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drawings/drawing4.xml" ContentType="application/vnd.openxmlformats-officedocument.drawing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9.xml" ContentType="application/vnd.openxmlformats-officedocument.spreadsheetml.worksheet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customProperty13.bin" ContentType="application/vnd.openxmlformats-officedocument.spreadsheetml.customProperty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customProperty12.bin" ContentType="application/vnd.openxmlformats-officedocument.spreadsheetml.customProperty"/>
  <Override PartName="/xl/customProperty3.bin" ContentType="application/vnd.openxmlformats-officedocument.spreadsheetml.customProperty"/>
  <Override PartName="/xl/customProperty7.bin" ContentType="application/vnd.openxmlformats-officedocument.spreadsheetml.customProperty"/>
  <Override PartName="/xl/customProperty2.bin" ContentType="application/vnd.openxmlformats-officedocument.spreadsheetml.customProperty"/>
  <Override PartName="/xl/customProperty6.bin" ContentType="application/vnd.openxmlformats-officedocument.spreadsheetml.customProperty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8.bin" ContentType="application/vnd.openxmlformats-officedocument.spreadsheetml.customProperty"/>
  <Override PartName="/xl/customProperty11.bin" ContentType="application/vnd.openxmlformats-officedocument.spreadsheetml.customProperty"/>
  <Override PartName="/xl/customProperty10.bin" ContentType="application/vnd.openxmlformats-officedocument.spreadsheetml.customProperty"/>
  <Override PartName="/xl/customProperty1.bin" ContentType="application/vnd.openxmlformats-officedocument.spreadsheetml.customProperty"/>
  <Override PartName="/xl/customProperty9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5" yWindow="-15" windowWidth="18990" windowHeight="11820" tabRatio="797" activeTab="1"/>
  </bookViews>
  <sheets>
    <sheet name="SUMMARY" sheetId="13" r:id="rId1"/>
    <sheet name="Page 8.4 - &lt;$500k" sheetId="1" r:id="rId2"/>
    <sheet name="Page 8.4.1 &lt;$500k" sheetId="2" r:id="rId3"/>
    <sheet name="Page 8.4.4 &lt;$500k" sheetId="3" r:id="rId4"/>
    <sheet name="Page 8.4 $500k - $1M" sheetId="10" r:id="rId5"/>
    <sheet name="Page 8.4.1 $500k - $1M" sheetId="11" r:id="rId6"/>
    <sheet name="Page 8.4.4 $500k - $1M" sheetId="12" r:id="rId7"/>
    <sheet name="Page 8.4 - &gt;$1M" sheetId="4" r:id="rId8"/>
    <sheet name="Page 8.4.1 &gt;$1M" sheetId="5" r:id="rId9"/>
    <sheet name="Page 8.4.4 &gt;$1M" sheetId="6" r:id="rId10"/>
    <sheet name="Page 8.4.2" sheetId="7" r:id="rId11"/>
    <sheet name="Page 8.4.3" sheetId="8" r:id="rId12"/>
    <sheet name="Tax workpaper - ALL " sheetId="9" r:id="rId13"/>
  </sheets>
  <externalReferences>
    <externalReference r:id="rId14"/>
    <externalReference r:id="rId15"/>
  </externalReferences>
  <definedNames>
    <definedName name="_xlnm._FilterDatabase" localSheetId="10" hidden="1">'Page 8.4.2'!$B$24:$J$36</definedName>
    <definedName name="_xlnm.Print_Area" localSheetId="1">'Page 8.4 - &lt;$500k'!$A$1:$J$67</definedName>
    <definedName name="_xlnm.Print_Area" localSheetId="7">'Page 8.4 - &gt;$1M'!$A$1:$J$66</definedName>
    <definedName name="_xlnm.Print_Area" localSheetId="4">'Page 8.4 $500k - $1M'!$A$1:$J$66</definedName>
    <definedName name="_xlnm.Print_Area" localSheetId="5">'Page 8.4.1 $500k - $1M'!$A$1:$J$47</definedName>
    <definedName name="_xlnm.Print_Area" localSheetId="2">'Page 8.4.1 &lt;$500k'!$A$1:$J$53</definedName>
    <definedName name="_xlnm.Print_Area" localSheetId="8">'Page 8.4.1 &gt;$1M'!$A$1:$J$53</definedName>
    <definedName name="_xlnm.Print_Area" localSheetId="10">'Page 8.4.2'!$C$1:$R$59</definedName>
    <definedName name="_xlnm.Print_Area" localSheetId="11">'Page 8.4.3'!$A$1:$K$36</definedName>
    <definedName name="_xlnm.Print_Titles" localSheetId="10">'Page 8.4.2'!$1:$5</definedName>
    <definedName name="TESTHKEY" localSheetId="10">[1]Sheet1!#REF!</definedName>
    <definedName name="TESTHKEY">[1]Sheet1!#REF!</definedName>
    <definedName name="TESTVKEY" localSheetId="10">[1]Sheet1!#REF!</definedName>
    <definedName name="TESTVKEY">[1]Sheet1!#REF!</definedName>
  </definedNames>
  <calcPr calcId="152511" iterate="1"/>
</workbook>
</file>

<file path=xl/calcChain.xml><?xml version="1.0" encoding="utf-8"?>
<calcChain xmlns="http://schemas.openxmlformats.org/spreadsheetml/2006/main">
  <c r="A4" i="3" l="1"/>
  <c r="A4" i="12"/>
  <c r="F17" i="12"/>
  <c r="F30" i="12" s="1"/>
  <c r="F18" i="11" s="1"/>
  <c r="I18" i="11" s="1"/>
  <c r="C17" i="12"/>
  <c r="C30" i="12" s="1"/>
  <c r="G17" i="12"/>
  <c r="G30" i="12" s="1"/>
  <c r="F19" i="11" s="1"/>
  <c r="I19" i="11" s="1"/>
  <c r="A4" i="6"/>
  <c r="C3" i="8"/>
  <c r="D21" i="12"/>
  <c r="E21" i="12"/>
  <c r="G21" i="12"/>
  <c r="F21" i="12"/>
  <c r="E29" i="12"/>
  <c r="C21" i="12"/>
  <c r="D17" i="12"/>
  <c r="D30" i="12" s="1"/>
  <c r="F16" i="11" s="1"/>
  <c r="I16" i="11" s="1"/>
  <c r="E17" i="12"/>
  <c r="E30" i="12" s="1"/>
  <c r="F17" i="11" s="1"/>
  <c r="I17" i="11" s="1"/>
  <c r="F13" i="12"/>
  <c r="E13" i="12"/>
  <c r="G29" i="12"/>
  <c r="E23" i="12"/>
  <c r="C29" i="12"/>
  <c r="G35" i="9"/>
  <c r="F35" i="9"/>
  <c r="E35" i="9"/>
  <c r="D35" i="9"/>
  <c r="C35" i="9"/>
  <c r="G29" i="9"/>
  <c r="F29" i="9"/>
  <c r="E29" i="9"/>
  <c r="D29" i="9"/>
  <c r="C29" i="9"/>
  <c r="G20" i="9"/>
  <c r="G41" i="9" s="1"/>
  <c r="F20" i="9"/>
  <c r="F41" i="9" s="1"/>
  <c r="E20" i="9"/>
  <c r="D20" i="9"/>
  <c r="D41" i="9" s="1"/>
  <c r="C20" i="9"/>
  <c r="C41" i="9" s="1"/>
  <c r="A4" i="9"/>
  <c r="K35" i="8"/>
  <c r="I35" i="8"/>
  <c r="F35" i="8"/>
  <c r="G34" i="8"/>
  <c r="F34" i="8"/>
  <c r="G33" i="8"/>
  <c r="F33" i="8"/>
  <c r="G32" i="8"/>
  <c r="F32" i="8"/>
  <c r="G31" i="8"/>
  <c r="F31" i="8"/>
  <c r="G30" i="8"/>
  <c r="F30" i="8"/>
  <c r="G29" i="8"/>
  <c r="F29" i="8"/>
  <c r="G28" i="8"/>
  <c r="F28" i="8"/>
  <c r="G27" i="8"/>
  <c r="F27" i="8"/>
  <c r="F26" i="8"/>
  <c r="G19" i="8"/>
  <c r="F19" i="8"/>
  <c r="K18" i="8"/>
  <c r="D43" i="9" s="1"/>
  <c r="I18" i="8"/>
  <c r="G18" i="8"/>
  <c r="F18" i="8"/>
  <c r="G17" i="8"/>
  <c r="F17" i="8"/>
  <c r="G16" i="8"/>
  <c r="F16" i="8"/>
  <c r="G15" i="8"/>
  <c r="F15" i="8"/>
  <c r="G14" i="8"/>
  <c r="F14" i="8"/>
  <c r="G13" i="8"/>
  <c r="F13" i="8"/>
  <c r="G12" i="8"/>
  <c r="F12" i="8"/>
  <c r="G11" i="8"/>
  <c r="F11" i="8"/>
  <c r="G10" i="8"/>
  <c r="F10" i="8"/>
  <c r="G9" i="8"/>
  <c r="F9" i="8"/>
  <c r="A1" i="8"/>
  <c r="J57" i="7"/>
  <c r="J56" i="7"/>
  <c r="J48" i="7"/>
  <c r="R47" i="7"/>
  <c r="Q47" i="7"/>
  <c r="L47" i="7"/>
  <c r="I47" i="7"/>
  <c r="H47" i="7"/>
  <c r="Q46" i="7"/>
  <c r="R46" i="7"/>
  <c r="L46" i="7"/>
  <c r="I46" i="7"/>
  <c r="H46" i="7"/>
  <c r="Q45" i="7"/>
  <c r="R45" i="7"/>
  <c r="L45" i="7"/>
  <c r="I45" i="7"/>
  <c r="H45" i="7"/>
  <c r="Q44" i="7"/>
  <c r="L44" i="7"/>
  <c r="F41" i="10" s="1"/>
  <c r="I41" i="10" s="1"/>
  <c r="I44" i="7"/>
  <c r="H44" i="7"/>
  <c r="J41" i="7"/>
  <c r="R40" i="7"/>
  <c r="Q40" i="7"/>
  <c r="L40" i="7"/>
  <c r="F29" i="4" s="1"/>
  <c r="I29" i="4" s="1"/>
  <c r="I40" i="7"/>
  <c r="H40" i="7"/>
  <c r="P41" i="7"/>
  <c r="L39" i="7"/>
  <c r="F28" i="4" s="1"/>
  <c r="I28" i="4" s="1"/>
  <c r="I39" i="7"/>
  <c r="H39" i="7"/>
  <c r="J36" i="7"/>
  <c r="R35" i="7"/>
  <c r="Q35" i="7"/>
  <c r="L35" i="7"/>
  <c r="I35" i="7"/>
  <c r="H35" i="7"/>
  <c r="R34" i="7"/>
  <c r="Q34" i="7"/>
  <c r="L34" i="7"/>
  <c r="I34" i="7"/>
  <c r="H34" i="7"/>
  <c r="Q33" i="7"/>
  <c r="R33" i="7"/>
  <c r="L33" i="7"/>
  <c r="I33" i="7"/>
  <c r="H33" i="7"/>
  <c r="Q32" i="7"/>
  <c r="R32" i="7"/>
  <c r="L32" i="7"/>
  <c r="I32" i="7"/>
  <c r="H32" i="7"/>
  <c r="R31" i="7"/>
  <c r="Q31" i="7"/>
  <c r="L31" i="7"/>
  <c r="I31" i="7"/>
  <c r="H31" i="7"/>
  <c r="R30" i="7"/>
  <c r="Q30" i="7"/>
  <c r="L30" i="7"/>
  <c r="I30" i="7"/>
  <c r="H30" i="7"/>
  <c r="Q29" i="7"/>
  <c r="R29" i="7"/>
  <c r="L29" i="7"/>
  <c r="F25" i="1" s="1"/>
  <c r="I25" i="1" s="1"/>
  <c r="I29" i="7"/>
  <c r="H29" i="7"/>
  <c r="Q28" i="7"/>
  <c r="R28" i="7"/>
  <c r="L28" i="7"/>
  <c r="I28" i="7"/>
  <c r="H28" i="7"/>
  <c r="R27" i="7"/>
  <c r="Q27" i="7"/>
  <c r="L27" i="7"/>
  <c r="I27" i="7"/>
  <c r="H27" i="7"/>
  <c r="R26" i="7"/>
  <c r="Q26" i="7"/>
  <c r="L26" i="7"/>
  <c r="I26" i="7"/>
  <c r="H26" i="7"/>
  <c r="Q25" i="7"/>
  <c r="L25" i="7"/>
  <c r="F36" i="10" s="1"/>
  <c r="I36" i="10" s="1"/>
  <c r="I25" i="7"/>
  <c r="H25" i="7"/>
  <c r="J22" i="7"/>
  <c r="R21" i="7"/>
  <c r="Q21" i="7"/>
  <c r="L21" i="7"/>
  <c r="F35" i="10" s="1"/>
  <c r="I35" i="10" s="1"/>
  <c r="I21" i="7"/>
  <c r="H21" i="7"/>
  <c r="R20" i="7"/>
  <c r="L57" i="7"/>
  <c r="L20" i="7"/>
  <c r="I20" i="7"/>
  <c r="H20" i="7"/>
  <c r="R19" i="7"/>
  <c r="Q19" i="7"/>
  <c r="L19" i="7"/>
  <c r="I19" i="7"/>
  <c r="H19" i="7"/>
  <c r="R18" i="7"/>
  <c r="Q18" i="7"/>
  <c r="L18" i="7"/>
  <c r="I18" i="7"/>
  <c r="H18" i="7"/>
  <c r="R17" i="7"/>
  <c r="L17" i="7"/>
  <c r="F34" i="10" s="1"/>
  <c r="I17" i="7"/>
  <c r="H17" i="7"/>
  <c r="J14" i="7"/>
  <c r="R13" i="7"/>
  <c r="Q13" i="7"/>
  <c r="L13" i="7"/>
  <c r="F37" i="10" s="1"/>
  <c r="I37" i="10" s="1"/>
  <c r="I13" i="7"/>
  <c r="H13" i="7"/>
  <c r="R12" i="7"/>
  <c r="Q12" i="7"/>
  <c r="L12" i="7"/>
  <c r="I12" i="7"/>
  <c r="H12" i="7"/>
  <c r="Q11" i="7"/>
  <c r="R11" i="7"/>
  <c r="L11" i="7"/>
  <c r="I11" i="7"/>
  <c r="H11" i="7"/>
  <c r="Q10" i="7"/>
  <c r="R10" i="7"/>
  <c r="L10" i="7"/>
  <c r="I10" i="7"/>
  <c r="H10" i="7"/>
  <c r="R9" i="7"/>
  <c r="Q9" i="7"/>
  <c r="L9" i="7"/>
  <c r="I9" i="7"/>
  <c r="H9" i="7"/>
  <c r="R8" i="7"/>
  <c r="Q8" i="7"/>
  <c r="L8" i="7"/>
  <c r="I8" i="7"/>
  <c r="H8" i="7"/>
  <c r="Q7" i="7"/>
  <c r="L7" i="7"/>
  <c r="I7" i="7"/>
  <c r="H7" i="7"/>
  <c r="G19" i="6"/>
  <c r="G29" i="6" s="1"/>
  <c r="F24" i="5" s="1"/>
  <c r="I24" i="5" s="1"/>
  <c r="F19" i="6"/>
  <c r="F29" i="6" s="1"/>
  <c r="F23" i="5" s="1"/>
  <c r="I23" i="5" s="1"/>
  <c r="E19" i="6"/>
  <c r="E29" i="6" s="1"/>
  <c r="F22" i="5" s="1"/>
  <c r="I22" i="5" s="1"/>
  <c r="D19" i="6"/>
  <c r="D29" i="6" s="1"/>
  <c r="F21" i="5" s="1"/>
  <c r="I21" i="5" s="1"/>
  <c r="C19" i="6"/>
  <c r="C29" i="6" s="1"/>
  <c r="G16" i="6"/>
  <c r="G28" i="6" s="1"/>
  <c r="F19" i="5" s="1"/>
  <c r="I19" i="5" s="1"/>
  <c r="F16" i="6"/>
  <c r="F28" i="6" s="1"/>
  <c r="F18" i="5" s="1"/>
  <c r="I18" i="5" s="1"/>
  <c r="E16" i="6"/>
  <c r="E28" i="6" s="1"/>
  <c r="F17" i="5" s="1"/>
  <c r="I17" i="5" s="1"/>
  <c r="D16" i="6"/>
  <c r="D28" i="6" s="1"/>
  <c r="F16" i="5" s="1"/>
  <c r="I16" i="5" s="1"/>
  <c r="C16" i="6"/>
  <c r="C28" i="6" s="1"/>
  <c r="F13" i="6"/>
  <c r="F27" i="6" s="1"/>
  <c r="F13" i="5" s="1"/>
  <c r="E13" i="6"/>
  <c r="C13" i="6"/>
  <c r="C27" i="6" s="1"/>
  <c r="F24" i="4"/>
  <c r="I24" i="4" s="1"/>
  <c r="E34" i="3"/>
  <c r="F12" i="2" s="1"/>
  <c r="G36" i="3"/>
  <c r="F24" i="2" s="1"/>
  <c r="I24" i="2" s="1"/>
  <c r="E36" i="3"/>
  <c r="F22" i="2" s="1"/>
  <c r="I22" i="2" s="1"/>
  <c r="D36" i="3"/>
  <c r="F21" i="2" s="1"/>
  <c r="I21" i="2" s="1"/>
  <c r="F22" i="3"/>
  <c r="G22" i="3"/>
  <c r="E22" i="3"/>
  <c r="D22" i="3"/>
  <c r="C22" i="3"/>
  <c r="D19" i="3"/>
  <c r="E19" i="3"/>
  <c r="E35" i="3" s="1"/>
  <c r="F17" i="2" s="1"/>
  <c r="I17" i="2" s="1"/>
  <c r="E14" i="3"/>
  <c r="F34" i="3"/>
  <c r="D34" i="3"/>
  <c r="F11" i="2"/>
  <c r="F35" i="1"/>
  <c r="I35" i="1" s="1"/>
  <c r="I12" i="2" l="1"/>
  <c r="F14" i="13" s="1"/>
  <c r="F4" i="13"/>
  <c r="I13" i="5"/>
  <c r="H16" i="13" s="1"/>
  <c r="H6" i="13"/>
  <c r="F23" i="10"/>
  <c r="I23" i="10" s="1"/>
  <c r="I31" i="10" s="1"/>
  <c r="C15" i="13" s="1"/>
  <c r="F27" i="10"/>
  <c r="I27" i="10" s="1"/>
  <c r="F38" i="10"/>
  <c r="I38" i="10" s="1"/>
  <c r="F17" i="10"/>
  <c r="I17" i="10" s="1"/>
  <c r="F24" i="10"/>
  <c r="I24" i="10" s="1"/>
  <c r="F28" i="10"/>
  <c r="I28" i="10" s="1"/>
  <c r="F39" i="10"/>
  <c r="I39" i="10" s="1"/>
  <c r="I11" i="2"/>
  <c r="E14" i="13" s="1"/>
  <c r="F39" i="4"/>
  <c r="I39" i="4" s="1"/>
  <c r="F18" i="10"/>
  <c r="I18" i="10" s="1"/>
  <c r="F25" i="10"/>
  <c r="I25" i="10" s="1"/>
  <c r="F29" i="10"/>
  <c r="I29" i="10" s="1"/>
  <c r="F40" i="10"/>
  <c r="I40" i="10" s="1"/>
  <c r="E41" i="9"/>
  <c r="F26" i="10"/>
  <c r="I26" i="10" s="1"/>
  <c r="F30" i="10"/>
  <c r="I30" i="10" s="1"/>
  <c r="C14" i="3"/>
  <c r="C28" i="3" s="1"/>
  <c r="G14" i="3"/>
  <c r="F19" i="3"/>
  <c r="F35" i="3" s="1"/>
  <c r="F18" i="2" s="1"/>
  <c r="I18" i="2" s="1"/>
  <c r="D26" i="3"/>
  <c r="E26" i="3"/>
  <c r="D14" i="3"/>
  <c r="D28" i="3" s="1"/>
  <c r="C26" i="3"/>
  <c r="C31" i="12"/>
  <c r="F31" i="10"/>
  <c r="F42" i="10"/>
  <c r="F28" i="1"/>
  <c r="I28" i="1" s="1"/>
  <c r="J50" i="7"/>
  <c r="C43" i="9" s="1"/>
  <c r="C44" i="9" s="1"/>
  <c r="F27" i="1"/>
  <c r="I27" i="1" s="1"/>
  <c r="F21" i="6"/>
  <c r="E21" i="6"/>
  <c r="E27" i="6"/>
  <c r="E30" i="6" s="1"/>
  <c r="G13" i="6"/>
  <c r="G27" i="6" s="1"/>
  <c r="F14" i="5" s="1"/>
  <c r="F30" i="6"/>
  <c r="R22" i="7"/>
  <c r="O14" i="7"/>
  <c r="Q36" i="7"/>
  <c r="O36" i="7"/>
  <c r="F26" i="1"/>
  <c r="I26" i="1" s="1"/>
  <c r="F29" i="1"/>
  <c r="I29" i="1" s="1"/>
  <c r="F37" i="1"/>
  <c r="I37" i="1" s="1"/>
  <c r="F35" i="4"/>
  <c r="I35" i="4" s="1"/>
  <c r="F40" i="4"/>
  <c r="I40" i="4" s="1"/>
  <c r="F27" i="4"/>
  <c r="I27" i="4" s="1"/>
  <c r="P22" i="7"/>
  <c r="P48" i="7"/>
  <c r="O48" i="7"/>
  <c r="F23" i="1"/>
  <c r="I23" i="1" s="1"/>
  <c r="F39" i="1"/>
  <c r="I39" i="1" s="1"/>
  <c r="F24" i="1"/>
  <c r="I24" i="1" s="1"/>
  <c r="F30" i="1"/>
  <c r="I30" i="1" s="1"/>
  <c r="F41" i="1"/>
  <c r="I41" i="1" s="1"/>
  <c r="F23" i="4"/>
  <c r="I23" i="4" s="1"/>
  <c r="P14" i="7"/>
  <c r="L22" i="7"/>
  <c r="K57" i="7"/>
  <c r="P36" i="7"/>
  <c r="L41" i="7"/>
  <c r="R39" i="7"/>
  <c r="R41" i="7" s="1"/>
  <c r="K56" i="7"/>
  <c r="G31" i="12"/>
  <c r="F14" i="11"/>
  <c r="F23" i="12"/>
  <c r="D23" i="12"/>
  <c r="E31" i="12"/>
  <c r="E32" i="12" s="1"/>
  <c r="F12" i="11"/>
  <c r="F29" i="12"/>
  <c r="I34" i="10"/>
  <c r="I42" i="10" s="1"/>
  <c r="D15" i="13" s="1"/>
  <c r="D13" i="12"/>
  <c r="D29" i="12"/>
  <c r="C13" i="12"/>
  <c r="C23" i="12" s="1"/>
  <c r="C32" i="12" s="1"/>
  <c r="G13" i="12"/>
  <c r="G23" i="12" s="1"/>
  <c r="D35" i="3"/>
  <c r="F16" i="2" s="1"/>
  <c r="I16" i="2" s="1"/>
  <c r="F13" i="2"/>
  <c r="F14" i="3"/>
  <c r="G34" i="3"/>
  <c r="C36" i="3"/>
  <c r="O22" i="7"/>
  <c r="Q17" i="7"/>
  <c r="L36" i="7"/>
  <c r="F36" i="4"/>
  <c r="I36" i="4" s="1"/>
  <c r="F34" i="1"/>
  <c r="F36" i="1"/>
  <c r="I36" i="1" s="1"/>
  <c r="F38" i="1"/>
  <c r="I38" i="1" s="1"/>
  <c r="F40" i="1"/>
  <c r="I40" i="1" s="1"/>
  <c r="C35" i="3"/>
  <c r="C19" i="3"/>
  <c r="G19" i="3"/>
  <c r="G35" i="3" s="1"/>
  <c r="F19" i="2" s="1"/>
  <c r="I19" i="2" s="1"/>
  <c r="G26" i="3"/>
  <c r="C34" i="3"/>
  <c r="F25" i="4"/>
  <c r="L56" i="7"/>
  <c r="F37" i="4"/>
  <c r="I37" i="4" s="1"/>
  <c r="F26" i="4"/>
  <c r="I26" i="4" s="1"/>
  <c r="F34" i="4"/>
  <c r="Q20" i="7"/>
  <c r="O41" i="7"/>
  <c r="Q39" i="7"/>
  <c r="Q41" i="7" s="1"/>
  <c r="E28" i="3"/>
  <c r="E37" i="3"/>
  <c r="C21" i="6"/>
  <c r="F36" i="3"/>
  <c r="F23" i="2" s="1"/>
  <c r="I23" i="2" s="1"/>
  <c r="F26" i="3"/>
  <c r="F12" i="5"/>
  <c r="D13" i="6"/>
  <c r="D27" i="6" s="1"/>
  <c r="C30" i="6"/>
  <c r="L14" i="7"/>
  <c r="F12" i="10" s="1"/>
  <c r="F38" i="4"/>
  <c r="I38" i="4" s="1"/>
  <c r="Q14" i="7"/>
  <c r="F41" i="4"/>
  <c r="I41" i="4" s="1"/>
  <c r="L48" i="7"/>
  <c r="F30" i="4"/>
  <c r="I30" i="4" s="1"/>
  <c r="Q48" i="7"/>
  <c r="D44" i="9"/>
  <c r="R7" i="7"/>
  <c r="R14" i="7" s="1"/>
  <c r="R25" i="7"/>
  <c r="R36" i="7" s="1"/>
  <c r="R44" i="7"/>
  <c r="R48" i="7" s="1"/>
  <c r="I12" i="10" l="1"/>
  <c r="O50" i="7"/>
  <c r="F14" i="10"/>
  <c r="I14" i="10" s="1"/>
  <c r="F13" i="10"/>
  <c r="I13" i="10" s="1"/>
  <c r="F16" i="10"/>
  <c r="I16" i="10" s="1"/>
  <c r="I12" i="5"/>
  <c r="F16" i="13" s="1"/>
  <c r="F6" i="13"/>
  <c r="I12" i="11"/>
  <c r="F15" i="13" s="1"/>
  <c r="F5" i="13"/>
  <c r="I13" i="2"/>
  <c r="H14" i="13" s="1"/>
  <c r="H4" i="13"/>
  <c r="I14" i="5"/>
  <c r="G16" i="13" s="1"/>
  <c r="G6" i="13"/>
  <c r="L31" i="10"/>
  <c r="C5" i="13"/>
  <c r="F14" i="4"/>
  <c r="I14" i="4" s="1"/>
  <c r="I14" i="11"/>
  <c r="G15" i="13" s="1"/>
  <c r="G5" i="13"/>
  <c r="P50" i="7"/>
  <c r="D25" i="12"/>
  <c r="D5" i="13"/>
  <c r="F15" i="10"/>
  <c r="I15" i="10" s="1"/>
  <c r="E4" i="13"/>
  <c r="F19" i="10"/>
  <c r="I19" i="10" s="1"/>
  <c r="L42" i="10"/>
  <c r="F28" i="3"/>
  <c r="D37" i="3"/>
  <c r="D38" i="3" s="1"/>
  <c r="G32" i="12"/>
  <c r="F31" i="6"/>
  <c r="C31" i="6"/>
  <c r="G30" i="6"/>
  <c r="G21" i="6"/>
  <c r="E31" i="6"/>
  <c r="I31" i="1"/>
  <c r="C14" i="13" s="1"/>
  <c r="F31" i="1"/>
  <c r="C4" i="13" s="1"/>
  <c r="L50" i="7"/>
  <c r="F17" i="1"/>
  <c r="I17" i="1" s="1"/>
  <c r="F13" i="11"/>
  <c r="F31" i="12"/>
  <c r="F32" i="12" s="1"/>
  <c r="D26" i="12"/>
  <c r="F11" i="11"/>
  <c r="D31" i="12"/>
  <c r="D32" i="12" s="1"/>
  <c r="R50" i="7"/>
  <c r="L55" i="7"/>
  <c r="L58" i="7" s="1"/>
  <c r="L59" i="7" s="1"/>
  <c r="K55" i="7"/>
  <c r="F13" i="4"/>
  <c r="I13" i="4" s="1"/>
  <c r="F19" i="1"/>
  <c r="I19" i="1" s="1"/>
  <c r="J55" i="7"/>
  <c r="J58" i="7" s="1"/>
  <c r="J59" i="7" s="1"/>
  <c r="F16" i="4"/>
  <c r="I16" i="4" s="1"/>
  <c r="F17" i="4"/>
  <c r="I17" i="4" s="1"/>
  <c r="C37" i="3"/>
  <c r="C38" i="3" s="1"/>
  <c r="F16" i="1"/>
  <c r="I16" i="1" s="1"/>
  <c r="F19" i="4"/>
  <c r="I19" i="4" s="1"/>
  <c r="F15" i="4"/>
  <c r="I15" i="4" s="1"/>
  <c r="F18" i="1"/>
  <c r="I18" i="1" s="1"/>
  <c r="F14" i="1"/>
  <c r="I14" i="1" s="1"/>
  <c r="F12" i="1"/>
  <c r="F18" i="4"/>
  <c r="I18" i="4" s="1"/>
  <c r="D21" i="6"/>
  <c r="E38" i="3"/>
  <c r="F42" i="4"/>
  <c r="D6" i="13" s="1"/>
  <c r="I34" i="4"/>
  <c r="I42" i="4" s="1"/>
  <c r="D16" i="13" s="1"/>
  <c r="G28" i="3"/>
  <c r="F15" i="1"/>
  <c r="I15" i="1" s="1"/>
  <c r="Q22" i="7"/>
  <c r="Q50" i="7" s="1"/>
  <c r="G37" i="3"/>
  <c r="F14" i="2"/>
  <c r="F12" i="4"/>
  <c r="D30" i="6"/>
  <c r="F11" i="5"/>
  <c r="I25" i="4"/>
  <c r="I31" i="4" s="1"/>
  <c r="C16" i="13" s="1"/>
  <c r="F31" i="4"/>
  <c r="I34" i="1"/>
  <c r="I42" i="1" s="1"/>
  <c r="D14" i="13" s="1"/>
  <c r="F42" i="1"/>
  <c r="D4" i="13" s="1"/>
  <c r="F13" i="1"/>
  <c r="I13" i="1" s="1"/>
  <c r="F37" i="3"/>
  <c r="F38" i="3" s="1"/>
  <c r="L31" i="4" l="1"/>
  <c r="C6" i="13"/>
  <c r="I13" i="11"/>
  <c r="H15" i="13" s="1"/>
  <c r="H5" i="13"/>
  <c r="I11" i="11"/>
  <c r="E15" i="13" s="1"/>
  <c r="E5" i="13"/>
  <c r="F20" i="10"/>
  <c r="I14" i="2"/>
  <c r="G14" i="13" s="1"/>
  <c r="G4" i="13"/>
  <c r="I11" i="5"/>
  <c r="E16" i="13" s="1"/>
  <c r="E6" i="13"/>
  <c r="G31" i="6"/>
  <c r="I20" i="10"/>
  <c r="B15" i="13" s="1"/>
  <c r="K58" i="7"/>
  <c r="K59" i="7" s="1"/>
  <c r="L31" i="1"/>
  <c r="D30" i="3"/>
  <c r="D31" i="3" s="1"/>
  <c r="L42" i="1"/>
  <c r="G38" i="3"/>
  <c r="D31" i="6"/>
  <c r="F20" i="4"/>
  <c r="B6" i="13" s="1"/>
  <c r="I12" i="4"/>
  <c r="I20" i="4" s="1"/>
  <c r="B16" i="13" s="1"/>
  <c r="L42" i="4"/>
  <c r="D23" i="6"/>
  <c r="D24" i="6" s="1"/>
  <c r="I12" i="1"/>
  <c r="I20" i="1" s="1"/>
  <c r="B14" i="13" s="1"/>
  <c r="F20" i="1"/>
  <c r="B4" i="13" s="1"/>
  <c r="B5" i="13" l="1"/>
  <c r="C25" i="12"/>
  <c r="C26" i="12" s="1"/>
  <c r="L20" i="10"/>
  <c r="C23" i="6"/>
  <c r="C24" i="6" s="1"/>
  <c r="L20" i="4"/>
  <c r="C30" i="3"/>
  <c r="C31" i="3" s="1"/>
  <c r="L20" i="1"/>
</calcChain>
</file>

<file path=xl/sharedStrings.xml><?xml version="1.0" encoding="utf-8"?>
<sst xmlns="http://schemas.openxmlformats.org/spreadsheetml/2006/main" count="1105" uniqueCount="263">
  <si>
    <t>PacifiCorp</t>
  </si>
  <si>
    <t>Washington General Rate Case - December 2013</t>
  </si>
  <si>
    <t>Washington-allocated Plant Values &lt;$500k</t>
  </si>
  <si>
    <t>TOTAL</t>
  </si>
  <si>
    <t>WCA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</si>
  <si>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</si>
  <si>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</si>
  <si>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</si>
  <si>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</si>
  <si>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</si>
  <si>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</si>
  <si>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</si>
  <si>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</si>
  <si>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Steam Production</t>
  </si>
  <si>
    <t>PRO</t>
  </si>
  <si>
    <t>JBG</t>
  </si>
  <si>
    <t>CAGW</t>
  </si>
  <si>
    <t>Hydro Production</t>
  </si>
  <si>
    <t>Transmission</t>
  </si>
  <si>
    <t xml:space="preserve">General </t>
  </si>
  <si>
    <t>SO</t>
  </si>
  <si>
    <t>Distribution</t>
  </si>
  <si>
    <t>WA</t>
  </si>
  <si>
    <t>Situs</t>
  </si>
  <si>
    <t>Check to Page 8.4.2</t>
  </si>
  <si>
    <t>Total Rate Base</t>
  </si>
  <si>
    <t>8.4.2</t>
  </si>
  <si>
    <t>Adjustment to Reserve:</t>
  </si>
  <si>
    <t>Accumulated Reserve</t>
  </si>
  <si>
    <t>108SP</t>
  </si>
  <si>
    <t>108HP</t>
  </si>
  <si>
    <t>108TP</t>
  </si>
  <si>
    <t>108GP</t>
  </si>
  <si>
    <t>Total Accumulated Reserve</t>
  </si>
  <si>
    <t>8.4.3</t>
  </si>
  <si>
    <t>Adjsutment to Expense:</t>
  </si>
  <si>
    <t>Depreciation Expense</t>
  </si>
  <si>
    <t>403SP</t>
  </si>
  <si>
    <t>403HP</t>
  </si>
  <si>
    <t>403TP</t>
  </si>
  <si>
    <t>403GP</t>
  </si>
  <si>
    <t>Total Depreciation Expense</t>
  </si>
  <si>
    <t xml:space="preserve"> </t>
  </si>
  <si>
    <t>Description of Adjustment</t>
  </si>
  <si>
    <t>WASHINGTON</t>
  </si>
  <si>
    <t>Adjustment to Tax:</t>
  </si>
  <si>
    <t>Schedule M Adjust</t>
  </si>
  <si>
    <t>SCHMAT</t>
  </si>
  <si>
    <t>SCHMDT</t>
  </si>
  <si>
    <t>Def Inc Tax Expense</t>
  </si>
  <si>
    <t>YE ADIT</t>
  </si>
  <si>
    <t>WA GRC</t>
  </si>
  <si>
    <t>Allocation</t>
  </si>
  <si>
    <t>Total</t>
  </si>
  <si>
    <t>Bk Depr</t>
  </si>
  <si>
    <t>Tax Depr</t>
  </si>
  <si>
    <t>Def Inc Tax</t>
  </si>
  <si>
    <t>Factor</t>
  </si>
  <si>
    <t>Plant</t>
  </si>
  <si>
    <t>Jim Bridger Steam Plant - May 2014</t>
  </si>
  <si>
    <t>Steam Plant - Colstrip #4</t>
  </si>
  <si>
    <t>Total Steam</t>
  </si>
  <si>
    <t>Swift Side Net Modification - March 2014</t>
  </si>
  <si>
    <t>Swift 1 Spare Generator Windings - June 2014</t>
  </si>
  <si>
    <t>Merwin 1 TIV Overhaul - October 2014</t>
  </si>
  <si>
    <t xml:space="preserve">Total Hydro Plant </t>
  </si>
  <si>
    <t>Alvey Series Cap Controls - Feb 2014</t>
  </si>
  <si>
    <t>Total Transmission Plant</t>
  </si>
  <si>
    <t>General Plant - Call Center ACD - July 2014</t>
  </si>
  <si>
    <t>General Plant - Replace 6GHz MW radios - Aug 2014</t>
  </si>
  <si>
    <t xml:space="preserve">Total General Plant </t>
  </si>
  <si>
    <t>Total All Plant</t>
  </si>
  <si>
    <t>Check Totals</t>
  </si>
  <si>
    <t>Factor Summary</t>
  </si>
  <si>
    <t>Subtotal</t>
  </si>
  <si>
    <t>check</t>
  </si>
  <si>
    <t>Washington-allocated Plant Values Greater than $1M</t>
  </si>
  <si>
    <t>Jim Bridger U1 Replace Cooling Tower- May 2014</t>
  </si>
  <si>
    <t>Merwin Upstream Collector &amp; Trans - March 2014</t>
  </si>
  <si>
    <t>Union Gap - Add 230 - 115kV Capacity - August 2014</t>
  </si>
  <si>
    <t xml:space="preserve">Total Distribution Plant </t>
  </si>
  <si>
    <t>Total Company</t>
  </si>
  <si>
    <t>WA-Allocated</t>
  </si>
  <si>
    <t>Jan 14 - Dec 14</t>
  </si>
  <si>
    <t xml:space="preserve">Depreciation </t>
  </si>
  <si>
    <t>BU</t>
  </si>
  <si>
    <t>Project Definition</t>
  </si>
  <si>
    <t>Project Description</t>
  </si>
  <si>
    <t>Function</t>
  </si>
  <si>
    <t>Account</t>
  </si>
  <si>
    <t>Code</t>
  </si>
  <si>
    <t>Code_Lead Sheet</t>
  </si>
  <si>
    <t>Plant Additions</t>
  </si>
  <si>
    <t>Factor %</t>
  </si>
  <si>
    <t>Amount</t>
  </si>
  <si>
    <t>Group</t>
  </si>
  <si>
    <t>Reserve</t>
  </si>
  <si>
    <t>Expense</t>
  </si>
  <si>
    <t>PP</t>
  </si>
  <si>
    <t>DZME/2009/C/005/B</t>
  </si>
  <si>
    <t>Alvey Series Cap Controls - Payment to BPA</t>
  </si>
  <si>
    <t>TRNP</t>
  </si>
  <si>
    <t>&lt; $500k</t>
  </si>
  <si>
    <t>DZPO/2011/C/002/B</t>
  </si>
  <si>
    <t>Fry Sub Instl 115 kV Capacitor Bank TPL2</t>
  </si>
  <si>
    <t>N/A</t>
  </si>
  <si>
    <t>PacifiCorp Energy</t>
  </si>
  <si>
    <t>SJIM/2012/C/071</t>
  </si>
  <si>
    <t>Knott Sub  Install 115-12.5 kV Transformer - Trans</t>
  </si>
  <si>
    <t>RMP</t>
  </si>
  <si>
    <t>TCED/2009/C/001/B</t>
  </si>
  <si>
    <t>Line 3 Convert to 115kV - Phase 1and 2</t>
  </si>
  <si>
    <t>TMP</t>
  </si>
  <si>
    <t>TWAS/2010/C/001/B</t>
  </si>
  <si>
    <t>Middleton-Toquerville: 69 kV Line Rebuild 2.2 Miles</t>
  </si>
  <si>
    <t>$500k - $1M</t>
  </si>
  <si>
    <t>TZAL/2013/C/001/B</t>
  </si>
  <si>
    <t>Purchase spare 230-69 kV 150 MVA Transformer (Klamath)</t>
  </si>
  <si>
    <t>TZAL/2013/C/002/B</t>
  </si>
  <si>
    <t>U2 GSU Transformer Upgrade Replacement</t>
  </si>
  <si>
    <t>Transmission Total</t>
  </si>
  <si>
    <t>SJIM/2010/C/024</t>
  </si>
  <si>
    <t>JB New Sewage Treatment Plant or Lagoon</t>
  </si>
  <si>
    <t>STMP</t>
  </si>
  <si>
    <t>SJIM/2014/C/001</t>
  </si>
  <si>
    <t>JB U1 Burners - Major 14</t>
  </si>
  <si>
    <t>SJIM/2014/C/015</t>
  </si>
  <si>
    <t>JB U1 Pendant Plat Lower Replacement 14</t>
  </si>
  <si>
    <t>SJIM/2014/C/023</t>
  </si>
  <si>
    <t>JB U1 Replace Cooling Tower 13/14</t>
  </si>
  <si>
    <t>&gt; $1M</t>
  </si>
  <si>
    <t>SCOL/2013/C/049</t>
  </si>
  <si>
    <t>Colstrip 4: Generator Repair CY13 &amp; CY14</t>
  </si>
  <si>
    <t xml:space="preserve">Steam Production Total </t>
  </si>
  <si>
    <t>HLEW/2006/C/010/018</t>
  </si>
  <si>
    <t>ILR 4.3 Merwin Upstream Collect &amp; Trans</t>
  </si>
  <si>
    <t>HYDP</t>
  </si>
  <si>
    <t>HLEW/2008/C/010/001A</t>
  </si>
  <si>
    <t>ILR 6.2 Merwin Flow Controls</t>
  </si>
  <si>
    <t>HLEW/2012/C/010/004</t>
  </si>
  <si>
    <t>ILR 8.7 Speelyai Hatchery Water Intake</t>
  </si>
  <si>
    <t>HLEW/2013/C/014</t>
  </si>
  <si>
    <t>INU 10.6 Aquatic Connectivity 14</t>
  </si>
  <si>
    <t>HLEW/2013/C/015</t>
  </si>
  <si>
    <t>Merwin 1 TIV Overhaul</t>
  </si>
  <si>
    <t>HLEW/2013/C/019</t>
  </si>
  <si>
    <t>Merwin 3 TIV Overhaul</t>
  </si>
  <si>
    <t>HLEW/2013/C/020</t>
  </si>
  <si>
    <t>Soda Springs Screen Upgrade</t>
  </si>
  <si>
    <t>HLEW/2013/C/021</t>
  </si>
  <si>
    <t>Swift 1 Spare Generator Windings</t>
  </si>
  <si>
    <t>HLEW/2014/C/002</t>
  </si>
  <si>
    <t>Swift 11 Generator Rewind</t>
  </si>
  <si>
    <t>HLEW/2014/C/006</t>
  </si>
  <si>
    <t>Swift Main Net Modifications</t>
  </si>
  <si>
    <t>HNUQ/2012/C/017</t>
  </si>
  <si>
    <t>Swift Side Nets Replacement</t>
  </si>
  <si>
    <t>Hydro Production Total</t>
  </si>
  <si>
    <t>General Plant</t>
  </si>
  <si>
    <t>DORE/2011/C/002/B</t>
  </si>
  <si>
    <t>Call Center ACD Replacement Project</t>
  </si>
  <si>
    <t>GNLP</t>
  </si>
  <si>
    <t>Corporate</t>
  </si>
  <si>
    <t>Replace 6GHz MW  radios Starvout to Fort Rock phase 2</t>
  </si>
  <si>
    <t>General Plant Total</t>
  </si>
  <si>
    <t>Distribution Plant</t>
  </si>
  <si>
    <t>DZYA/2012/C/001/B</t>
  </si>
  <si>
    <t>Orchard  and Wiiley Substation Capacity Relief (Clinton Feeder)</t>
  </si>
  <si>
    <t>DSTP</t>
  </si>
  <si>
    <t>DZYA/2012/C/002/B</t>
  </si>
  <si>
    <t>Replace Spare 116-13.0kV 25 MVA w/ LTC - Yakima</t>
  </si>
  <si>
    <t>Selah Substation Capacity Relief (25 MVA at Pomona Heights)</t>
  </si>
  <si>
    <t>Union Gap - Add 230 - 115kV Capacity - TPL002</t>
  </si>
  <si>
    <t>Distribution Plant Total</t>
  </si>
  <si>
    <t>Total Capital Additions</t>
  </si>
  <si>
    <t>Ref 8.4</t>
  </si>
  <si>
    <t>Check TC Totals</t>
  </si>
  <si>
    <t>EPIS</t>
  </si>
  <si>
    <t>Accum Res</t>
  </si>
  <si>
    <t>Depn Exp</t>
  </si>
  <si>
    <t>less than $500k</t>
  </si>
  <si>
    <t>$500 - $1M</t>
  </si>
  <si>
    <t>greater than $1M</t>
  </si>
  <si>
    <t>Depreciation</t>
  </si>
  <si>
    <t>Incremental Expense</t>
  </si>
  <si>
    <t>Description</t>
  </si>
  <si>
    <t>CODE Rate</t>
  </si>
  <si>
    <t>CODE Lead Sheet</t>
  </si>
  <si>
    <t>Rate</t>
  </si>
  <si>
    <t>Included in Adj</t>
  </si>
  <si>
    <t>on Plant Adds.</t>
  </si>
  <si>
    <t>Plant:</t>
  </si>
  <si>
    <t xml:space="preserve">  Total Plant</t>
  </si>
  <si>
    <t>Incremental Accumulated Reserve</t>
  </si>
  <si>
    <t>Incremental Reserve</t>
  </si>
  <si>
    <t>CODE Reserve</t>
  </si>
  <si>
    <t>on Plant Adds</t>
  </si>
  <si>
    <t>Jim Bridger Steam Plant</t>
  </si>
  <si>
    <t>Steam Plant - Colstrip #4 - Feb 2014 In service</t>
  </si>
  <si>
    <t>Merwin Hydro Plant</t>
  </si>
  <si>
    <t>Hydro Plant - Jan 2014 In service</t>
  </si>
  <si>
    <t>Hydro Plant - Mar 2014 In service</t>
  </si>
  <si>
    <t>Hydro Plant - Jun 2014 In service</t>
  </si>
  <si>
    <t>Hydro Plant - Oct 2014 In service</t>
  </si>
  <si>
    <t>Hydro Plant - Nov 2014 In service</t>
  </si>
  <si>
    <t>Total Hydro Plant allocated CAGW</t>
  </si>
  <si>
    <t>Transmission U2 GSU Transformer Upgrade Replacement</t>
  </si>
  <si>
    <t>Transmission Plant - Feb 2014 In service</t>
  </si>
  <si>
    <t>Transmission Plant - Oct 2014 In service</t>
  </si>
  <si>
    <t>Transmission Plant - Dec 2014 In service</t>
  </si>
  <si>
    <t>Transmission Plant - Mar 2015 In service</t>
  </si>
  <si>
    <t>Total Transmission Plant allocated CAGW</t>
  </si>
  <si>
    <t>Distribution Plant - Aug 2014 In service</t>
  </si>
  <si>
    <t>Distribution Plant - Oct 2014 In service</t>
  </si>
  <si>
    <t>Distribution Plant - Nov 2014 In service</t>
  </si>
  <si>
    <t>Distribution Plant - Dec 2014 In service</t>
  </si>
  <si>
    <t>Total Distribution Plant allocated WA</t>
  </si>
  <si>
    <t>General Plant - Jul 2014 In service</t>
  </si>
  <si>
    <t>General Plant - Aug 2014 In service</t>
  </si>
  <si>
    <t>Washington-allocated Plant Values bewteen $500k and $1M</t>
  </si>
  <si>
    <t>Soda Springs Screen Upgrade - Jan 2014</t>
  </si>
  <si>
    <t>Swift 11 Generator Rewind - Oct 2014</t>
  </si>
  <si>
    <t>Total Hydro Plant</t>
  </si>
  <si>
    <t>Transmission U2 GSU Transformer Upgrade Replacement - Sept 2014</t>
  </si>
  <si>
    <t>Middleton-Toquervill: 69 kV Line Rebuild - Feb 2014</t>
  </si>
  <si>
    <t>TRNPCAGW</t>
  </si>
  <si>
    <t>TRNPJBG</t>
  </si>
  <si>
    <t>STMPJBG</t>
  </si>
  <si>
    <t>STMPCAGW</t>
  </si>
  <si>
    <t>HYDPCAGW</t>
  </si>
  <si>
    <t>GNLPSO</t>
  </si>
  <si>
    <t>GNLPCAGW</t>
  </si>
  <si>
    <t>DSTPWA</t>
  </si>
  <si>
    <t>Code_Reserve</t>
  </si>
  <si>
    <t>Page 8.4.4 - Projects &gt;$1M</t>
  </si>
  <si>
    <t>Page 8.4.4 - Projects between $500k - $1M</t>
  </si>
  <si>
    <t>Page 8.4.4 - Projects &lt; $500k</t>
  </si>
  <si>
    <t xml:space="preserve"> Date</t>
  </si>
  <si>
    <t>In-Service</t>
  </si>
  <si>
    <t>Page 8.4 - Projects &gt;$1M</t>
  </si>
  <si>
    <t>Page 8.4.1 - Projects &gt;$1M</t>
  </si>
  <si>
    <t>Page 8.4.1 - Projects between $500k - $1M</t>
  </si>
  <si>
    <t>Page 8.4 - Projects between $500k - $1M</t>
  </si>
  <si>
    <t>Washington-allocated Plant Values Between $500k - $1M</t>
  </si>
  <si>
    <t>Washington-allocated Plant Values Less than $500k</t>
  </si>
  <si>
    <t>Page 8.4.1 - Projects &lt; $500k</t>
  </si>
  <si>
    <t>Page 8.4 - Projects &lt; $500k</t>
  </si>
  <si>
    <t>Plant Value</t>
  </si>
  <si>
    <t>Less than $500k</t>
  </si>
  <si>
    <t>Between $500k - $1M</t>
  </si>
  <si>
    <t>Greater than $1M</t>
  </si>
  <si>
    <t>Addition</t>
  </si>
  <si>
    <t>Deduction</t>
  </si>
  <si>
    <t>Schedule M's</t>
  </si>
  <si>
    <t>Reserves</t>
  </si>
  <si>
    <t>Deferred Income Tax</t>
  </si>
  <si>
    <t>Accumulated</t>
  </si>
  <si>
    <t>Washington Allocated</t>
  </si>
  <si>
    <t>Major Plant Additions</t>
  </si>
  <si>
    <t>Bench Request 10</t>
  </si>
  <si>
    <t>(cont.) Major Plant Additions</t>
  </si>
  <si>
    <t>Major Plant Addition Adjustment - Tax Summary</t>
  </si>
  <si>
    <t>Tax Workpaper - ALL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</si>
</sst>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0%"/>
    <numFmt numFmtId="166" formatCode="0.000%"/>
    <numFmt numFmtId="167" formatCode="[$-409]mmm\-yy;@"/>
    <numFmt numFmtId="168" formatCode="mmm\-yyyy"/>
    <numFmt numFmtId="169" formatCode="###,000"/>
  </numFmts>
  <fonts count="26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0"/>
      <color theme="1"/>
      <name val="Arial"/>
      <family val="2"/>
    </font>
    <font>
      <sz val="12"/>
      <name val="Times New Roman"/>
      <family val="1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/>
      <sz val="10"/>
      <name val="Arial"/>
      <family val="2"/>
    </font>
    <font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indexed="8"/>
      <name val="Calibri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</fonts>
  <fills count="31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71">
    <xf numFmtId="0" fontId="0" fillId="0" borderId="0"/>
    <xf numFmtId="43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4" fillId="0" borderId="0"/>
    <xf numFmtId="43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9" fillId="0" borderId="0"/>
    <xf numFmtId="41" fontId="5" fillId="0" borderId="0" applyFont="0" applyFill="0" applyBorder="0" applyAlignment="0" applyProtection="0"/>
    <xf numFmtId="0" fontId="5" fillId="0" borderId="0"/>
    <xf numFmtId="41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5" fillId="0" borderId="0"/>
    <xf numFmtId="0" fontId="11" fillId="0" borderId="0"/>
    <xf numFmtId="0" fontId="5" fillId="0" borderId="0"/>
    <xf numFmtId="0" fontId="9" fillId="0" borderId="0"/>
    <xf numFmtId="0" fontId="12" fillId="0" borderId="0"/>
    <xf numFmtId="0" fontId="9" fillId="0" borderId="0"/>
    <xf numFmtId="0" fontId="13" fillId="0" borderId="0"/>
    <xf numFmtId="0" fontId="5" fillId="0" borderId="0"/>
    <xf numFmtId="0" fontId="5" fillId="0" borderId="0"/>
    <xf numFmtId="0" fontId="12" fillId="0" borderId="0"/>
    <xf numFmtId="0" fontId="13" fillId="0" borderId="0"/>
    <xf numFmtId="0" fontId="5" fillId="0" borderId="0"/>
    <xf numFmtId="0" fontId="5" fillId="0" borderId="0"/>
    <xf numFmtId="0" fontId="5" fillId="0" borderId="0"/>
    <xf numFmtId="0" fontId="9" fillId="0" borderId="0"/>
    <xf numFmtId="0" fontId="1" fillId="0" borderId="0"/>
    <xf numFmtId="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4" fontId="14" fillId="8" borderId="15" applyNumberFormat="0" applyProtection="0">
      <alignment vertical="center"/>
    </xf>
    <xf numFmtId="4" fontId="14" fillId="9" borderId="15" applyNumberFormat="0" applyProtection="0">
      <alignment horizontal="left" vertical="center" indent="1"/>
    </xf>
    <xf numFmtId="4" fontId="14" fillId="10" borderId="15" applyNumberFormat="0" applyProtection="0"/>
    <xf numFmtId="4" fontId="15" fillId="0" borderId="15" applyNumberFormat="0" applyProtection="0">
      <alignment horizontal="right" vertical="center"/>
    </xf>
    <xf numFmtId="4" fontId="15" fillId="0" borderId="15" applyNumberFormat="0" applyProtection="0">
      <alignment horizontal="left" vertical="center" indent="1"/>
    </xf>
    <xf numFmtId="4" fontId="15" fillId="11" borderId="15" applyNumberFormat="0" applyProtection="0">
      <alignment horizontal="left" vertical="center" indent="1"/>
    </xf>
    <xf numFmtId="4" fontId="15" fillId="0" borderId="15" applyNumberFormat="0" applyProtection="0">
      <alignment horizontal="left" vertical="center"/>
    </xf>
    <xf numFmtId="0" fontId="15" fillId="10" borderId="15" applyNumberFormat="0" applyProtection="0">
      <alignment horizontal="left" vertical="top"/>
    </xf>
    <xf numFmtId="0" fontId="16" fillId="0" borderId="16" applyNumberFormat="0" applyFont="0" applyFill="0" applyAlignment="0" applyProtection="0"/>
    <xf numFmtId="169" fontId="17" fillId="0" borderId="17" applyNumberFormat="0" applyProtection="0">
      <alignment horizontal="right" vertical="center"/>
    </xf>
    <xf numFmtId="169" fontId="18" fillId="0" borderId="18" applyNumberFormat="0" applyProtection="0">
      <alignment horizontal="right" vertical="center"/>
    </xf>
    <xf numFmtId="0" fontId="18" fillId="12" borderId="16" applyNumberFormat="0" applyAlignment="0" applyProtection="0">
      <alignment horizontal="left" vertical="center" indent="1"/>
    </xf>
    <xf numFmtId="0" fontId="19" fillId="13" borderId="18" applyNumberFormat="0" applyAlignment="0" applyProtection="0">
      <alignment horizontal="left" vertical="center" indent="1"/>
    </xf>
    <xf numFmtId="0" fontId="19" fillId="13" borderId="18" applyNumberFormat="0" applyAlignment="0" applyProtection="0">
      <alignment horizontal="left" vertical="center" indent="1"/>
    </xf>
    <xf numFmtId="0" fontId="20" fillId="0" borderId="19" applyNumberFormat="0" applyFill="0" applyBorder="0" applyAlignment="0" applyProtection="0"/>
    <xf numFmtId="0" fontId="21" fillId="0" borderId="19" applyBorder="0" applyAlignment="0" applyProtection="0"/>
    <xf numFmtId="169" fontId="22" fillId="14" borderId="20" applyNumberFormat="0" applyBorder="0" applyAlignment="0" applyProtection="0">
      <alignment horizontal="right" vertical="center" indent="1"/>
    </xf>
    <xf numFmtId="169" fontId="23" fillId="15" borderId="20" applyNumberFormat="0" applyBorder="0" applyAlignment="0" applyProtection="0">
      <alignment horizontal="right" vertical="center" indent="1"/>
    </xf>
    <xf numFmtId="169" fontId="23" fillId="16" borderId="20" applyNumberFormat="0" applyBorder="0" applyAlignment="0" applyProtection="0">
      <alignment horizontal="right" vertical="center" indent="1"/>
    </xf>
    <xf numFmtId="169" fontId="24" fillId="17" borderId="20" applyNumberFormat="0" applyBorder="0" applyAlignment="0" applyProtection="0">
      <alignment horizontal="right" vertical="center" indent="1"/>
    </xf>
    <xf numFmtId="169" fontId="24" fillId="18" borderId="20" applyNumberFormat="0" applyBorder="0" applyAlignment="0" applyProtection="0">
      <alignment horizontal="right" vertical="center" indent="1"/>
    </xf>
    <xf numFmtId="169" fontId="24" fillId="19" borderId="20" applyNumberFormat="0" applyBorder="0" applyAlignment="0" applyProtection="0">
      <alignment horizontal="right" vertical="center" indent="1"/>
    </xf>
    <xf numFmtId="169" fontId="25" fillId="20" borderId="20" applyNumberFormat="0" applyBorder="0" applyAlignment="0" applyProtection="0">
      <alignment horizontal="right" vertical="center" indent="1"/>
    </xf>
    <xf numFmtId="169" fontId="25" fillId="21" borderId="20" applyNumberFormat="0" applyBorder="0" applyAlignment="0" applyProtection="0">
      <alignment horizontal="right" vertical="center" indent="1"/>
    </xf>
    <xf numFmtId="169" fontId="25" fillId="22" borderId="20" applyNumberFormat="0" applyBorder="0" applyAlignment="0" applyProtection="0">
      <alignment horizontal="right" vertical="center" indent="1"/>
    </xf>
    <xf numFmtId="0" fontId="19" fillId="23" borderId="16" applyNumberFormat="0" applyAlignment="0" applyProtection="0">
      <alignment horizontal="left" vertical="center" indent="1"/>
    </xf>
    <xf numFmtId="0" fontId="19" fillId="24" borderId="16" applyNumberFormat="0" applyAlignment="0" applyProtection="0">
      <alignment horizontal="left" vertical="center" indent="1"/>
    </xf>
    <xf numFmtId="0" fontId="19" fillId="25" borderId="16" applyNumberFormat="0" applyAlignment="0" applyProtection="0">
      <alignment horizontal="left" vertical="center" indent="1"/>
    </xf>
    <xf numFmtId="0" fontId="19" fillId="26" borderId="16" applyNumberFormat="0" applyAlignment="0" applyProtection="0">
      <alignment horizontal="left" vertical="center" indent="1"/>
    </xf>
    <xf numFmtId="0" fontId="19" fillId="27" borderId="18" applyNumberFormat="0" applyAlignment="0" applyProtection="0">
      <alignment horizontal="left" vertical="center" indent="1"/>
    </xf>
    <xf numFmtId="169" fontId="17" fillId="26" borderId="17" applyNumberFormat="0" applyBorder="0" applyProtection="0">
      <alignment horizontal="right" vertical="center"/>
    </xf>
    <xf numFmtId="169" fontId="18" fillId="26" borderId="18" applyNumberFormat="0" applyBorder="0" applyProtection="0">
      <alignment horizontal="right" vertical="center"/>
    </xf>
    <xf numFmtId="169" fontId="17" fillId="28" borderId="16" applyNumberFormat="0" applyAlignment="0" applyProtection="0">
      <alignment horizontal="left" vertical="center" indent="1"/>
    </xf>
    <xf numFmtId="0" fontId="18" fillId="12" borderId="18" applyNumberFormat="0" applyAlignment="0" applyProtection="0">
      <alignment horizontal="left" vertical="center" indent="1"/>
    </xf>
    <xf numFmtId="0" fontId="19" fillId="27" borderId="18" applyNumberFormat="0" applyAlignment="0" applyProtection="0">
      <alignment horizontal="left" vertical="center" indent="1"/>
    </xf>
    <xf numFmtId="169" fontId="18" fillId="27" borderId="18" applyNumberFormat="0" applyProtection="0">
      <alignment horizontal="right" vertical="center"/>
    </xf>
  </cellStyleXfs>
  <cellXfs count="261">
    <xf numFmtId="0" fontId="0" fillId="0" borderId="0" xfId="0"/>
    <xf numFmtId="0" fontId="5" fillId="0" borderId="0" xfId="4" applyFont="1"/>
    <xf numFmtId="0" fontId="6" fillId="0" borderId="0" xfId="4" applyFont="1"/>
    <xf numFmtId="0" fontId="5" fillId="0" borderId="0" xfId="4" applyFont="1" applyAlignment="1">
      <alignment horizontal="center"/>
    </xf>
    <xf numFmtId="0" fontId="5" fillId="0" borderId="0" xfId="4" applyNumberFormat="1" applyFont="1" applyAlignment="1">
      <alignment horizontal="center"/>
    </xf>
    <xf numFmtId="0" fontId="7" fillId="0" borderId="0" xfId="4" applyFont="1"/>
    <xf numFmtId="0" fontId="8" fillId="0" borderId="0" xfId="4" applyFont="1" applyAlignment="1">
      <alignment horizontal="center"/>
    </xf>
    <xf numFmtId="0" fontId="8" fillId="0" borderId="0" xfId="4" applyNumberFormat="1" applyFont="1" applyAlignment="1">
      <alignment horizontal="center"/>
    </xf>
    <xf numFmtId="0" fontId="5" fillId="0" borderId="0" xfId="4" applyFont="1" applyBorder="1"/>
    <xf numFmtId="0" fontId="6" fillId="0" borderId="0" xfId="4" applyFont="1" applyBorder="1" applyAlignment="1">
      <alignment horizontal="left"/>
    </xf>
    <xf numFmtId="0" fontId="5" fillId="0" borderId="0" xfId="4" applyFont="1" applyBorder="1" applyAlignment="1">
      <alignment horizontal="center"/>
    </xf>
    <xf numFmtId="164" fontId="5" fillId="0" borderId="0" xfId="1" applyNumberFormat="1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5" fillId="0" borderId="0" xfId="4" applyFont="1" applyFill="1" applyBorder="1" applyAlignment="1">
      <alignment horizontal="center"/>
    </xf>
    <xf numFmtId="41" fontId="5" fillId="0" borderId="0" xfId="1" applyNumberFormat="1" applyFont="1" applyFill="1" applyBorder="1" applyAlignment="1">
      <alignment horizontal="center"/>
    </xf>
    <xf numFmtId="0" fontId="5" fillId="0" borderId="0" xfId="0" applyFont="1" applyFill="1"/>
    <xf numFmtId="165" fontId="5" fillId="0" borderId="0" xfId="3" applyNumberFormat="1" applyFont="1" applyFill="1" applyAlignment="1">
      <alignment horizontal="center"/>
    </xf>
    <xf numFmtId="41" fontId="5" fillId="0" borderId="0" xfId="1" applyNumberFormat="1" applyFont="1" applyFill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/>
    <xf numFmtId="0" fontId="5" fillId="0" borderId="0" xfId="0" applyFont="1" applyFill="1" applyBorder="1" applyAlignment="1">
      <alignment horizontal="center"/>
    </xf>
    <xf numFmtId="164" fontId="5" fillId="0" borderId="0" xfId="1" applyNumberFormat="1" applyFont="1" applyFill="1" applyBorder="1" applyAlignment="1">
      <alignment horizontal="center"/>
    </xf>
    <xf numFmtId="0" fontId="2" fillId="0" borderId="0" xfId="4" applyNumberFormat="1" applyFont="1" applyAlignment="1">
      <alignment horizontal="center"/>
    </xf>
    <xf numFmtId="0" fontId="5" fillId="0" borderId="0" xfId="4" applyFont="1" applyFill="1" applyAlignment="1">
      <alignment horizontal="center"/>
    </xf>
    <xf numFmtId="164" fontId="5" fillId="0" borderId="1" xfId="1" applyNumberFormat="1" applyFont="1" applyFill="1" applyBorder="1" applyAlignment="1">
      <alignment horizontal="center"/>
    </xf>
    <xf numFmtId="41" fontId="5" fillId="0" borderId="1" xfId="1" applyNumberFormat="1" applyFont="1" applyFill="1" applyBorder="1" applyAlignment="1">
      <alignment horizontal="center"/>
    </xf>
    <xf numFmtId="0" fontId="6" fillId="0" borderId="0" xfId="0" applyFont="1" applyAlignment="1">
      <alignment horizontal="left"/>
    </xf>
    <xf numFmtId="164" fontId="5" fillId="0" borderId="2" xfId="1" applyNumberFormat="1" applyFont="1" applyFill="1" applyBorder="1" applyAlignment="1">
      <alignment horizontal="center"/>
    </xf>
    <xf numFmtId="41" fontId="5" fillId="0" borderId="2" xfId="4" applyNumberFormat="1" applyFont="1" applyBorder="1"/>
    <xf numFmtId="164" fontId="5" fillId="0" borderId="0" xfId="4" applyNumberFormat="1" applyFont="1"/>
    <xf numFmtId="164" fontId="5" fillId="0" borderId="0" xfId="0" applyNumberFormat="1" applyFont="1" applyFill="1" applyBorder="1" applyAlignment="1">
      <alignment horizontal="center"/>
    </xf>
    <xf numFmtId="164" fontId="5" fillId="0" borderId="1" xfId="1" applyNumberFormat="1" applyFont="1" applyBorder="1"/>
    <xf numFmtId="0" fontId="6" fillId="0" borderId="0" xfId="4" applyFont="1" applyBorder="1"/>
    <xf numFmtId="164" fontId="5" fillId="0" borderId="2" xfId="4" applyNumberFormat="1" applyFont="1" applyBorder="1"/>
    <xf numFmtId="0" fontId="5" fillId="0" borderId="0" xfId="0" applyFont="1" applyFill="1" applyBorder="1" applyAlignment="1">
      <alignment horizontal="right"/>
    </xf>
    <xf numFmtId="41" fontId="5" fillId="0" borderId="0" xfId="5" applyNumberFormat="1" applyFont="1" applyFill="1" applyBorder="1" applyAlignment="1">
      <alignment horizontal="center"/>
    </xf>
    <xf numFmtId="0" fontId="6" fillId="0" borderId="0" xfId="4" applyFont="1" applyFill="1" applyBorder="1"/>
    <xf numFmtId="0" fontId="5" fillId="0" borderId="0" xfId="4" applyFont="1" applyFill="1" applyBorder="1"/>
    <xf numFmtId="0" fontId="5" fillId="0" borderId="0" xfId="1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/>
    </xf>
    <xf numFmtId="165" fontId="5" fillId="0" borderId="0" xfId="6" applyNumberFormat="1" applyFont="1" applyFill="1" applyBorder="1" applyAlignment="1">
      <alignment horizontal="center"/>
    </xf>
    <xf numFmtId="0" fontId="5" fillId="0" borderId="0" xfId="4" applyNumberFormat="1" applyFont="1" applyBorder="1" applyAlignment="1">
      <alignment horizontal="center"/>
    </xf>
    <xf numFmtId="0" fontId="5" fillId="0" borderId="0" xfId="4" quotePrefix="1" applyFont="1" applyBorder="1" applyAlignment="1">
      <alignment horizontal="left"/>
    </xf>
    <xf numFmtId="0" fontId="5" fillId="0" borderId="0" xfId="0" applyFont="1" applyBorder="1" applyAlignment="1">
      <alignment horizontal="center"/>
    </xf>
    <xf numFmtId="0" fontId="6" fillId="0" borderId="0" xfId="0" applyFont="1" applyBorder="1" applyProtection="1">
      <protection locked="0"/>
    </xf>
    <xf numFmtId="0" fontId="5" fillId="0" borderId="3" xfId="4" applyFont="1" applyBorder="1"/>
    <xf numFmtId="0" fontId="5" fillId="0" borderId="4" xfId="4" quotePrefix="1" applyFont="1" applyBorder="1" applyAlignment="1">
      <alignment horizontal="left"/>
    </xf>
    <xf numFmtId="0" fontId="5" fillId="0" borderId="4" xfId="4" applyFont="1" applyBorder="1"/>
    <xf numFmtId="0" fontId="5" fillId="0" borderId="4" xfId="0" applyFont="1" applyBorder="1" applyAlignment="1">
      <alignment horizontal="center"/>
    </xf>
    <xf numFmtId="0" fontId="5" fillId="0" borderId="4" xfId="4" applyFont="1" applyBorder="1" applyAlignment="1">
      <alignment horizontal="center"/>
    </xf>
    <xf numFmtId="3" fontId="5" fillId="0" borderId="4" xfId="4" applyNumberFormat="1" applyFont="1" applyBorder="1" applyAlignment="1">
      <alignment horizontal="center"/>
    </xf>
    <xf numFmtId="0" fontId="5" fillId="0" borderId="5" xfId="4" applyNumberFormat="1" applyFont="1" applyBorder="1" applyAlignment="1">
      <alignment horizontal="center"/>
    </xf>
    <xf numFmtId="0" fontId="5" fillId="0" borderId="6" xfId="4" applyFont="1" applyBorder="1"/>
    <xf numFmtId="0" fontId="5" fillId="0" borderId="7" xfId="4" applyNumberFormat="1" applyFont="1" applyBorder="1" applyAlignment="1">
      <alignment horizontal="center"/>
    </xf>
    <xf numFmtId="0" fontId="5" fillId="0" borderId="7" xfId="4" applyFont="1" applyBorder="1" applyAlignment="1">
      <alignment horizontal="center"/>
    </xf>
    <xf numFmtId="0" fontId="5" fillId="0" borderId="7" xfId="4" applyFont="1" applyBorder="1"/>
    <xf numFmtId="0" fontId="5" fillId="0" borderId="0" xfId="0" applyFont="1" applyFill="1" applyBorder="1" applyAlignment="1">
      <alignment horizontal="left"/>
    </xf>
    <xf numFmtId="0" fontId="8" fillId="0" borderId="0" xfId="4" applyFont="1" applyBorder="1" applyAlignment="1">
      <alignment horizontal="center"/>
    </xf>
    <xf numFmtId="0" fontId="5" fillId="0" borderId="8" xfId="4" applyFont="1" applyBorder="1"/>
    <xf numFmtId="0" fontId="5" fillId="0" borderId="9" xfId="4" applyFont="1" applyBorder="1"/>
    <xf numFmtId="0" fontId="5" fillId="0" borderId="9" xfId="0" applyFont="1" applyFill="1" applyBorder="1" applyAlignment="1">
      <alignment horizontal="center"/>
    </xf>
    <xf numFmtId="0" fontId="5" fillId="0" borderId="9" xfId="4" applyFont="1" applyFill="1" applyBorder="1" applyAlignment="1">
      <alignment horizontal="center"/>
    </xf>
    <xf numFmtId="41" fontId="5" fillId="0" borderId="9" xfId="1" applyNumberFormat="1" applyFont="1" applyFill="1" applyBorder="1" applyAlignment="1">
      <alignment horizontal="center"/>
    </xf>
    <xf numFmtId="0" fontId="5" fillId="0" borderId="10" xfId="4" applyFont="1" applyBorder="1"/>
    <xf numFmtId="41" fontId="5" fillId="0" borderId="0" xfId="0" applyNumberFormat="1" applyFont="1" applyFill="1" applyBorder="1" applyAlignment="1">
      <alignment horizontal="center"/>
    </xf>
    <xf numFmtId="0" fontId="5" fillId="0" borderId="0" xfId="4" applyFont="1" applyAlignment="1">
      <alignment horizontal="right"/>
    </xf>
    <xf numFmtId="0" fontId="6" fillId="0" borderId="0" xfId="4" applyFont="1" applyFill="1"/>
    <xf numFmtId="0" fontId="5" fillId="0" borderId="0" xfId="4" applyFont="1" applyFill="1" applyBorder="1" applyAlignment="1">
      <alignment horizontal="right"/>
    </xf>
    <xf numFmtId="0" fontId="8" fillId="0" borderId="0" xfId="4" applyFont="1" applyFill="1" applyBorder="1" applyAlignment="1">
      <alignment horizontal="center"/>
    </xf>
    <xf numFmtId="0" fontId="6" fillId="0" borderId="0" xfId="4" applyFont="1" applyFill="1" applyBorder="1" applyAlignment="1">
      <alignment horizontal="left"/>
    </xf>
    <xf numFmtId="166" fontId="5" fillId="0" borderId="0" xfId="3" applyNumberFormat="1" applyFont="1" applyFill="1" applyAlignment="1">
      <alignment horizontal="center"/>
    </xf>
    <xf numFmtId="41" fontId="5" fillId="0" borderId="0" xfId="0" applyNumberFormat="1" applyFont="1" applyFill="1" applyBorder="1" applyAlignment="1">
      <alignment horizontal="left"/>
    </xf>
    <xf numFmtId="0" fontId="5" fillId="0" borderId="0" xfId="0" applyFont="1" applyFill="1" applyBorder="1"/>
    <xf numFmtId="0" fontId="5" fillId="0" borderId="0" xfId="0" applyFont="1" applyFill="1" applyAlignment="1" applyProtection="1">
      <alignment horizontal="center"/>
      <protection locked="0"/>
    </xf>
    <xf numFmtId="0" fontId="5" fillId="0" borderId="0" xfId="0" applyFont="1" applyFill="1" applyProtection="1">
      <protection locked="0"/>
    </xf>
    <xf numFmtId="166" fontId="5" fillId="0" borderId="0" xfId="3" applyNumberFormat="1" applyFont="1" applyFill="1" applyAlignment="1" applyProtection="1">
      <alignment horizontal="center"/>
      <protection locked="0"/>
    </xf>
    <xf numFmtId="164" fontId="5" fillId="0" borderId="0" xfId="1" applyNumberFormat="1" applyFont="1" applyFill="1" applyBorder="1" applyAlignment="1" applyProtection="1">
      <alignment horizontal="center"/>
      <protection locked="0"/>
    </xf>
    <xf numFmtId="164" fontId="5" fillId="0" borderId="0" xfId="1" applyNumberFormat="1" applyFont="1" applyFill="1" applyBorder="1"/>
    <xf numFmtId="164" fontId="5" fillId="0" borderId="0" xfId="4" applyNumberFormat="1" applyFont="1" applyFill="1" applyBorder="1"/>
    <xf numFmtId="165" fontId="5" fillId="0" borderId="0" xfId="3" applyNumberFormat="1" applyFont="1" applyFill="1" applyBorder="1" applyAlignment="1">
      <alignment horizontal="center"/>
    </xf>
    <xf numFmtId="0" fontId="5" fillId="0" borderId="0" xfId="7" applyFont="1" applyFill="1" applyBorder="1" applyAlignment="1">
      <alignment horizontal="center"/>
    </xf>
    <xf numFmtId="41" fontId="5" fillId="0" borderId="0" xfId="2" applyFont="1" applyFill="1" applyBorder="1"/>
    <xf numFmtId="0" fontId="5" fillId="0" borderId="5" xfId="4" applyFont="1" applyBorder="1" applyAlignment="1">
      <alignment horizontal="center"/>
    </xf>
    <xf numFmtId="0" fontId="5" fillId="0" borderId="0" xfId="4" quotePrefix="1" applyFont="1" applyFill="1" applyBorder="1" applyAlignment="1">
      <alignment horizontal="left"/>
    </xf>
    <xf numFmtId="3" fontId="5" fillId="0" borderId="0" xfId="4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41" fontId="0" fillId="0" borderId="0" xfId="0" applyNumberFormat="1" applyAlignment="1">
      <alignment horizontal="center"/>
    </xf>
    <xf numFmtId="41" fontId="0" fillId="0" borderId="0" xfId="0" applyNumberFormat="1"/>
    <xf numFmtId="0" fontId="6" fillId="0" borderId="0" xfId="0" applyFont="1"/>
    <xf numFmtId="41" fontId="0" fillId="0" borderId="13" xfId="8" applyFont="1" applyBorder="1"/>
    <xf numFmtId="41" fontId="6" fillId="0" borderId="13" xfId="8" applyFont="1" applyBorder="1"/>
    <xf numFmtId="41" fontId="0" fillId="0" borderId="0" xfId="8" applyFont="1"/>
    <xf numFmtId="0" fontId="0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2" borderId="0" xfId="9" applyFont="1" applyFill="1"/>
    <xf numFmtId="0" fontId="5" fillId="3" borderId="0" xfId="9" applyFont="1" applyFill="1"/>
    <xf numFmtId="0" fontId="5" fillId="0" borderId="0" xfId="9" applyFont="1" applyFill="1" applyAlignment="1">
      <alignment horizontal="center"/>
    </xf>
    <xf numFmtId="0" fontId="5" fillId="0" borderId="0" xfId="9" applyFont="1" applyFill="1"/>
    <xf numFmtId="0" fontId="5" fillId="0" borderId="0" xfId="9" applyFont="1"/>
    <xf numFmtId="0" fontId="6" fillId="0" borderId="0" xfId="9" applyFont="1" applyFill="1"/>
    <xf numFmtId="0" fontId="5" fillId="0" borderId="0" xfId="9" quotePrefix="1" applyFont="1" applyFill="1"/>
    <xf numFmtId="0" fontId="6" fillId="0" borderId="0" xfId="9" applyFont="1" applyFill="1" applyAlignment="1">
      <alignment horizontal="center" wrapText="1"/>
    </xf>
    <xf numFmtId="0" fontId="6" fillId="0" borderId="0" xfId="9" applyFont="1" applyFill="1" applyAlignment="1">
      <alignment horizontal="center"/>
    </xf>
    <xf numFmtId="0" fontId="6" fillId="2" borderId="0" xfId="9" applyFont="1" applyFill="1"/>
    <xf numFmtId="0" fontId="6" fillId="0" borderId="1" xfId="9" applyFont="1" applyFill="1" applyBorder="1" applyAlignment="1">
      <alignment horizontal="left"/>
    </xf>
    <xf numFmtId="0" fontId="6" fillId="0" borderId="1" xfId="9" applyFont="1" applyFill="1" applyBorder="1" applyAlignment="1">
      <alignment horizontal="center"/>
    </xf>
    <xf numFmtId="164" fontId="6" fillId="0" borderId="1" xfId="1" applyNumberFormat="1" applyFont="1" applyFill="1" applyBorder="1" applyAlignment="1">
      <alignment horizontal="center" wrapText="1"/>
    </xf>
    <xf numFmtId="0" fontId="6" fillId="0" borderId="1" xfId="9" applyFont="1" applyFill="1" applyBorder="1" applyAlignment="1">
      <alignment horizontal="center" wrapText="1"/>
    </xf>
    <xf numFmtId="0" fontId="6" fillId="0" borderId="1" xfId="9" applyFont="1" applyBorder="1" applyAlignment="1">
      <alignment horizontal="center" wrapText="1"/>
    </xf>
    <xf numFmtId="0" fontId="6" fillId="0" borderId="0" xfId="9" quotePrefix="1" applyNumberFormat="1" applyFont="1" applyFill="1"/>
    <xf numFmtId="49" fontId="5" fillId="0" borderId="0" xfId="9" quotePrefix="1" applyNumberFormat="1" applyFont="1" applyFill="1" applyAlignment="1">
      <alignment horizontal="center"/>
    </xf>
    <xf numFmtId="164" fontId="5" fillId="0" borderId="0" xfId="1" applyNumberFormat="1" applyFont="1" applyFill="1"/>
    <xf numFmtId="0" fontId="5" fillId="0" borderId="0" xfId="9" applyFont="1" applyBorder="1" applyAlignment="1">
      <alignment horizontal="center" wrapText="1"/>
    </xf>
    <xf numFmtId="0" fontId="5" fillId="0" borderId="0" xfId="9" quotePrefix="1" applyNumberFormat="1" applyFont="1" applyFill="1"/>
    <xf numFmtId="167" fontId="5" fillId="0" borderId="0" xfId="9" applyNumberFormat="1" applyFill="1" applyAlignment="1">
      <alignment horizontal="center"/>
    </xf>
    <xf numFmtId="164" fontId="5" fillId="4" borderId="0" xfId="1" applyNumberFormat="1" applyFont="1" applyFill="1"/>
    <xf numFmtId="165" fontId="5" fillId="4" borderId="0" xfId="3" applyNumberFormat="1" applyFont="1" applyFill="1" applyAlignment="1">
      <alignment horizontal="center"/>
    </xf>
    <xf numFmtId="164" fontId="5" fillId="4" borderId="0" xfId="9" applyNumberFormat="1" applyFont="1" applyFill="1" applyBorder="1" applyAlignment="1">
      <alignment horizontal="center" wrapText="1"/>
    </xf>
    <xf numFmtId="164" fontId="5" fillId="0" borderId="0" xfId="9" applyNumberFormat="1" applyFont="1" applyBorder="1" applyAlignment="1">
      <alignment horizontal="center" wrapText="1"/>
    </xf>
    <xf numFmtId="167" fontId="5" fillId="0" borderId="0" xfId="9" applyNumberFormat="1" applyFont="1" applyFill="1" applyAlignment="1">
      <alignment horizontal="center"/>
    </xf>
    <xf numFmtId="164" fontId="5" fillId="5" borderId="0" xfId="1" applyNumberFormat="1" applyFont="1" applyFill="1"/>
    <xf numFmtId="165" fontId="5" fillId="5" borderId="0" xfId="3" applyNumberFormat="1" applyFont="1" applyFill="1" applyAlignment="1">
      <alignment horizontal="center"/>
    </xf>
    <xf numFmtId="164" fontId="5" fillId="5" borderId="0" xfId="9" applyNumberFormat="1" applyFont="1" applyFill="1" applyBorder="1" applyAlignment="1">
      <alignment horizontal="center" wrapText="1"/>
    </xf>
    <xf numFmtId="0" fontId="5" fillId="0" borderId="0" xfId="9" applyFont="1" applyFill="1" applyAlignment="1">
      <alignment horizontal="right"/>
    </xf>
    <xf numFmtId="164" fontId="5" fillId="0" borderId="0" xfId="9" applyNumberFormat="1" applyFont="1" applyFill="1"/>
    <xf numFmtId="164" fontId="6" fillId="0" borderId="2" xfId="1" applyNumberFormat="1" applyFont="1" applyFill="1" applyBorder="1"/>
    <xf numFmtId="0" fontId="6" fillId="0" borderId="0" xfId="9" applyFont="1" applyFill="1" applyBorder="1" applyAlignment="1">
      <alignment horizontal="left"/>
    </xf>
    <xf numFmtId="0" fontId="6" fillId="0" borderId="0" xfId="9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 wrapText="1"/>
    </xf>
    <xf numFmtId="0" fontId="6" fillId="0" borderId="0" xfId="9" applyFont="1" applyFill="1" applyBorder="1" applyAlignment="1">
      <alignment horizontal="center" wrapText="1"/>
    </xf>
    <xf numFmtId="164" fontId="5" fillId="4" borderId="0" xfId="1" applyNumberFormat="1" applyFont="1" applyFill="1" applyBorder="1" applyAlignment="1">
      <alignment horizontal="center" wrapText="1"/>
    </xf>
    <xf numFmtId="164" fontId="5" fillId="5" borderId="0" xfId="1" applyNumberFormat="1" applyFont="1" applyFill="1" applyBorder="1" applyAlignment="1">
      <alignment horizontal="center" wrapText="1"/>
    </xf>
    <xf numFmtId="164" fontId="5" fillId="6" borderId="0" xfId="1" applyNumberFormat="1" applyFont="1" applyFill="1" applyBorder="1" applyAlignment="1">
      <alignment horizontal="center" wrapText="1"/>
    </xf>
    <xf numFmtId="165" fontId="5" fillId="6" borderId="0" xfId="3" applyNumberFormat="1" applyFont="1" applyFill="1" applyAlignment="1">
      <alignment horizontal="center"/>
    </xf>
    <xf numFmtId="164" fontId="5" fillId="6" borderId="0" xfId="9" applyNumberFormat="1" applyFont="1" applyFill="1" applyBorder="1" applyAlignment="1">
      <alignment horizontal="center" wrapText="1"/>
    </xf>
    <xf numFmtId="164" fontId="5" fillId="7" borderId="0" xfId="1" applyNumberFormat="1" applyFont="1" applyFill="1" applyBorder="1" applyAlignment="1">
      <alignment horizontal="center" wrapText="1"/>
    </xf>
    <xf numFmtId="49" fontId="6" fillId="0" borderId="0" xfId="9" applyNumberFormat="1" applyFont="1" applyFill="1"/>
    <xf numFmtId="168" fontId="5" fillId="0" borderId="0" xfId="9" applyNumberFormat="1" applyFont="1" applyFill="1" applyAlignment="1">
      <alignment horizontal="center"/>
    </xf>
    <xf numFmtId="49" fontId="5" fillId="0" borderId="0" xfId="9" applyNumberFormat="1" applyFont="1" applyFill="1"/>
    <xf numFmtId="164" fontId="5" fillId="6" borderId="0" xfId="1" applyNumberFormat="1" applyFont="1" applyFill="1"/>
    <xf numFmtId="164" fontId="5" fillId="7" borderId="0" xfId="1" applyNumberFormat="1" applyFont="1" applyFill="1"/>
    <xf numFmtId="164" fontId="6" fillId="0" borderId="0" xfId="1" applyNumberFormat="1" applyFont="1" applyFill="1" applyBorder="1"/>
    <xf numFmtId="164" fontId="5" fillId="4" borderId="0" xfId="1" applyNumberFormat="1" applyFont="1" applyFill="1" applyBorder="1"/>
    <xf numFmtId="164" fontId="6" fillId="0" borderId="0" xfId="9" applyNumberFormat="1" applyFont="1" applyBorder="1" applyAlignment="1">
      <alignment horizontal="center" wrapText="1"/>
    </xf>
    <xf numFmtId="164" fontId="5" fillId="6" borderId="0" xfId="1" applyNumberFormat="1" applyFont="1" applyFill="1" applyBorder="1"/>
    <xf numFmtId="164" fontId="5" fillId="7" borderId="0" xfId="1" applyNumberFormat="1" applyFont="1" applyFill="1" applyBorder="1"/>
    <xf numFmtId="164" fontId="5" fillId="0" borderId="0" xfId="9" applyNumberFormat="1" applyFont="1"/>
    <xf numFmtId="164" fontId="6" fillId="0" borderId="14" xfId="1" applyNumberFormat="1" applyFont="1" applyFill="1" applyBorder="1"/>
    <xf numFmtId="164" fontId="6" fillId="0" borderId="0" xfId="1" applyNumberFormat="1" applyFont="1" applyFill="1" applyAlignment="1">
      <alignment horizontal="right"/>
    </xf>
    <xf numFmtId="164" fontId="5" fillId="0" borderId="0" xfId="1" applyNumberFormat="1" applyFont="1" applyFill="1" applyAlignment="1">
      <alignment horizontal="right"/>
    </xf>
    <xf numFmtId="0" fontId="6" fillId="0" borderId="0" xfId="9" applyFont="1" applyFill="1" applyAlignment="1">
      <alignment horizontal="right"/>
    </xf>
    <xf numFmtId="164" fontId="2" fillId="0" borderId="0" xfId="9" applyNumberFormat="1" applyFont="1" applyFill="1"/>
    <xf numFmtId="0" fontId="6" fillId="0" borderId="0" xfId="9" applyFont="1" applyFill="1" applyAlignment="1">
      <alignment horizontal="left"/>
    </xf>
    <xf numFmtId="0" fontId="0" fillId="0" borderId="0" xfId="0" applyFill="1"/>
    <xf numFmtId="164" fontId="0" fillId="0" borderId="0" xfId="1" applyNumberFormat="1" applyFont="1"/>
    <xf numFmtId="49" fontId="5" fillId="0" borderId="0" xfId="1" applyNumberFormat="1" applyFont="1" applyBorder="1" applyAlignment="1">
      <alignment horizontal="center"/>
    </xf>
    <xf numFmtId="49" fontId="5" fillId="0" borderId="0" xfId="1" applyNumberFormat="1" applyFont="1" applyFill="1" applyBorder="1" applyAlignment="1">
      <alignment horizontal="center"/>
    </xf>
    <xf numFmtId="164" fontId="0" fillId="0" borderId="0" xfId="1" applyNumberFormat="1" applyFont="1" applyFill="1"/>
    <xf numFmtId="164" fontId="6" fillId="0" borderId="0" xfId="1" applyNumberFormat="1" applyFont="1" applyFill="1" applyAlignment="1">
      <alignment horizontal="center"/>
    </xf>
    <xf numFmtId="49" fontId="6" fillId="0" borderId="0" xfId="1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0" fontId="6" fillId="0" borderId="1" xfId="0" applyFont="1" applyBorder="1" applyAlignment="1">
      <alignment horizontal="center"/>
    </xf>
    <xf numFmtId="164" fontId="6" fillId="0" borderId="1" xfId="1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164" fontId="6" fillId="0" borderId="0" xfId="1" applyNumberFormat="1" applyFont="1" applyFill="1" applyBorder="1" applyAlignment="1">
      <alignment horizontal="center"/>
    </xf>
    <xf numFmtId="0" fontId="6" fillId="0" borderId="0" xfId="0" applyFont="1" applyFill="1" applyBorder="1"/>
    <xf numFmtId="166" fontId="5" fillId="0" borderId="0" xfId="3" applyNumberFormat="1" applyFont="1" applyFill="1" applyBorder="1"/>
    <xf numFmtId="49" fontId="5" fillId="0" borderId="0" xfId="0" applyNumberFormat="1" applyFont="1" applyFill="1" applyBorder="1" applyAlignment="1">
      <alignment horizontal="center"/>
    </xf>
    <xf numFmtId="3" fontId="5" fillId="0" borderId="0" xfId="0" applyNumberFormat="1" applyFont="1" applyFill="1" applyBorder="1" applyAlignment="1">
      <alignment horizontal="center"/>
    </xf>
    <xf numFmtId="37" fontId="5" fillId="0" borderId="0" xfId="1" applyNumberFormat="1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6" fillId="0" borderId="0" xfId="0" applyFont="1" applyFill="1"/>
    <xf numFmtId="0" fontId="3" fillId="0" borderId="0" xfId="0" applyFont="1"/>
    <xf numFmtId="0" fontId="5" fillId="0" borderId="0" xfId="0" applyFont="1" applyBorder="1"/>
    <xf numFmtId="17" fontId="5" fillId="0" borderId="0" xfId="0" applyNumberFormat="1" applyFont="1" applyBorder="1" applyAlignment="1">
      <alignment horizontal="center"/>
    </xf>
    <xf numFmtId="41" fontId="5" fillId="0" borderId="0" xfId="0" applyNumberFormat="1" applyFont="1" applyAlignment="1">
      <alignment horizontal="center"/>
    </xf>
    <xf numFmtId="41" fontId="5" fillId="0" borderId="0" xfId="0" applyNumberFormat="1" applyFont="1"/>
    <xf numFmtId="41" fontId="5" fillId="0" borderId="0" xfId="0" applyNumberFormat="1" applyFont="1" applyFill="1"/>
    <xf numFmtId="41" fontId="5" fillId="0" borderId="0" xfId="0" applyNumberFormat="1" applyFont="1" applyBorder="1"/>
    <xf numFmtId="41" fontId="5" fillId="0" borderId="13" xfId="8" applyFont="1" applyBorder="1"/>
    <xf numFmtId="41" fontId="5" fillId="0" borderId="13" xfId="8" applyFont="1" applyFill="1" applyBorder="1"/>
    <xf numFmtId="41" fontId="5" fillId="0" borderId="0" xfId="8" applyFont="1" applyBorder="1"/>
    <xf numFmtId="41" fontId="5" fillId="0" borderId="0" xfId="8" applyFont="1"/>
    <xf numFmtId="43" fontId="5" fillId="0" borderId="0" xfId="1" applyFont="1"/>
    <xf numFmtId="164" fontId="5" fillId="0" borderId="0" xfId="1" applyNumberFormat="1" applyFont="1" applyBorder="1"/>
    <xf numFmtId="164" fontId="5" fillId="0" borderId="0" xfId="1" applyNumberFormat="1" applyFont="1"/>
    <xf numFmtId="0" fontId="5" fillId="29" borderId="0" xfId="9" applyFont="1" applyFill="1"/>
    <xf numFmtId="0" fontId="5" fillId="6" borderId="0" xfId="9" applyFont="1" applyFill="1" applyAlignment="1">
      <alignment horizontal="center"/>
    </xf>
    <xf numFmtId="49" fontId="5" fillId="6" borderId="0" xfId="9" quotePrefix="1" applyNumberFormat="1" applyFont="1" applyFill="1" applyAlignment="1">
      <alignment horizontal="center"/>
    </xf>
    <xf numFmtId="167" fontId="5" fillId="6" borderId="0" xfId="9" applyNumberFormat="1" applyFill="1" applyAlignment="1">
      <alignment horizontal="center"/>
    </xf>
    <xf numFmtId="0" fontId="5" fillId="6" borderId="0" xfId="9" applyFont="1" applyFill="1"/>
    <xf numFmtId="168" fontId="5" fillId="6" borderId="0" xfId="9" applyNumberFormat="1" applyFont="1" applyFill="1" applyAlignment="1">
      <alignment horizontal="center"/>
    </xf>
    <xf numFmtId="49" fontId="5" fillId="6" borderId="0" xfId="9" applyNumberFormat="1" applyFont="1" applyFill="1"/>
    <xf numFmtId="0" fontId="5" fillId="5" borderId="0" xfId="9" quotePrefix="1" applyNumberFormat="1" applyFont="1" applyFill="1"/>
    <xf numFmtId="0" fontId="5" fillId="5" borderId="0" xfId="9" applyFont="1" applyFill="1" applyAlignment="1">
      <alignment horizontal="center"/>
    </xf>
    <xf numFmtId="49" fontId="5" fillId="5" borderId="0" xfId="9" quotePrefix="1" applyNumberFormat="1" applyFont="1" applyFill="1" applyAlignment="1">
      <alignment horizontal="center"/>
    </xf>
    <xf numFmtId="167" fontId="5" fillId="5" borderId="0" xfId="9" applyNumberFormat="1" applyFill="1" applyAlignment="1">
      <alignment horizontal="center"/>
    </xf>
    <xf numFmtId="167" fontId="5" fillId="5" borderId="0" xfId="9" applyNumberFormat="1" applyFont="1" applyFill="1" applyAlignment="1">
      <alignment horizontal="center"/>
    </xf>
    <xf numFmtId="0" fontId="5" fillId="5" borderId="0" xfId="9" applyFont="1" applyFill="1"/>
    <xf numFmtId="168" fontId="5" fillId="5" borderId="0" xfId="9" applyNumberFormat="1" applyFont="1" applyFill="1" applyAlignment="1">
      <alignment horizontal="center"/>
    </xf>
    <xf numFmtId="49" fontId="5" fillId="5" borderId="0" xfId="9" applyNumberFormat="1" applyFont="1" applyFill="1"/>
    <xf numFmtId="0" fontId="5" fillId="5" borderId="0" xfId="9" applyFont="1" applyFill="1" applyBorder="1" applyAlignment="1">
      <alignment horizontal="left"/>
    </xf>
    <xf numFmtId="0" fontId="5" fillId="5" borderId="0" xfId="9" applyFont="1" applyFill="1" applyBorder="1" applyAlignment="1">
      <alignment horizontal="center"/>
    </xf>
    <xf numFmtId="0" fontId="5" fillId="4" borderId="0" xfId="9" applyFont="1" applyFill="1"/>
    <xf numFmtId="49" fontId="5" fillId="4" borderId="0" xfId="9" applyNumberFormat="1" applyFont="1" applyFill="1"/>
    <xf numFmtId="0" fontId="5" fillId="4" borderId="0" xfId="9" applyFont="1" applyFill="1" applyAlignment="1">
      <alignment horizontal="center"/>
    </xf>
    <xf numFmtId="49" fontId="5" fillId="4" borderId="0" xfId="9" quotePrefix="1" applyNumberFormat="1" applyFont="1" applyFill="1" applyAlignment="1">
      <alignment horizontal="center"/>
    </xf>
    <xf numFmtId="168" fontId="5" fillId="4" borderId="0" xfId="9" applyNumberFormat="1" applyFont="1" applyFill="1" applyAlignment="1">
      <alignment horizontal="center"/>
    </xf>
    <xf numFmtId="0" fontId="5" fillId="4" borderId="0" xfId="9" applyFont="1" applyFill="1" applyBorder="1" applyAlignment="1">
      <alignment horizontal="left"/>
    </xf>
    <xf numFmtId="0" fontId="5" fillId="4" borderId="0" xfId="9" applyFont="1" applyFill="1" applyBorder="1" applyAlignment="1">
      <alignment horizontal="center"/>
    </xf>
    <xf numFmtId="167" fontId="5" fillId="4" borderId="0" xfId="9" applyNumberFormat="1" applyFill="1" applyAlignment="1">
      <alignment horizontal="center"/>
    </xf>
    <xf numFmtId="0" fontId="5" fillId="4" borderId="0" xfId="9" quotePrefix="1" applyNumberFormat="1" applyFont="1" applyFill="1"/>
    <xf numFmtId="0" fontId="5" fillId="6" borderId="0" xfId="9" applyFont="1" applyFill="1" applyBorder="1" applyAlignment="1">
      <alignment horizontal="left"/>
    </xf>
    <xf numFmtId="0" fontId="5" fillId="6" borderId="0" xfId="9" applyFont="1" applyFill="1" applyBorder="1" applyAlignment="1">
      <alignment horizontal="center"/>
    </xf>
    <xf numFmtId="0" fontId="5" fillId="30" borderId="0" xfId="9" applyFont="1" applyFill="1"/>
    <xf numFmtId="0" fontId="6" fillId="30" borderId="1" xfId="9" applyFont="1" applyFill="1" applyBorder="1" applyAlignment="1">
      <alignment horizontal="left"/>
    </xf>
    <xf numFmtId="168" fontId="5" fillId="30" borderId="0" xfId="9" applyNumberFormat="1" applyFont="1" applyFill="1" applyAlignment="1">
      <alignment horizontal="left"/>
    </xf>
    <xf numFmtId="0" fontId="6" fillId="30" borderId="0" xfId="9" applyFont="1" applyFill="1" applyBorder="1" applyAlignment="1">
      <alignment horizontal="left"/>
    </xf>
    <xf numFmtId="49" fontId="5" fillId="30" borderId="0" xfId="9" quotePrefix="1" applyNumberFormat="1" applyFont="1" applyFill="1"/>
    <xf numFmtId="164" fontId="5" fillId="30" borderId="0" xfId="1" applyNumberFormat="1" applyFont="1" applyFill="1"/>
    <xf numFmtId="0" fontId="5" fillId="30" borderId="0" xfId="9" applyFont="1" applyFill="1" applyBorder="1" applyAlignment="1">
      <alignment horizontal="left"/>
    </xf>
    <xf numFmtId="0" fontId="5" fillId="30" borderId="0" xfId="9" applyFont="1" applyFill="1" applyAlignment="1">
      <alignment horizontal="center"/>
    </xf>
    <xf numFmtId="0" fontId="6" fillId="30" borderId="1" xfId="9" applyFont="1" applyFill="1" applyBorder="1" applyAlignment="1">
      <alignment horizontal="center" wrapText="1"/>
    </xf>
    <xf numFmtId="0" fontId="5" fillId="30" borderId="0" xfId="9" applyFont="1" applyFill="1" applyBorder="1" applyAlignment="1">
      <alignment horizontal="center" wrapText="1"/>
    </xf>
    <xf numFmtId="164" fontId="5" fillId="30" borderId="0" xfId="9" applyNumberFormat="1" applyFont="1" applyFill="1" applyBorder="1" applyAlignment="1">
      <alignment horizontal="center" wrapText="1"/>
    </xf>
    <xf numFmtId="164" fontId="6" fillId="30" borderId="0" xfId="9" applyNumberFormat="1" applyFont="1" applyFill="1" applyBorder="1" applyAlignment="1">
      <alignment horizontal="center" wrapText="1"/>
    </xf>
    <xf numFmtId="0" fontId="2" fillId="0" borderId="0" xfId="9" applyFont="1" applyFill="1"/>
    <xf numFmtId="0" fontId="0" fillId="30" borderId="0" xfId="0" applyFont="1" applyFill="1" applyAlignment="1">
      <alignment horizontal="center"/>
    </xf>
    <xf numFmtId="0" fontId="5" fillId="30" borderId="0" xfId="0" applyFont="1" applyFill="1" applyAlignment="1">
      <alignment horizontal="center"/>
    </xf>
    <xf numFmtId="0" fontId="6" fillId="30" borderId="0" xfId="0" applyFont="1" applyFill="1" applyBorder="1" applyAlignment="1">
      <alignment horizontal="center"/>
    </xf>
    <xf numFmtId="0" fontId="5" fillId="30" borderId="0" xfId="0" applyFont="1" applyFill="1" applyBorder="1" applyAlignment="1">
      <alignment horizontal="center"/>
    </xf>
    <xf numFmtId="0" fontId="6" fillId="30" borderId="1" xfId="0" applyFont="1" applyFill="1" applyBorder="1" applyAlignment="1">
      <alignment horizontal="center"/>
    </xf>
    <xf numFmtId="0" fontId="5" fillId="30" borderId="0" xfId="0" applyFont="1" applyFill="1" applyBorder="1"/>
    <xf numFmtId="0" fontId="0" fillId="30" borderId="0" xfId="0" applyFill="1"/>
    <xf numFmtId="0" fontId="6" fillId="30" borderId="0" xfId="0" applyFont="1" applyFill="1" applyBorder="1"/>
    <xf numFmtId="0" fontId="0" fillId="0" borderId="0" xfId="0" applyFill="1" applyAlignment="1">
      <alignment horizontal="center"/>
    </xf>
    <xf numFmtId="41" fontId="0" fillId="0" borderId="0" xfId="0" applyNumberFormat="1" applyFill="1"/>
    <xf numFmtId="41" fontId="0" fillId="0" borderId="13" xfId="8" applyFont="1" applyFill="1" applyBorder="1"/>
    <xf numFmtId="41" fontId="6" fillId="0" borderId="13" xfId="8" applyFont="1" applyFill="1" applyBorder="1"/>
    <xf numFmtId="0" fontId="0" fillId="0" borderId="0" xfId="0" applyFont="1"/>
    <xf numFmtId="0" fontId="0" fillId="0" borderId="0" xfId="0" applyFont="1" applyFill="1"/>
    <xf numFmtId="0" fontId="0" fillId="0" borderId="0" xfId="0" applyFont="1" applyFill="1" applyAlignment="1">
      <alignment horizontal="center"/>
    </xf>
    <xf numFmtId="41" fontId="0" fillId="0" borderId="0" xfId="0" applyNumberFormat="1" applyFont="1" applyAlignment="1">
      <alignment horizontal="center"/>
    </xf>
    <xf numFmtId="41" fontId="0" fillId="0" borderId="0" xfId="0" applyNumberFormat="1" applyFont="1"/>
    <xf numFmtId="41" fontId="0" fillId="0" borderId="0" xfId="0" applyNumberFormat="1" applyFont="1" applyFill="1"/>
    <xf numFmtId="0" fontId="6" fillId="0" borderId="11" xfId="0" applyFont="1" applyBorder="1" applyAlignment="1">
      <alignment horizontal="center"/>
    </xf>
    <xf numFmtId="17" fontId="6" fillId="0" borderId="11" xfId="0" applyNumberFormat="1" applyFont="1" applyFill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2" xfId="0" applyFont="1" applyFill="1" applyBorder="1" applyAlignment="1">
      <alignment horizontal="center"/>
    </xf>
    <xf numFmtId="0" fontId="0" fillId="0" borderId="0" xfId="0" applyFont="1" applyAlignment="1">
      <alignment horizontal="right"/>
    </xf>
    <xf numFmtId="164" fontId="5" fillId="6" borderId="1" xfId="1" applyNumberFormat="1" applyFont="1" applyFill="1" applyBorder="1"/>
    <xf numFmtId="0" fontId="0" fillId="0" borderId="0" xfId="0" applyFont="1" applyFill="1" applyAlignment="1">
      <alignment horizontal="right"/>
    </xf>
    <xf numFmtId="0" fontId="6" fillId="0" borderId="0" xfId="0" applyFont="1" applyAlignment="1"/>
    <xf numFmtId="0" fontId="6" fillId="0" borderId="0" xfId="0" applyFont="1" applyAlignment="1">
      <alignment horizontal="right"/>
    </xf>
    <xf numFmtId="41" fontId="0" fillId="0" borderId="0" xfId="0" applyNumberFormat="1" applyBorder="1" applyAlignment="1">
      <alignment horizontal="center"/>
    </xf>
    <xf numFmtId="41" fontId="0" fillId="0" borderId="0" xfId="0" applyNumberFormat="1" applyBorder="1"/>
    <xf numFmtId="0" fontId="6" fillId="0" borderId="0" xfId="0" applyFont="1" applyAlignment="1">
      <alignment horizontal="center"/>
    </xf>
    <xf numFmtId="0" fontId="6" fillId="0" borderId="0" xfId="9" applyFont="1" applyFill="1" applyAlignment="1">
      <alignment horizontal="center"/>
    </xf>
  </cellXfs>
  <cellStyles count="71">
    <cellStyle name="Comma" xfId="1" builtinId="3"/>
    <cellStyle name="Comma [0]" xfId="2" builtinId="6"/>
    <cellStyle name="Comma [0] 2" xfId="10"/>
    <cellStyle name="Comma [0] 3" xfId="8"/>
    <cellStyle name="Comma 2" xfId="11"/>
    <cellStyle name="Comma 2 2" xfId="12"/>
    <cellStyle name="Comma 2 3" xfId="13"/>
    <cellStyle name="Comma 3" xfId="5"/>
    <cellStyle name="Comma 3 2" xfId="14"/>
    <cellStyle name="Comma 4" xfId="15"/>
    <cellStyle name="Comma 5" xfId="16"/>
    <cellStyle name="Normal" xfId="0" builtinId="0"/>
    <cellStyle name="Normal 18" xfId="9"/>
    <cellStyle name="Normal 19" xfId="17"/>
    <cellStyle name="Normal 2" xfId="18"/>
    <cellStyle name="Normal 2 2" xfId="19"/>
    <cellStyle name="Normal 2 2 2" xfId="20"/>
    <cellStyle name="Normal 2 3" xfId="21"/>
    <cellStyle name="Normal 2 4" xfId="22"/>
    <cellStyle name="Normal 2_Composite Rates" xfId="23"/>
    <cellStyle name="Normal 22" xfId="24"/>
    <cellStyle name="Normal 3" xfId="25"/>
    <cellStyle name="Normal 3 2" xfId="26"/>
    <cellStyle name="Normal 3_Composite Rates" xfId="27"/>
    <cellStyle name="Normal 4" xfId="28"/>
    <cellStyle name="Normal 5" xfId="29"/>
    <cellStyle name="Normal 6" xfId="7"/>
    <cellStyle name="Normal 7" xfId="30"/>
    <cellStyle name="Normal 8" xfId="31"/>
    <cellStyle name="Normal 9" xfId="32"/>
    <cellStyle name="Normal_Copy of File50007" xfId="4"/>
    <cellStyle name="Percent" xfId="3" builtinId="5"/>
    <cellStyle name="Percent 2" xfId="33"/>
    <cellStyle name="Percent 3" xfId="6"/>
    <cellStyle name="Percent 3 2" xfId="34"/>
    <cellStyle name="SAPBEXaggData" xfId="35"/>
    <cellStyle name="SAPBEXaggItem" xfId="36"/>
    <cellStyle name="SAPBEXchaText" xfId="37"/>
    <cellStyle name="SAPBEXstdData" xfId="38"/>
    <cellStyle name="SAPBEXstdItem" xfId="39"/>
    <cellStyle name="SAPBEXstdItem 2" xfId="40"/>
    <cellStyle name="SAPBEXstdItem_Composite Rates" xfId="41"/>
    <cellStyle name="SAPBEXstdItemX" xfId="42"/>
    <cellStyle name="SAPBorder" xfId="43"/>
    <cellStyle name="SAPDataCell" xfId="44"/>
    <cellStyle name="SAPDataTotalCell" xfId="45"/>
    <cellStyle name="SAPDimensionCell" xfId="46"/>
    <cellStyle name="SAPEditableDataCell" xfId="47"/>
    <cellStyle name="SAPEditableDataTotalCell" xfId="48"/>
    <cellStyle name="SAPEmphasized" xfId="49"/>
    <cellStyle name="SAPEmphasizedTotal" xfId="50"/>
    <cellStyle name="SAPExceptionLevel1" xfId="51"/>
    <cellStyle name="SAPExceptionLevel2" xfId="52"/>
    <cellStyle name="SAPExceptionLevel3" xfId="53"/>
    <cellStyle name="SAPExceptionLevel4" xfId="54"/>
    <cellStyle name="SAPExceptionLevel5" xfId="55"/>
    <cellStyle name="SAPExceptionLevel6" xfId="56"/>
    <cellStyle name="SAPExceptionLevel7" xfId="57"/>
    <cellStyle name="SAPExceptionLevel8" xfId="58"/>
    <cellStyle name="SAPExceptionLevel9" xfId="59"/>
    <cellStyle name="SAPHierarchyCell0" xfId="60"/>
    <cellStyle name="SAPHierarchyCell1" xfId="61"/>
    <cellStyle name="SAPHierarchyCell2" xfId="62"/>
    <cellStyle name="SAPHierarchyCell3" xfId="63"/>
    <cellStyle name="SAPHierarchyCell4" xfId="64"/>
    <cellStyle name="SAPLockedDataCell" xfId="65"/>
    <cellStyle name="SAPLockedDataTotalCell" xfId="66"/>
    <cellStyle name="SAPMemberCell" xfId="67"/>
    <cellStyle name="SAPMemberTotalCell" xfId="68"/>
    <cellStyle name="SAPReadonlyDataCell" xfId="69"/>
    <cellStyle name="SAPReadonlyDataTotalCell" xfId="70"/>
  </cellStyles>
  <dxfs count="9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55</xdr:row>
      <xdr:rowOff>9525</xdr:rowOff>
    </xdr:from>
    <xdr:to>
      <xdr:col>9</xdr:col>
      <xdr:colOff>304800</xdr:colOff>
      <xdr:row>66</xdr:row>
      <xdr:rowOff>142876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71450" y="8439150"/>
          <a:ext cx="6753225" cy="186690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This adjustment places into rate base plant additions greater than $250 thousand but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less than $500 thousand </a:t>
          </a:r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on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a Washington-allocated basis</a:t>
          </a:r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in response to Bench Request 10. </a:t>
          </a:r>
          <a:r>
            <a:rPr lang="en-US" sz="1000" b="0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also incorporates the </a:t>
          </a:r>
          <a:r>
            <a:rPr lang="en-US" sz="1000" b="0" i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associated depreciation expense and accumulated reserve impacts. </a:t>
          </a:r>
          <a:endParaRPr lang="en-US" sz="10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</xdr:row>
      <xdr:rowOff>38100</xdr:rowOff>
    </xdr:from>
    <xdr:to>
      <xdr:col>9</xdr:col>
      <xdr:colOff>228600</xdr:colOff>
      <xdr:row>52</xdr:row>
      <xdr:rowOff>114300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6696075"/>
          <a:ext cx="6096000" cy="1695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This adjustment places into rate base plant additions greater than $250 thousand  but less than $500 thousand on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a Washington-allocated basis</a:t>
          </a:r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in response to Bench Request 10. This adjustment also incorporates the </a:t>
          </a:r>
          <a:r>
            <a:rPr lang="en-US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associated depreciation expense and accumulated reserve impacts. 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1000" b="1" i="1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54</xdr:row>
      <xdr:rowOff>9525</xdr:rowOff>
    </xdr:from>
    <xdr:to>
      <xdr:col>9</xdr:col>
      <xdr:colOff>304800</xdr:colOff>
      <xdr:row>65</xdr:row>
      <xdr:rowOff>142876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71450" y="8439150"/>
          <a:ext cx="6753225" cy="186690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This adjustment places into rate base plant additions between $500 thousand  and $1 million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on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a Washington-allocated basis</a:t>
          </a:r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  in response to Bench Request 10.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This adjustment also incorporates the </a:t>
          </a:r>
          <a:r>
            <a:rPr lang="en-US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associated depreciation expense and accumulated reserve impacts. 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36</xdr:row>
      <xdr:rowOff>38100</xdr:rowOff>
    </xdr:from>
    <xdr:to>
      <xdr:col>9</xdr:col>
      <xdr:colOff>228600</xdr:colOff>
      <xdr:row>46</xdr:row>
      <xdr:rowOff>114300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5886450"/>
          <a:ext cx="6096000" cy="1695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This adjustment places into rate base plant additions between $500  thousand and $1 million on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a Washington-allocated basis</a:t>
          </a:r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  in response to Bench Request 10.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This adjustment also incorporates the </a:t>
          </a:r>
          <a:r>
            <a:rPr lang="en-US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associated depreciation expense and accumulated reserve impacts. 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1000" b="1" i="1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54</xdr:row>
      <xdr:rowOff>9525</xdr:rowOff>
    </xdr:from>
    <xdr:to>
      <xdr:col>9</xdr:col>
      <xdr:colOff>304800</xdr:colOff>
      <xdr:row>65</xdr:row>
      <xdr:rowOff>142876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71450" y="8439150"/>
          <a:ext cx="6753225" cy="1866901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This adjustment places into rate base plant additions greater than $1 million  on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a Washington-allocated basis</a:t>
          </a:r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 in response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to Bench Request 10. This adjustment also incorporates the </a:t>
          </a:r>
          <a:r>
            <a:rPr lang="en-US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associated depreciation expense and accumulated reserve impacts. 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41</xdr:row>
      <xdr:rowOff>38100</xdr:rowOff>
    </xdr:from>
    <xdr:to>
      <xdr:col>9</xdr:col>
      <xdr:colOff>228600</xdr:colOff>
      <xdr:row>52</xdr:row>
      <xdr:rowOff>114300</xdr:rowOff>
    </xdr:to>
    <xdr:sp macro="" textlink="">
      <xdr:nvSpPr>
        <xdr:cNvPr id="2" name="Text 12"/>
        <xdr:cNvSpPr txBox="1">
          <a:spLocks noChangeArrowheads="1"/>
        </xdr:cNvSpPr>
      </xdr:nvSpPr>
      <xdr:spPr bwMode="auto">
        <a:xfrm>
          <a:off x="180975" y="6534150"/>
          <a:ext cx="6096000" cy="169545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rtl="0"/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This adjustment places into rate base plant additions greater than $1 million on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a Washington-allocated basis</a:t>
          </a:r>
          <a:r>
            <a:rPr lang="en-US" sz="1000" b="0" i="0">
              <a:latin typeface="Arial" pitchFamily="34" charset="0"/>
              <a:ea typeface="+mn-ea"/>
              <a:cs typeface="Arial" pitchFamily="34" charset="0"/>
            </a:rPr>
            <a:t> in response to Bench Request 10.</a:t>
          </a:r>
          <a:r>
            <a:rPr lang="en-US" sz="1000" b="0" i="0" baseline="0">
              <a:latin typeface="Arial" pitchFamily="34" charset="0"/>
              <a:ea typeface="+mn-ea"/>
              <a:cs typeface="Arial" pitchFamily="34" charset="0"/>
            </a:rPr>
            <a:t> This adjustment also incorporates the </a:t>
          </a:r>
          <a:r>
            <a:rPr lang="en-US" sz="1000" b="0" i="0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associated depreciation expense and accumulated reserve impacts. </a:t>
          </a:r>
        </a:p>
        <a:p>
          <a:pPr algn="l" rtl="0">
            <a:defRPr sz="1000"/>
          </a:pPr>
          <a:endParaRPr lang="en-US" sz="1000" b="0" i="0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algn="l" rtl="0">
            <a:defRPr sz="1000"/>
          </a:pPr>
          <a:endParaRPr lang="en-US" sz="1000" b="1" i="1" strike="noStrike">
            <a:solidFill>
              <a:srgbClr val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PERTY\Annual+Qtrly\Inc%20Tax\Bonus%20Deprec\CY2013\Asset%20Origin%20Data\TEMP%20May%202013%20Addi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targus\Documents\Attach%20Bench%20Request%2010%20with%20tax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Prep Notes"/>
      <sheetName val="OLD FERC Plant Accounts"/>
      <sheetName val="State to BU"/>
      <sheetName val="106 table"/>
    </sheetNames>
    <sheetDataSet>
      <sheetData sheetId="0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8.4 - &lt;$500k"/>
      <sheetName val="Page 8.4.1 &lt;$500k"/>
      <sheetName val="Tax Summary &lt;500k"/>
      <sheetName val="JB Steam June 2014"/>
      <sheetName val="Colstrip 4"/>
      <sheetName val="Swift - March 2014"/>
      <sheetName val="Swift - June 2014"/>
      <sheetName val="Merwin 1 TIV Overhaul"/>
      <sheetName val="Alvey Series Cap"/>
      <sheetName val="General Plant - Call Ctr"/>
      <sheetName val="General Plant - 6 GHz"/>
      <sheetName val="Page 8.4 $500k - $1M"/>
      <sheetName val="Page 8.4.1 $500k - $1M"/>
      <sheetName val="Tax Summy 500k-1M"/>
      <sheetName val="JB Steam May 2014"/>
      <sheetName val="Soda Springs Jan 2014"/>
      <sheetName val="Swift 11 Gen Oct 2014"/>
      <sheetName val="U2 GSU Trans Sept 2014"/>
      <sheetName val="Middleton-Toq Feb 2014"/>
      <sheetName val="Page 8.4 - &gt;$1M"/>
      <sheetName val="Page 8.4.1 &gt;$1M"/>
      <sheetName val="Tax summy &gt;1M"/>
      <sheetName val="JB Steam May"/>
      <sheetName val="Merwin Upstream Mar 2014"/>
      <sheetName val="Union Gap Aug 2014"/>
      <sheetName val="Page 8.4.2"/>
      <sheetName val="Forecast Monthly Spend"/>
      <sheetName val="Page 8.4.3"/>
      <sheetName val="Page 8.4.4"/>
      <sheetName val="Total Tax Summary Chec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>
        <row r="58">
          <cell r="J58">
            <v>14513934.510000002</v>
          </cell>
          <cell r="K58">
            <v>-272638.5708298352</v>
          </cell>
          <cell r="L58">
            <v>250435.32314108344</v>
          </cell>
        </row>
      </sheetData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workbookViewId="0">
      <selection activeCell="C17" sqref="C17"/>
    </sheetView>
  </sheetViews>
  <sheetFormatPr defaultRowHeight="12.75" x14ac:dyDescent="0.2"/>
  <cols>
    <col min="1" max="1" width="20.85546875" customWidth="1"/>
    <col min="2" max="2" width="17.42578125" style="85" customWidth="1"/>
    <col min="3" max="3" width="15.42578125" style="85" customWidth="1"/>
    <col min="4" max="4" width="15.85546875" style="85" customWidth="1"/>
    <col min="5" max="6" width="14.42578125" style="85" customWidth="1"/>
    <col min="7" max="7" width="15.42578125" customWidth="1"/>
    <col min="8" max="8" width="13.7109375" customWidth="1"/>
    <col min="9" max="9" width="17.42578125" customWidth="1"/>
  </cols>
  <sheetData>
    <row r="1" spans="1:9" x14ac:dyDescent="0.2">
      <c r="B1" s="259" t="s">
        <v>81</v>
      </c>
      <c r="C1" s="259"/>
      <c r="D1" s="259"/>
      <c r="E1" s="259"/>
      <c r="F1" s="259"/>
      <c r="G1" s="259"/>
      <c r="H1" s="259"/>
      <c r="I1" s="255"/>
    </row>
    <row r="2" spans="1:9" x14ac:dyDescent="0.2">
      <c r="B2" s="160"/>
      <c r="C2" s="259" t="s">
        <v>183</v>
      </c>
      <c r="D2" s="259"/>
      <c r="E2" s="259" t="s">
        <v>253</v>
      </c>
      <c r="F2" s="259"/>
      <c r="G2" s="259" t="s">
        <v>255</v>
      </c>
      <c r="H2" s="259"/>
      <c r="I2" s="85"/>
    </row>
    <row r="3" spans="1:9" x14ac:dyDescent="0.2">
      <c r="A3" s="88" t="s">
        <v>247</v>
      </c>
      <c r="B3" s="160" t="s">
        <v>177</v>
      </c>
      <c r="C3" s="160" t="s">
        <v>254</v>
      </c>
      <c r="D3" s="160" t="s">
        <v>97</v>
      </c>
      <c r="E3" s="160" t="s">
        <v>251</v>
      </c>
      <c r="F3" s="160" t="s">
        <v>252</v>
      </c>
      <c r="G3" s="160" t="s">
        <v>256</v>
      </c>
      <c r="H3" s="160" t="s">
        <v>97</v>
      </c>
      <c r="I3" s="85"/>
    </row>
    <row r="4" spans="1:9" x14ac:dyDescent="0.2">
      <c r="A4" t="s">
        <v>248</v>
      </c>
      <c r="B4" s="21">
        <f>'Page 8.4 - &lt;$500k'!F20</f>
        <v>14848088.68</v>
      </c>
      <c r="C4" s="21">
        <f>'Page 8.4 - &lt;$500k'!F31</f>
        <v>-423763.72964348062</v>
      </c>
      <c r="D4" s="21">
        <f>'Page 8.4 - &lt;$500k'!F42</f>
        <v>417126.12293314136</v>
      </c>
      <c r="E4" s="21">
        <f>'Page 8.4.1 &lt;$500k'!F11+'Page 8.4.1 &lt;$500k'!F16+'Page 8.4.1 &lt;$500k'!F21</f>
        <v>417126.12293314125</v>
      </c>
      <c r="F4" s="21">
        <f>'Page 8.4.1 &lt;$500k'!F12+'Page 8.4.1 &lt;$500k'!F17+'Page 8.4.1 &lt;$500k'!F22</f>
        <v>1411672</v>
      </c>
      <c r="G4" s="21">
        <f>'Page 8.4.1 &lt;$500k'!F14+'Page 8.4.1 &lt;$500k'!F19+'Page 8.4.1 &lt;$500k'!F24</f>
        <v>-487119</v>
      </c>
      <c r="H4" s="21">
        <f>'Page 8.4.1 &lt;$500k'!F13+'Page 8.4.1 &lt;$500k'!F18+'Page 8.4.1 &lt;$500k'!F23</f>
        <v>377440</v>
      </c>
      <c r="I4" s="21"/>
    </row>
    <row r="5" spans="1:9" x14ac:dyDescent="0.2">
      <c r="A5" t="s">
        <v>249</v>
      </c>
      <c r="B5" s="21">
        <f>'Page 8.4 $500k - $1M'!F20</f>
        <v>14513934.510000002</v>
      </c>
      <c r="C5" s="21">
        <f>'Page 8.4 $500k - $1M'!F31</f>
        <v>-272638.5708298352</v>
      </c>
      <c r="D5" s="21">
        <f>'Page 8.4 $500k - $1M'!F42</f>
        <v>250435.32314108344</v>
      </c>
      <c r="E5" s="21">
        <f>'Page 8.4.1 $500k - $1M'!F11+'Page 8.4.1 $500k - $1M'!F16</f>
        <v>250435.32314108341</v>
      </c>
      <c r="F5" s="21">
        <f>'Page 8.4.1 $500k - $1M'!F12+'Page 8.4.1 $500k - $1M'!F17</f>
        <v>757989</v>
      </c>
      <c r="G5" s="21">
        <f>'Page 8.4.1 $500k - $1M'!F14+'Page 8.4.1 $500k - $1M'!F19</f>
        <v>-242746</v>
      </c>
      <c r="H5" s="21">
        <f>'Page 8.4.1 $500k - $1M'!F13+'Page 8.4.1 $500k - $1M'!F18</f>
        <v>192622</v>
      </c>
      <c r="I5" s="21"/>
    </row>
    <row r="6" spans="1:9" x14ac:dyDescent="0.2">
      <c r="A6" t="s">
        <v>250</v>
      </c>
      <c r="B6" s="21">
        <f>'Page 8.4 - &gt;$1M'!F20</f>
        <v>62987291.340000011</v>
      </c>
      <c r="C6" s="21">
        <f>'Page 8.4 - &gt;$1M'!F31</f>
        <v>-1590885.1610362025</v>
      </c>
      <c r="D6" s="21">
        <f>'Page 8.4 - &gt;$1M'!F42</f>
        <v>1538790.1777831549</v>
      </c>
      <c r="E6" s="21">
        <f>'Page 8.4.1 &gt;$1M'!F11+'Page 8.4.1 &gt;$1M'!F16+'Page 8.4.1 &gt;$1M'!F21</f>
        <v>1538790.1777831551</v>
      </c>
      <c r="F6" s="21">
        <f>'Page 8.4.1 &gt;$1M'!F12+'Page 8.4.1 &gt;$1M'!F17+'Page 8.4.1 &gt;$1M'!F22</f>
        <v>19292635</v>
      </c>
      <c r="G6" s="21">
        <f>'Page 8.4.1 &gt;$1M'!F14+'Page 8.4.1 &gt;$1M'!F19+'Page 8.4.1 &gt;$1M'!F24</f>
        <v>-9067919</v>
      </c>
      <c r="H6" s="21">
        <f>'Page 8.4.1 &gt;$1M'!F13+'Page 8.4.1 &gt;$1M'!F18+'Page 8.4.1 &gt;$1M'!F23</f>
        <v>6737761</v>
      </c>
      <c r="I6" s="21"/>
    </row>
    <row r="11" spans="1:9" x14ac:dyDescent="0.2">
      <c r="B11" s="259" t="s">
        <v>257</v>
      </c>
      <c r="C11" s="259"/>
      <c r="D11" s="259"/>
      <c r="E11" s="259"/>
      <c r="F11" s="259"/>
      <c r="G11" s="259"/>
      <c r="H11" s="259"/>
      <c r="I11" s="259"/>
    </row>
    <row r="12" spans="1:9" x14ac:dyDescent="0.2">
      <c r="B12" s="160"/>
      <c r="C12" s="259" t="s">
        <v>183</v>
      </c>
      <c r="D12" s="259"/>
      <c r="E12" s="259" t="s">
        <v>253</v>
      </c>
      <c r="F12" s="259"/>
      <c r="G12" s="259" t="s">
        <v>255</v>
      </c>
      <c r="H12" s="259"/>
      <c r="I12" s="160"/>
    </row>
    <row r="13" spans="1:9" x14ac:dyDescent="0.2">
      <c r="A13" s="88" t="s">
        <v>247</v>
      </c>
      <c r="B13" s="160" t="s">
        <v>177</v>
      </c>
      <c r="C13" s="160" t="s">
        <v>254</v>
      </c>
      <c r="D13" s="160" t="s">
        <v>97</v>
      </c>
      <c r="E13" s="160" t="s">
        <v>251</v>
      </c>
      <c r="F13" s="160" t="s">
        <v>252</v>
      </c>
      <c r="G13" s="160" t="s">
        <v>256</v>
      </c>
      <c r="H13" s="160" t="s">
        <v>97</v>
      </c>
      <c r="I13" s="160"/>
    </row>
    <row r="14" spans="1:9" x14ac:dyDescent="0.2">
      <c r="A14" t="s">
        <v>248</v>
      </c>
      <c r="B14" s="86">
        <f>'Page 8.4 - &lt;$500k'!I20</f>
        <v>2678575.8474884303</v>
      </c>
      <c r="C14" s="86">
        <f>'Page 8.4 - &lt;$500k'!I31</f>
        <v>-66113.844655739726</v>
      </c>
      <c r="D14" s="86">
        <f>'Page 8.4 - &lt;$500k'!I42</f>
        <v>64581.560736968073</v>
      </c>
      <c r="E14" s="86">
        <f>'Page 8.4.1 &lt;$500k'!I11+'Page 8.4.1 &lt;$500k'!I16+'Page 8.4.1 &lt;$500k'!I21</f>
        <v>64581.560736968051</v>
      </c>
      <c r="F14" s="86">
        <f>'Page 8.4.1 &lt;$500k'!I12+'Page 8.4.1 &lt;$500k'!I17+'Page 8.4.1 &lt;$500k'!I22</f>
        <v>200162.53859258295</v>
      </c>
      <c r="G14" s="86">
        <f>'Page 8.4.1 &lt;$500k'!I14+'Page 8.4.1 &lt;$500k'!I19+'Page 8.4.1 &lt;$500k'!I24</f>
        <v>-66652.653323104998</v>
      </c>
      <c r="H14" s="86">
        <f>'Page 8.4.1 &lt;$500k'!I13+'Page 8.4.1 &lt;$500k'!I18+'Page 8.4.1 &lt;$500k'!I23</f>
        <v>51454.271018405903</v>
      </c>
      <c r="I14" s="86"/>
    </row>
    <row r="15" spans="1:9" x14ac:dyDescent="0.2">
      <c r="A15" t="s">
        <v>249</v>
      </c>
      <c r="B15" s="86">
        <f>'Page 8.4 $500k - $1M'!I20</f>
        <v>3343029.4490023851</v>
      </c>
      <c r="C15" s="86">
        <f>'Page 8.4 $500k - $1M'!I31</f>
        <v>-62823.076458733347</v>
      </c>
      <c r="D15" s="86">
        <f>'Page 8.4 $500k - $1M'!I42</f>
        <v>57697.482119890716</v>
      </c>
      <c r="E15" s="86">
        <f>'Page 8.4.1 $500k - $1M'!I11+'Page 8.4.1 $500k - $1M'!I16</f>
        <v>57697.482119890708</v>
      </c>
      <c r="F15" s="86">
        <f>'Page 8.4.1 $500k - $1M'!I12+'Page 8.4.1 $500k - $1M'!I17</f>
        <v>174567.88571353781</v>
      </c>
      <c r="G15" s="86">
        <f>'Page 8.4.1 $500k - $1M'!I14+'Page 8.4.1 $500k - $1M'!I19</f>
        <v>-55892.693677729076</v>
      </c>
      <c r="H15" s="86">
        <f>'Page 8.4.1 $500k - $1M'!I13+'Page 8.4.1 $500k - $1M'!I18</f>
        <v>44353.5576900573</v>
      </c>
      <c r="I15" s="86"/>
    </row>
    <row r="16" spans="1:9" x14ac:dyDescent="0.2">
      <c r="A16" t="s">
        <v>250</v>
      </c>
      <c r="B16" s="86">
        <f>'Page 8.4 - &gt;$1M'!I20</f>
        <v>21097162.679424621</v>
      </c>
      <c r="C16" s="86">
        <f>'Page 8.4 - &gt;$1M'!I31</f>
        <v>-478387.71218067798</v>
      </c>
      <c r="D16" s="86">
        <f>'Page 8.4 - &gt;$1M'!I42</f>
        <v>466361.64486894885</v>
      </c>
      <c r="E16" s="86">
        <f>'Page 8.4.1 &gt;$1M'!I11+'Page 8.4.1 &gt;$1M'!I16+'Page 8.4.1 &gt;$1M'!I21</f>
        <v>466361.6448689489</v>
      </c>
      <c r="F16" s="86">
        <f>'Page 8.4.1 &gt;$1M'!I12+'Page 8.4.1 &gt;$1M'!I17+'Page 8.4.1 &gt;$1M'!I22</f>
        <v>4756418.8191222055</v>
      </c>
      <c r="G16" s="86">
        <f>'Page 8.4.1 &gt;$1M'!I14+'Page 8.4.1 &gt;$1M'!I19+'Page 8.4.1 &gt;$1M'!I24</f>
        <v>-2189361.7704155692</v>
      </c>
      <c r="H16" s="86">
        <f>'Page 8.4.1 &gt;$1M'!I13+'Page 8.4.1 &gt;$1M'!I18+'Page 8.4.1 &gt;$1M'!I23</f>
        <v>1628119.1735514146</v>
      </c>
      <c r="I16" s="257"/>
    </row>
    <row r="17" spans="8:9" x14ac:dyDescent="0.2">
      <c r="H17" s="256"/>
      <c r="I17" s="258"/>
    </row>
    <row r="18" spans="8:9" x14ac:dyDescent="0.2">
      <c r="I18" s="258"/>
    </row>
    <row r="26" spans="8:9" x14ac:dyDescent="0.2">
      <c r="I26" s="88"/>
    </row>
  </sheetData>
  <mergeCells count="8">
    <mergeCell ref="C12:D12"/>
    <mergeCell ref="E12:F12"/>
    <mergeCell ref="G12:H12"/>
    <mergeCell ref="B11:I11"/>
    <mergeCell ref="B1:H1"/>
    <mergeCell ref="E2:F2"/>
    <mergeCell ref="C2:D2"/>
    <mergeCell ref="G2:H2"/>
  </mergeCells>
  <pageMargins left="0.7" right="0.7" top="0.75" bottom="0.75" header="0.3" footer="0.3"/>
  <pageSetup scale="63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G31"/>
  <sheetViews>
    <sheetView view="pageBreakPreview" zoomScale="90" zoomScaleNormal="100" zoomScaleSheetLayoutView="90" workbookViewId="0">
      <selection activeCell="H34" sqref="H34"/>
    </sheetView>
  </sheetViews>
  <sheetFormatPr defaultRowHeight="12.75" x14ac:dyDescent="0.2"/>
  <cols>
    <col min="1" max="1" width="46.85546875" style="242" customWidth="1"/>
    <col min="2" max="2" width="10.140625" style="242" bestFit="1" customWidth="1"/>
    <col min="3" max="3" width="12.85546875" style="242" bestFit="1" customWidth="1"/>
    <col min="4" max="4" width="10.85546875" style="242" bestFit="1" customWidth="1"/>
    <col min="5" max="5" width="12.140625" style="242" bestFit="1" customWidth="1"/>
    <col min="6" max="6" width="11.5703125" style="242" customWidth="1"/>
    <col min="7" max="7" width="11.85546875" style="243" bestFit="1" customWidth="1"/>
    <col min="8" max="16384" width="9.140625" style="242"/>
  </cols>
  <sheetData>
    <row r="1" spans="1:7" x14ac:dyDescent="0.2">
      <c r="A1" s="175" t="s">
        <v>0</v>
      </c>
      <c r="G1" s="252" t="s">
        <v>234</v>
      </c>
    </row>
    <row r="2" spans="1:7" x14ac:dyDescent="0.2">
      <c r="A2" s="175" t="s">
        <v>1</v>
      </c>
    </row>
    <row r="3" spans="1:7" x14ac:dyDescent="0.2">
      <c r="A3" s="175" t="s">
        <v>261</v>
      </c>
    </row>
    <row r="4" spans="1:7" x14ac:dyDescent="0.2">
      <c r="A4" s="175" t="str">
        <f>'Page 8.4.1 &lt;$500k'!B4</f>
        <v>Bench Request 10</v>
      </c>
      <c r="G4" s="242"/>
    </row>
    <row r="5" spans="1:7" x14ac:dyDescent="0.2">
      <c r="A5" s="5" t="s">
        <v>76</v>
      </c>
    </row>
    <row r="6" spans="1:7" x14ac:dyDescent="0.2">
      <c r="A6" s="175"/>
      <c r="G6" s="244"/>
    </row>
    <row r="7" spans="1:7" x14ac:dyDescent="0.2">
      <c r="B7" s="88"/>
      <c r="C7" s="88"/>
      <c r="D7" s="88"/>
      <c r="E7" s="88"/>
      <c r="F7" s="88"/>
      <c r="G7" s="161" t="s">
        <v>51</v>
      </c>
    </row>
    <row r="8" spans="1:7" x14ac:dyDescent="0.2">
      <c r="B8" s="248" t="s">
        <v>52</v>
      </c>
      <c r="C8" s="248" t="s">
        <v>53</v>
      </c>
      <c r="D8" s="248" t="s">
        <v>54</v>
      </c>
      <c r="E8" s="248" t="s">
        <v>55</v>
      </c>
      <c r="F8" s="248" t="s">
        <v>56</v>
      </c>
      <c r="G8" s="249">
        <v>42064</v>
      </c>
    </row>
    <row r="9" spans="1:7" x14ac:dyDescent="0.2">
      <c r="B9" s="250" t="s">
        <v>57</v>
      </c>
      <c r="C9" s="250" t="s">
        <v>58</v>
      </c>
      <c r="D9" s="250" t="s">
        <v>47</v>
      </c>
      <c r="E9" s="250" t="s">
        <v>48</v>
      </c>
      <c r="F9" s="250">
        <v>41010</v>
      </c>
      <c r="G9" s="251" t="s">
        <v>50</v>
      </c>
    </row>
    <row r="10" spans="1:7" x14ac:dyDescent="0.2">
      <c r="B10" s="92"/>
      <c r="C10" s="92"/>
    </row>
    <row r="11" spans="1:7" x14ac:dyDescent="0.2">
      <c r="B11" s="92"/>
      <c r="C11" s="92"/>
    </row>
    <row r="12" spans="1:7" x14ac:dyDescent="0.2">
      <c r="A12" s="242" t="s">
        <v>77</v>
      </c>
      <c r="B12" s="92" t="s">
        <v>15</v>
      </c>
      <c r="C12" s="245">
        <v>5459613.9399999995</v>
      </c>
      <c r="D12" s="246">
        <v>132899.47801244337</v>
      </c>
      <c r="E12" s="246">
        <v>252085</v>
      </c>
      <c r="F12" s="246">
        <v>45232</v>
      </c>
      <c r="G12" s="247">
        <v>-64659</v>
      </c>
    </row>
    <row r="13" spans="1:7" ht="13.5" thickBot="1" x14ac:dyDescent="0.25">
      <c r="A13" s="88" t="s">
        <v>61</v>
      </c>
      <c r="C13" s="89">
        <f>SUBTOTAL(9,C12:C12)</f>
        <v>5459613.9399999995</v>
      </c>
      <c r="D13" s="89">
        <f>SUBTOTAL(9,D12:D12)</f>
        <v>132899.47801244337</v>
      </c>
      <c r="E13" s="89">
        <f>SUBTOTAL(9,E12:E12)</f>
        <v>252085</v>
      </c>
      <c r="F13" s="89">
        <f>SUBTOTAL(9,F12:F12)</f>
        <v>45232</v>
      </c>
      <c r="G13" s="240">
        <f>SUBTOTAL(9,G12:G12)</f>
        <v>-64659</v>
      </c>
    </row>
    <row r="14" spans="1:7" ht="13.5" thickTop="1" x14ac:dyDescent="0.2">
      <c r="B14" s="92"/>
      <c r="C14" s="92"/>
      <c r="D14" s="246"/>
      <c r="E14" s="246"/>
      <c r="F14" s="246"/>
      <c r="G14" s="247"/>
    </row>
    <row r="15" spans="1:7" x14ac:dyDescent="0.2">
      <c r="A15" s="242" t="s">
        <v>78</v>
      </c>
      <c r="B15" s="92" t="s">
        <v>16</v>
      </c>
      <c r="C15" s="245">
        <v>48993892.400000013</v>
      </c>
      <c r="D15" s="246">
        <v>1261175.5957319881</v>
      </c>
      <c r="E15" s="246">
        <v>18646523</v>
      </c>
      <c r="F15" s="246">
        <v>6597913</v>
      </c>
      <c r="G15" s="247">
        <v>-8878281</v>
      </c>
    </row>
    <row r="16" spans="1:7" ht="13.5" thickBot="1" x14ac:dyDescent="0.25">
      <c r="A16" s="88" t="s">
        <v>65</v>
      </c>
      <c r="C16" s="89">
        <f>SUBTOTAL(9,C15:C15)</f>
        <v>48993892.400000013</v>
      </c>
      <c r="D16" s="89">
        <f>SUBTOTAL(9,D15:D15)</f>
        <v>1261175.5957319881</v>
      </c>
      <c r="E16" s="89">
        <f>SUBTOTAL(9,E15:E15)</f>
        <v>18646523</v>
      </c>
      <c r="F16" s="89">
        <f>SUBTOTAL(9,F15:F15)</f>
        <v>6597913</v>
      </c>
      <c r="G16" s="240">
        <f>SUBTOTAL(9,G15:G15)</f>
        <v>-8878281</v>
      </c>
    </row>
    <row r="17" spans="1:7" ht="13.5" thickTop="1" x14ac:dyDescent="0.2"/>
    <row r="18" spans="1:7" x14ac:dyDescent="0.2">
      <c r="A18" s="242" t="s">
        <v>79</v>
      </c>
      <c r="B18" s="92" t="s">
        <v>22</v>
      </c>
      <c r="C18" s="245">
        <v>8533785</v>
      </c>
      <c r="D18" s="246">
        <v>144715.10403872374</v>
      </c>
      <c r="E18" s="246">
        <v>394027</v>
      </c>
      <c r="F18" s="246">
        <v>94616</v>
      </c>
      <c r="G18" s="247">
        <v>-124979</v>
      </c>
    </row>
    <row r="19" spans="1:7" ht="13.5" thickBot="1" x14ac:dyDescent="0.25">
      <c r="A19" s="88" t="s">
        <v>80</v>
      </c>
      <c r="B19" s="92"/>
      <c r="C19" s="89">
        <f>SUBTOTAL(9,C18:C18)</f>
        <v>8533785</v>
      </c>
      <c r="D19" s="89">
        <f>SUBTOTAL(9,D18:D18)</f>
        <v>144715.10403872374</v>
      </c>
      <c r="E19" s="89">
        <f>SUBTOTAL(9,E18:E18)</f>
        <v>394027</v>
      </c>
      <c r="F19" s="89">
        <f>SUBTOTAL(9,F18:F18)</f>
        <v>94616</v>
      </c>
      <c r="G19" s="240">
        <f>SUBTOTAL(9,G18:G18)</f>
        <v>-124979</v>
      </c>
    </row>
    <row r="20" spans="1:7" ht="13.5" thickTop="1" x14ac:dyDescent="0.2"/>
    <row r="21" spans="1:7" ht="13.5" thickBot="1" x14ac:dyDescent="0.25">
      <c r="A21" s="88" t="s">
        <v>71</v>
      </c>
      <c r="C21" s="90">
        <f>SUBTOTAL(9,C12:C18)</f>
        <v>62987291.340000011</v>
      </c>
      <c r="D21" s="90">
        <f>SUBTOTAL(9,D12:D18)</f>
        <v>1538790.1777831551</v>
      </c>
      <c r="E21" s="90">
        <f>SUBTOTAL(9,E12:E18)</f>
        <v>19292635</v>
      </c>
      <c r="F21" s="90">
        <f>SUBTOTAL(9,F12:F18)</f>
        <v>6737761</v>
      </c>
      <c r="G21" s="241">
        <f>SUBTOTAL(9,G12:G18)</f>
        <v>-9067919</v>
      </c>
    </row>
    <row r="22" spans="1:7" ht="13.5" thickTop="1" x14ac:dyDescent="0.2"/>
    <row r="23" spans="1:7" x14ac:dyDescent="0.2">
      <c r="A23" s="242" t="s">
        <v>72</v>
      </c>
      <c r="C23" s="91">
        <f>'Page 8.4 - &gt;$1M'!F20</f>
        <v>62987291.340000011</v>
      </c>
      <c r="D23" s="91">
        <f>'Page 8.4 - &gt;$1M'!F42</f>
        <v>1538790.1777831549</v>
      </c>
    </row>
    <row r="24" spans="1:7" x14ac:dyDescent="0.2">
      <c r="C24" s="246">
        <f>+C23-C21</f>
        <v>0</v>
      </c>
      <c r="D24" s="246">
        <f>+D23-D21</f>
        <v>0</v>
      </c>
    </row>
    <row r="27" spans="1:7" x14ac:dyDescent="0.2">
      <c r="A27" s="242" t="s">
        <v>73</v>
      </c>
      <c r="B27" s="92" t="s">
        <v>15</v>
      </c>
      <c r="C27" s="246">
        <f>C13</f>
        <v>5459613.9399999995</v>
      </c>
      <c r="D27" s="246">
        <f t="shared" ref="D27:G27" si="0">D13</f>
        <v>132899.47801244337</v>
      </c>
      <c r="E27" s="246">
        <f t="shared" si="0"/>
        <v>252085</v>
      </c>
      <c r="F27" s="246">
        <f t="shared" si="0"/>
        <v>45232</v>
      </c>
      <c r="G27" s="247">
        <f t="shared" si="0"/>
        <v>-64659</v>
      </c>
    </row>
    <row r="28" spans="1:7" x14ac:dyDescent="0.2">
      <c r="B28" s="92" t="s">
        <v>16</v>
      </c>
      <c r="C28" s="246">
        <f>C16</f>
        <v>48993892.400000013</v>
      </c>
      <c r="D28" s="246">
        <f t="shared" ref="D28:G28" si="1">D16</f>
        <v>1261175.5957319881</v>
      </c>
      <c r="E28" s="246">
        <f t="shared" si="1"/>
        <v>18646523</v>
      </c>
      <c r="F28" s="246">
        <f t="shared" si="1"/>
        <v>6597913</v>
      </c>
      <c r="G28" s="247">
        <f t="shared" si="1"/>
        <v>-8878281</v>
      </c>
    </row>
    <row r="29" spans="1:7" x14ac:dyDescent="0.2">
      <c r="B29" s="92" t="s">
        <v>22</v>
      </c>
      <c r="C29" s="246">
        <f>C19</f>
        <v>8533785</v>
      </c>
      <c r="D29" s="246">
        <f t="shared" ref="D29:G29" si="2">D19</f>
        <v>144715.10403872374</v>
      </c>
      <c r="E29" s="246">
        <f t="shared" si="2"/>
        <v>394027</v>
      </c>
      <c r="F29" s="246">
        <f t="shared" si="2"/>
        <v>94616</v>
      </c>
      <c r="G29" s="247">
        <f t="shared" si="2"/>
        <v>-124979</v>
      </c>
    </row>
    <row r="30" spans="1:7" ht="13.5" thickBot="1" x14ac:dyDescent="0.25">
      <c r="A30" s="242" t="s">
        <v>74</v>
      </c>
      <c r="C30" s="89">
        <f>SUBTOTAL(9,C27:C29)</f>
        <v>62987291.340000011</v>
      </c>
      <c r="D30" s="89">
        <f t="shared" ref="D30:G30" si="3">SUBTOTAL(9,D27:D29)</f>
        <v>1538790.1777831551</v>
      </c>
      <c r="E30" s="89">
        <f t="shared" si="3"/>
        <v>19292635</v>
      </c>
      <c r="F30" s="89">
        <f t="shared" si="3"/>
        <v>6737761</v>
      </c>
      <c r="G30" s="240">
        <f t="shared" si="3"/>
        <v>-9067919</v>
      </c>
    </row>
    <row r="31" spans="1:7" ht="13.5" thickTop="1" x14ac:dyDescent="0.2">
      <c r="B31" s="92" t="s">
        <v>75</v>
      </c>
      <c r="C31" s="246">
        <f>C21-C30</f>
        <v>0</v>
      </c>
      <c r="D31" s="246">
        <f t="shared" ref="D31:G31" si="4">D21-D30</f>
        <v>0</v>
      </c>
      <c r="E31" s="246">
        <f t="shared" si="4"/>
        <v>0</v>
      </c>
      <c r="F31" s="246">
        <f t="shared" si="4"/>
        <v>0</v>
      </c>
      <c r="G31" s="247">
        <f t="shared" si="4"/>
        <v>0</v>
      </c>
    </row>
  </sheetData>
  <pageMargins left="0.7" right="0.7" top="0.75" bottom="0.75" header="0.3" footer="0.3"/>
  <pageSetup scale="79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7"/>
  <sheetViews>
    <sheetView view="pageBreakPreview" topLeftCell="C1" zoomScale="80" zoomScaleNormal="100" zoomScaleSheetLayoutView="80" workbookViewId="0">
      <selection activeCell="H34" sqref="H34"/>
    </sheetView>
  </sheetViews>
  <sheetFormatPr defaultRowHeight="12.75" x14ac:dyDescent="0.2"/>
  <cols>
    <col min="1" max="1" width="16" style="94" hidden="1" customWidth="1"/>
    <col min="2" max="2" width="20.28515625" style="94" hidden="1" customWidth="1"/>
    <col min="3" max="3" width="61.28515625" style="97" bestFit="1" customWidth="1"/>
    <col min="4" max="4" width="9.5703125" style="95" hidden="1" customWidth="1"/>
    <col min="5" max="5" width="9.28515625" style="96" bestFit="1" customWidth="1"/>
    <col min="6" max="6" width="7.28515625" style="96" bestFit="1" customWidth="1"/>
    <col min="7" max="7" width="17.7109375" style="97" customWidth="1"/>
    <col min="8" max="8" width="12.140625" style="95" hidden="1" customWidth="1"/>
    <col min="9" max="9" width="18.85546875" style="95" hidden="1" customWidth="1"/>
    <col min="10" max="10" width="16.7109375" style="97" bestFit="1" customWidth="1"/>
    <col min="11" max="11" width="17" style="98" customWidth="1"/>
    <col min="12" max="12" width="14.42578125" style="97" bestFit="1" customWidth="1"/>
    <col min="13" max="13" width="17.140625" style="98" customWidth="1"/>
    <col min="14" max="14" width="17.140625" style="217" hidden="1" customWidth="1"/>
    <col min="15" max="16" width="17" style="97" customWidth="1"/>
    <col min="17" max="18" width="17" style="97" hidden="1" customWidth="1"/>
    <col min="19" max="16384" width="9.140625" style="98"/>
  </cols>
  <sheetData>
    <row r="1" spans="1:18" x14ac:dyDescent="0.2">
      <c r="C1" s="2" t="s">
        <v>0</v>
      </c>
      <c r="D1" s="217"/>
      <c r="H1" s="217"/>
      <c r="I1" s="217"/>
    </row>
    <row r="2" spans="1:18" x14ac:dyDescent="0.2">
      <c r="C2" s="99" t="s">
        <v>1</v>
      </c>
      <c r="D2" s="217"/>
      <c r="H2" s="217"/>
      <c r="I2" s="217"/>
      <c r="L2" s="100"/>
      <c r="O2" s="100"/>
      <c r="P2" s="100"/>
      <c r="Q2" s="100"/>
      <c r="R2" s="100"/>
    </row>
    <row r="3" spans="1:18" x14ac:dyDescent="0.2">
      <c r="C3" s="99" t="s">
        <v>258</v>
      </c>
      <c r="D3" s="217"/>
      <c r="H3" s="217"/>
      <c r="I3" s="217"/>
      <c r="J3" s="100"/>
      <c r="O3" s="260" t="s">
        <v>81</v>
      </c>
      <c r="P3" s="260"/>
      <c r="Q3" s="260" t="s">
        <v>82</v>
      </c>
      <c r="R3" s="260"/>
    </row>
    <row r="4" spans="1:18" x14ac:dyDescent="0.2">
      <c r="C4" s="2" t="s">
        <v>259</v>
      </c>
      <c r="D4" s="217"/>
      <c r="G4" s="102" t="s">
        <v>238</v>
      </c>
      <c r="H4" s="217"/>
      <c r="I4" s="217"/>
      <c r="J4" s="101" t="s">
        <v>83</v>
      </c>
      <c r="L4" s="102" t="s">
        <v>82</v>
      </c>
      <c r="N4" s="224"/>
      <c r="O4" s="102" t="s">
        <v>84</v>
      </c>
      <c r="P4" s="102" t="s">
        <v>84</v>
      </c>
      <c r="Q4" s="102" t="s">
        <v>84</v>
      </c>
      <c r="R4" s="102" t="s">
        <v>84</v>
      </c>
    </row>
    <row r="5" spans="1:18" x14ac:dyDescent="0.2">
      <c r="A5" s="103" t="s">
        <v>85</v>
      </c>
      <c r="B5" s="103" t="s">
        <v>86</v>
      </c>
      <c r="C5" s="104" t="s">
        <v>87</v>
      </c>
      <c r="D5" s="218" t="s">
        <v>88</v>
      </c>
      <c r="E5" s="105" t="s">
        <v>89</v>
      </c>
      <c r="F5" s="105" t="s">
        <v>57</v>
      </c>
      <c r="G5" s="105" t="s">
        <v>237</v>
      </c>
      <c r="H5" s="218" t="s">
        <v>90</v>
      </c>
      <c r="I5" s="218" t="s">
        <v>91</v>
      </c>
      <c r="J5" s="106" t="s">
        <v>92</v>
      </c>
      <c r="K5" s="105" t="s">
        <v>93</v>
      </c>
      <c r="L5" s="107" t="s">
        <v>94</v>
      </c>
      <c r="M5" s="108" t="s">
        <v>95</v>
      </c>
      <c r="N5" s="225" t="s">
        <v>233</v>
      </c>
      <c r="O5" s="107" t="s">
        <v>97</v>
      </c>
      <c r="P5" s="107" t="s">
        <v>96</v>
      </c>
      <c r="Q5" s="107" t="s">
        <v>97</v>
      </c>
      <c r="R5" s="107" t="s">
        <v>96</v>
      </c>
    </row>
    <row r="6" spans="1:18" x14ac:dyDescent="0.2">
      <c r="C6" s="109" t="s">
        <v>18</v>
      </c>
      <c r="D6" s="221"/>
      <c r="F6" s="110"/>
      <c r="H6" s="217"/>
      <c r="I6" s="217"/>
      <c r="J6" s="111"/>
      <c r="M6" s="112"/>
      <c r="N6" s="226"/>
    </row>
    <row r="7" spans="1:18" x14ac:dyDescent="0.2">
      <c r="A7" s="94" t="s">
        <v>98</v>
      </c>
      <c r="B7" s="94" t="s">
        <v>99</v>
      </c>
      <c r="C7" s="214" t="s">
        <v>100</v>
      </c>
      <c r="D7" s="221" t="s">
        <v>101</v>
      </c>
      <c r="E7" s="208">
        <v>355</v>
      </c>
      <c r="F7" s="209" t="s">
        <v>16</v>
      </c>
      <c r="G7" s="213">
        <v>41684</v>
      </c>
      <c r="H7" s="219" t="str">
        <f t="shared" ref="H7:H13" si="0">D7&amp;F7</f>
        <v>TRNPCAGW</v>
      </c>
      <c r="I7" s="219" t="str">
        <f>E7&amp;F7</f>
        <v>355CAGW</v>
      </c>
      <c r="J7" s="115">
        <v>927300</v>
      </c>
      <c r="K7" s="116">
        <v>0.23084885646883446</v>
      </c>
      <c r="L7" s="115">
        <f>K7*J7</f>
        <v>214066.1446035502</v>
      </c>
      <c r="M7" s="117" t="s">
        <v>102</v>
      </c>
      <c r="N7" s="227" t="s">
        <v>225</v>
      </c>
      <c r="O7" s="115">
        <v>16691.588428262974</v>
      </c>
      <c r="P7" s="115">
        <v>-18778.036981795842</v>
      </c>
      <c r="Q7" s="115">
        <f>O7*$K7</f>
        <v>3853.2341013129376</v>
      </c>
      <c r="R7" s="115">
        <f>P7*$K7</f>
        <v>-4334.8883639770538</v>
      </c>
    </row>
    <row r="8" spans="1:18" x14ac:dyDescent="0.2">
      <c r="A8" s="94" t="s">
        <v>98</v>
      </c>
      <c r="B8" s="94" t="s">
        <v>103</v>
      </c>
      <c r="C8" s="113" t="s">
        <v>104</v>
      </c>
      <c r="D8" s="221" t="s">
        <v>101</v>
      </c>
      <c r="E8" s="96">
        <v>355</v>
      </c>
      <c r="F8" s="110" t="s">
        <v>16</v>
      </c>
      <c r="G8" s="114">
        <v>42083</v>
      </c>
      <c r="H8" s="219" t="str">
        <f t="shared" si="0"/>
        <v>TRNPCAGW</v>
      </c>
      <c r="I8" s="219" t="str">
        <f t="shared" ref="I8:I13" si="1">E8&amp;F8</f>
        <v>355CAGW</v>
      </c>
      <c r="J8" s="111">
        <v>0</v>
      </c>
      <c r="K8" s="16">
        <v>0.23084885646883446</v>
      </c>
      <c r="L8" s="111">
        <f t="shared" ref="L8:L13" si="2">K8*J8</f>
        <v>0</v>
      </c>
      <c r="M8" s="118" t="s">
        <v>105</v>
      </c>
      <c r="N8" s="227" t="s">
        <v>225</v>
      </c>
      <c r="O8" s="111">
        <v>0</v>
      </c>
      <c r="P8" s="111">
        <v>0</v>
      </c>
      <c r="Q8" s="111">
        <f t="shared" ref="Q8:R13" si="3">O8*$K8</f>
        <v>0</v>
      </c>
      <c r="R8" s="111">
        <f t="shared" si="3"/>
        <v>0</v>
      </c>
    </row>
    <row r="9" spans="1:18" x14ac:dyDescent="0.2">
      <c r="A9" s="94" t="s">
        <v>106</v>
      </c>
      <c r="B9" s="94" t="s">
        <v>107</v>
      </c>
      <c r="C9" s="113" t="s">
        <v>108</v>
      </c>
      <c r="D9" s="221" t="s">
        <v>101</v>
      </c>
      <c r="E9" s="96">
        <v>355</v>
      </c>
      <c r="F9" s="110" t="s">
        <v>16</v>
      </c>
      <c r="G9" s="119">
        <v>41999</v>
      </c>
      <c r="H9" s="219" t="str">
        <f t="shared" si="0"/>
        <v>TRNPCAGW</v>
      </c>
      <c r="I9" s="219" t="str">
        <f t="shared" si="1"/>
        <v>355CAGW</v>
      </c>
      <c r="J9" s="111">
        <v>0</v>
      </c>
      <c r="K9" s="16">
        <v>0.23084885646883446</v>
      </c>
      <c r="L9" s="111">
        <f t="shared" si="2"/>
        <v>0</v>
      </c>
      <c r="M9" s="118" t="s">
        <v>105</v>
      </c>
      <c r="N9" s="227" t="s">
        <v>225</v>
      </c>
      <c r="O9" s="111">
        <v>0</v>
      </c>
      <c r="P9" s="111">
        <v>0</v>
      </c>
      <c r="Q9" s="111">
        <f t="shared" si="3"/>
        <v>0</v>
      </c>
      <c r="R9" s="111">
        <f t="shared" si="3"/>
        <v>0</v>
      </c>
    </row>
    <row r="10" spans="1:18" x14ac:dyDescent="0.2">
      <c r="A10" s="94" t="s">
        <v>109</v>
      </c>
      <c r="B10" s="94" t="s">
        <v>110</v>
      </c>
      <c r="C10" s="113" t="s">
        <v>111</v>
      </c>
      <c r="D10" s="221" t="s">
        <v>101</v>
      </c>
      <c r="E10" s="96">
        <v>355</v>
      </c>
      <c r="F10" s="110" t="s">
        <v>16</v>
      </c>
      <c r="G10" s="114">
        <v>41969</v>
      </c>
      <c r="H10" s="219" t="str">
        <f t="shared" si="0"/>
        <v>TRNPCAGW</v>
      </c>
      <c r="I10" s="219" t="str">
        <f t="shared" si="1"/>
        <v>355CAGW</v>
      </c>
      <c r="J10" s="111">
        <v>0</v>
      </c>
      <c r="K10" s="16">
        <v>0.23084885646883446</v>
      </c>
      <c r="L10" s="111">
        <f t="shared" si="2"/>
        <v>0</v>
      </c>
      <c r="M10" s="118" t="s">
        <v>105</v>
      </c>
      <c r="N10" s="227" t="s">
        <v>225</v>
      </c>
      <c r="O10" s="111">
        <v>0</v>
      </c>
      <c r="P10" s="111">
        <v>0</v>
      </c>
      <c r="Q10" s="111">
        <f t="shared" si="3"/>
        <v>0</v>
      </c>
      <c r="R10" s="111">
        <f t="shared" si="3"/>
        <v>0</v>
      </c>
    </row>
    <row r="11" spans="1:18" x14ac:dyDescent="0.2">
      <c r="A11" s="94" t="s">
        <v>112</v>
      </c>
      <c r="B11" s="94" t="s">
        <v>113</v>
      </c>
      <c r="C11" s="196" t="s">
        <v>114</v>
      </c>
      <c r="D11" s="221" t="s">
        <v>101</v>
      </c>
      <c r="E11" s="197">
        <v>355</v>
      </c>
      <c r="F11" s="198" t="s">
        <v>16</v>
      </c>
      <c r="G11" s="199">
        <v>41684</v>
      </c>
      <c r="H11" s="219" t="str">
        <f t="shared" si="0"/>
        <v>TRNPCAGW</v>
      </c>
      <c r="I11" s="219" t="str">
        <f t="shared" si="1"/>
        <v>355CAGW</v>
      </c>
      <c r="J11" s="120">
        <v>2438508.46</v>
      </c>
      <c r="K11" s="121">
        <v>0.23084885646883446</v>
      </c>
      <c r="L11" s="120">
        <f t="shared" si="2"/>
        <v>562926.8894805786</v>
      </c>
      <c r="M11" s="122" t="s">
        <v>115</v>
      </c>
      <c r="N11" s="227" t="s">
        <v>225</v>
      </c>
      <c r="O11" s="120">
        <v>43998.844724842427</v>
      </c>
      <c r="P11" s="120">
        <v>-49514.240772131081</v>
      </c>
      <c r="Q11" s="120">
        <f t="shared" si="3"/>
        <v>10157.082990679684</v>
      </c>
      <c r="R11" s="120">
        <f t="shared" si="3"/>
        <v>-11430.305861168999</v>
      </c>
    </row>
    <row r="12" spans="1:18" x14ac:dyDescent="0.2">
      <c r="A12" s="94" t="s">
        <v>112</v>
      </c>
      <c r="B12" s="94" t="s">
        <v>116</v>
      </c>
      <c r="C12" s="113" t="s">
        <v>117</v>
      </c>
      <c r="D12" s="221" t="s">
        <v>101</v>
      </c>
      <c r="E12" s="96">
        <v>355</v>
      </c>
      <c r="F12" s="110" t="s">
        <v>16</v>
      </c>
      <c r="G12" s="114">
        <v>41968</v>
      </c>
      <c r="H12" s="219" t="str">
        <f t="shared" si="0"/>
        <v>TRNPCAGW</v>
      </c>
      <c r="I12" s="219" t="str">
        <f t="shared" si="1"/>
        <v>355CAGW</v>
      </c>
      <c r="J12" s="111">
        <v>0</v>
      </c>
      <c r="K12" s="16">
        <v>0.23084885646883446</v>
      </c>
      <c r="L12" s="111">
        <f t="shared" si="2"/>
        <v>0</v>
      </c>
      <c r="M12" s="118" t="s">
        <v>105</v>
      </c>
      <c r="N12" s="227" t="s">
        <v>225</v>
      </c>
      <c r="O12" s="111">
        <v>0</v>
      </c>
      <c r="P12" s="111">
        <v>0</v>
      </c>
      <c r="Q12" s="111">
        <f t="shared" si="3"/>
        <v>0</v>
      </c>
      <c r="R12" s="111">
        <f t="shared" si="3"/>
        <v>0</v>
      </c>
    </row>
    <row r="13" spans="1:18" x14ac:dyDescent="0.2">
      <c r="A13" s="94" t="s">
        <v>98</v>
      </c>
      <c r="B13" s="94" t="s">
        <v>118</v>
      </c>
      <c r="C13" s="196" t="s">
        <v>119</v>
      </c>
      <c r="D13" s="221" t="s">
        <v>101</v>
      </c>
      <c r="E13" s="197">
        <v>355</v>
      </c>
      <c r="F13" s="198" t="s">
        <v>15</v>
      </c>
      <c r="G13" s="200">
        <v>41912</v>
      </c>
      <c r="H13" s="219" t="str">
        <f t="shared" si="0"/>
        <v>TRNPJBG</v>
      </c>
      <c r="I13" s="219" t="str">
        <f t="shared" si="1"/>
        <v>355JBG</v>
      </c>
      <c r="J13" s="120">
        <v>3387729.12</v>
      </c>
      <c r="K13" s="121">
        <v>0.22953887558714423</v>
      </c>
      <c r="L13" s="120">
        <f t="shared" si="2"/>
        <v>777615.53299862565</v>
      </c>
      <c r="M13" s="122" t="s">
        <v>115</v>
      </c>
      <c r="N13" s="227" t="s">
        <v>226</v>
      </c>
      <c r="O13" s="120">
        <v>30988.475653471865</v>
      </c>
      <c r="P13" s="120">
        <v>-30988.475653471865</v>
      </c>
      <c r="Q13" s="120">
        <f t="shared" si="3"/>
        <v>7113.0598576575267</v>
      </c>
      <c r="R13" s="120">
        <f t="shared" si="3"/>
        <v>-7113.0598576575267</v>
      </c>
    </row>
    <row r="14" spans="1:18" x14ac:dyDescent="0.2">
      <c r="C14" s="99" t="s">
        <v>120</v>
      </c>
      <c r="D14" s="222"/>
      <c r="F14" s="123"/>
      <c r="G14" s="124"/>
      <c r="H14" s="217"/>
      <c r="I14" s="217"/>
      <c r="J14" s="125">
        <f>SUBTOTAL(9,J7:J13)</f>
        <v>6753537.5800000001</v>
      </c>
      <c r="L14" s="125">
        <f>SUBTOTAL(9,L7:L13)</f>
        <v>1554608.5670827543</v>
      </c>
      <c r="M14" s="118"/>
      <c r="N14" s="227"/>
      <c r="O14" s="125">
        <f>SUBTOTAL(9,O7:O13)</f>
        <v>91678.908806577267</v>
      </c>
      <c r="P14" s="125">
        <f>SUBTOTAL(9,P7:P13)</f>
        <v>-99280.753407398792</v>
      </c>
      <c r="Q14" s="125">
        <f>SUBTOTAL(9,Q7:Q13)</f>
        <v>21123.376949650148</v>
      </c>
      <c r="R14" s="125">
        <f>SUBTOTAL(9,R7:R13)</f>
        <v>-22878.254082803578</v>
      </c>
    </row>
    <row r="15" spans="1:18" x14ac:dyDescent="0.2">
      <c r="A15" s="103"/>
      <c r="B15" s="103"/>
      <c r="C15" s="126"/>
      <c r="D15" s="220"/>
      <c r="E15" s="127"/>
      <c r="F15" s="127"/>
      <c r="G15" s="127"/>
      <c r="H15" s="220"/>
      <c r="I15" s="220"/>
      <c r="J15" s="128"/>
      <c r="L15" s="129"/>
      <c r="M15" s="118"/>
      <c r="N15" s="227"/>
      <c r="O15" s="129"/>
      <c r="P15" s="129"/>
      <c r="Q15" s="129"/>
      <c r="R15" s="129"/>
    </row>
    <row r="16" spans="1:18" x14ac:dyDescent="0.2">
      <c r="A16" s="103"/>
      <c r="B16" s="103"/>
      <c r="C16" s="126" t="s">
        <v>13</v>
      </c>
      <c r="D16" s="220"/>
      <c r="E16" s="127"/>
      <c r="F16" s="127"/>
      <c r="G16" s="127"/>
      <c r="H16" s="220"/>
      <c r="I16" s="220"/>
      <c r="J16" s="128"/>
      <c r="L16" s="129"/>
      <c r="M16" s="118"/>
      <c r="N16" s="227"/>
      <c r="O16" s="129"/>
      <c r="P16" s="129"/>
      <c r="Q16" s="129"/>
      <c r="R16" s="129"/>
    </row>
    <row r="17" spans="1:18" x14ac:dyDescent="0.2">
      <c r="A17" s="94" t="s">
        <v>106</v>
      </c>
      <c r="B17" s="94" t="s">
        <v>121</v>
      </c>
      <c r="C17" s="211" t="s">
        <v>122</v>
      </c>
      <c r="D17" s="223" t="s">
        <v>123</v>
      </c>
      <c r="E17" s="212">
        <v>312</v>
      </c>
      <c r="F17" s="212" t="s">
        <v>15</v>
      </c>
      <c r="G17" s="213">
        <v>41820</v>
      </c>
      <c r="H17" s="219" t="str">
        <f>D17&amp;F17</f>
        <v>STMPJBG</v>
      </c>
      <c r="I17" s="219" t="str">
        <f t="shared" ref="I17:I21" si="4">E17&amp;F17</f>
        <v>312JBG</v>
      </c>
      <c r="J17" s="130">
        <v>1335795.3700000001</v>
      </c>
      <c r="K17" s="116">
        <v>0.22953887558714423</v>
      </c>
      <c r="L17" s="130">
        <f t="shared" ref="L17:L21" si="5">K17*J17</f>
        <v>306616.96724431333</v>
      </c>
      <c r="M17" s="117" t="s">
        <v>102</v>
      </c>
      <c r="N17" s="227" t="s">
        <v>227</v>
      </c>
      <c r="O17" s="130">
        <v>29038.451054192086</v>
      </c>
      <c r="P17" s="130">
        <v>-29038.451054192086</v>
      </c>
      <c r="Q17" s="130">
        <f t="shared" ref="Q17:R21" si="6">O17*$K17</f>
        <v>6665.4534037715748</v>
      </c>
      <c r="R17" s="130">
        <f t="shared" si="6"/>
        <v>-6665.4534037715748</v>
      </c>
    </row>
    <row r="18" spans="1:18" x14ac:dyDescent="0.2">
      <c r="A18" s="94" t="s">
        <v>106</v>
      </c>
      <c r="B18" s="94" t="s">
        <v>124</v>
      </c>
      <c r="C18" s="211" t="s">
        <v>125</v>
      </c>
      <c r="D18" s="223" t="s">
        <v>123</v>
      </c>
      <c r="E18" s="212">
        <v>312</v>
      </c>
      <c r="F18" s="212" t="s">
        <v>15</v>
      </c>
      <c r="G18" s="213">
        <v>41820</v>
      </c>
      <c r="H18" s="219" t="str">
        <f>D18&amp;F18</f>
        <v>STMPJBG</v>
      </c>
      <c r="I18" s="219" t="str">
        <f t="shared" si="4"/>
        <v>312JBG</v>
      </c>
      <c r="J18" s="130">
        <v>1327783.27</v>
      </c>
      <c r="K18" s="116">
        <v>0.22953887558714423</v>
      </c>
      <c r="L18" s="130">
        <f t="shared" si="5"/>
        <v>304777.87881922151</v>
      </c>
      <c r="M18" s="117" t="s">
        <v>102</v>
      </c>
      <c r="N18" s="227" t="s">
        <v>227</v>
      </c>
      <c r="O18" s="130">
        <v>29162.615891831316</v>
      </c>
      <c r="P18" s="130">
        <v>-29162.615891831316</v>
      </c>
      <c r="Q18" s="130">
        <f t="shared" si="6"/>
        <v>6693.9540609907435</v>
      </c>
      <c r="R18" s="130">
        <f t="shared" si="6"/>
        <v>-6693.9540609907435</v>
      </c>
    </row>
    <row r="19" spans="1:18" x14ac:dyDescent="0.2">
      <c r="A19" s="94" t="s">
        <v>106</v>
      </c>
      <c r="B19" s="94" t="s">
        <v>126</v>
      </c>
      <c r="C19" s="204" t="s">
        <v>127</v>
      </c>
      <c r="D19" s="223" t="s">
        <v>123</v>
      </c>
      <c r="E19" s="205">
        <v>312</v>
      </c>
      <c r="F19" s="205" t="s">
        <v>15</v>
      </c>
      <c r="G19" s="199">
        <v>41790</v>
      </c>
      <c r="H19" s="219" t="str">
        <f>D19&amp;F19</f>
        <v>STMPJBG</v>
      </c>
      <c r="I19" s="219" t="str">
        <f t="shared" si="4"/>
        <v>312JBG</v>
      </c>
      <c r="J19" s="131">
        <v>2334289.88</v>
      </c>
      <c r="K19" s="121">
        <v>0.22953887558714423</v>
      </c>
      <c r="L19" s="131">
        <f t="shared" si="5"/>
        <v>535810.27434964979</v>
      </c>
      <c r="M19" s="122" t="s">
        <v>115</v>
      </c>
      <c r="N19" s="227" t="s">
        <v>227</v>
      </c>
      <c r="O19" s="131">
        <v>56971.469596086092</v>
      </c>
      <c r="P19" s="131">
        <v>-56971.469596086092</v>
      </c>
      <c r="Q19" s="131">
        <f t="shared" si="6"/>
        <v>13077.167071632775</v>
      </c>
      <c r="R19" s="131">
        <f t="shared" si="6"/>
        <v>-13077.167071632775</v>
      </c>
    </row>
    <row r="20" spans="1:18" x14ac:dyDescent="0.2">
      <c r="A20" s="189" t="s">
        <v>106</v>
      </c>
      <c r="B20" s="189" t="s">
        <v>128</v>
      </c>
      <c r="C20" s="215" t="s">
        <v>129</v>
      </c>
      <c r="D20" s="223" t="s">
        <v>123</v>
      </c>
      <c r="E20" s="216">
        <v>312</v>
      </c>
      <c r="F20" s="216" t="s">
        <v>15</v>
      </c>
      <c r="G20" s="192">
        <v>41781</v>
      </c>
      <c r="H20" s="219" t="str">
        <f>D20&amp;F20</f>
        <v>STMPJBG</v>
      </c>
      <c r="I20" s="219" t="str">
        <f t="shared" si="4"/>
        <v>312JBG</v>
      </c>
      <c r="J20" s="132">
        <v>5459613.9399999995</v>
      </c>
      <c r="K20" s="133">
        <v>0.22953887558714423</v>
      </c>
      <c r="L20" s="132">
        <f t="shared" si="5"/>
        <v>1253193.6449274982</v>
      </c>
      <c r="M20" s="134" t="s">
        <v>130</v>
      </c>
      <c r="N20" s="227" t="s">
        <v>227</v>
      </c>
      <c r="O20" s="132">
        <v>132899.47801244337</v>
      </c>
      <c r="P20" s="132">
        <v>-132899.47801244337</v>
      </c>
      <c r="Q20" s="135">
        <f t="shared" si="6"/>
        <v>30505.59674909465</v>
      </c>
      <c r="R20" s="135">
        <f t="shared" si="6"/>
        <v>-30505.59674909465</v>
      </c>
    </row>
    <row r="21" spans="1:18" x14ac:dyDescent="0.2">
      <c r="A21" s="94" t="s">
        <v>106</v>
      </c>
      <c r="B21" s="94" t="s">
        <v>131</v>
      </c>
      <c r="C21" s="211" t="s">
        <v>132</v>
      </c>
      <c r="D21" s="223" t="s">
        <v>123</v>
      </c>
      <c r="E21" s="212">
        <v>312</v>
      </c>
      <c r="F21" s="212" t="s">
        <v>16</v>
      </c>
      <c r="G21" s="213">
        <v>41682</v>
      </c>
      <c r="H21" s="219" t="str">
        <f>D21&amp;F21</f>
        <v>STMPCAGW</v>
      </c>
      <c r="I21" s="219" t="str">
        <f t="shared" si="4"/>
        <v>312CAGW</v>
      </c>
      <c r="J21" s="130">
        <v>545617</v>
      </c>
      <c r="K21" s="116">
        <v>0.23084885646883446</v>
      </c>
      <c r="L21" s="130">
        <f t="shared" si="5"/>
        <v>125955.06051995605</v>
      </c>
      <c r="M21" s="117" t="s">
        <v>102</v>
      </c>
      <c r="N21" s="227" t="s">
        <v>228</v>
      </c>
      <c r="O21" s="130">
        <v>15031.302484278587</v>
      </c>
      <c r="P21" s="130">
        <v>-16910.21529481341</v>
      </c>
      <c r="Q21" s="130">
        <f t="shared" si="6"/>
        <v>3469.9589897328624</v>
      </c>
      <c r="R21" s="130">
        <f t="shared" si="6"/>
        <v>-3903.7038634494702</v>
      </c>
    </row>
    <row r="22" spans="1:18" x14ac:dyDescent="0.2">
      <c r="A22" s="103"/>
      <c r="B22" s="103"/>
      <c r="C22" s="126" t="s">
        <v>133</v>
      </c>
      <c r="D22" s="220"/>
      <c r="E22" s="127"/>
      <c r="F22" s="127"/>
      <c r="G22" s="127"/>
      <c r="H22" s="220"/>
      <c r="I22" s="220"/>
      <c r="J22" s="125">
        <f>SUBTOTAL(9,J17:J21)</f>
        <v>11003099.459999999</v>
      </c>
      <c r="L22" s="125">
        <f>SUBTOTAL(9,L17:L21)</f>
        <v>2526353.8258606391</v>
      </c>
      <c r="M22" s="118"/>
      <c r="N22" s="227"/>
      <c r="O22" s="125">
        <f>SUM(O17:O21)</f>
        <v>263103.31703883148</v>
      </c>
      <c r="P22" s="125">
        <f>SUM(P17:P21)</f>
        <v>-264982.2298493663</v>
      </c>
      <c r="Q22" s="125">
        <f>SUM(Q17:Q21)</f>
        <v>60412.130275222604</v>
      </c>
      <c r="R22" s="125">
        <f>SUM(R17:R21)</f>
        <v>-60845.875148939209</v>
      </c>
    </row>
    <row r="23" spans="1:18" x14ac:dyDescent="0.2">
      <c r="A23" s="103"/>
      <c r="B23" s="103"/>
      <c r="C23" s="126"/>
      <c r="D23" s="220"/>
      <c r="E23" s="127"/>
      <c r="F23" s="127"/>
      <c r="G23" s="127"/>
      <c r="H23" s="220"/>
      <c r="I23" s="220"/>
      <c r="J23" s="128"/>
      <c r="L23" s="128"/>
      <c r="M23" s="118"/>
      <c r="N23" s="227"/>
      <c r="O23" s="128"/>
      <c r="P23" s="128"/>
      <c r="Q23" s="128"/>
      <c r="R23" s="128"/>
    </row>
    <row r="24" spans="1:18" x14ac:dyDescent="0.2">
      <c r="B24" s="94" t="s">
        <v>42</v>
      </c>
      <c r="C24" s="136" t="s">
        <v>17</v>
      </c>
      <c r="D24" s="221"/>
      <c r="F24" s="110"/>
      <c r="G24" s="137"/>
      <c r="H24" s="217"/>
      <c r="I24" s="217"/>
      <c r="J24" s="111"/>
      <c r="L24" s="111"/>
      <c r="M24" s="118"/>
      <c r="N24" s="227"/>
      <c r="O24" s="111"/>
      <c r="P24" s="111"/>
      <c r="Q24" s="111"/>
      <c r="R24" s="111"/>
    </row>
    <row r="25" spans="1:18" x14ac:dyDescent="0.2">
      <c r="A25" s="94" t="s">
        <v>106</v>
      </c>
      <c r="B25" s="94" t="s">
        <v>134</v>
      </c>
      <c r="C25" s="195" t="s">
        <v>135</v>
      </c>
      <c r="D25" s="221" t="s">
        <v>136</v>
      </c>
      <c r="E25" s="190">
        <v>332</v>
      </c>
      <c r="F25" s="190" t="s">
        <v>16</v>
      </c>
      <c r="G25" s="194">
        <v>41726</v>
      </c>
      <c r="H25" s="219" t="str">
        <f t="shared" ref="H25:H35" si="7">D25&amp;F25</f>
        <v>HYDPCAGW</v>
      </c>
      <c r="I25" s="219" t="str">
        <f t="shared" ref="I25:I35" si="8">E25&amp;F25</f>
        <v>332CAGW</v>
      </c>
      <c r="J25" s="139">
        <v>48993892.400000013</v>
      </c>
      <c r="K25" s="133">
        <v>0.23084885646883446</v>
      </c>
      <c r="L25" s="139">
        <f t="shared" ref="L25:L35" si="9">K25*J25</f>
        <v>11310184.034497123</v>
      </c>
      <c r="M25" s="134" t="s">
        <v>130</v>
      </c>
      <c r="N25" s="227" t="s">
        <v>229</v>
      </c>
      <c r="O25" s="139">
        <v>1261175.5957319879</v>
      </c>
      <c r="P25" s="139">
        <v>-1313270.5789850354</v>
      </c>
      <c r="Q25" s="140">
        <f t="shared" ref="Q25:R35" si="10">O25*$K25</f>
        <v>291140.94408113044</v>
      </c>
      <c r="R25" s="140">
        <f t="shared" si="10"/>
        <v>-303167.01139285957</v>
      </c>
    </row>
    <row r="26" spans="1:18" x14ac:dyDescent="0.2">
      <c r="A26" s="94" t="s">
        <v>106</v>
      </c>
      <c r="B26" s="94" t="s">
        <v>137</v>
      </c>
      <c r="C26" s="138" t="s">
        <v>138</v>
      </c>
      <c r="D26" s="221" t="s">
        <v>136</v>
      </c>
      <c r="E26" s="96">
        <v>332</v>
      </c>
      <c r="F26" s="96" t="s">
        <v>16</v>
      </c>
      <c r="G26" s="137">
        <v>42308</v>
      </c>
      <c r="H26" s="219" t="str">
        <f t="shared" si="7"/>
        <v>HYDPCAGW</v>
      </c>
      <c r="I26" s="219" t="str">
        <f t="shared" si="8"/>
        <v>332CAGW</v>
      </c>
      <c r="J26" s="111">
        <v>0</v>
      </c>
      <c r="K26" s="16">
        <v>0.23084885646883446</v>
      </c>
      <c r="L26" s="111">
        <f t="shared" si="9"/>
        <v>0</v>
      </c>
      <c r="M26" s="118" t="s">
        <v>105</v>
      </c>
      <c r="N26" s="227" t="s">
        <v>229</v>
      </c>
      <c r="O26" s="111">
        <v>0</v>
      </c>
      <c r="P26" s="111">
        <v>0</v>
      </c>
      <c r="Q26" s="111">
        <f t="shared" si="10"/>
        <v>0</v>
      </c>
      <c r="R26" s="111">
        <f t="shared" si="10"/>
        <v>0</v>
      </c>
    </row>
    <row r="27" spans="1:18" x14ac:dyDescent="0.2">
      <c r="A27" s="94" t="s">
        <v>106</v>
      </c>
      <c r="B27" s="94" t="s">
        <v>139</v>
      </c>
      <c r="C27" s="138" t="s">
        <v>140</v>
      </c>
      <c r="D27" s="221" t="s">
        <v>136</v>
      </c>
      <c r="E27" s="96">
        <v>332</v>
      </c>
      <c r="F27" s="96" t="s">
        <v>16</v>
      </c>
      <c r="G27" s="137">
        <v>42338</v>
      </c>
      <c r="H27" s="219" t="str">
        <f t="shared" si="7"/>
        <v>HYDPCAGW</v>
      </c>
      <c r="I27" s="219" t="str">
        <f t="shared" si="8"/>
        <v>332CAGW</v>
      </c>
      <c r="J27" s="111">
        <v>0</v>
      </c>
      <c r="K27" s="16">
        <v>0.23084885646883446</v>
      </c>
      <c r="L27" s="111">
        <f t="shared" si="9"/>
        <v>0</v>
      </c>
      <c r="M27" s="118" t="s">
        <v>105</v>
      </c>
      <c r="N27" s="227" t="s">
        <v>229</v>
      </c>
      <c r="O27" s="111">
        <v>0</v>
      </c>
      <c r="P27" s="111">
        <v>0</v>
      </c>
      <c r="Q27" s="111">
        <f t="shared" si="10"/>
        <v>0</v>
      </c>
      <c r="R27" s="111">
        <f t="shared" si="10"/>
        <v>0</v>
      </c>
    </row>
    <row r="28" spans="1:18" x14ac:dyDescent="0.2">
      <c r="A28" s="94" t="s">
        <v>106</v>
      </c>
      <c r="B28" s="94" t="s">
        <v>141</v>
      </c>
      <c r="C28" s="97" t="s">
        <v>142</v>
      </c>
      <c r="D28" s="221" t="s">
        <v>136</v>
      </c>
      <c r="E28" s="96">
        <v>332</v>
      </c>
      <c r="F28" s="96" t="s">
        <v>16</v>
      </c>
      <c r="G28" s="137">
        <v>41968</v>
      </c>
      <c r="H28" s="219" t="str">
        <f t="shared" si="7"/>
        <v>HYDPCAGW</v>
      </c>
      <c r="I28" s="219" t="str">
        <f t="shared" si="8"/>
        <v>332CAGW</v>
      </c>
      <c r="J28" s="111">
        <v>0</v>
      </c>
      <c r="K28" s="16">
        <v>0.23084885646883446</v>
      </c>
      <c r="L28" s="111">
        <f t="shared" si="9"/>
        <v>0</v>
      </c>
      <c r="M28" s="118" t="s">
        <v>105</v>
      </c>
      <c r="N28" s="227" t="s">
        <v>229</v>
      </c>
      <c r="O28" s="111">
        <v>0</v>
      </c>
      <c r="P28" s="111">
        <v>0</v>
      </c>
      <c r="Q28" s="111">
        <f t="shared" si="10"/>
        <v>0</v>
      </c>
      <c r="R28" s="111">
        <f t="shared" si="10"/>
        <v>0</v>
      </c>
    </row>
    <row r="29" spans="1:18" x14ac:dyDescent="0.2">
      <c r="A29" s="94" t="s">
        <v>106</v>
      </c>
      <c r="B29" s="94" t="s">
        <v>143</v>
      </c>
      <c r="C29" s="207" t="s">
        <v>144</v>
      </c>
      <c r="D29" s="221" t="s">
        <v>136</v>
      </c>
      <c r="E29" s="208">
        <v>332</v>
      </c>
      <c r="F29" s="208" t="s">
        <v>16</v>
      </c>
      <c r="G29" s="210">
        <v>41943</v>
      </c>
      <c r="H29" s="219" t="str">
        <f t="shared" si="7"/>
        <v>HYDPCAGW</v>
      </c>
      <c r="I29" s="219" t="str">
        <f t="shared" si="8"/>
        <v>332CAGW</v>
      </c>
      <c r="J29" s="115">
        <v>1115187.99</v>
      </c>
      <c r="K29" s="116">
        <v>0.23084885646883446</v>
      </c>
      <c r="L29" s="115">
        <f t="shared" si="9"/>
        <v>257439.87223927799</v>
      </c>
      <c r="M29" s="117" t="s">
        <v>102</v>
      </c>
      <c r="N29" s="227" t="s">
        <v>229</v>
      </c>
      <c r="O29" s="115">
        <v>13191.366105218709</v>
      </c>
      <c r="P29" s="115">
        <v>-13191.366105218709</v>
      </c>
      <c r="Q29" s="115">
        <f t="shared" si="10"/>
        <v>3045.2117806514816</v>
      </c>
      <c r="R29" s="115">
        <f t="shared" si="10"/>
        <v>-3045.2117806514816</v>
      </c>
    </row>
    <row r="30" spans="1:18" x14ac:dyDescent="0.2">
      <c r="A30" s="94" t="s">
        <v>106</v>
      </c>
      <c r="B30" s="94" t="s">
        <v>145</v>
      </c>
      <c r="C30" s="138" t="s">
        <v>146</v>
      </c>
      <c r="D30" s="221" t="s">
        <v>136</v>
      </c>
      <c r="E30" s="96">
        <v>332</v>
      </c>
      <c r="F30" s="96" t="s">
        <v>16</v>
      </c>
      <c r="G30" s="137">
        <v>42338</v>
      </c>
      <c r="H30" s="219" t="str">
        <f t="shared" si="7"/>
        <v>HYDPCAGW</v>
      </c>
      <c r="I30" s="219" t="str">
        <f t="shared" si="8"/>
        <v>332CAGW</v>
      </c>
      <c r="J30" s="111">
        <v>0</v>
      </c>
      <c r="K30" s="16">
        <v>0.23084885646883446</v>
      </c>
      <c r="L30" s="111">
        <f t="shared" si="9"/>
        <v>0</v>
      </c>
      <c r="M30" s="118"/>
      <c r="N30" s="227" t="s">
        <v>229</v>
      </c>
      <c r="O30" s="111">
        <v>0</v>
      </c>
      <c r="P30" s="111">
        <v>0</v>
      </c>
      <c r="Q30" s="111">
        <f t="shared" si="10"/>
        <v>0</v>
      </c>
      <c r="R30" s="111">
        <f t="shared" si="10"/>
        <v>0</v>
      </c>
    </row>
    <row r="31" spans="1:18" x14ac:dyDescent="0.2">
      <c r="A31" s="94" t="s">
        <v>106</v>
      </c>
      <c r="B31" s="94" t="s">
        <v>147</v>
      </c>
      <c r="C31" s="201" t="s">
        <v>148</v>
      </c>
      <c r="D31" s="221" t="s">
        <v>136</v>
      </c>
      <c r="E31" s="197">
        <v>332</v>
      </c>
      <c r="F31" s="197" t="s">
        <v>16</v>
      </c>
      <c r="G31" s="202">
        <v>41670</v>
      </c>
      <c r="H31" s="219" t="str">
        <f t="shared" si="7"/>
        <v>HYDPCAGW</v>
      </c>
      <c r="I31" s="219" t="str">
        <f t="shared" si="8"/>
        <v>332CAGW</v>
      </c>
      <c r="J31" s="120">
        <v>3100387.49</v>
      </c>
      <c r="K31" s="121">
        <v>0.23084885646883446</v>
      </c>
      <c r="L31" s="120">
        <f t="shared" si="9"/>
        <v>715720.90667677997</v>
      </c>
      <c r="M31" s="122" t="s">
        <v>115</v>
      </c>
      <c r="N31" s="227" t="s">
        <v>229</v>
      </c>
      <c r="O31" s="120">
        <v>79997.126691549231</v>
      </c>
      <c r="P31" s="120">
        <v>-96684.978333012346</v>
      </c>
      <c r="Q31" s="120">
        <f t="shared" si="10"/>
        <v>18467.245217536616</v>
      </c>
      <c r="R31" s="120">
        <f t="shared" si="10"/>
        <v>-22319.616685889938</v>
      </c>
    </row>
    <row r="32" spans="1:18" x14ac:dyDescent="0.2">
      <c r="A32" s="94" t="s">
        <v>106</v>
      </c>
      <c r="B32" s="94" t="s">
        <v>149</v>
      </c>
      <c r="C32" s="207" t="s">
        <v>150</v>
      </c>
      <c r="D32" s="221" t="s">
        <v>136</v>
      </c>
      <c r="E32" s="208">
        <v>332</v>
      </c>
      <c r="F32" s="208" t="s">
        <v>16</v>
      </c>
      <c r="G32" s="210">
        <v>41820</v>
      </c>
      <c r="H32" s="219" t="str">
        <f t="shared" si="7"/>
        <v>HYDPCAGW</v>
      </c>
      <c r="I32" s="219" t="str">
        <f t="shared" si="8"/>
        <v>332CAGW</v>
      </c>
      <c r="J32" s="115">
        <v>1614208.77</v>
      </c>
      <c r="K32" s="116">
        <v>0.23084885646883446</v>
      </c>
      <c r="L32" s="115">
        <f t="shared" si="9"/>
        <v>372638.24865646381</v>
      </c>
      <c r="M32" s="117" t="s">
        <v>102</v>
      </c>
      <c r="N32" s="227" t="s">
        <v>229</v>
      </c>
      <c r="O32" s="115">
        <v>33494.753149274598</v>
      </c>
      <c r="P32" s="115">
        <v>-33494.753149274598</v>
      </c>
      <c r="Q32" s="115">
        <f t="shared" si="10"/>
        <v>7732.2254622159326</v>
      </c>
      <c r="R32" s="115">
        <f t="shared" si="10"/>
        <v>-7732.2254622159326</v>
      </c>
    </row>
    <row r="33" spans="1:18" x14ac:dyDescent="0.2">
      <c r="A33" s="94" t="s">
        <v>106</v>
      </c>
      <c r="B33" s="94" t="s">
        <v>151</v>
      </c>
      <c r="C33" s="203" t="s">
        <v>152</v>
      </c>
      <c r="D33" s="221" t="s">
        <v>136</v>
      </c>
      <c r="E33" s="197">
        <v>332</v>
      </c>
      <c r="F33" s="197" t="s">
        <v>16</v>
      </c>
      <c r="G33" s="202">
        <v>41943</v>
      </c>
      <c r="H33" s="219" t="str">
        <f t="shared" si="7"/>
        <v>HYDPCAGW</v>
      </c>
      <c r="I33" s="219" t="str">
        <f t="shared" si="8"/>
        <v>332CAGW</v>
      </c>
      <c r="J33" s="120">
        <v>3253019.56</v>
      </c>
      <c r="K33" s="121">
        <v>0.23084885646883446</v>
      </c>
      <c r="L33" s="120">
        <f t="shared" si="9"/>
        <v>750955.84549675102</v>
      </c>
      <c r="M33" s="122" t="s">
        <v>115</v>
      </c>
      <c r="N33" s="227" t="s">
        <v>229</v>
      </c>
      <c r="O33" s="120">
        <v>38479.40647513383</v>
      </c>
      <c r="P33" s="120">
        <v>-38479.40647513383</v>
      </c>
      <c r="Q33" s="120">
        <f t="shared" si="10"/>
        <v>8882.9269823841096</v>
      </c>
      <c r="R33" s="120">
        <f t="shared" si="10"/>
        <v>-8882.9269823841096</v>
      </c>
    </row>
    <row r="34" spans="1:18" x14ac:dyDescent="0.2">
      <c r="A34" s="94" t="s">
        <v>106</v>
      </c>
      <c r="B34" s="94" t="s">
        <v>153</v>
      </c>
      <c r="C34" s="97" t="s">
        <v>154</v>
      </c>
      <c r="D34" s="221" t="s">
        <v>136</v>
      </c>
      <c r="E34" s="96">
        <v>332</v>
      </c>
      <c r="F34" s="96" t="s">
        <v>16</v>
      </c>
      <c r="G34" s="137">
        <v>41985</v>
      </c>
      <c r="H34" s="219" t="str">
        <f t="shared" si="7"/>
        <v>HYDPCAGW</v>
      </c>
      <c r="I34" s="219" t="str">
        <f t="shared" si="8"/>
        <v>332CAGW</v>
      </c>
      <c r="J34" s="111">
        <v>0</v>
      </c>
      <c r="K34" s="16">
        <v>0.23084885646883446</v>
      </c>
      <c r="L34" s="111">
        <f t="shared" si="9"/>
        <v>0</v>
      </c>
      <c r="M34" s="118" t="s">
        <v>105</v>
      </c>
      <c r="N34" s="227" t="s">
        <v>229</v>
      </c>
      <c r="O34" s="111">
        <v>0</v>
      </c>
      <c r="P34" s="111">
        <v>0</v>
      </c>
      <c r="Q34" s="111">
        <f t="shared" si="10"/>
        <v>0</v>
      </c>
      <c r="R34" s="111">
        <f t="shared" si="10"/>
        <v>0</v>
      </c>
    </row>
    <row r="35" spans="1:18" x14ac:dyDescent="0.2">
      <c r="A35" s="94" t="s">
        <v>106</v>
      </c>
      <c r="B35" s="94" t="s">
        <v>155</v>
      </c>
      <c r="C35" s="207" t="s">
        <v>156</v>
      </c>
      <c r="D35" s="221" t="s">
        <v>136</v>
      </c>
      <c r="E35" s="208">
        <v>332</v>
      </c>
      <c r="F35" s="208" t="s">
        <v>16</v>
      </c>
      <c r="G35" s="210">
        <v>41729</v>
      </c>
      <c r="H35" s="219" t="str">
        <f t="shared" si="7"/>
        <v>HYDPCAGW</v>
      </c>
      <c r="I35" s="219" t="str">
        <f t="shared" si="8"/>
        <v>332CAGW</v>
      </c>
      <c r="J35" s="115">
        <v>2156064.61</v>
      </c>
      <c r="K35" s="116">
        <v>0.23084885646883446</v>
      </c>
      <c r="L35" s="115">
        <f t="shared" si="9"/>
        <v>497725.04969142354</v>
      </c>
      <c r="M35" s="117" t="s">
        <v>102</v>
      </c>
      <c r="N35" s="227" t="s">
        <v>229</v>
      </c>
      <c r="O35" s="115">
        <v>56544.507014425319</v>
      </c>
      <c r="P35" s="115">
        <v>-59216.752360696883</v>
      </c>
      <c r="Q35" s="115">
        <f t="shared" si="10"/>
        <v>13053.234783874073</v>
      </c>
      <c r="R35" s="115">
        <f t="shared" si="10"/>
        <v>-13670.11956626503</v>
      </c>
    </row>
    <row r="36" spans="1:18" x14ac:dyDescent="0.2">
      <c r="B36" s="94" t="s">
        <v>42</v>
      </c>
      <c r="C36" s="136" t="s">
        <v>157</v>
      </c>
      <c r="D36" s="221"/>
      <c r="F36" s="110"/>
      <c r="G36" s="137"/>
      <c r="H36" s="217"/>
      <c r="I36" s="217"/>
      <c r="J36" s="125">
        <f>SUBTOTAL(9,J25:J35)</f>
        <v>60232760.820000023</v>
      </c>
      <c r="L36" s="125">
        <f>SUBTOTAL(9,L25:L35)</f>
        <v>13904663.957257822</v>
      </c>
      <c r="M36" s="118"/>
      <c r="N36" s="227"/>
      <c r="O36" s="125">
        <f>SUM(O24:O35)</f>
        <v>1482882.7551675893</v>
      </c>
      <c r="P36" s="125">
        <f>SUM(P24:P35)</f>
        <v>-1554337.8354083716</v>
      </c>
      <c r="Q36" s="125">
        <f>SUM(Q24:Q35)</f>
        <v>342321.78830779268</v>
      </c>
      <c r="R36" s="125">
        <f>SUM(R24:R35)</f>
        <v>-358817.11187026609</v>
      </c>
    </row>
    <row r="37" spans="1:18" x14ac:dyDescent="0.2">
      <c r="C37" s="136"/>
      <c r="D37" s="221"/>
      <c r="F37" s="110"/>
      <c r="G37" s="137"/>
      <c r="H37" s="217"/>
      <c r="I37" s="217"/>
      <c r="J37" s="141"/>
      <c r="L37" s="141"/>
      <c r="M37" s="118"/>
      <c r="N37" s="227"/>
      <c r="O37" s="141"/>
      <c r="P37" s="141"/>
      <c r="Q37" s="141"/>
      <c r="R37" s="141"/>
    </row>
    <row r="38" spans="1:18" x14ac:dyDescent="0.2">
      <c r="C38" s="136" t="s">
        <v>158</v>
      </c>
      <c r="D38" s="221"/>
      <c r="F38" s="110"/>
      <c r="G38" s="137"/>
      <c r="H38" s="217"/>
      <c r="I38" s="217"/>
      <c r="J38" s="141"/>
      <c r="L38" s="141"/>
      <c r="M38" s="118"/>
      <c r="N38" s="227"/>
      <c r="O38" s="141"/>
      <c r="P38" s="141"/>
      <c r="Q38" s="141"/>
      <c r="R38" s="141"/>
    </row>
    <row r="39" spans="1:18" x14ac:dyDescent="0.2">
      <c r="A39" s="206" t="s">
        <v>98</v>
      </c>
      <c r="B39" s="206" t="s">
        <v>159</v>
      </c>
      <c r="C39" s="207" t="s">
        <v>160</v>
      </c>
      <c r="D39" s="221" t="s">
        <v>161</v>
      </c>
      <c r="E39" s="208">
        <v>397</v>
      </c>
      <c r="F39" s="209" t="s">
        <v>20</v>
      </c>
      <c r="G39" s="210">
        <v>41848</v>
      </c>
      <c r="H39" s="219" t="str">
        <f>D39&amp;F39</f>
        <v>GNLPSO</v>
      </c>
      <c r="I39" s="219" t="str">
        <f t="shared" ref="I39:I40" si="11">E39&amp;F39</f>
        <v>397SO</v>
      </c>
      <c r="J39" s="142">
        <v>4593688</v>
      </c>
      <c r="K39" s="116">
        <v>6.8539355270203509E-2</v>
      </c>
      <c r="L39" s="142">
        <f t="shared" ref="L39:L40" si="12">K39*J39</f>
        <v>314848.4138324706</v>
      </c>
      <c r="M39" s="117" t="s">
        <v>102</v>
      </c>
      <c r="N39" s="227" t="s">
        <v>230</v>
      </c>
      <c r="O39" s="142">
        <v>194907.1694929197</v>
      </c>
      <c r="P39" s="142">
        <v>-194907.1694929197</v>
      </c>
      <c r="Q39" s="142">
        <f t="shared" ref="Q39:R40" si="13">O39*$K39</f>
        <v>13358.811734584993</v>
      </c>
      <c r="R39" s="142">
        <f t="shared" si="13"/>
        <v>-13358.811734584993</v>
      </c>
    </row>
    <row r="40" spans="1:18" x14ac:dyDescent="0.2">
      <c r="A40" s="206" t="s">
        <v>162</v>
      </c>
      <c r="B40" s="206"/>
      <c r="C40" s="207" t="s">
        <v>163</v>
      </c>
      <c r="D40" s="221" t="s">
        <v>161</v>
      </c>
      <c r="E40" s="208">
        <v>397</v>
      </c>
      <c r="F40" s="209" t="s">
        <v>16</v>
      </c>
      <c r="G40" s="210">
        <v>41882</v>
      </c>
      <c r="H40" s="219" t="str">
        <f>D40&amp;F40</f>
        <v>GNLPCAGW</v>
      </c>
      <c r="I40" s="219" t="str">
        <f t="shared" si="11"/>
        <v>397CAGW</v>
      </c>
      <c r="J40" s="142">
        <v>1232443.67</v>
      </c>
      <c r="K40" s="116">
        <v>0.23084885646883446</v>
      </c>
      <c r="L40" s="142">
        <f t="shared" si="12"/>
        <v>284508.21188175358</v>
      </c>
      <c r="M40" s="117" t="s">
        <v>102</v>
      </c>
      <c r="N40" s="227" t="s">
        <v>231</v>
      </c>
      <c r="O40" s="142">
        <v>29064.369312738054</v>
      </c>
      <c r="P40" s="142">
        <v>-29064.369312738054</v>
      </c>
      <c r="Q40" s="142">
        <f t="shared" si="13"/>
        <v>6709.4764198334642</v>
      </c>
      <c r="R40" s="142">
        <f t="shared" si="13"/>
        <v>-6709.4764198334642</v>
      </c>
    </row>
    <row r="41" spans="1:18" x14ac:dyDescent="0.2">
      <c r="C41" s="136" t="s">
        <v>164</v>
      </c>
      <c r="D41" s="221"/>
      <c r="F41" s="110"/>
      <c r="G41" s="137"/>
      <c r="H41" s="217"/>
      <c r="I41" s="217"/>
      <c r="J41" s="125">
        <f>SUBTOTAL(9,J39:J40)</f>
        <v>5826131.6699999999</v>
      </c>
      <c r="L41" s="125">
        <f>SUBTOTAL(9,L39:L40)</f>
        <v>599356.62571422418</v>
      </c>
      <c r="M41" s="118"/>
      <c r="N41" s="227"/>
      <c r="O41" s="125">
        <f>SUM(O39:O40)</f>
        <v>223971.53880565776</v>
      </c>
      <c r="P41" s="125">
        <f>SUM(P39:P40)</f>
        <v>-223971.53880565776</v>
      </c>
      <c r="Q41" s="125">
        <f>SUM(Q39:Q40)</f>
        <v>20068.288154418457</v>
      </c>
      <c r="R41" s="125">
        <f>SUM(R39:R40)</f>
        <v>-20068.288154418457</v>
      </c>
    </row>
    <row r="42" spans="1:18" x14ac:dyDescent="0.2">
      <c r="C42" s="136"/>
      <c r="D42" s="221"/>
      <c r="F42" s="110"/>
      <c r="G42" s="137"/>
      <c r="H42" s="217"/>
      <c r="I42" s="217"/>
      <c r="J42" s="141"/>
      <c r="L42" s="141"/>
      <c r="M42" s="143"/>
      <c r="N42" s="228"/>
      <c r="O42" s="141"/>
      <c r="P42" s="141"/>
      <c r="Q42" s="141"/>
      <c r="R42" s="141"/>
    </row>
    <row r="43" spans="1:18" x14ac:dyDescent="0.2">
      <c r="C43" s="136" t="s">
        <v>165</v>
      </c>
      <c r="D43" s="221"/>
      <c r="F43" s="110"/>
      <c r="G43" s="137"/>
      <c r="H43" s="217"/>
      <c r="I43" s="217"/>
      <c r="J43" s="141"/>
      <c r="L43" s="141"/>
      <c r="M43" s="143"/>
      <c r="N43" s="228"/>
      <c r="O43" s="141"/>
      <c r="P43" s="141"/>
      <c r="Q43" s="141"/>
      <c r="R43" s="141"/>
    </row>
    <row r="44" spans="1:18" x14ac:dyDescent="0.2">
      <c r="A44" s="94" t="s">
        <v>98</v>
      </c>
      <c r="B44" s="94" t="s">
        <v>166</v>
      </c>
      <c r="C44" s="138" t="s">
        <v>167</v>
      </c>
      <c r="D44" s="221" t="s">
        <v>168</v>
      </c>
      <c r="E44" s="96">
        <v>360</v>
      </c>
      <c r="F44" s="110" t="s">
        <v>22</v>
      </c>
      <c r="G44" s="137">
        <v>41992</v>
      </c>
      <c r="H44" s="219" t="str">
        <f>D44&amp;F44</f>
        <v>DSTPWA</v>
      </c>
      <c r="I44" s="219" t="str">
        <f t="shared" ref="I44:I47" si="14">E44&amp;F44</f>
        <v>360WA</v>
      </c>
      <c r="J44" s="77">
        <v>0</v>
      </c>
      <c r="K44" s="16">
        <v>1</v>
      </c>
      <c r="L44" s="77">
        <f t="shared" ref="L44:L47" si="15">K44*J44</f>
        <v>0</v>
      </c>
      <c r="M44" s="118" t="s">
        <v>105</v>
      </c>
      <c r="N44" s="227" t="s">
        <v>232</v>
      </c>
      <c r="O44" s="77">
        <v>0</v>
      </c>
      <c r="P44" s="77">
        <v>0</v>
      </c>
      <c r="Q44" s="77">
        <f t="shared" ref="Q44:R47" si="16">O44*$K44</f>
        <v>0</v>
      </c>
      <c r="R44" s="77">
        <f t="shared" si="16"/>
        <v>0</v>
      </c>
    </row>
    <row r="45" spans="1:18" x14ac:dyDescent="0.2">
      <c r="A45" s="94" t="s">
        <v>98</v>
      </c>
      <c r="B45" s="94" t="s">
        <v>169</v>
      </c>
      <c r="C45" s="138" t="s">
        <v>170</v>
      </c>
      <c r="D45" s="221" t="s">
        <v>168</v>
      </c>
      <c r="E45" s="96">
        <v>360</v>
      </c>
      <c r="F45" s="110" t="s">
        <v>22</v>
      </c>
      <c r="G45" s="137">
        <v>42003</v>
      </c>
      <c r="H45" s="219" t="str">
        <f>D45&amp;F45</f>
        <v>DSTPWA</v>
      </c>
      <c r="I45" s="219" t="str">
        <f t="shared" si="14"/>
        <v>360WA</v>
      </c>
      <c r="J45" s="77">
        <v>0</v>
      </c>
      <c r="K45" s="16">
        <v>1</v>
      </c>
      <c r="L45" s="77">
        <f t="shared" si="15"/>
        <v>0</v>
      </c>
      <c r="M45" s="118" t="s">
        <v>105</v>
      </c>
      <c r="N45" s="227" t="s">
        <v>232</v>
      </c>
      <c r="O45" s="77">
        <v>0</v>
      </c>
      <c r="P45" s="77">
        <v>0</v>
      </c>
      <c r="Q45" s="77">
        <f t="shared" si="16"/>
        <v>0</v>
      </c>
      <c r="R45" s="77">
        <f t="shared" si="16"/>
        <v>0</v>
      </c>
    </row>
    <row r="46" spans="1:18" x14ac:dyDescent="0.2">
      <c r="A46" s="94" t="s">
        <v>112</v>
      </c>
      <c r="B46" s="94" t="s">
        <v>113</v>
      </c>
      <c r="C46" s="138" t="s">
        <v>171</v>
      </c>
      <c r="D46" s="221" t="s">
        <v>168</v>
      </c>
      <c r="E46" s="96">
        <v>360</v>
      </c>
      <c r="F46" s="110" t="s">
        <v>22</v>
      </c>
      <c r="G46" s="137">
        <v>42027</v>
      </c>
      <c r="H46" s="219" t="str">
        <f>D46&amp;F46</f>
        <v>DSTPWA</v>
      </c>
      <c r="I46" s="219" t="str">
        <f t="shared" si="14"/>
        <v>360WA</v>
      </c>
      <c r="J46" s="77">
        <v>0</v>
      </c>
      <c r="K46" s="16">
        <v>1</v>
      </c>
      <c r="L46" s="77">
        <f t="shared" si="15"/>
        <v>0</v>
      </c>
      <c r="M46" s="118" t="s">
        <v>105</v>
      </c>
      <c r="N46" s="227" t="s">
        <v>232</v>
      </c>
      <c r="O46" s="77">
        <v>0</v>
      </c>
      <c r="P46" s="77">
        <v>0</v>
      </c>
      <c r="Q46" s="77">
        <f t="shared" si="16"/>
        <v>0</v>
      </c>
      <c r="R46" s="77">
        <f t="shared" si="16"/>
        <v>0</v>
      </c>
    </row>
    <row r="47" spans="1:18" x14ac:dyDescent="0.2">
      <c r="A47" s="193" t="s">
        <v>98</v>
      </c>
      <c r="B47" s="193"/>
      <c r="C47" s="195" t="s">
        <v>172</v>
      </c>
      <c r="D47" s="221" t="s">
        <v>168</v>
      </c>
      <c r="E47" s="190">
        <v>360</v>
      </c>
      <c r="F47" s="191" t="s">
        <v>22</v>
      </c>
      <c r="G47" s="194">
        <v>41882</v>
      </c>
      <c r="H47" s="219" t="str">
        <f>D47&amp;F47</f>
        <v>DSTPWA</v>
      </c>
      <c r="I47" s="219" t="str">
        <f t="shared" si="14"/>
        <v>360WA</v>
      </c>
      <c r="J47" s="144">
        <v>8533785</v>
      </c>
      <c r="K47" s="133">
        <v>1</v>
      </c>
      <c r="L47" s="144">
        <f t="shared" si="15"/>
        <v>8533785</v>
      </c>
      <c r="M47" s="134" t="s">
        <v>130</v>
      </c>
      <c r="N47" s="227" t="s">
        <v>232</v>
      </c>
      <c r="O47" s="144">
        <v>144715.10403872374</v>
      </c>
      <c r="P47" s="144">
        <v>-144715.10403872374</v>
      </c>
      <c r="Q47" s="145">
        <f t="shared" si="16"/>
        <v>144715.10403872374</v>
      </c>
      <c r="R47" s="145">
        <f t="shared" si="16"/>
        <v>-144715.10403872374</v>
      </c>
    </row>
    <row r="48" spans="1:18" x14ac:dyDescent="0.2">
      <c r="C48" s="136" t="s">
        <v>173</v>
      </c>
      <c r="D48" s="221"/>
      <c r="F48" s="110"/>
      <c r="G48" s="137"/>
      <c r="H48" s="217"/>
      <c r="I48" s="217"/>
      <c r="J48" s="125">
        <f>SUBTOTAL(9,J44:J47)</f>
        <v>8533785</v>
      </c>
      <c r="L48" s="125">
        <f>SUBTOTAL(9,L44:L47)</f>
        <v>8533785</v>
      </c>
      <c r="M48" s="143"/>
      <c r="N48" s="228"/>
      <c r="O48" s="125">
        <f>SUM(O44:O47)</f>
        <v>144715.10403872374</v>
      </c>
      <c r="P48" s="125">
        <f>SUM(P44:P47)</f>
        <v>-144715.10403872374</v>
      </c>
      <c r="Q48" s="125">
        <f>SUM(Q44:Q47)</f>
        <v>144715.10403872374</v>
      </c>
      <c r="R48" s="125">
        <f>SUM(R44:R47)</f>
        <v>-144715.10403872374</v>
      </c>
    </row>
    <row r="49" spans="3:18" x14ac:dyDescent="0.2">
      <c r="C49" s="113"/>
      <c r="D49" s="221"/>
      <c r="F49" s="110"/>
      <c r="H49" s="217"/>
      <c r="I49" s="217"/>
      <c r="M49" s="143"/>
      <c r="N49" s="228"/>
    </row>
    <row r="50" spans="3:18" ht="13.5" thickBot="1" x14ac:dyDescent="0.25">
      <c r="C50" s="99" t="s">
        <v>174</v>
      </c>
      <c r="D50" s="222"/>
      <c r="F50" s="123"/>
      <c r="G50" s="146"/>
      <c r="H50" s="217"/>
      <c r="I50" s="217"/>
      <c r="J50" s="147">
        <f>SUBTOTAL(9,J7:J48)</f>
        <v>92349314.530000001</v>
      </c>
      <c r="L50" s="147">
        <f>SUBTOTAL(9,L7:L48)</f>
        <v>27118767.975915439</v>
      </c>
      <c r="M50" s="143"/>
      <c r="N50" s="228"/>
      <c r="O50" s="147">
        <f>O14+O22+O36+O41+O48</f>
        <v>2206351.6238573799</v>
      </c>
      <c r="P50" s="147">
        <f>P14+P22+P36+P41+P48</f>
        <v>-2287287.4615095183</v>
      </c>
      <c r="Q50" s="147">
        <f>Q14+Q22+Q36+Q41+Q48</f>
        <v>588640.68772580766</v>
      </c>
      <c r="R50" s="147">
        <f>R14+R22+R36+R41+R48</f>
        <v>-607324.63329515106</v>
      </c>
    </row>
    <row r="51" spans="3:18" ht="13.5" thickTop="1" x14ac:dyDescent="0.2">
      <c r="D51" s="217"/>
      <c r="H51" s="217"/>
      <c r="I51" s="217"/>
      <c r="J51" s="148" t="s">
        <v>175</v>
      </c>
      <c r="L51" s="149"/>
      <c r="O51" s="149"/>
      <c r="P51" s="149"/>
      <c r="Q51" s="149"/>
      <c r="R51" s="149"/>
    </row>
    <row r="52" spans="3:18" s="97" customFormat="1" x14ac:dyDescent="0.2">
      <c r="E52" s="96"/>
      <c r="F52" s="96"/>
    </row>
    <row r="53" spans="3:18" s="97" customFormat="1" x14ac:dyDescent="0.2">
      <c r="E53" s="96"/>
      <c r="F53" s="96"/>
      <c r="G53" s="123"/>
      <c r="J53" s="124"/>
      <c r="L53" s="124"/>
      <c r="O53" s="124"/>
      <c r="P53" s="124"/>
      <c r="Q53" s="124"/>
      <c r="R53" s="124"/>
    </row>
    <row r="54" spans="3:18" s="97" customFormat="1" x14ac:dyDescent="0.2">
      <c r="E54" s="96"/>
      <c r="F54" s="96"/>
      <c r="G54" s="152" t="s">
        <v>176</v>
      </c>
      <c r="J54" s="150" t="s">
        <v>177</v>
      </c>
      <c r="K54" s="150" t="s">
        <v>178</v>
      </c>
      <c r="L54" s="150" t="s">
        <v>179</v>
      </c>
    </row>
    <row r="55" spans="3:18" s="97" customFormat="1" x14ac:dyDescent="0.2">
      <c r="E55" s="96"/>
      <c r="F55" s="96"/>
      <c r="G55" s="206" t="s">
        <v>180</v>
      </c>
      <c r="H55" s="206"/>
      <c r="I55" s="206"/>
      <c r="J55" s="115">
        <f>SUMIF($L$7:$L$48,"&lt;500000",$J$7:$J$48)</f>
        <v>14848088.68</v>
      </c>
      <c r="K55" s="115">
        <f>SUMIF($L$7:$L$48,"&lt;500000",P7:P48)</f>
        <v>-423763.72964348062</v>
      </c>
      <c r="L55" s="115">
        <f>SUMIF($L$7:$L$48,"&lt;500000",O7:O48)</f>
        <v>417126.12293314136</v>
      </c>
    </row>
    <row r="56" spans="3:18" s="97" customFormat="1" x14ac:dyDescent="0.2">
      <c r="E56" s="96"/>
      <c r="F56" s="96"/>
      <c r="G56" s="201" t="s">
        <v>181</v>
      </c>
      <c r="H56" s="201"/>
      <c r="I56" s="201"/>
      <c r="J56" s="120">
        <f>J11+J13+J31+J33+J19</f>
        <v>14513934.510000002</v>
      </c>
      <c r="K56" s="120">
        <f>P11+P13+P31+P33+P19</f>
        <v>-272638.5708298352</v>
      </c>
      <c r="L56" s="120">
        <f>O11+O13+O31+O33+O19</f>
        <v>250435.32314108344</v>
      </c>
    </row>
    <row r="57" spans="3:18" s="97" customFormat="1" x14ac:dyDescent="0.2">
      <c r="E57" s="96"/>
      <c r="F57" s="96"/>
      <c r="G57" s="193" t="s">
        <v>182</v>
      </c>
      <c r="H57" s="193"/>
      <c r="I57" s="193"/>
      <c r="J57" s="253">
        <f>J20+J25+J47</f>
        <v>62987291.340000011</v>
      </c>
      <c r="K57" s="253">
        <f>P20+P25+P47</f>
        <v>-1590885.1610362025</v>
      </c>
      <c r="L57" s="253">
        <f>O20+O25+O47</f>
        <v>1538790.1777831549</v>
      </c>
    </row>
    <row r="58" spans="3:18" s="97" customFormat="1" x14ac:dyDescent="0.2">
      <c r="E58" s="96"/>
      <c r="F58" s="96"/>
      <c r="J58" s="111">
        <f>SUM(J55:J57)</f>
        <v>92349314.530000016</v>
      </c>
      <c r="K58" s="111">
        <f>SUM(K55:K57)</f>
        <v>-2287287.4615095183</v>
      </c>
      <c r="L58" s="111">
        <f>SUM(L55:L57)</f>
        <v>2206351.6238573799</v>
      </c>
    </row>
    <row r="59" spans="3:18" s="97" customFormat="1" x14ac:dyDescent="0.2">
      <c r="E59" s="96"/>
      <c r="F59" s="96"/>
      <c r="J59" s="151">
        <f>J58-J50</f>
        <v>0</v>
      </c>
      <c r="K59" s="151">
        <f>K58-P50</f>
        <v>0</v>
      </c>
      <c r="L59" s="151">
        <f>L58-O50</f>
        <v>0</v>
      </c>
    </row>
    <row r="60" spans="3:18" s="97" customFormat="1" x14ac:dyDescent="0.2">
      <c r="E60" s="96"/>
      <c r="F60" s="96"/>
    </row>
    <row r="61" spans="3:18" s="97" customFormat="1" x14ac:dyDescent="0.2">
      <c r="E61" s="96"/>
      <c r="F61" s="96"/>
      <c r="G61" s="150"/>
      <c r="J61" s="151"/>
      <c r="K61" s="229"/>
      <c r="L61" s="151"/>
      <c r="O61" s="124"/>
      <c r="P61" s="124"/>
      <c r="Q61" s="124"/>
      <c r="R61" s="124"/>
    </row>
    <row r="62" spans="3:18" s="97" customFormat="1" x14ac:dyDescent="0.2">
      <c r="E62" s="96"/>
      <c r="F62" s="96"/>
    </row>
    <row r="63" spans="3:18" s="97" customFormat="1" x14ac:dyDescent="0.2">
      <c r="E63" s="96"/>
      <c r="F63" s="96"/>
    </row>
    <row r="64" spans="3:18" s="97" customFormat="1" x14ac:dyDescent="0.2">
      <c r="E64" s="96"/>
      <c r="F64" s="96"/>
    </row>
    <row r="65" spans="5:6" s="97" customFormat="1" x14ac:dyDescent="0.2">
      <c r="E65" s="96"/>
      <c r="F65" s="96"/>
    </row>
    <row r="66" spans="5:6" s="97" customFormat="1" x14ac:dyDescent="0.2">
      <c r="E66" s="96"/>
      <c r="F66" s="96"/>
    </row>
    <row r="67" spans="5:6" s="97" customFormat="1" x14ac:dyDescent="0.2">
      <c r="E67" s="96"/>
      <c r="F67" s="96"/>
    </row>
  </sheetData>
  <mergeCells count="2">
    <mergeCell ref="O3:P3"/>
    <mergeCell ref="Q3:R3"/>
  </mergeCells>
  <pageMargins left="0.7" right="0.7" top="0.75" bottom="0.75" header="0.3" footer="0.3"/>
  <pageSetup scale="47" orientation="portrait" r:id="rId1"/>
  <headerFooter>
    <oddHeader>&amp;LWA UE-140762
Bench Request 10&amp;R&amp;"Arial,Bold"Attachment Bench Request 10-1</oddHeader>
    <oddFooter>&amp;L&amp;F&amp;CPage &amp;P of &amp;N</oddFooter>
  </headerFooter>
  <rowBreaks count="1" manualBreakCount="1">
    <brk id="59" min="2" max="17" man="1"/>
  </rowBreaks>
  <customProperties>
    <customPr name="_pios_id" r:id="rId2"/>
  </customPropertie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0"/>
  <sheetViews>
    <sheetView view="pageBreakPreview" zoomScale="90" zoomScaleNormal="100" zoomScaleSheetLayoutView="90" workbookViewId="0">
      <selection activeCell="H34" sqref="H34"/>
    </sheetView>
  </sheetViews>
  <sheetFormatPr defaultRowHeight="12.75" x14ac:dyDescent="0.2"/>
  <cols>
    <col min="1" max="1" width="46" bestFit="1" customWidth="1"/>
    <col min="2" max="2" width="8.85546875" style="153" hidden="1" customWidth="1"/>
    <col min="3" max="3" width="8.28515625" style="19" bestFit="1" customWidth="1"/>
    <col min="4" max="4" width="12.5703125" style="19" bestFit="1" customWidth="1"/>
    <col min="5" max="5" width="6.85546875" style="85" bestFit="1" customWidth="1"/>
    <col min="6" max="7" width="16.42578125" style="85" hidden="1" customWidth="1"/>
    <col min="8" max="8" width="12.5703125" bestFit="1" customWidth="1"/>
    <col min="9" max="9" width="19.42578125" style="154" customWidth="1"/>
    <col min="10" max="10" width="2.7109375" style="155" customWidth="1"/>
    <col min="11" max="11" width="21.140625" style="154" bestFit="1" customWidth="1"/>
  </cols>
  <sheetData>
    <row r="1" spans="1:19" x14ac:dyDescent="0.2">
      <c r="A1" s="2" t="str">
        <f>'Page 8.4 - &lt;$500k'!B1</f>
        <v>PacifiCorp</v>
      </c>
    </row>
    <row r="2" spans="1:19" x14ac:dyDescent="0.2">
      <c r="A2" s="2" t="s">
        <v>1</v>
      </c>
    </row>
    <row r="3" spans="1:19" x14ac:dyDescent="0.2">
      <c r="A3" s="66" t="s">
        <v>258</v>
      </c>
      <c r="C3" s="259" t="str">
        <f>'Page 8.4.1 &lt;$500k'!B4</f>
        <v>Bench Request 10</v>
      </c>
      <c r="D3" s="259"/>
      <c r="E3" s="259"/>
      <c r="F3" s="259"/>
      <c r="G3" s="259"/>
      <c r="H3" s="259"/>
      <c r="I3" s="259"/>
      <c r="J3" s="156"/>
      <c r="K3" s="157"/>
    </row>
    <row r="4" spans="1:19" x14ac:dyDescent="0.2">
      <c r="A4" s="88"/>
      <c r="B4" s="15"/>
      <c r="E4" s="93"/>
      <c r="F4" s="93"/>
      <c r="G4" s="93"/>
      <c r="H4" s="19"/>
      <c r="I4" s="111"/>
      <c r="J4" s="156"/>
      <c r="K4" s="111"/>
    </row>
    <row r="5" spans="1:19" x14ac:dyDescent="0.2">
      <c r="A5" s="88" t="s">
        <v>36</v>
      </c>
      <c r="B5" s="15"/>
      <c r="E5" s="93"/>
      <c r="F5" s="93"/>
      <c r="G5" s="93"/>
      <c r="H5" s="19"/>
      <c r="I5" s="158"/>
      <c r="J5" s="159"/>
      <c r="K5" s="158"/>
    </row>
    <row r="6" spans="1:19" x14ac:dyDescent="0.2">
      <c r="A6" s="88"/>
      <c r="B6" s="15"/>
      <c r="C6" s="160" t="s">
        <v>58</v>
      </c>
      <c r="D6" s="160" t="s">
        <v>183</v>
      </c>
      <c r="E6" s="93"/>
      <c r="H6" s="160" t="s">
        <v>183</v>
      </c>
      <c r="I6" s="158" t="s">
        <v>92</v>
      </c>
      <c r="J6" s="159"/>
      <c r="K6" s="161" t="s">
        <v>184</v>
      </c>
    </row>
    <row r="7" spans="1:19" x14ac:dyDescent="0.2">
      <c r="A7" s="162" t="s">
        <v>185</v>
      </c>
      <c r="B7" s="234" t="s">
        <v>88</v>
      </c>
      <c r="C7" s="162" t="s">
        <v>89</v>
      </c>
      <c r="D7" s="162" t="s">
        <v>89</v>
      </c>
      <c r="E7" s="162" t="s">
        <v>57</v>
      </c>
      <c r="F7" s="230" t="s">
        <v>186</v>
      </c>
      <c r="G7" s="231" t="s">
        <v>187</v>
      </c>
      <c r="H7" s="162" t="s">
        <v>188</v>
      </c>
      <c r="I7" s="163" t="s">
        <v>189</v>
      </c>
      <c r="J7" s="159"/>
      <c r="K7" s="164" t="s">
        <v>190</v>
      </c>
    </row>
    <row r="8" spans="1:19" x14ac:dyDescent="0.2">
      <c r="A8" s="165"/>
      <c r="B8" s="232"/>
      <c r="C8" s="165"/>
      <c r="D8" s="165"/>
      <c r="E8" s="165"/>
      <c r="F8" s="232"/>
      <c r="G8" s="232"/>
      <c r="H8" s="166"/>
      <c r="I8" s="167"/>
      <c r="J8" s="159"/>
      <c r="K8" s="21"/>
      <c r="L8" s="153"/>
      <c r="M8" s="153"/>
      <c r="N8" s="153"/>
      <c r="O8" s="153"/>
      <c r="P8" s="153"/>
      <c r="Q8" s="153"/>
      <c r="R8" s="153"/>
      <c r="S8" s="153"/>
    </row>
    <row r="9" spans="1:19" x14ac:dyDescent="0.2">
      <c r="A9" s="168" t="s">
        <v>191</v>
      </c>
      <c r="B9" s="235"/>
      <c r="C9" s="93"/>
      <c r="D9" s="93"/>
      <c r="E9" s="20"/>
      <c r="F9" s="233" t="str">
        <f t="shared" ref="F9:F19" si="0">B9&amp;E9</f>
        <v/>
      </c>
      <c r="G9" s="233" t="str">
        <f t="shared" ref="G9:G19" si="1">D9&amp;E9</f>
        <v/>
      </c>
      <c r="H9" s="169"/>
      <c r="I9" s="111"/>
      <c r="J9" s="170"/>
      <c r="K9" s="111"/>
      <c r="L9" s="153"/>
      <c r="M9" s="153"/>
      <c r="N9" s="153"/>
      <c r="O9" s="153"/>
      <c r="P9" s="153"/>
      <c r="Q9" s="153"/>
      <c r="R9" s="153"/>
      <c r="S9" s="153"/>
    </row>
    <row r="10" spans="1:19" x14ac:dyDescent="0.2">
      <c r="A10" s="72" t="s">
        <v>13</v>
      </c>
      <c r="B10" s="235" t="s">
        <v>123</v>
      </c>
      <c r="C10" s="93">
        <v>312</v>
      </c>
      <c r="D10" s="93" t="s">
        <v>37</v>
      </c>
      <c r="E10" s="20" t="s">
        <v>15</v>
      </c>
      <c r="F10" s="233" t="str">
        <f t="shared" si="0"/>
        <v>STMPJBG</v>
      </c>
      <c r="G10" s="233" t="str">
        <f t="shared" si="1"/>
        <v>403SPJBG</v>
      </c>
      <c r="H10" s="169">
        <v>2.7727996843625653E-2</v>
      </c>
      <c r="I10" s="111">
        <v>10457482.459999999</v>
      </c>
      <c r="J10" s="171"/>
      <c r="K10" s="111">
        <v>248072.01455455288</v>
      </c>
      <c r="L10" s="153"/>
      <c r="M10" s="153"/>
      <c r="N10" s="153"/>
      <c r="O10" s="153"/>
      <c r="P10" s="153"/>
      <c r="Q10" s="153"/>
      <c r="R10" s="153"/>
      <c r="S10" s="153"/>
    </row>
    <row r="11" spans="1:19" x14ac:dyDescent="0.2">
      <c r="A11" s="72" t="s">
        <v>13</v>
      </c>
      <c r="B11" s="235" t="s">
        <v>123</v>
      </c>
      <c r="C11" s="93">
        <v>312</v>
      </c>
      <c r="D11" s="93" t="s">
        <v>37</v>
      </c>
      <c r="E11" s="20" t="s">
        <v>16</v>
      </c>
      <c r="F11" s="233" t="str">
        <f t="shared" si="0"/>
        <v>STMPCAGW</v>
      </c>
      <c r="G11" s="233" t="str">
        <f t="shared" si="1"/>
        <v>403SPCAGW</v>
      </c>
      <c r="H11" s="169">
        <v>2.7549182822893332E-2</v>
      </c>
      <c r="I11" s="111">
        <v>545617</v>
      </c>
      <c r="J11" s="171"/>
      <c r="K11" s="111">
        <v>15031.302484278587</v>
      </c>
      <c r="L11" s="153"/>
      <c r="M11" s="153"/>
      <c r="N11" s="153"/>
      <c r="O11" s="153"/>
      <c r="P11" s="153"/>
      <c r="Q11" s="153"/>
      <c r="R11" s="153"/>
      <c r="S11" s="153"/>
    </row>
    <row r="12" spans="1:19" x14ac:dyDescent="0.2">
      <c r="A12" s="72" t="s">
        <v>17</v>
      </c>
      <c r="B12" s="235" t="s">
        <v>136</v>
      </c>
      <c r="C12" s="93">
        <v>332</v>
      </c>
      <c r="D12" s="93" t="s">
        <v>38</v>
      </c>
      <c r="E12" s="20" t="s">
        <v>16</v>
      </c>
      <c r="F12" s="233" t="str">
        <f t="shared" si="0"/>
        <v>HYDPCAGW</v>
      </c>
      <c r="G12" s="233" t="str">
        <f t="shared" si="1"/>
        <v>403HPCAGW</v>
      </c>
      <c r="H12" s="169">
        <v>2.5808350403223289E-2</v>
      </c>
      <c r="I12" s="111">
        <v>60232760.820000023</v>
      </c>
      <c r="J12" s="171"/>
      <c r="K12" s="111">
        <v>1482882.7551675893</v>
      </c>
      <c r="L12" s="153"/>
      <c r="M12" s="153"/>
      <c r="N12" s="153"/>
      <c r="O12" s="153"/>
      <c r="P12" s="153"/>
      <c r="Q12" s="153"/>
      <c r="R12" s="153"/>
      <c r="S12" s="153"/>
    </row>
    <row r="13" spans="1:19" x14ac:dyDescent="0.2">
      <c r="A13" s="72" t="s">
        <v>18</v>
      </c>
      <c r="B13" s="235" t="s">
        <v>101</v>
      </c>
      <c r="C13" s="93">
        <v>355</v>
      </c>
      <c r="D13" s="93" t="s">
        <v>39</v>
      </c>
      <c r="E13" s="20" t="s">
        <v>15</v>
      </c>
      <c r="F13" s="233" t="str">
        <f t="shared" si="0"/>
        <v>TRNPJBG</v>
      </c>
      <c r="G13" s="233" t="str">
        <f t="shared" si="1"/>
        <v>403TPJBG</v>
      </c>
      <c r="H13" s="169">
        <v>1.6887269166934431E-2</v>
      </c>
      <c r="I13" s="111">
        <v>3387729.12</v>
      </c>
      <c r="J13" s="171"/>
      <c r="K13" s="111">
        <v>30988.475653471865</v>
      </c>
      <c r="L13" s="153"/>
      <c r="M13" s="153"/>
      <c r="N13" s="153"/>
      <c r="O13" s="153"/>
      <c r="P13" s="153"/>
      <c r="Q13" s="153"/>
      <c r="R13" s="153"/>
      <c r="S13" s="153"/>
    </row>
    <row r="14" spans="1:19" x14ac:dyDescent="0.2">
      <c r="A14" s="72" t="s">
        <v>18</v>
      </c>
      <c r="B14" s="235" t="s">
        <v>101</v>
      </c>
      <c r="C14" s="93">
        <v>355</v>
      </c>
      <c r="D14" s="93" t="s">
        <v>39</v>
      </c>
      <c r="E14" s="20" t="s">
        <v>16</v>
      </c>
      <c r="F14" s="233" t="str">
        <f t="shared" si="0"/>
        <v>TRNPCAGW</v>
      </c>
      <c r="G14" s="233" t="str">
        <f t="shared" si="1"/>
        <v>403TPCAGW</v>
      </c>
      <c r="H14" s="169">
        <v>1.8000203200973761E-2</v>
      </c>
      <c r="I14" s="111">
        <v>3365808.46</v>
      </c>
      <c r="J14" s="171"/>
      <c r="K14" s="111">
        <v>60690.433153105405</v>
      </c>
      <c r="L14" s="153"/>
      <c r="M14" s="153"/>
      <c r="N14" s="153"/>
      <c r="O14" s="153"/>
      <c r="P14" s="153"/>
      <c r="Q14" s="153"/>
      <c r="R14" s="153"/>
      <c r="S14" s="153"/>
    </row>
    <row r="15" spans="1:19" x14ac:dyDescent="0.2">
      <c r="A15" s="72" t="s">
        <v>19</v>
      </c>
      <c r="B15" s="235" t="s">
        <v>161</v>
      </c>
      <c r="C15" s="93">
        <v>397</v>
      </c>
      <c r="D15" s="93" t="s">
        <v>40</v>
      </c>
      <c r="E15" s="20" t="s">
        <v>20</v>
      </c>
      <c r="F15" s="233" t="str">
        <f t="shared" si="0"/>
        <v>GNLPSO</v>
      </c>
      <c r="G15" s="233" t="str">
        <f t="shared" si="1"/>
        <v>403GPSO</v>
      </c>
      <c r="H15" s="169">
        <v>6.0139744782026022E-2</v>
      </c>
      <c r="I15" s="111">
        <v>4593688</v>
      </c>
      <c r="J15" s="171"/>
      <c r="K15" s="111">
        <v>194907.1694929197</v>
      </c>
      <c r="L15" s="153"/>
      <c r="M15" s="153"/>
      <c r="N15" s="153"/>
      <c r="O15" s="153"/>
      <c r="P15" s="153"/>
      <c r="Q15" s="153"/>
      <c r="R15" s="153"/>
      <c r="S15" s="153"/>
    </row>
    <row r="16" spans="1:19" x14ac:dyDescent="0.2">
      <c r="A16" s="72" t="s">
        <v>19</v>
      </c>
      <c r="B16" s="235" t="s">
        <v>161</v>
      </c>
      <c r="C16" s="93">
        <v>397</v>
      </c>
      <c r="D16" s="93" t="s">
        <v>40</v>
      </c>
      <c r="E16" s="20" t="s">
        <v>16</v>
      </c>
      <c r="F16" s="233" t="str">
        <f t="shared" si="0"/>
        <v>GNLPCAGW</v>
      </c>
      <c r="G16" s="233" t="str">
        <f t="shared" si="1"/>
        <v>403GPCAGW</v>
      </c>
      <c r="H16" s="169">
        <v>3.9470198664765394E-2</v>
      </c>
      <c r="I16" s="111">
        <v>1232443.67</v>
      </c>
      <c r="J16" s="171"/>
      <c r="K16" s="111">
        <v>29064.369312738054</v>
      </c>
      <c r="L16" s="153"/>
      <c r="M16" s="153"/>
      <c r="N16" s="153"/>
      <c r="O16" s="153"/>
      <c r="P16" s="153"/>
      <c r="Q16" s="153"/>
      <c r="R16" s="153"/>
      <c r="S16" s="153"/>
    </row>
    <row r="17" spans="1:19" x14ac:dyDescent="0.2">
      <c r="A17" s="72" t="s">
        <v>21</v>
      </c>
      <c r="B17" s="235" t="s">
        <v>168</v>
      </c>
      <c r="C17" s="93">
        <v>360</v>
      </c>
      <c r="D17" s="93">
        <v>403360</v>
      </c>
      <c r="E17" s="20" t="s">
        <v>22</v>
      </c>
      <c r="F17" s="233" t="str">
        <f t="shared" si="0"/>
        <v>DSTPWA</v>
      </c>
      <c r="G17" s="233" t="str">
        <f t="shared" si="1"/>
        <v>403360WA</v>
      </c>
      <c r="H17" s="169">
        <v>2.7948145321990022E-2</v>
      </c>
      <c r="I17" s="111">
        <v>8533785</v>
      </c>
      <c r="J17" s="171"/>
      <c r="K17" s="111">
        <v>144715.10403872374</v>
      </c>
      <c r="L17" s="153"/>
      <c r="M17" s="153"/>
      <c r="N17" s="153"/>
      <c r="O17" s="153"/>
      <c r="P17" s="153"/>
      <c r="Q17" s="153"/>
      <c r="R17" s="153"/>
      <c r="S17" s="153"/>
    </row>
    <row r="18" spans="1:19" x14ac:dyDescent="0.2">
      <c r="A18" s="168" t="s">
        <v>192</v>
      </c>
      <c r="B18" s="235"/>
      <c r="C18" s="93"/>
      <c r="D18" s="93"/>
      <c r="E18" s="20"/>
      <c r="F18" s="233" t="str">
        <f t="shared" si="0"/>
        <v/>
      </c>
      <c r="G18" s="233" t="str">
        <f t="shared" si="1"/>
        <v/>
      </c>
      <c r="H18" s="169"/>
      <c r="I18" s="125">
        <f>SUBTOTAL(9,I10:I17)</f>
        <v>92349314.530000016</v>
      </c>
      <c r="J18" s="159"/>
      <c r="K18" s="125">
        <f>SUBTOTAL(9,K10:K17)</f>
        <v>2206351.6238573799</v>
      </c>
      <c r="L18" s="153"/>
      <c r="M18" s="153"/>
      <c r="N18" s="153"/>
      <c r="O18" s="153"/>
      <c r="P18" s="153"/>
      <c r="Q18" s="153"/>
      <c r="R18" s="153"/>
      <c r="S18" s="153"/>
    </row>
    <row r="19" spans="1:19" x14ac:dyDescent="0.2">
      <c r="A19" s="72"/>
      <c r="B19" s="236"/>
      <c r="E19" s="20"/>
      <c r="F19" s="233" t="str">
        <f t="shared" si="0"/>
        <v/>
      </c>
      <c r="G19" s="233" t="str">
        <f t="shared" si="1"/>
        <v/>
      </c>
      <c r="H19" s="169"/>
      <c r="I19" s="111"/>
      <c r="J19" s="156"/>
      <c r="K19" s="148" t="s">
        <v>175</v>
      </c>
      <c r="L19" s="153"/>
      <c r="M19" s="153"/>
      <c r="N19" s="153"/>
      <c r="O19" s="153"/>
      <c r="P19" s="153"/>
      <c r="Q19" s="153"/>
      <c r="R19" s="153"/>
      <c r="S19" s="153"/>
    </row>
    <row r="20" spans="1:19" x14ac:dyDescent="0.2">
      <c r="A20" s="88"/>
      <c r="C20"/>
      <c r="I20"/>
      <c r="J20" s="156"/>
      <c r="L20" s="153"/>
      <c r="M20" s="153"/>
      <c r="N20" s="153"/>
      <c r="O20" s="153"/>
      <c r="P20" s="153"/>
      <c r="Q20" s="153"/>
      <c r="R20" s="153"/>
      <c r="S20" s="153"/>
    </row>
    <row r="21" spans="1:19" x14ac:dyDescent="0.2">
      <c r="A21" s="88"/>
      <c r="B21" s="15"/>
      <c r="E21" s="93"/>
      <c r="F21" s="93"/>
      <c r="G21" s="93"/>
      <c r="H21" s="19"/>
      <c r="I21" s="15"/>
      <c r="J21" s="156"/>
      <c r="K21" s="111"/>
      <c r="L21" s="153"/>
      <c r="M21" s="153"/>
      <c r="N21" s="153"/>
      <c r="O21" s="153"/>
      <c r="P21" s="153"/>
      <c r="Q21" s="153"/>
      <c r="R21" s="153"/>
      <c r="S21" s="153"/>
    </row>
    <row r="22" spans="1:19" x14ac:dyDescent="0.2">
      <c r="A22" s="88" t="s">
        <v>193</v>
      </c>
      <c r="B22" s="15"/>
      <c r="E22" s="93"/>
      <c r="F22" s="93"/>
      <c r="G22" s="93"/>
      <c r="H22" s="19"/>
      <c r="I22" s="158"/>
      <c r="J22" s="159"/>
      <c r="K22" s="158"/>
      <c r="L22" s="153"/>
      <c r="M22" s="153"/>
      <c r="N22" s="153"/>
      <c r="O22" s="153"/>
      <c r="P22" s="153"/>
      <c r="Q22" s="153"/>
      <c r="R22" s="153"/>
      <c r="S22" s="153"/>
    </row>
    <row r="23" spans="1:19" x14ac:dyDescent="0.2">
      <c r="A23" s="19"/>
      <c r="B23" s="15"/>
      <c r="C23" s="160" t="s">
        <v>58</v>
      </c>
      <c r="D23" s="160" t="s">
        <v>96</v>
      </c>
      <c r="E23" s="93"/>
      <c r="F23" s="93"/>
      <c r="G23" s="93"/>
      <c r="H23" s="160" t="s">
        <v>183</v>
      </c>
      <c r="I23" s="158" t="s">
        <v>92</v>
      </c>
      <c r="J23" s="159"/>
      <c r="K23" s="158" t="s">
        <v>194</v>
      </c>
      <c r="L23" s="153"/>
      <c r="M23" s="153"/>
      <c r="N23" s="153"/>
      <c r="O23" s="153"/>
      <c r="P23" s="153"/>
      <c r="Q23" s="153"/>
      <c r="R23" s="153"/>
      <c r="S23" s="153"/>
    </row>
    <row r="24" spans="1:19" x14ac:dyDescent="0.2">
      <c r="A24" s="162" t="s">
        <v>185</v>
      </c>
      <c r="B24" s="234" t="s">
        <v>88</v>
      </c>
      <c r="C24" s="162" t="s">
        <v>89</v>
      </c>
      <c r="D24" s="162" t="s">
        <v>89</v>
      </c>
      <c r="E24" s="162" t="s">
        <v>57</v>
      </c>
      <c r="F24" s="231" t="s">
        <v>187</v>
      </c>
      <c r="G24" s="231" t="s">
        <v>195</v>
      </c>
      <c r="H24" s="162" t="s">
        <v>188</v>
      </c>
      <c r="I24" s="163" t="s">
        <v>189</v>
      </c>
      <c r="J24" s="159"/>
      <c r="K24" s="163" t="s">
        <v>196</v>
      </c>
      <c r="L24" s="153"/>
      <c r="M24" s="153"/>
      <c r="N24" s="153"/>
      <c r="O24" s="153"/>
      <c r="P24" s="153"/>
      <c r="Q24" s="153"/>
      <c r="R24" s="153"/>
      <c r="S24" s="153"/>
    </row>
    <row r="25" spans="1:19" x14ac:dyDescent="0.2">
      <c r="A25" s="165"/>
      <c r="B25" s="232"/>
      <c r="C25" s="165"/>
      <c r="D25" s="165"/>
      <c r="E25" s="165"/>
      <c r="F25" s="232"/>
      <c r="G25" s="232"/>
      <c r="H25" s="166"/>
      <c r="I25" s="167"/>
      <c r="J25" s="159"/>
      <c r="K25" s="167"/>
      <c r="L25" s="153"/>
      <c r="M25" s="153"/>
      <c r="N25" s="153"/>
      <c r="O25" s="153"/>
      <c r="P25" s="153"/>
      <c r="Q25" s="153"/>
      <c r="R25" s="153"/>
      <c r="S25" s="153"/>
    </row>
    <row r="26" spans="1:19" x14ac:dyDescent="0.2">
      <c r="A26" s="168" t="s">
        <v>191</v>
      </c>
      <c r="B26" s="235"/>
      <c r="C26" s="93"/>
      <c r="D26" s="93"/>
      <c r="E26" s="93"/>
      <c r="F26" s="231" t="str">
        <f t="shared" ref="F26:F35" si="2">D26&amp;E26</f>
        <v/>
      </c>
      <c r="G26" s="231"/>
      <c r="H26" s="169"/>
      <c r="I26" s="111"/>
      <c r="J26" s="38"/>
      <c r="K26" s="111"/>
      <c r="L26" s="153"/>
      <c r="M26" s="153"/>
      <c r="N26" s="153"/>
      <c r="O26" s="153"/>
      <c r="P26" s="153"/>
      <c r="Q26" s="153"/>
      <c r="R26" s="153"/>
      <c r="S26" s="153"/>
    </row>
    <row r="27" spans="1:19" x14ac:dyDescent="0.2">
      <c r="A27" s="72" t="s">
        <v>13</v>
      </c>
      <c r="B27" s="235" t="s">
        <v>123</v>
      </c>
      <c r="C27" s="93">
        <v>312</v>
      </c>
      <c r="D27" s="93" t="s">
        <v>29</v>
      </c>
      <c r="E27" s="93" t="s">
        <v>15</v>
      </c>
      <c r="F27" s="231" t="str">
        <f t="shared" si="2"/>
        <v>108SPJBG</v>
      </c>
      <c r="G27" s="231" t="str">
        <f t="shared" ref="G27:G34" si="3">B27&amp;E27</f>
        <v>STMPJBG</v>
      </c>
      <c r="H27" s="169">
        <v>2.7727996843625653E-2</v>
      </c>
      <c r="I27" s="111">
        <v>10457482.459999999</v>
      </c>
      <c r="J27" s="172"/>
      <c r="K27" s="111">
        <v>-248072.01455455288</v>
      </c>
      <c r="L27" s="153"/>
      <c r="M27" s="153"/>
      <c r="N27" s="153"/>
      <c r="O27" s="153"/>
      <c r="P27" s="153"/>
      <c r="Q27" s="153"/>
      <c r="R27" s="153"/>
      <c r="S27" s="153"/>
    </row>
    <row r="28" spans="1:19" x14ac:dyDescent="0.2">
      <c r="A28" s="72" t="s">
        <v>13</v>
      </c>
      <c r="B28" s="235" t="s">
        <v>123</v>
      </c>
      <c r="C28" s="93">
        <v>312</v>
      </c>
      <c r="D28" s="93" t="s">
        <v>29</v>
      </c>
      <c r="E28" s="93" t="s">
        <v>16</v>
      </c>
      <c r="F28" s="231" t="str">
        <f t="shared" si="2"/>
        <v>108SPCAGW</v>
      </c>
      <c r="G28" s="231" t="str">
        <f t="shared" si="3"/>
        <v>STMPCAGW</v>
      </c>
      <c r="H28" s="169">
        <v>2.7549182822893332E-2</v>
      </c>
      <c r="I28" s="111">
        <v>545617</v>
      </c>
      <c r="J28" s="172"/>
      <c r="K28" s="111">
        <v>-16910.21529481341</v>
      </c>
      <c r="L28" s="153"/>
      <c r="M28" s="153"/>
      <c r="N28" s="153"/>
      <c r="O28" s="153"/>
      <c r="P28" s="153"/>
      <c r="Q28" s="153"/>
      <c r="R28" s="153"/>
      <c r="S28" s="153"/>
    </row>
    <row r="29" spans="1:19" x14ac:dyDescent="0.2">
      <c r="A29" s="72" t="s">
        <v>17</v>
      </c>
      <c r="B29" s="235" t="s">
        <v>136</v>
      </c>
      <c r="C29" s="93">
        <v>332</v>
      </c>
      <c r="D29" s="93" t="s">
        <v>30</v>
      </c>
      <c r="E29" s="93" t="s">
        <v>16</v>
      </c>
      <c r="F29" s="231" t="str">
        <f t="shared" si="2"/>
        <v>108HPCAGW</v>
      </c>
      <c r="G29" s="231" t="str">
        <f t="shared" si="3"/>
        <v>HYDPCAGW</v>
      </c>
      <c r="H29" s="169">
        <v>2.5808350403223289E-2</v>
      </c>
      <c r="I29" s="111">
        <v>60232760.820000023</v>
      </c>
      <c r="J29" s="172"/>
      <c r="K29" s="111">
        <v>-1554337.8354083716</v>
      </c>
      <c r="L29" s="153"/>
      <c r="M29" s="153"/>
      <c r="N29" s="153"/>
      <c r="O29" s="153"/>
      <c r="P29" s="153"/>
      <c r="Q29" s="153"/>
      <c r="R29" s="153"/>
      <c r="S29" s="153"/>
    </row>
    <row r="30" spans="1:19" x14ac:dyDescent="0.2">
      <c r="A30" s="72" t="s">
        <v>18</v>
      </c>
      <c r="B30" s="235" t="s">
        <v>101</v>
      </c>
      <c r="C30" s="93">
        <v>355</v>
      </c>
      <c r="D30" s="93" t="s">
        <v>31</v>
      </c>
      <c r="E30" s="93" t="s">
        <v>15</v>
      </c>
      <c r="F30" s="231" t="str">
        <f t="shared" si="2"/>
        <v>108TPJBG</v>
      </c>
      <c r="G30" s="231" t="str">
        <f t="shared" si="3"/>
        <v>TRNPJBG</v>
      </c>
      <c r="H30" s="169">
        <v>1.6887269166934431E-2</v>
      </c>
      <c r="I30" s="111">
        <v>3387729.12</v>
      </c>
      <c r="J30" s="172"/>
      <c r="K30" s="111">
        <v>-30988.475653471865</v>
      </c>
      <c r="L30" s="153"/>
      <c r="M30" s="153"/>
      <c r="N30" s="153"/>
      <c r="O30" s="153"/>
      <c r="P30" s="153"/>
      <c r="Q30" s="153"/>
      <c r="R30" s="153"/>
      <c r="S30" s="153"/>
    </row>
    <row r="31" spans="1:19" x14ac:dyDescent="0.2">
      <c r="A31" s="72" t="s">
        <v>18</v>
      </c>
      <c r="B31" s="235" t="s">
        <v>101</v>
      </c>
      <c r="C31" s="93">
        <v>355</v>
      </c>
      <c r="D31" s="93" t="s">
        <v>31</v>
      </c>
      <c r="E31" s="93" t="s">
        <v>16</v>
      </c>
      <c r="F31" s="231" t="str">
        <f t="shared" si="2"/>
        <v>108TPCAGW</v>
      </c>
      <c r="G31" s="231" t="str">
        <f t="shared" si="3"/>
        <v>TRNPCAGW</v>
      </c>
      <c r="H31" s="169">
        <v>1.8000203200973761E-2</v>
      </c>
      <c r="I31" s="111">
        <v>3365808.46</v>
      </c>
      <c r="J31" s="172"/>
      <c r="K31" s="111">
        <v>-68292.27775392693</v>
      </c>
      <c r="L31" s="153"/>
      <c r="M31" s="153"/>
      <c r="N31" s="153"/>
      <c r="O31" s="153"/>
      <c r="P31" s="153"/>
      <c r="Q31" s="153"/>
      <c r="R31" s="153"/>
      <c r="S31" s="153"/>
    </row>
    <row r="32" spans="1:19" x14ac:dyDescent="0.2">
      <c r="A32" s="72" t="s">
        <v>19</v>
      </c>
      <c r="B32" s="235" t="s">
        <v>161</v>
      </c>
      <c r="C32" s="93">
        <v>397</v>
      </c>
      <c r="D32" s="93" t="s">
        <v>32</v>
      </c>
      <c r="E32" s="93" t="s">
        <v>20</v>
      </c>
      <c r="F32" s="231" t="str">
        <f t="shared" si="2"/>
        <v>108GPSO</v>
      </c>
      <c r="G32" s="231" t="str">
        <f t="shared" si="3"/>
        <v>GNLPSO</v>
      </c>
      <c r="H32" s="169">
        <v>6.0139744782026022E-2</v>
      </c>
      <c r="I32" s="111">
        <v>4593688</v>
      </c>
      <c r="J32" s="172"/>
      <c r="K32" s="111">
        <v>-194907.1694929197</v>
      </c>
      <c r="L32" s="153"/>
      <c r="M32" s="153"/>
      <c r="N32" s="153"/>
      <c r="O32" s="153"/>
      <c r="P32" s="153"/>
      <c r="Q32" s="153"/>
      <c r="R32" s="153"/>
      <c r="S32" s="153"/>
    </row>
    <row r="33" spans="1:19" x14ac:dyDescent="0.2">
      <c r="A33" s="72" t="s">
        <v>19</v>
      </c>
      <c r="B33" s="235" t="s">
        <v>161</v>
      </c>
      <c r="C33" s="93">
        <v>397</v>
      </c>
      <c r="D33" s="93" t="s">
        <v>32</v>
      </c>
      <c r="E33" s="93" t="s">
        <v>16</v>
      </c>
      <c r="F33" s="231" t="str">
        <f t="shared" si="2"/>
        <v>108GPCAGW</v>
      </c>
      <c r="G33" s="231" t="str">
        <f t="shared" si="3"/>
        <v>GNLPCAGW</v>
      </c>
      <c r="H33" s="169">
        <v>3.9470198664765394E-2</v>
      </c>
      <c r="I33" s="111">
        <v>1232443.67</v>
      </c>
      <c r="J33" s="172"/>
      <c r="K33" s="111">
        <v>-29064.369312738054</v>
      </c>
      <c r="L33" s="153"/>
      <c r="M33" s="153"/>
      <c r="N33" s="153"/>
      <c r="O33" s="153"/>
      <c r="P33" s="153"/>
      <c r="Q33" s="153"/>
      <c r="R33" s="153"/>
      <c r="S33" s="153"/>
    </row>
    <row r="34" spans="1:19" x14ac:dyDescent="0.2">
      <c r="A34" s="72" t="s">
        <v>21</v>
      </c>
      <c r="B34" s="235" t="s">
        <v>168</v>
      </c>
      <c r="C34" s="93">
        <v>360</v>
      </c>
      <c r="D34" s="93">
        <v>108360</v>
      </c>
      <c r="E34" s="93" t="s">
        <v>22</v>
      </c>
      <c r="F34" s="231" t="str">
        <f t="shared" si="2"/>
        <v>108360WA</v>
      </c>
      <c r="G34" s="231" t="str">
        <f t="shared" si="3"/>
        <v>DSTPWA</v>
      </c>
      <c r="H34" s="169">
        <v>2.7948145321990022E-2</v>
      </c>
      <c r="I34" s="111">
        <v>8533785</v>
      </c>
      <c r="J34" s="172"/>
      <c r="K34" s="111">
        <v>-144715.10403872374</v>
      </c>
      <c r="L34" s="153"/>
      <c r="M34" s="153"/>
      <c r="N34" s="153"/>
      <c r="O34" s="153"/>
      <c r="P34" s="153"/>
      <c r="Q34" s="153"/>
      <c r="R34" s="153"/>
      <c r="S34" s="153"/>
    </row>
    <row r="35" spans="1:19" x14ac:dyDescent="0.2">
      <c r="A35" s="168" t="s">
        <v>192</v>
      </c>
      <c r="B35" s="237"/>
      <c r="C35" s="173"/>
      <c r="D35" s="93"/>
      <c r="E35" s="93"/>
      <c r="F35" s="231" t="str">
        <f t="shared" si="2"/>
        <v/>
      </c>
      <c r="G35" s="231"/>
      <c r="H35" s="169"/>
      <c r="I35" s="125">
        <f>SUBTOTAL(9,I27:I34)</f>
        <v>92349314.530000016</v>
      </c>
      <c r="J35" s="159"/>
      <c r="K35" s="125">
        <f>SUBTOTAL(9,K27:K34)</f>
        <v>-2287287.4615095183</v>
      </c>
      <c r="L35" s="153"/>
      <c r="M35" s="153"/>
      <c r="N35" s="153"/>
      <c r="O35" s="153"/>
      <c r="P35" s="153"/>
      <c r="Q35" s="153"/>
      <c r="R35" s="153"/>
      <c r="S35" s="153"/>
    </row>
    <row r="36" spans="1:19" x14ac:dyDescent="0.2">
      <c r="A36" s="72"/>
      <c r="B36" s="72"/>
      <c r="E36" s="93"/>
      <c r="F36" s="93"/>
      <c r="G36" s="93"/>
      <c r="H36" s="15"/>
      <c r="I36" s="111"/>
      <c r="J36" s="156"/>
      <c r="K36" s="148" t="s">
        <v>175</v>
      </c>
      <c r="L36" s="153"/>
      <c r="M36" s="153"/>
      <c r="N36" s="153"/>
      <c r="O36" s="153"/>
      <c r="P36" s="153"/>
      <c r="Q36" s="153"/>
      <c r="R36" s="153"/>
      <c r="S36" s="153"/>
    </row>
    <row r="37" spans="1:19" x14ac:dyDescent="0.2">
      <c r="A37" s="72"/>
      <c r="B37" s="72"/>
      <c r="E37" s="93"/>
      <c r="F37" s="93"/>
      <c r="G37" s="93"/>
      <c r="H37" s="15"/>
      <c r="I37" s="111"/>
      <c r="J37" s="156"/>
      <c r="K37" s="111"/>
      <c r="L37" s="153"/>
      <c r="M37" s="153"/>
      <c r="N37" s="153"/>
      <c r="O37" s="153"/>
      <c r="P37" s="153"/>
      <c r="Q37" s="153"/>
      <c r="R37" s="153"/>
      <c r="S37" s="153"/>
    </row>
    <row r="38" spans="1:19" x14ac:dyDescent="0.2">
      <c r="A38" s="72"/>
      <c r="B38" s="72"/>
      <c r="E38" s="93"/>
      <c r="F38" s="93"/>
      <c r="G38" s="93"/>
      <c r="H38" s="15"/>
      <c r="I38" s="111"/>
      <c r="J38" s="156"/>
      <c r="K38" s="111"/>
      <c r="L38" s="153"/>
      <c r="M38" s="153"/>
      <c r="N38" s="153"/>
      <c r="O38" s="153"/>
      <c r="P38" s="153"/>
      <c r="Q38" s="153"/>
      <c r="R38" s="153"/>
      <c r="S38" s="153"/>
    </row>
    <row r="39" spans="1:19" x14ac:dyDescent="0.2">
      <c r="A39" s="72"/>
      <c r="B39" s="72"/>
      <c r="E39" s="93"/>
      <c r="F39" s="93"/>
      <c r="G39" s="93"/>
      <c r="H39" s="15"/>
      <c r="I39" s="111"/>
      <c r="J39" s="156"/>
      <c r="K39" s="111"/>
      <c r="L39" s="153"/>
      <c r="M39" s="153"/>
      <c r="N39" s="153"/>
      <c r="O39" s="153"/>
      <c r="P39" s="153"/>
      <c r="Q39" s="153"/>
      <c r="R39" s="153"/>
      <c r="S39" s="153"/>
    </row>
    <row r="40" spans="1:19" x14ac:dyDescent="0.2">
      <c r="A40" s="72"/>
      <c r="B40" s="72"/>
      <c r="E40" s="93"/>
      <c r="F40" s="93"/>
      <c r="G40" s="93"/>
      <c r="H40" s="15"/>
      <c r="I40" s="111"/>
      <c r="J40" s="156"/>
      <c r="K40" s="111"/>
      <c r="L40" s="153"/>
      <c r="M40" s="153"/>
      <c r="N40" s="153"/>
      <c r="O40" s="153"/>
      <c r="P40" s="153"/>
      <c r="Q40" s="153"/>
      <c r="R40" s="153"/>
      <c r="S40" s="153"/>
    </row>
    <row r="41" spans="1:19" x14ac:dyDescent="0.2">
      <c r="A41" s="72"/>
      <c r="B41" s="72"/>
      <c r="E41" s="93"/>
      <c r="F41" s="93"/>
      <c r="G41" s="93"/>
      <c r="H41" s="15"/>
      <c r="I41" s="111"/>
      <c r="J41" s="156"/>
      <c r="K41" s="111"/>
      <c r="L41" s="153"/>
      <c r="M41" s="153"/>
      <c r="N41" s="153"/>
      <c r="O41" s="153"/>
      <c r="P41" s="153"/>
      <c r="Q41" s="153"/>
      <c r="R41" s="153"/>
      <c r="S41" s="153"/>
    </row>
    <row r="42" spans="1:19" x14ac:dyDescent="0.2">
      <c r="A42" s="72"/>
      <c r="B42" s="72"/>
      <c r="E42" s="93"/>
      <c r="F42" s="93"/>
      <c r="G42" s="93"/>
      <c r="H42" s="15"/>
      <c r="I42" s="111"/>
      <c r="J42" s="156"/>
      <c r="K42" s="111"/>
      <c r="L42" s="153"/>
      <c r="M42" s="153"/>
      <c r="N42" s="153"/>
      <c r="O42" s="153"/>
      <c r="P42" s="153"/>
      <c r="Q42" s="153"/>
      <c r="R42" s="153"/>
      <c r="S42" s="153"/>
    </row>
    <row r="43" spans="1:19" x14ac:dyDescent="0.2">
      <c r="A43" s="72"/>
      <c r="B43" s="72"/>
      <c r="E43" s="93"/>
      <c r="F43" s="93"/>
      <c r="G43" s="93"/>
      <c r="H43" s="15"/>
      <c r="I43" s="111"/>
      <c r="J43" s="156"/>
      <c r="K43" s="111"/>
      <c r="L43" s="153"/>
      <c r="M43" s="153"/>
      <c r="N43" s="153"/>
      <c r="O43" s="153"/>
      <c r="P43" s="153"/>
      <c r="Q43" s="153"/>
      <c r="R43" s="153"/>
      <c r="S43" s="153"/>
    </row>
    <row r="44" spans="1:19" x14ac:dyDescent="0.2">
      <c r="A44" s="72"/>
      <c r="B44" s="72"/>
      <c r="E44" s="93"/>
      <c r="F44" s="93"/>
      <c r="G44" s="93"/>
      <c r="H44" s="15"/>
      <c r="I44" s="111"/>
      <c r="J44" s="156"/>
      <c r="K44" s="111"/>
      <c r="L44" s="153"/>
      <c r="M44" s="153"/>
      <c r="N44" s="153"/>
      <c r="O44" s="153"/>
      <c r="P44" s="153"/>
      <c r="Q44" s="153"/>
      <c r="R44" s="153"/>
      <c r="S44" s="153"/>
    </row>
    <row r="45" spans="1:19" x14ac:dyDescent="0.2">
      <c r="A45" s="72"/>
      <c r="B45" s="72"/>
      <c r="E45" s="93"/>
      <c r="F45" s="93"/>
      <c r="G45" s="93"/>
      <c r="H45" s="15"/>
      <c r="I45" s="111"/>
      <c r="J45" s="156"/>
      <c r="K45" s="111"/>
      <c r="L45" s="153"/>
      <c r="M45" s="153"/>
      <c r="N45" s="153"/>
      <c r="O45" s="153"/>
      <c r="P45" s="153"/>
      <c r="Q45" s="153"/>
      <c r="R45" s="153"/>
      <c r="S45" s="153"/>
    </row>
    <row r="46" spans="1:19" x14ac:dyDescent="0.2">
      <c r="A46" s="72"/>
      <c r="B46" s="72"/>
      <c r="E46" s="93"/>
      <c r="F46" s="93"/>
      <c r="G46" s="93"/>
      <c r="H46" s="15"/>
      <c r="I46" s="111"/>
      <c r="J46" s="156"/>
      <c r="K46" s="111"/>
      <c r="L46" s="153"/>
      <c r="M46" s="153"/>
      <c r="N46" s="153"/>
      <c r="O46" s="153"/>
      <c r="P46" s="153"/>
      <c r="Q46" s="153"/>
      <c r="R46" s="153"/>
      <c r="S46" s="153"/>
    </row>
    <row r="47" spans="1:19" x14ac:dyDescent="0.2">
      <c r="A47" s="72"/>
      <c r="B47" s="72"/>
      <c r="E47" s="93"/>
      <c r="F47" s="93"/>
      <c r="G47" s="93"/>
      <c r="H47" s="15"/>
      <c r="I47" s="111"/>
      <c r="J47" s="156"/>
      <c r="K47" s="111"/>
      <c r="L47" s="153"/>
      <c r="M47" s="153"/>
      <c r="N47" s="153"/>
      <c r="O47" s="153"/>
      <c r="P47" s="153"/>
      <c r="Q47" s="153"/>
      <c r="R47" s="153"/>
      <c r="S47" s="153"/>
    </row>
    <row r="48" spans="1:19" x14ac:dyDescent="0.2">
      <c r="A48" s="15"/>
      <c r="B48" s="72"/>
      <c r="E48" s="93"/>
      <c r="F48" s="93"/>
      <c r="G48" s="93"/>
      <c r="H48" s="15"/>
      <c r="I48" s="111"/>
      <c r="J48" s="156"/>
      <c r="K48" s="111"/>
      <c r="L48" s="153"/>
      <c r="M48" s="153"/>
      <c r="N48" s="153"/>
      <c r="O48" s="153"/>
      <c r="P48" s="153"/>
      <c r="Q48" s="153"/>
      <c r="R48" s="153"/>
      <c r="S48" s="153"/>
    </row>
    <row r="49" spans="1:19" x14ac:dyDescent="0.2">
      <c r="A49" s="15"/>
      <c r="B49" s="15"/>
      <c r="E49" s="93"/>
      <c r="F49" s="93"/>
      <c r="G49" s="93"/>
      <c r="H49" s="15"/>
      <c r="I49" s="111"/>
      <c r="J49" s="156"/>
      <c r="K49" s="111"/>
      <c r="L49" s="153"/>
      <c r="M49" s="153"/>
      <c r="N49" s="153"/>
      <c r="O49" s="153"/>
      <c r="P49" s="153"/>
      <c r="Q49" s="153"/>
      <c r="R49" s="153"/>
      <c r="S49" s="153"/>
    </row>
    <row r="50" spans="1:19" x14ac:dyDescent="0.2">
      <c r="A50" s="15"/>
      <c r="B50" s="15"/>
      <c r="E50" s="93"/>
      <c r="F50" s="93"/>
      <c r="G50" s="93"/>
      <c r="H50" s="15"/>
      <c r="I50" s="111"/>
      <c r="J50" s="156"/>
      <c r="K50" s="111"/>
      <c r="L50" s="153"/>
      <c r="M50" s="153"/>
      <c r="N50" s="153"/>
      <c r="O50" s="153"/>
      <c r="P50" s="153"/>
      <c r="Q50" s="153"/>
      <c r="R50" s="153"/>
      <c r="S50" s="153"/>
    </row>
    <row r="51" spans="1:19" x14ac:dyDescent="0.2">
      <c r="A51" s="15"/>
      <c r="B51" s="15"/>
      <c r="E51" s="93"/>
      <c r="F51" s="93"/>
      <c r="G51" s="93"/>
      <c r="H51" s="15"/>
      <c r="I51" s="111"/>
      <c r="J51" s="156"/>
      <c r="K51" s="111"/>
      <c r="L51" s="153"/>
      <c r="M51" s="153"/>
      <c r="N51" s="153"/>
      <c r="O51" s="153"/>
      <c r="P51" s="153"/>
      <c r="Q51" s="153"/>
      <c r="R51" s="153"/>
      <c r="S51" s="153"/>
    </row>
    <row r="52" spans="1:19" x14ac:dyDescent="0.2">
      <c r="A52" s="174"/>
      <c r="B52" s="15"/>
      <c r="E52" s="93"/>
      <c r="F52" s="93"/>
      <c r="G52" s="93"/>
      <c r="H52" s="15"/>
      <c r="I52" s="111"/>
      <c r="J52" s="156"/>
      <c r="K52" s="111"/>
      <c r="L52" s="153"/>
      <c r="M52" s="153"/>
      <c r="N52" s="153"/>
      <c r="O52" s="153"/>
      <c r="P52" s="153"/>
      <c r="Q52" s="153"/>
      <c r="R52" s="153"/>
      <c r="S52" s="153"/>
    </row>
    <row r="53" spans="1:19" x14ac:dyDescent="0.2">
      <c r="A53" s="15"/>
      <c r="B53" s="15"/>
      <c r="E53" s="93"/>
      <c r="F53" s="93"/>
      <c r="G53" s="93"/>
      <c r="H53" s="15"/>
      <c r="I53" s="111"/>
      <c r="J53" s="156"/>
      <c r="K53" s="111"/>
      <c r="L53" s="153"/>
      <c r="M53" s="153"/>
      <c r="N53" s="153"/>
      <c r="O53" s="153"/>
      <c r="P53" s="153"/>
      <c r="Q53" s="153"/>
      <c r="R53" s="153"/>
      <c r="S53" s="153"/>
    </row>
    <row r="54" spans="1:19" x14ac:dyDescent="0.2">
      <c r="A54" s="174"/>
      <c r="B54" s="15"/>
      <c r="E54" s="93"/>
      <c r="F54" s="93"/>
      <c r="G54" s="93"/>
      <c r="H54" s="15"/>
      <c r="I54" s="111"/>
      <c r="J54" s="156"/>
      <c r="K54" s="111"/>
      <c r="L54" s="153"/>
      <c r="M54" s="153"/>
      <c r="N54" s="153"/>
      <c r="O54" s="153"/>
      <c r="P54" s="153"/>
      <c r="Q54" s="153"/>
      <c r="R54" s="153"/>
      <c r="S54" s="153"/>
    </row>
    <row r="55" spans="1:19" x14ac:dyDescent="0.2">
      <c r="H55" s="153"/>
      <c r="I55" s="157"/>
      <c r="J55" s="156"/>
      <c r="K55" s="157"/>
      <c r="L55" s="153"/>
      <c r="M55" s="153"/>
      <c r="N55" s="153"/>
      <c r="O55" s="153"/>
      <c r="P55" s="153"/>
      <c r="Q55" s="153"/>
      <c r="R55" s="153"/>
      <c r="S55" s="153"/>
    </row>
    <row r="56" spans="1:19" x14ac:dyDescent="0.2">
      <c r="H56" s="153"/>
      <c r="I56" s="157"/>
      <c r="J56" s="156"/>
      <c r="K56" s="157"/>
      <c r="L56" s="153"/>
      <c r="M56" s="153"/>
      <c r="N56" s="153"/>
      <c r="O56" s="153"/>
      <c r="P56" s="153"/>
      <c r="Q56" s="153"/>
      <c r="R56" s="153"/>
      <c r="S56" s="153"/>
    </row>
    <row r="57" spans="1:19" x14ac:dyDescent="0.2">
      <c r="H57" s="153"/>
      <c r="I57" s="157"/>
      <c r="J57" s="156"/>
      <c r="K57" s="157"/>
      <c r="L57" s="153"/>
      <c r="M57" s="153"/>
      <c r="N57" s="153"/>
      <c r="O57" s="153"/>
      <c r="P57" s="153"/>
      <c r="Q57" s="153"/>
      <c r="R57" s="153"/>
      <c r="S57" s="153"/>
    </row>
    <row r="58" spans="1:19" x14ac:dyDescent="0.2">
      <c r="H58" s="153"/>
      <c r="I58" s="157"/>
      <c r="J58" s="156"/>
      <c r="K58" s="157"/>
      <c r="L58" s="153"/>
      <c r="M58" s="153"/>
      <c r="N58" s="153"/>
      <c r="O58" s="153"/>
      <c r="P58" s="153"/>
      <c r="Q58" s="153"/>
      <c r="R58" s="153"/>
      <c r="S58" s="153"/>
    </row>
    <row r="59" spans="1:19" x14ac:dyDescent="0.2">
      <c r="H59" s="153"/>
      <c r="I59" s="157"/>
      <c r="J59" s="156"/>
      <c r="K59" s="157"/>
      <c r="L59" s="153"/>
      <c r="M59" s="153"/>
      <c r="N59" s="153"/>
      <c r="O59" s="153"/>
      <c r="P59" s="153"/>
      <c r="Q59" s="153"/>
      <c r="R59" s="153"/>
      <c r="S59" s="153"/>
    </row>
    <row r="60" spans="1:19" x14ac:dyDescent="0.2">
      <c r="H60" s="153"/>
      <c r="I60" s="157"/>
      <c r="J60" s="156"/>
      <c r="K60" s="157"/>
      <c r="L60" s="153"/>
      <c r="M60" s="153"/>
      <c r="N60" s="153"/>
      <c r="O60" s="153"/>
      <c r="P60" s="153"/>
      <c r="Q60" s="153"/>
      <c r="R60" s="153"/>
      <c r="S60" s="153"/>
    </row>
  </sheetData>
  <mergeCells count="1">
    <mergeCell ref="C3:I3"/>
  </mergeCells>
  <pageMargins left="0.7" right="0.7" top="0.75" bottom="0.75" header="0.3" footer="0.3"/>
  <pageSetup scale="71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4"/>
  <sheetViews>
    <sheetView view="pageBreakPreview" zoomScale="90" zoomScaleNormal="90" zoomScaleSheetLayoutView="90" workbookViewId="0">
      <selection activeCell="G12" sqref="G12"/>
    </sheetView>
  </sheetViews>
  <sheetFormatPr defaultRowHeight="12.75" x14ac:dyDescent="0.2"/>
  <cols>
    <col min="1" max="1" width="50" style="19" bestFit="1" customWidth="1"/>
    <col min="2" max="2" width="9.140625" style="19"/>
    <col min="3" max="3" width="12.85546875" style="19" bestFit="1" customWidth="1"/>
    <col min="4" max="4" width="10.85546875" style="19" bestFit="1" customWidth="1"/>
    <col min="5" max="5" width="12.140625" style="19" bestFit="1" customWidth="1"/>
    <col min="6" max="6" width="11.140625" style="19" bestFit="1" customWidth="1"/>
    <col min="7" max="7" width="11.85546875" style="19" bestFit="1" customWidth="1"/>
    <col min="8" max="8" width="14.85546875" style="19" bestFit="1" customWidth="1"/>
    <col min="9" max="10" width="10.85546875" style="19" bestFit="1" customWidth="1"/>
    <col min="11" max="16384" width="9.140625" style="19"/>
  </cols>
  <sheetData>
    <row r="1" spans="1:10" x14ac:dyDescent="0.2">
      <c r="A1" s="175" t="s">
        <v>0</v>
      </c>
      <c r="G1" s="252" t="s">
        <v>262</v>
      </c>
    </row>
    <row r="2" spans="1:10" x14ac:dyDescent="0.2">
      <c r="A2" s="175" t="s">
        <v>1</v>
      </c>
    </row>
    <row r="3" spans="1:10" x14ac:dyDescent="0.2">
      <c r="A3" s="175" t="s">
        <v>261</v>
      </c>
    </row>
    <row r="4" spans="1:10" x14ac:dyDescent="0.2">
      <c r="A4" s="175" t="str">
        <f>'Page 8.4.1 &lt;$500k'!B4</f>
        <v>Bench Request 10</v>
      </c>
    </row>
    <row r="5" spans="1:10" x14ac:dyDescent="0.2">
      <c r="A5" s="175"/>
      <c r="G5" s="93"/>
      <c r="H5" s="176"/>
      <c r="I5" s="176"/>
      <c r="J5" s="176"/>
    </row>
    <row r="6" spans="1:10" x14ac:dyDescent="0.2">
      <c r="G6" s="39"/>
      <c r="H6" s="43"/>
      <c r="I6" s="43"/>
      <c r="J6" s="43"/>
    </row>
    <row r="7" spans="1:10" x14ac:dyDescent="0.2">
      <c r="B7" s="248" t="s">
        <v>52</v>
      </c>
      <c r="C7" s="248" t="s">
        <v>53</v>
      </c>
      <c r="D7" s="248" t="s">
        <v>54</v>
      </c>
      <c r="E7" s="248" t="s">
        <v>55</v>
      </c>
      <c r="F7" s="248" t="s">
        <v>56</v>
      </c>
      <c r="G7" s="249">
        <v>42064</v>
      </c>
      <c r="H7" s="177"/>
      <c r="I7" s="177"/>
      <c r="J7" s="177"/>
    </row>
    <row r="8" spans="1:10" x14ac:dyDescent="0.2">
      <c r="B8" s="250" t="s">
        <v>57</v>
      </c>
      <c r="C8" s="250" t="s">
        <v>58</v>
      </c>
      <c r="D8" s="250" t="s">
        <v>47</v>
      </c>
      <c r="E8" s="250" t="s">
        <v>48</v>
      </c>
      <c r="F8" s="250">
        <v>41010</v>
      </c>
      <c r="G8" s="251" t="s">
        <v>50</v>
      </c>
      <c r="H8" s="43"/>
      <c r="I8" s="43"/>
      <c r="J8" s="43"/>
    </row>
    <row r="9" spans="1:10" x14ac:dyDescent="0.2">
      <c r="B9" s="93"/>
      <c r="C9" s="93"/>
      <c r="G9" s="15"/>
      <c r="H9" s="176"/>
      <c r="I9" s="176"/>
      <c r="J9" s="176"/>
    </row>
    <row r="10" spans="1:10" x14ac:dyDescent="0.2">
      <c r="B10" s="93"/>
      <c r="C10" s="93"/>
      <c r="G10" s="15"/>
      <c r="H10" s="176"/>
      <c r="I10" s="176"/>
      <c r="J10" s="176"/>
    </row>
    <row r="11" spans="1:10" x14ac:dyDescent="0.2">
      <c r="A11" s="19" t="s">
        <v>197</v>
      </c>
      <c r="B11" s="93" t="s">
        <v>15</v>
      </c>
      <c r="C11" s="178">
        <v>10457482.459999999</v>
      </c>
      <c r="D11" s="179">
        <v>248072.01455455285</v>
      </c>
      <c r="E11" s="179">
        <v>482849</v>
      </c>
      <c r="F11" s="179">
        <v>89100</v>
      </c>
      <c r="G11" s="180">
        <v>-126307</v>
      </c>
      <c r="H11" s="181"/>
      <c r="I11" s="181"/>
      <c r="J11" s="181"/>
    </row>
    <row r="12" spans="1:10" x14ac:dyDescent="0.2">
      <c r="A12" s="19" t="s">
        <v>198</v>
      </c>
      <c r="B12" s="93" t="s">
        <v>16</v>
      </c>
      <c r="C12" s="178">
        <v>545617</v>
      </c>
      <c r="D12" s="179">
        <v>15031.302484278589</v>
      </c>
      <c r="E12" s="179">
        <v>25192</v>
      </c>
      <c r="F12" s="179">
        <v>3856</v>
      </c>
      <c r="G12" s="180">
        <v>-5086</v>
      </c>
      <c r="H12" s="181"/>
      <c r="I12" s="181"/>
      <c r="J12" s="181"/>
    </row>
    <row r="13" spans="1:10" x14ac:dyDescent="0.2">
      <c r="B13" s="93"/>
      <c r="C13" s="93"/>
      <c r="D13" s="179"/>
      <c r="E13" s="179"/>
      <c r="F13" s="179"/>
      <c r="G13" s="180"/>
      <c r="H13" s="176"/>
      <c r="I13" s="176"/>
      <c r="J13" s="176"/>
    </row>
    <row r="14" spans="1:10" x14ac:dyDescent="0.2">
      <c r="A14" s="19" t="s">
        <v>199</v>
      </c>
      <c r="B14" s="93" t="s">
        <v>16</v>
      </c>
      <c r="C14" s="178">
        <v>48993892.400000013</v>
      </c>
      <c r="D14" s="179">
        <v>1261175.5957319881</v>
      </c>
      <c r="E14" s="179">
        <v>18646523</v>
      </c>
      <c r="F14" s="179">
        <v>6597913</v>
      </c>
      <c r="G14" s="180">
        <v>-8878281</v>
      </c>
      <c r="H14" s="181"/>
      <c r="I14" s="181"/>
      <c r="J14" s="181"/>
    </row>
    <row r="15" spans="1:10" x14ac:dyDescent="0.2">
      <c r="A15" s="19" t="s">
        <v>200</v>
      </c>
      <c r="B15" s="93" t="s">
        <v>16</v>
      </c>
      <c r="C15" s="178">
        <v>3100387.49</v>
      </c>
      <c r="D15" s="179">
        <v>79997.126691549231</v>
      </c>
      <c r="E15" s="179">
        <v>143151</v>
      </c>
      <c r="F15" s="179">
        <v>23968</v>
      </c>
      <c r="G15" s="180">
        <v>-28670</v>
      </c>
      <c r="H15" s="181"/>
      <c r="I15" s="181"/>
      <c r="J15" s="181"/>
    </row>
    <row r="16" spans="1:10" x14ac:dyDescent="0.2">
      <c r="A16" s="19" t="s">
        <v>201</v>
      </c>
      <c r="B16" s="93" t="s">
        <v>16</v>
      </c>
      <c r="C16" s="178">
        <v>2156064.61</v>
      </c>
      <c r="D16" s="179">
        <v>56544.507014425311</v>
      </c>
      <c r="E16" s="179">
        <v>99551</v>
      </c>
      <c r="F16" s="179">
        <v>16321</v>
      </c>
      <c r="G16" s="180">
        <v>-22980</v>
      </c>
      <c r="H16" s="181"/>
      <c r="I16" s="181"/>
      <c r="J16" s="181"/>
    </row>
    <row r="17" spans="1:10" x14ac:dyDescent="0.2">
      <c r="A17" s="19" t="s">
        <v>202</v>
      </c>
      <c r="B17" s="93" t="s">
        <v>16</v>
      </c>
      <c r="C17" s="178">
        <v>1614208.77</v>
      </c>
      <c r="D17" s="179">
        <v>33494.753149274598</v>
      </c>
      <c r="E17" s="179">
        <v>74534</v>
      </c>
      <c r="F17" s="179">
        <v>15575</v>
      </c>
      <c r="G17" s="180">
        <v>-21316</v>
      </c>
      <c r="H17" s="181"/>
      <c r="I17" s="181"/>
      <c r="J17" s="181"/>
    </row>
    <row r="18" spans="1:10" x14ac:dyDescent="0.2">
      <c r="A18" s="19" t="s">
        <v>203</v>
      </c>
      <c r="B18" s="93" t="s">
        <v>16</v>
      </c>
      <c r="C18" s="178">
        <v>4368207.55</v>
      </c>
      <c r="D18" s="179">
        <v>51670.772580352539</v>
      </c>
      <c r="E18" s="179">
        <v>201689</v>
      </c>
      <c r="F18" s="179">
        <v>56933</v>
      </c>
      <c r="G18" s="180">
        <v>-72477</v>
      </c>
      <c r="H18" s="181"/>
      <c r="I18" s="181"/>
      <c r="J18" s="181"/>
    </row>
    <row r="19" spans="1:10" x14ac:dyDescent="0.2">
      <c r="A19" s="19" t="s">
        <v>204</v>
      </c>
      <c r="B19" s="93" t="s">
        <v>16</v>
      </c>
      <c r="C19" s="178">
        <v>0</v>
      </c>
      <c r="D19" s="179">
        <v>0</v>
      </c>
      <c r="E19" s="179">
        <v>0</v>
      </c>
      <c r="F19" s="179">
        <v>0</v>
      </c>
      <c r="G19" s="180">
        <v>0</v>
      </c>
      <c r="H19" s="181"/>
      <c r="I19" s="181"/>
      <c r="J19" s="181"/>
    </row>
    <row r="20" spans="1:10" ht="13.5" thickBot="1" x14ac:dyDescent="0.25">
      <c r="A20" s="19" t="s">
        <v>205</v>
      </c>
      <c r="C20" s="182">
        <f>SUBTOTAL(9,C14:C19)</f>
        <v>60232760.820000015</v>
      </c>
      <c r="D20" s="182">
        <f>SUBTOTAL(9,D14:D19)</f>
        <v>1482882.7551675898</v>
      </c>
      <c r="E20" s="182">
        <f>SUBTOTAL(9,E14:E19)</f>
        <v>19165448</v>
      </c>
      <c r="F20" s="182">
        <f>SUBTOTAL(9,F14:F19)</f>
        <v>6710710</v>
      </c>
      <c r="G20" s="183">
        <f>SUBTOTAL(9,G14:G19)</f>
        <v>-9023724</v>
      </c>
      <c r="H20" s="184"/>
      <c r="I20" s="184"/>
      <c r="J20" s="184"/>
    </row>
    <row r="21" spans="1:10" ht="13.5" thickTop="1" x14ac:dyDescent="0.2">
      <c r="G21" s="15"/>
      <c r="H21" s="176"/>
      <c r="I21" s="176"/>
      <c r="J21" s="176"/>
    </row>
    <row r="22" spans="1:10" x14ac:dyDescent="0.2">
      <c r="A22" s="19" t="s">
        <v>206</v>
      </c>
      <c r="B22" s="93" t="s">
        <v>15</v>
      </c>
      <c r="C22" s="178">
        <v>3387729.12</v>
      </c>
      <c r="D22" s="179">
        <v>30988.475653471865</v>
      </c>
      <c r="E22" s="179">
        <v>207498</v>
      </c>
      <c r="F22" s="179">
        <v>66987</v>
      </c>
      <c r="G22" s="180">
        <v>-83056</v>
      </c>
      <c r="H22" s="181"/>
      <c r="I22" s="181"/>
      <c r="J22" s="181"/>
    </row>
    <row r="23" spans="1:10" x14ac:dyDescent="0.2">
      <c r="B23" s="93"/>
      <c r="C23" s="93"/>
      <c r="G23" s="15"/>
      <c r="H23" s="176"/>
      <c r="I23" s="176"/>
      <c r="J23" s="176"/>
    </row>
    <row r="24" spans="1:10" x14ac:dyDescent="0.2">
      <c r="A24" s="19" t="s">
        <v>207</v>
      </c>
      <c r="B24" s="93" t="s">
        <v>16</v>
      </c>
      <c r="C24" s="178">
        <v>3365808.46</v>
      </c>
      <c r="D24" s="179">
        <v>60690.433153105383</v>
      </c>
      <c r="E24" s="179">
        <v>206156</v>
      </c>
      <c r="F24" s="179">
        <v>55206</v>
      </c>
      <c r="G24" s="180">
        <v>-68288</v>
      </c>
      <c r="H24" s="181"/>
      <c r="I24" s="181"/>
      <c r="J24" s="181"/>
    </row>
    <row r="25" spans="1:10" x14ac:dyDescent="0.2">
      <c r="A25" s="19" t="s">
        <v>208</v>
      </c>
      <c r="B25" s="93" t="s">
        <v>16</v>
      </c>
      <c r="C25" s="178">
        <v>0</v>
      </c>
      <c r="D25" s="179">
        <v>0</v>
      </c>
      <c r="E25" s="180">
        <v>0</v>
      </c>
      <c r="F25" s="180">
        <v>0</v>
      </c>
      <c r="G25" s="180">
        <v>0</v>
      </c>
      <c r="H25" s="181"/>
      <c r="I25" s="181"/>
      <c r="J25" s="181"/>
    </row>
    <row r="26" spans="1:10" x14ac:dyDescent="0.2">
      <c r="A26" s="19" t="s">
        <v>209</v>
      </c>
      <c r="B26" s="93" t="s">
        <v>16</v>
      </c>
      <c r="C26" s="178">
        <v>0</v>
      </c>
      <c r="D26" s="179">
        <v>0</v>
      </c>
      <c r="E26" s="180">
        <v>0</v>
      </c>
      <c r="F26" s="180">
        <v>0</v>
      </c>
      <c r="G26" s="180">
        <v>0</v>
      </c>
      <c r="H26" s="181"/>
      <c r="I26" s="181"/>
      <c r="J26" s="181"/>
    </row>
    <row r="27" spans="1:10" x14ac:dyDescent="0.2">
      <c r="A27" s="19" t="s">
        <v>210</v>
      </c>
      <c r="B27" s="93" t="s">
        <v>16</v>
      </c>
      <c r="C27" s="178">
        <v>0</v>
      </c>
      <c r="D27" s="179">
        <v>0</v>
      </c>
      <c r="E27" s="180">
        <v>0</v>
      </c>
      <c r="F27" s="180">
        <v>0</v>
      </c>
      <c r="G27" s="180">
        <v>0</v>
      </c>
      <c r="H27" s="181"/>
      <c r="I27" s="181"/>
      <c r="J27" s="181"/>
    </row>
    <row r="28" spans="1:10" x14ac:dyDescent="0.2">
      <c r="B28" s="93"/>
      <c r="C28" s="178"/>
      <c r="D28" s="179"/>
      <c r="E28" s="180"/>
      <c r="F28" s="180"/>
      <c r="G28" s="180"/>
      <c r="H28" s="181"/>
      <c r="I28" s="181"/>
      <c r="J28" s="181"/>
    </row>
    <row r="29" spans="1:10" ht="13.5" thickBot="1" x14ac:dyDescent="0.25">
      <c r="A29" s="19" t="s">
        <v>211</v>
      </c>
      <c r="B29" s="93"/>
      <c r="C29" s="182">
        <f>SUBTOTAL(9,C24:C28)</f>
        <v>3365808.46</v>
      </c>
      <c r="D29" s="182">
        <f>SUBTOTAL(9,D24:D28)</f>
        <v>60690.433153105383</v>
      </c>
      <c r="E29" s="183">
        <f>SUBTOTAL(9,E24:E28)</f>
        <v>206156</v>
      </c>
      <c r="F29" s="183">
        <f>SUBTOTAL(9,F24:F28)</f>
        <v>55206</v>
      </c>
      <c r="G29" s="183">
        <f>SUBTOTAL(9,G24:G28)</f>
        <v>-68288</v>
      </c>
      <c r="H29" s="184"/>
      <c r="I29" s="184"/>
      <c r="J29" s="184"/>
    </row>
    <row r="30" spans="1:10" ht="13.5" thickTop="1" x14ac:dyDescent="0.2">
      <c r="E30" s="15"/>
      <c r="F30" s="15"/>
      <c r="G30" s="15"/>
      <c r="H30" s="176"/>
      <c r="I30" s="176"/>
      <c r="J30" s="176"/>
    </row>
    <row r="31" spans="1:10" x14ac:dyDescent="0.2">
      <c r="A31" s="19" t="s">
        <v>212</v>
      </c>
      <c r="B31" s="93" t="s">
        <v>22</v>
      </c>
      <c r="C31" s="178">
        <v>8533785</v>
      </c>
      <c r="D31" s="179">
        <v>144715.10403872374</v>
      </c>
      <c r="E31" s="180">
        <v>394027</v>
      </c>
      <c r="F31" s="180">
        <v>94616</v>
      </c>
      <c r="G31" s="180">
        <v>-124979</v>
      </c>
      <c r="H31" s="181"/>
      <c r="I31" s="181"/>
      <c r="J31" s="181"/>
    </row>
    <row r="32" spans="1:10" x14ac:dyDescent="0.2">
      <c r="A32" s="19" t="s">
        <v>213</v>
      </c>
      <c r="B32" s="93" t="s">
        <v>22</v>
      </c>
      <c r="C32" s="178">
        <v>0</v>
      </c>
      <c r="D32" s="179">
        <v>0</v>
      </c>
      <c r="E32" s="180">
        <v>0</v>
      </c>
      <c r="F32" s="180">
        <v>0</v>
      </c>
      <c r="G32" s="180">
        <v>0</v>
      </c>
      <c r="H32" s="181"/>
      <c r="I32" s="181"/>
      <c r="J32" s="181"/>
    </row>
    <row r="33" spans="1:10" x14ac:dyDescent="0.2">
      <c r="A33" s="19" t="s">
        <v>214</v>
      </c>
      <c r="B33" s="93" t="s">
        <v>22</v>
      </c>
      <c r="C33" s="178">
        <v>0</v>
      </c>
      <c r="D33" s="179">
        <v>0</v>
      </c>
      <c r="E33" s="180">
        <v>0</v>
      </c>
      <c r="F33" s="180">
        <v>0</v>
      </c>
      <c r="G33" s="180">
        <v>0</v>
      </c>
      <c r="H33" s="181"/>
      <c r="I33" s="181"/>
      <c r="J33" s="181"/>
    </row>
    <row r="34" spans="1:10" x14ac:dyDescent="0.2">
      <c r="A34" s="19" t="s">
        <v>215</v>
      </c>
      <c r="B34" s="93" t="s">
        <v>22</v>
      </c>
      <c r="C34" s="178">
        <v>0</v>
      </c>
      <c r="D34" s="179">
        <v>0</v>
      </c>
      <c r="E34" s="180">
        <v>0</v>
      </c>
      <c r="F34" s="180">
        <v>0</v>
      </c>
      <c r="G34" s="180">
        <v>0</v>
      </c>
      <c r="H34" s="181"/>
      <c r="I34" s="181"/>
      <c r="J34" s="181"/>
    </row>
    <row r="35" spans="1:10" ht="13.5" thickBot="1" x14ac:dyDescent="0.25">
      <c r="A35" s="19" t="s">
        <v>216</v>
      </c>
      <c r="B35" s="93"/>
      <c r="C35" s="182">
        <f>SUBTOTAL(9,C31:C34)</f>
        <v>8533785</v>
      </c>
      <c r="D35" s="182">
        <f>SUBTOTAL(9,D31:D34)</f>
        <v>144715.10403872374</v>
      </c>
      <c r="E35" s="182">
        <f>SUBTOTAL(9,E31:E34)</f>
        <v>394027</v>
      </c>
      <c r="F35" s="182">
        <f>SUBTOTAL(9,F31:F34)</f>
        <v>94616</v>
      </c>
      <c r="G35" s="183">
        <f>SUBTOTAL(9,G31:G34)</f>
        <v>-124979</v>
      </c>
      <c r="H35" s="184"/>
      <c r="I35" s="184"/>
      <c r="J35" s="184"/>
    </row>
    <row r="36" spans="1:10" ht="13.5" thickTop="1" x14ac:dyDescent="0.2">
      <c r="G36" s="15"/>
      <c r="H36" s="176"/>
      <c r="I36" s="176"/>
      <c r="J36" s="176"/>
    </row>
    <row r="37" spans="1:10" x14ac:dyDescent="0.2">
      <c r="A37" s="19" t="s">
        <v>217</v>
      </c>
      <c r="B37" s="93" t="s">
        <v>20</v>
      </c>
      <c r="C37" s="178">
        <v>4593688</v>
      </c>
      <c r="D37" s="179">
        <v>194907.16949291964</v>
      </c>
      <c r="E37" s="179">
        <v>773579</v>
      </c>
      <c r="F37" s="179">
        <v>219612</v>
      </c>
      <c r="G37" s="180">
        <v>-281891</v>
      </c>
      <c r="H37" s="181"/>
      <c r="I37" s="181"/>
      <c r="J37" s="181"/>
    </row>
    <row r="38" spans="1:10" x14ac:dyDescent="0.2">
      <c r="G38" s="15"/>
      <c r="H38" s="176"/>
      <c r="I38" s="176"/>
      <c r="J38" s="176"/>
    </row>
    <row r="39" spans="1:10" x14ac:dyDescent="0.2">
      <c r="A39" s="19" t="s">
        <v>218</v>
      </c>
      <c r="B39" s="93" t="s">
        <v>16</v>
      </c>
      <c r="C39" s="178">
        <v>1232443.67</v>
      </c>
      <c r="D39" s="179">
        <v>29064.36931273805</v>
      </c>
      <c r="E39" s="179">
        <v>207544</v>
      </c>
      <c r="F39" s="179">
        <v>67735</v>
      </c>
      <c r="G39" s="180">
        <v>-84447</v>
      </c>
      <c r="H39" s="181"/>
      <c r="I39" s="181"/>
      <c r="J39" s="181"/>
    </row>
    <row r="40" spans="1:10" x14ac:dyDescent="0.2">
      <c r="G40" s="15"/>
      <c r="H40" s="176"/>
      <c r="I40" s="176"/>
      <c r="J40" s="176"/>
    </row>
    <row r="41" spans="1:10" ht="13.5" thickBot="1" x14ac:dyDescent="0.25">
      <c r="A41" s="19" t="s">
        <v>71</v>
      </c>
      <c r="C41" s="182">
        <f>SUBTOTAL(9,C11:C39)</f>
        <v>92349314.530000016</v>
      </c>
      <c r="D41" s="182">
        <f>SUBTOTAL(9,D11:D39)</f>
        <v>2206351.6238573799</v>
      </c>
      <c r="E41" s="182">
        <f t="shared" ref="E41:G41" si="0">SUBTOTAL(9,E11:E39)</f>
        <v>21462293</v>
      </c>
      <c r="F41" s="182">
        <f t="shared" si="0"/>
        <v>7307822</v>
      </c>
      <c r="G41" s="183">
        <f t="shared" si="0"/>
        <v>-9797778</v>
      </c>
      <c r="H41" s="184"/>
      <c r="I41" s="184"/>
      <c r="J41" s="184"/>
    </row>
    <row r="42" spans="1:10" ht="13.5" thickTop="1" x14ac:dyDescent="0.2">
      <c r="H42" s="176"/>
      <c r="I42" s="176"/>
      <c r="J42" s="176"/>
    </row>
    <row r="43" spans="1:10" x14ac:dyDescent="0.2">
      <c r="A43" s="19" t="s">
        <v>72</v>
      </c>
      <c r="C43" s="185">
        <f>'Page 8.4.2'!J50</f>
        <v>92349314.530000001</v>
      </c>
      <c r="D43" s="185">
        <f>+'Page 8.4.3'!K18</f>
        <v>2206351.6238573799</v>
      </c>
      <c r="H43" s="176"/>
      <c r="I43" s="176"/>
      <c r="J43" s="176"/>
    </row>
    <row r="44" spans="1:10" x14ac:dyDescent="0.2">
      <c r="C44" s="186">
        <f>ROUND(+C43-C41,0)</f>
        <v>0</v>
      </c>
      <c r="D44" s="179">
        <f>+D43-D41</f>
        <v>0</v>
      </c>
    </row>
  </sheetData>
  <pageMargins left="0.7" right="0.7" top="0.75" bottom="0.75" header="0.3" footer="0.3"/>
  <pageSetup scale="78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401"/>
  <sheetViews>
    <sheetView tabSelected="1" view="pageBreakPreview" zoomScale="80" zoomScaleNormal="100" zoomScaleSheetLayoutView="80" workbookViewId="0">
      <selection activeCell="P18" sqref="P18"/>
    </sheetView>
  </sheetViews>
  <sheetFormatPr defaultColWidth="9.140625" defaultRowHeight="12.75" x14ac:dyDescent="0.2"/>
  <cols>
    <col min="1" max="1" width="2.5703125" style="1" customWidth="1"/>
    <col min="2" max="2" width="7.140625" style="1" customWidth="1"/>
    <col min="3" max="3" width="29" style="1" customWidth="1"/>
    <col min="4" max="4" width="9.7109375" style="1" customWidth="1"/>
    <col min="5" max="5" width="4.7109375" style="1" customWidth="1"/>
    <col min="6" max="6" width="14.42578125" style="1" customWidth="1"/>
    <col min="7" max="7" width="8.42578125" style="1" bestFit="1" customWidth="1"/>
    <col min="8" max="8" width="10.28515625" style="1" customWidth="1"/>
    <col min="9" max="9" width="13" style="1" customWidth="1"/>
    <col min="10" max="10" width="5.7109375" style="1" bestFit="1" customWidth="1"/>
    <col min="11" max="16384" width="9.140625" style="1"/>
  </cols>
  <sheetData>
    <row r="1" spans="1:12" ht="12" customHeight="1" x14ac:dyDescent="0.2">
      <c r="B1" s="2" t="s">
        <v>0</v>
      </c>
      <c r="D1" s="3"/>
      <c r="E1" s="3"/>
      <c r="F1" s="3"/>
      <c r="G1" s="3"/>
      <c r="H1" s="3"/>
      <c r="I1" s="3"/>
      <c r="J1" s="254" t="s">
        <v>246</v>
      </c>
    </row>
    <row r="2" spans="1:12" ht="12" customHeight="1" x14ac:dyDescent="0.2">
      <c r="B2" s="2" t="s">
        <v>1</v>
      </c>
      <c r="D2" s="3"/>
      <c r="E2" s="3"/>
      <c r="F2" s="3"/>
      <c r="G2" s="3"/>
      <c r="H2" s="3"/>
      <c r="I2" s="3"/>
      <c r="J2" s="4"/>
    </row>
    <row r="3" spans="1:12" ht="12" customHeight="1" x14ac:dyDescent="0.2">
      <c r="B3" s="2" t="s">
        <v>258</v>
      </c>
      <c r="D3" s="3"/>
      <c r="E3" s="3"/>
      <c r="F3" s="3"/>
      <c r="G3" s="3"/>
      <c r="H3" s="3"/>
      <c r="I3" s="3"/>
      <c r="J3" s="4"/>
    </row>
    <row r="4" spans="1:12" ht="12" customHeight="1" x14ac:dyDescent="0.2">
      <c r="B4" s="2" t="s">
        <v>259</v>
      </c>
      <c r="D4" s="3"/>
      <c r="E4" s="3"/>
      <c r="F4" s="3"/>
      <c r="G4" s="3"/>
      <c r="H4" s="3"/>
      <c r="I4" s="3"/>
      <c r="J4" s="4"/>
    </row>
    <row r="5" spans="1:12" ht="12" customHeight="1" x14ac:dyDescent="0.2">
      <c r="B5" s="5" t="s">
        <v>2</v>
      </c>
      <c r="D5" s="3"/>
      <c r="E5" s="3"/>
      <c r="F5" s="3"/>
      <c r="G5" s="3"/>
      <c r="H5" s="3"/>
      <c r="I5" s="3"/>
      <c r="J5" s="4"/>
    </row>
    <row r="6" spans="1:12" ht="12" customHeight="1" x14ac:dyDescent="0.2">
      <c r="B6" s="5"/>
      <c r="D6" s="3"/>
      <c r="E6" s="3"/>
      <c r="F6" s="3"/>
      <c r="G6" s="3"/>
      <c r="H6" s="3"/>
      <c r="I6" s="3"/>
      <c r="J6" s="4"/>
    </row>
    <row r="7" spans="1:12" ht="12" customHeight="1" x14ac:dyDescent="0.2">
      <c r="B7" s="5"/>
      <c r="D7" s="3"/>
      <c r="E7" s="3"/>
      <c r="F7" s="3"/>
      <c r="G7" s="3"/>
      <c r="H7" s="3"/>
      <c r="I7" s="3"/>
      <c r="J7" s="4"/>
    </row>
    <row r="8" spans="1:12" ht="12" customHeight="1" x14ac:dyDescent="0.2">
      <c r="D8" s="3"/>
      <c r="E8" s="3"/>
      <c r="F8" s="3" t="s">
        <v>3</v>
      </c>
      <c r="G8" s="3" t="s">
        <v>4</v>
      </c>
      <c r="H8" s="3"/>
      <c r="I8" s="3"/>
      <c r="J8" s="4"/>
    </row>
    <row r="9" spans="1:12" ht="12" customHeight="1" x14ac:dyDescent="0.2"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7" t="s">
        <v>11</v>
      </c>
    </row>
    <row r="10" spans="1:12" ht="12" customHeight="1" x14ac:dyDescent="0.2">
      <c r="A10" s="8"/>
      <c r="B10" s="9"/>
      <c r="C10" s="8"/>
      <c r="D10" s="10"/>
      <c r="E10" s="10"/>
      <c r="F10" s="10"/>
      <c r="G10" s="10"/>
      <c r="H10" s="10"/>
      <c r="I10" s="11"/>
      <c r="J10" s="4"/>
    </row>
    <row r="11" spans="1:12" ht="12" customHeight="1" x14ac:dyDescent="0.2">
      <c r="A11" s="8"/>
      <c r="B11" s="9" t="s">
        <v>12</v>
      </c>
      <c r="C11" s="8"/>
      <c r="D11" s="12"/>
      <c r="E11" s="13"/>
      <c r="F11" s="14"/>
      <c r="G11" s="15"/>
      <c r="H11" s="16"/>
      <c r="I11" s="17"/>
      <c r="J11" s="4"/>
      <c r="K11" s="18"/>
      <c r="L11" s="19"/>
    </row>
    <row r="12" spans="1:12" ht="12" customHeight="1" x14ac:dyDescent="0.2">
      <c r="A12" s="8"/>
      <c r="B12" s="18" t="s">
        <v>13</v>
      </c>
      <c r="C12" s="8"/>
      <c r="D12" s="20">
        <v>312</v>
      </c>
      <c r="E12" s="13" t="s">
        <v>14</v>
      </c>
      <c r="F12" s="21">
        <f>SUMIFS('Page 8.4.2'!$J$7:$J$48,'Page 8.4.2'!$L$7:$L$48,"&lt;500000",'Page 8.4.2'!$E$7:$E$48,D12,'Page 8.4.2'!$F$7:$F$48,G12)</f>
        <v>2663578.64</v>
      </c>
      <c r="G12" s="21" t="s">
        <v>15</v>
      </c>
      <c r="H12" s="16">
        <v>0.22953887558714423</v>
      </c>
      <c r="I12" s="17">
        <f t="shared" ref="I12:I18" si="0">H12*F12</f>
        <v>611394.84606353485</v>
      </c>
      <c r="J12" s="22"/>
      <c r="K12" s="18"/>
      <c r="L12" s="19"/>
    </row>
    <row r="13" spans="1:12" ht="12" customHeight="1" x14ac:dyDescent="0.2">
      <c r="A13" s="8"/>
      <c r="B13" s="18" t="s">
        <v>13</v>
      </c>
      <c r="C13" s="8"/>
      <c r="D13" s="20">
        <v>312</v>
      </c>
      <c r="E13" s="13" t="s">
        <v>14</v>
      </c>
      <c r="F13" s="21">
        <f>SUMIFS('Page 8.4.2'!$J$7:$J$48,'Page 8.4.2'!$L$7:$L$48,"&lt;500000",'Page 8.4.2'!$E$7:$E$48,D13,'Page 8.4.2'!$F$7:$F$48,G13)</f>
        <v>545617</v>
      </c>
      <c r="G13" s="21" t="s">
        <v>16</v>
      </c>
      <c r="H13" s="16">
        <v>0.23084885646883446</v>
      </c>
      <c r="I13" s="17">
        <f t="shared" si="0"/>
        <v>125955.06051995605</v>
      </c>
      <c r="J13" s="22"/>
      <c r="K13" s="18"/>
      <c r="L13" s="19"/>
    </row>
    <row r="14" spans="1:12" ht="12" customHeight="1" x14ac:dyDescent="0.2">
      <c r="A14" s="8"/>
      <c r="B14" s="18" t="s">
        <v>17</v>
      </c>
      <c r="C14" s="8"/>
      <c r="D14" s="20">
        <v>332</v>
      </c>
      <c r="E14" s="13" t="s">
        <v>14</v>
      </c>
      <c r="F14" s="21">
        <f>SUMIFS('Page 8.4.2'!$J$7:$J$48,'Page 8.4.2'!$L$7:$L$48,"&lt;500000",'Page 8.4.2'!$E$7:$E$48,D14,'Page 8.4.2'!$F$7:$F$48,G14)</f>
        <v>4885461.3699999992</v>
      </c>
      <c r="G14" s="21" t="s">
        <v>16</v>
      </c>
      <c r="H14" s="16">
        <v>0.23084885646883446</v>
      </c>
      <c r="I14" s="17">
        <f t="shared" si="0"/>
        <v>1127803.1705871653</v>
      </c>
      <c r="J14" s="22"/>
      <c r="K14" s="18"/>
      <c r="L14" s="19"/>
    </row>
    <row r="15" spans="1:12" ht="12" customHeight="1" x14ac:dyDescent="0.2">
      <c r="A15" s="8"/>
      <c r="B15" s="1" t="s">
        <v>18</v>
      </c>
      <c r="D15" s="3">
        <v>355</v>
      </c>
      <c r="E15" s="13" t="s">
        <v>14</v>
      </c>
      <c r="F15" s="21">
        <f>SUMIFS('Page 8.4.2'!$J$7:$J$48,'Page 8.4.2'!$L$7:$L$48,"&lt;500000",'Page 8.4.2'!$E$7:$E$48,D15,'Page 8.4.2'!$F$7:$F$48,G15)</f>
        <v>0</v>
      </c>
      <c r="G15" s="21" t="s">
        <v>15</v>
      </c>
      <c r="H15" s="16">
        <v>0.22953887558714423</v>
      </c>
      <c r="I15" s="17">
        <f t="shared" si="0"/>
        <v>0</v>
      </c>
      <c r="K15" s="18"/>
      <c r="L15" s="19"/>
    </row>
    <row r="16" spans="1:12" ht="12" customHeight="1" x14ac:dyDescent="0.2">
      <c r="A16" s="8"/>
      <c r="B16" s="1" t="s">
        <v>18</v>
      </c>
      <c r="D16" s="3">
        <v>355</v>
      </c>
      <c r="E16" s="3" t="s">
        <v>14</v>
      </c>
      <c r="F16" s="21">
        <f>SUMIFS('Page 8.4.2'!$J$7:$J$48,'Page 8.4.2'!$L$7:$L$48,"&lt;500000",'Page 8.4.2'!$E$7:$E$48,D16,'Page 8.4.2'!$F$7:$F$48,G16)</f>
        <v>927300</v>
      </c>
      <c r="G16" s="21" t="s">
        <v>16</v>
      </c>
      <c r="H16" s="16">
        <v>0.23084885646883446</v>
      </c>
      <c r="I16" s="17">
        <f t="shared" si="0"/>
        <v>214066.1446035502</v>
      </c>
      <c r="K16" s="18"/>
      <c r="L16" s="19"/>
    </row>
    <row r="17" spans="1:12" ht="12" customHeight="1" x14ac:dyDescent="0.2">
      <c r="A17" s="8"/>
      <c r="B17" s="1" t="s">
        <v>19</v>
      </c>
      <c r="D17" s="3">
        <v>397</v>
      </c>
      <c r="E17" s="13" t="s">
        <v>14</v>
      </c>
      <c r="F17" s="21">
        <f>SUMIFS('Page 8.4.2'!$J$7:$J$48,'Page 8.4.2'!$L$7:$L$48,"&lt;500000",'Page 8.4.2'!$E$7:$E$48,D17,'Page 8.4.2'!$F$7:$F$48,G17)</f>
        <v>4593688</v>
      </c>
      <c r="G17" s="3" t="s">
        <v>20</v>
      </c>
      <c r="H17" s="16">
        <v>6.8539355270203509E-2</v>
      </c>
      <c r="I17" s="17">
        <f t="shared" si="0"/>
        <v>314848.4138324706</v>
      </c>
      <c r="K17" s="18"/>
      <c r="L17" s="19"/>
    </row>
    <row r="18" spans="1:12" ht="12" customHeight="1" x14ac:dyDescent="0.2">
      <c r="A18" s="8"/>
      <c r="B18" s="1" t="s">
        <v>19</v>
      </c>
      <c r="D18" s="3">
        <v>397</v>
      </c>
      <c r="E18" s="13" t="s">
        <v>14</v>
      </c>
      <c r="F18" s="21">
        <f>SUMIFS('Page 8.4.2'!$J$7:$J$48,'Page 8.4.2'!$L$7:$L$48,"&lt;500000",'Page 8.4.2'!$E$7:$E$48,D18,'Page 8.4.2'!$F$7:$F$48,G18)</f>
        <v>1232443.67</v>
      </c>
      <c r="G18" s="21" t="s">
        <v>16</v>
      </c>
      <c r="H18" s="16">
        <v>0.23084885646883446</v>
      </c>
      <c r="I18" s="17">
        <f t="shared" si="0"/>
        <v>284508.21188175358</v>
      </c>
      <c r="K18" s="18"/>
      <c r="L18" s="19"/>
    </row>
    <row r="19" spans="1:12" ht="12" customHeight="1" x14ac:dyDescent="0.2">
      <c r="A19" s="8"/>
      <c r="B19" s="1" t="s">
        <v>21</v>
      </c>
      <c r="D19" s="23">
        <v>360</v>
      </c>
      <c r="E19" s="13" t="s">
        <v>14</v>
      </c>
      <c r="F19" s="24">
        <f>SUMIFS('Page 8.4.2'!$J$7:$J$48,'Page 8.4.2'!$L$7:$L$48,"&lt;500000",'Page 8.4.2'!$E$7:$E$48,D19,'Page 8.4.2'!$F$7:$F$48,G19)</f>
        <v>0</v>
      </c>
      <c r="G19" s="3" t="s">
        <v>22</v>
      </c>
      <c r="H19" s="16" t="s">
        <v>23</v>
      </c>
      <c r="I19" s="25">
        <f>F19</f>
        <v>0</v>
      </c>
      <c r="J19" s="4"/>
      <c r="L19" s="1" t="s">
        <v>24</v>
      </c>
    </row>
    <row r="20" spans="1:12" ht="12" customHeight="1" x14ac:dyDescent="0.2">
      <c r="A20" s="8"/>
      <c r="B20" s="26" t="s">
        <v>25</v>
      </c>
      <c r="C20" s="8"/>
      <c r="D20" s="20"/>
      <c r="E20" s="13"/>
      <c r="F20" s="27">
        <f>SUM(F12:F19)</f>
        <v>14848088.68</v>
      </c>
      <c r="G20" s="21"/>
      <c r="H20" s="16"/>
      <c r="I20" s="28">
        <f>SUM(I12:I19)</f>
        <v>2678575.8474884303</v>
      </c>
      <c r="J20" s="4" t="s">
        <v>26</v>
      </c>
      <c r="L20" s="29">
        <f>F20-'Page 8.4.2'!J55</f>
        <v>0</v>
      </c>
    </row>
    <row r="21" spans="1:12" ht="12" customHeight="1" x14ac:dyDescent="0.2">
      <c r="A21" s="8"/>
      <c r="I21" s="17"/>
    </row>
    <row r="22" spans="1:12" ht="12" customHeight="1" x14ac:dyDescent="0.2">
      <c r="A22" s="8"/>
      <c r="B22" s="9" t="s">
        <v>27</v>
      </c>
      <c r="C22" s="8"/>
      <c r="D22" s="20"/>
      <c r="E22" s="13"/>
      <c r="F22" s="21"/>
      <c r="G22" s="21"/>
      <c r="H22" s="16"/>
      <c r="I22" s="17"/>
      <c r="J22" s="22"/>
    </row>
    <row r="23" spans="1:12" ht="12" customHeight="1" x14ac:dyDescent="0.2">
      <c r="A23" s="8"/>
      <c r="B23" s="8" t="s">
        <v>28</v>
      </c>
      <c r="C23" s="8"/>
      <c r="D23" s="20" t="s">
        <v>29</v>
      </c>
      <c r="E23" s="13" t="s">
        <v>14</v>
      </c>
      <c r="F23" s="30">
        <f>SUMIFS('Page 8.4.2'!P:P,'Page 8.4.2'!N:N,"STMP"&amp;G23,'Page 8.4.2'!L:L,"&lt;500000")</f>
        <v>-58201.066946023406</v>
      </c>
      <c r="G23" s="21" t="s">
        <v>15</v>
      </c>
      <c r="H23" s="16">
        <v>0.22953887558714423</v>
      </c>
      <c r="I23" s="17">
        <f t="shared" ref="I23:I29" si="1">H23*F23</f>
        <v>-13359.407464762318</v>
      </c>
      <c r="J23" s="22"/>
    </row>
    <row r="24" spans="1:12" x14ac:dyDescent="0.2">
      <c r="B24" s="8" t="s">
        <v>28</v>
      </c>
      <c r="C24" s="8"/>
      <c r="D24" s="3" t="s">
        <v>29</v>
      </c>
      <c r="E24" s="13" t="s">
        <v>14</v>
      </c>
      <c r="F24" s="30">
        <f>SUMIFS('Page 8.4.2'!P:P,'Page 8.4.2'!N:N,"STMP"&amp;G24,'Page 8.4.2'!L:L,"&lt;500000")</f>
        <v>-16910.21529481341</v>
      </c>
      <c r="G24" s="21" t="s">
        <v>16</v>
      </c>
      <c r="H24" s="16">
        <v>0.23084885646883446</v>
      </c>
      <c r="I24" s="17">
        <f t="shared" si="1"/>
        <v>-3903.7038634494702</v>
      </c>
      <c r="J24" s="4"/>
    </row>
    <row r="25" spans="1:12" x14ac:dyDescent="0.2">
      <c r="B25" s="8" t="s">
        <v>28</v>
      </c>
      <c r="C25" s="8"/>
      <c r="D25" s="3" t="s">
        <v>30</v>
      </c>
      <c r="E25" s="13" t="s">
        <v>14</v>
      </c>
      <c r="F25" s="30">
        <f>SUMIFS('Page 8.4.2'!P:P,'Page 8.4.2'!N:N,"HYDP"&amp;G25,'Page 8.4.2'!L:L,"&lt;500000")</f>
        <v>-105902.87161519019</v>
      </c>
      <c r="G25" s="21" t="s">
        <v>16</v>
      </c>
      <c r="H25" s="16">
        <v>0.23084885646883446</v>
      </c>
      <c r="I25" s="17">
        <f t="shared" si="1"/>
        <v>-24447.556809132442</v>
      </c>
      <c r="J25" s="4"/>
    </row>
    <row r="26" spans="1:12" x14ac:dyDescent="0.2">
      <c r="B26" s="8" t="s">
        <v>28</v>
      </c>
      <c r="D26" s="3" t="s">
        <v>31</v>
      </c>
      <c r="E26" s="13" t="s">
        <v>14</v>
      </c>
      <c r="F26" s="30">
        <f>SUMIFS('Page 8.4.2'!P:P,'Page 8.4.2'!N:N,"TRNP"&amp;G26,'Page 8.4.2'!L:L,"&lt;500000")</f>
        <v>0</v>
      </c>
      <c r="G26" s="21" t="s">
        <v>15</v>
      </c>
      <c r="H26" s="16">
        <v>0.22953887558714423</v>
      </c>
      <c r="I26" s="17">
        <f t="shared" si="1"/>
        <v>0</v>
      </c>
    </row>
    <row r="27" spans="1:12" x14ac:dyDescent="0.2">
      <c r="B27" s="8" t="s">
        <v>28</v>
      </c>
      <c r="D27" s="3" t="s">
        <v>31</v>
      </c>
      <c r="E27" s="13" t="s">
        <v>14</v>
      </c>
      <c r="F27" s="30">
        <f>SUMIFS('Page 8.4.2'!P:P,'Page 8.4.2'!N:N,"TRNP"&amp;G27,'Page 8.4.2'!L:L,"&lt;500000")</f>
        <v>-18778.036981795842</v>
      </c>
      <c r="G27" s="21" t="s">
        <v>16</v>
      </c>
      <c r="H27" s="16">
        <v>0.23084885646883446</v>
      </c>
      <c r="I27" s="17">
        <f t="shared" si="1"/>
        <v>-4334.8883639770538</v>
      </c>
    </row>
    <row r="28" spans="1:12" x14ac:dyDescent="0.2">
      <c r="B28" s="8" t="s">
        <v>28</v>
      </c>
      <c r="D28" s="3" t="s">
        <v>32</v>
      </c>
      <c r="E28" s="13" t="s">
        <v>14</v>
      </c>
      <c r="F28" s="30">
        <f>SUMIFS('Page 8.4.2'!P:P,'Page 8.4.2'!N:N,"GNLP"&amp;G28,'Page 8.4.2'!L:L,"&lt;500000")</f>
        <v>-194907.1694929197</v>
      </c>
      <c r="G28" s="3" t="s">
        <v>20</v>
      </c>
      <c r="H28" s="16">
        <v>6.8539355270203509E-2</v>
      </c>
      <c r="I28" s="17">
        <f t="shared" si="1"/>
        <v>-13358.811734584993</v>
      </c>
    </row>
    <row r="29" spans="1:12" ht="12" customHeight="1" x14ac:dyDescent="0.2">
      <c r="A29" s="8"/>
      <c r="B29" s="8" t="s">
        <v>28</v>
      </c>
      <c r="D29" s="3" t="s">
        <v>32</v>
      </c>
      <c r="E29" s="13" t="s">
        <v>14</v>
      </c>
      <c r="F29" s="30">
        <f>SUMIFS('Page 8.4.2'!P:P,'Page 8.4.2'!N:N,"GNLP"&amp;G29,'Page 8.4.2'!L:L,"&lt;500000")</f>
        <v>-29064.369312738054</v>
      </c>
      <c r="G29" s="21" t="s">
        <v>16</v>
      </c>
      <c r="H29" s="16">
        <v>0.23084885646883446</v>
      </c>
      <c r="I29" s="17">
        <f t="shared" si="1"/>
        <v>-6709.4764198334642</v>
      </c>
    </row>
    <row r="30" spans="1:12" ht="12" customHeight="1" x14ac:dyDescent="0.2">
      <c r="A30" s="8"/>
      <c r="B30" s="8" t="s">
        <v>28</v>
      </c>
      <c r="D30" s="3">
        <v>108360</v>
      </c>
      <c r="E30" s="13" t="s">
        <v>14</v>
      </c>
      <c r="F30" s="31">
        <f>SUMIFS('Page 8.4.2'!P:P,'Page 8.4.2'!N:N,"DSTP"&amp;G30,'Page 8.4.2'!L:L,"&lt;500000")</f>
        <v>0</v>
      </c>
      <c r="G30" s="3" t="s">
        <v>22</v>
      </c>
      <c r="H30" s="16" t="s">
        <v>23</v>
      </c>
      <c r="I30" s="25">
        <f>F30</f>
        <v>0</v>
      </c>
    </row>
    <row r="31" spans="1:12" ht="12" customHeight="1" x14ac:dyDescent="0.2">
      <c r="A31" s="8"/>
      <c r="B31" s="32" t="s">
        <v>33</v>
      </c>
      <c r="C31" s="8"/>
      <c r="D31" s="3"/>
      <c r="E31" s="13"/>
      <c r="F31" s="33">
        <f>SUM(F23:F30)</f>
        <v>-423763.72964348062</v>
      </c>
      <c r="G31" s="21"/>
      <c r="H31" s="16"/>
      <c r="I31" s="28">
        <f>SUM(I23:I30)</f>
        <v>-66113.844655739726</v>
      </c>
      <c r="J31" s="4" t="s">
        <v>34</v>
      </c>
      <c r="L31" s="29">
        <f>F31-'Page 8.4.2'!K55</f>
        <v>0</v>
      </c>
    </row>
    <row r="32" spans="1:12" ht="12" customHeight="1" x14ac:dyDescent="0.2">
      <c r="A32" s="8"/>
      <c r="B32" s="8"/>
      <c r="C32" s="8"/>
      <c r="D32" s="20"/>
      <c r="E32" s="34"/>
      <c r="F32" s="21"/>
      <c r="G32" s="21"/>
      <c r="H32" s="16"/>
      <c r="I32" s="17"/>
      <c r="J32" s="4"/>
    </row>
    <row r="33" spans="1:12" ht="12" customHeight="1" x14ac:dyDescent="0.2">
      <c r="A33" s="8"/>
      <c r="B33" s="32" t="s">
        <v>35</v>
      </c>
      <c r="C33" s="8"/>
      <c r="D33" s="20"/>
      <c r="E33" s="34"/>
      <c r="F33" s="21"/>
      <c r="G33" s="21"/>
      <c r="H33" s="16"/>
      <c r="I33" s="17"/>
      <c r="J33" s="4"/>
    </row>
    <row r="34" spans="1:12" ht="12" customHeight="1" x14ac:dyDescent="0.2">
      <c r="A34" s="8"/>
      <c r="B34" s="8" t="s">
        <v>36</v>
      </c>
      <c r="C34" s="8"/>
      <c r="D34" s="20" t="s">
        <v>37</v>
      </c>
      <c r="E34" s="13" t="s">
        <v>14</v>
      </c>
      <c r="F34" s="30">
        <f>SUMIFS('Page 8.4.2'!O:O,'Page 8.4.2'!N:N,"STMP"&amp;G34,'Page 8.4.2'!L:L,"&lt;500000")</f>
        <v>58201.066946023406</v>
      </c>
      <c r="G34" s="21" t="s">
        <v>15</v>
      </c>
      <c r="H34" s="16">
        <v>0.22953887558714423</v>
      </c>
      <c r="I34" s="17">
        <f t="shared" ref="I34:I40" si="2">H34*F34</f>
        <v>13359.407464762318</v>
      </c>
      <c r="J34" s="4"/>
    </row>
    <row r="35" spans="1:12" ht="12" customHeight="1" x14ac:dyDescent="0.2">
      <c r="A35" s="8"/>
      <c r="B35" s="8" t="s">
        <v>36</v>
      </c>
      <c r="C35" s="8"/>
      <c r="D35" s="20" t="s">
        <v>37</v>
      </c>
      <c r="E35" s="13" t="s">
        <v>14</v>
      </c>
      <c r="F35" s="30">
        <f>SUMIFS('Page 8.4.2'!O:O,'Page 8.4.2'!N:N,"STMP"&amp;G35,'Page 8.4.2'!L:L,"&lt;500000")</f>
        <v>15031.302484278587</v>
      </c>
      <c r="G35" s="21" t="s">
        <v>16</v>
      </c>
      <c r="H35" s="16">
        <v>0.23084885646883446</v>
      </c>
      <c r="I35" s="17">
        <f t="shared" si="2"/>
        <v>3469.9589897328624</v>
      </c>
      <c r="J35" s="4"/>
    </row>
    <row r="36" spans="1:12" ht="12" customHeight="1" x14ac:dyDescent="0.2">
      <c r="A36" s="8"/>
      <c r="B36" s="8" t="s">
        <v>36</v>
      </c>
      <c r="C36" s="8"/>
      <c r="D36" s="20" t="s">
        <v>38</v>
      </c>
      <c r="E36" s="13" t="s">
        <v>14</v>
      </c>
      <c r="F36" s="30">
        <f>SUMIFS('Page 8.4.2'!O:O,'Page 8.4.2'!N:N,"HYDP"&amp;G36,'Page 8.4.2'!L:L,"&lt;500000")</f>
        <v>103230.62626891863</v>
      </c>
      <c r="G36" s="21" t="s">
        <v>16</v>
      </c>
      <c r="H36" s="16">
        <v>0.23084885646883446</v>
      </c>
      <c r="I36" s="17">
        <f t="shared" si="2"/>
        <v>23830.672026741489</v>
      </c>
      <c r="J36" s="4"/>
    </row>
    <row r="37" spans="1:12" ht="12" customHeight="1" x14ac:dyDescent="0.2">
      <c r="A37" s="8"/>
      <c r="B37" s="8" t="s">
        <v>36</v>
      </c>
      <c r="C37" s="8"/>
      <c r="D37" s="20" t="s">
        <v>39</v>
      </c>
      <c r="E37" s="13" t="s">
        <v>14</v>
      </c>
      <c r="F37" s="30">
        <f>SUMIFS('Page 8.4.2'!O:O,'Page 8.4.2'!N:N,"TRNP"&amp;G37,'Page 8.4.2'!L:L,"&lt;500000")</f>
        <v>0</v>
      </c>
      <c r="G37" s="21" t="s">
        <v>15</v>
      </c>
      <c r="H37" s="16">
        <v>0.22953887558714423</v>
      </c>
      <c r="I37" s="17">
        <f t="shared" si="2"/>
        <v>0</v>
      </c>
    </row>
    <row r="38" spans="1:12" ht="12" customHeight="1" x14ac:dyDescent="0.2">
      <c r="A38" s="8"/>
      <c r="B38" s="8" t="s">
        <v>36</v>
      </c>
      <c r="C38" s="8"/>
      <c r="D38" s="20" t="s">
        <v>39</v>
      </c>
      <c r="E38" s="13" t="s">
        <v>14</v>
      </c>
      <c r="F38" s="30">
        <f>SUMIFS('Page 8.4.2'!O:O,'Page 8.4.2'!N:N,"TRNP"&amp;G38,'Page 8.4.2'!L:L,"&lt;500000")</f>
        <v>16691.588428262974</v>
      </c>
      <c r="G38" s="21" t="s">
        <v>16</v>
      </c>
      <c r="H38" s="16">
        <v>0.23084885646883446</v>
      </c>
      <c r="I38" s="17">
        <f t="shared" si="2"/>
        <v>3853.2341013129376</v>
      </c>
      <c r="J38" s="4"/>
    </row>
    <row r="39" spans="1:12" ht="12" customHeight="1" x14ac:dyDescent="0.2">
      <c r="A39" s="8"/>
      <c r="B39" s="8" t="s">
        <v>36</v>
      </c>
      <c r="C39" s="8"/>
      <c r="D39" s="20" t="s">
        <v>40</v>
      </c>
      <c r="E39" s="13" t="s">
        <v>14</v>
      </c>
      <c r="F39" s="30">
        <f>SUMIFS('Page 8.4.2'!O:O,'Page 8.4.2'!N:N,"GNLP"&amp;G39,'Page 8.4.2'!L:L,"&lt;500000")</f>
        <v>194907.1694929197</v>
      </c>
      <c r="G39" s="3" t="s">
        <v>20</v>
      </c>
      <c r="H39" s="16">
        <v>6.8539355270203509E-2</v>
      </c>
      <c r="I39" s="17">
        <f t="shared" si="2"/>
        <v>13358.811734584993</v>
      </c>
      <c r="J39" s="4"/>
    </row>
    <row r="40" spans="1:12" ht="12" customHeight="1" x14ac:dyDescent="0.2">
      <c r="A40" s="8"/>
      <c r="B40" s="8" t="s">
        <v>36</v>
      </c>
      <c r="C40" s="8"/>
      <c r="D40" s="20" t="s">
        <v>40</v>
      </c>
      <c r="E40" s="13" t="s">
        <v>14</v>
      </c>
      <c r="F40" s="30">
        <f>SUMIFS('Page 8.4.2'!O:O,'Page 8.4.2'!N:N,"GNLP"&amp;G40,'Page 8.4.2'!L:L,"&lt;500000")</f>
        <v>29064.369312738054</v>
      </c>
      <c r="G40" s="21" t="s">
        <v>16</v>
      </c>
      <c r="H40" s="16">
        <v>0.23084885646883446</v>
      </c>
      <c r="I40" s="17">
        <f t="shared" si="2"/>
        <v>6709.4764198334642</v>
      </c>
      <c r="J40" s="4"/>
    </row>
    <row r="41" spans="1:12" ht="12" customHeight="1" x14ac:dyDescent="0.2">
      <c r="A41" s="8"/>
      <c r="B41" s="8" t="s">
        <v>36</v>
      </c>
      <c r="C41" s="8"/>
      <c r="D41" s="20">
        <v>403360</v>
      </c>
      <c r="E41" s="13" t="s">
        <v>14</v>
      </c>
      <c r="F41" s="31">
        <f>SUMIFS('Page 8.4.2'!O:O,'Page 8.4.2'!N:N,"DSTP"&amp;G41,'Page 8.4.2'!L:L,"&lt;500000")</f>
        <v>0</v>
      </c>
      <c r="G41" s="3" t="s">
        <v>22</v>
      </c>
      <c r="H41" s="16" t="s">
        <v>23</v>
      </c>
      <c r="I41" s="25">
        <f>F41</f>
        <v>0</v>
      </c>
      <c r="J41" s="4"/>
    </row>
    <row r="42" spans="1:12" ht="12" customHeight="1" x14ac:dyDescent="0.2">
      <c r="A42" s="8"/>
      <c r="B42" s="32" t="s">
        <v>41</v>
      </c>
      <c r="C42" s="8"/>
      <c r="D42" s="20"/>
      <c r="E42" s="13"/>
      <c r="F42" s="27">
        <f>SUM(F34:F41)</f>
        <v>417126.12293314136</v>
      </c>
      <c r="G42" s="21"/>
      <c r="H42" s="16"/>
      <c r="I42" s="28">
        <f>SUM(I34:I41)</f>
        <v>64581.560736968073</v>
      </c>
      <c r="J42" s="4" t="s">
        <v>34</v>
      </c>
      <c r="L42" s="29">
        <f>F42-'Page 8.4.2'!L55</f>
        <v>0</v>
      </c>
    </row>
    <row r="43" spans="1:12" ht="12" customHeight="1" x14ac:dyDescent="0.2">
      <c r="A43" s="8"/>
      <c r="H43" s="35"/>
      <c r="I43" s="17"/>
      <c r="J43" s="4"/>
    </row>
    <row r="44" spans="1:12" ht="12" customHeight="1" x14ac:dyDescent="0.2">
      <c r="A44" s="8"/>
      <c r="B44" s="36"/>
      <c r="C44" s="37"/>
      <c r="D44" s="20"/>
      <c r="E44" s="20"/>
      <c r="F44" s="21"/>
      <c r="G44" s="38"/>
      <c r="H44" s="35"/>
      <c r="I44" s="17"/>
      <c r="J44" s="4"/>
    </row>
    <row r="45" spans="1:12" ht="12" customHeight="1" x14ac:dyDescent="0.2">
      <c r="A45" s="8"/>
      <c r="B45" s="8"/>
      <c r="C45" s="8"/>
      <c r="D45" s="20"/>
      <c r="E45" s="13"/>
      <c r="F45" s="21"/>
      <c r="G45" s="21"/>
      <c r="H45" s="35"/>
      <c r="I45" s="14"/>
      <c r="J45" s="4"/>
    </row>
    <row r="46" spans="1:12" ht="12" customHeight="1" x14ac:dyDescent="0.2">
      <c r="A46" s="8"/>
      <c r="B46" s="8"/>
      <c r="C46" s="8"/>
      <c r="D46" s="20"/>
      <c r="E46" s="13"/>
      <c r="F46" s="21"/>
      <c r="G46" s="21"/>
      <c r="H46" s="40"/>
      <c r="I46" s="14"/>
      <c r="J46" s="4"/>
    </row>
    <row r="47" spans="1:12" ht="12" customHeight="1" x14ac:dyDescent="0.2">
      <c r="A47" s="8"/>
      <c r="B47" s="8"/>
      <c r="C47" s="8"/>
      <c r="D47" s="20"/>
      <c r="E47" s="13"/>
      <c r="F47" s="21"/>
      <c r="G47" s="21"/>
      <c r="H47" s="40"/>
      <c r="I47" s="14"/>
      <c r="J47" s="4"/>
    </row>
    <row r="48" spans="1:12" ht="12" customHeight="1" x14ac:dyDescent="0.2">
      <c r="A48" s="8"/>
      <c r="B48" s="8"/>
      <c r="C48" s="8"/>
      <c r="D48" s="20"/>
      <c r="E48" s="13"/>
      <c r="F48" s="21"/>
      <c r="G48" s="21"/>
      <c r="H48" s="40"/>
      <c r="I48" s="14"/>
      <c r="J48" s="4"/>
    </row>
    <row r="49" spans="1:10" ht="12" customHeight="1" x14ac:dyDescent="0.2">
      <c r="A49" s="8"/>
      <c r="B49" s="8"/>
      <c r="C49" s="8"/>
      <c r="D49" s="20"/>
      <c r="E49" s="13"/>
      <c r="F49" s="21"/>
      <c r="G49" s="21"/>
      <c r="H49" s="40"/>
      <c r="I49" s="10"/>
      <c r="J49" s="4"/>
    </row>
    <row r="50" spans="1:10" s="8" customFormat="1" ht="12" customHeight="1" x14ac:dyDescent="0.2">
      <c r="D50" s="20"/>
      <c r="E50" s="13"/>
      <c r="F50" s="21"/>
      <c r="G50" s="21"/>
      <c r="H50" s="10"/>
      <c r="I50" s="10"/>
      <c r="J50" s="10"/>
    </row>
    <row r="51" spans="1:10" s="8" customFormat="1" ht="12" customHeight="1" x14ac:dyDescent="0.2">
      <c r="D51" s="20"/>
      <c r="E51" s="13"/>
      <c r="F51" s="21"/>
      <c r="G51" s="21"/>
      <c r="H51" s="10"/>
      <c r="I51" s="10"/>
      <c r="J51" s="10"/>
    </row>
    <row r="52" spans="1:10" ht="12" customHeight="1" x14ac:dyDescent="0.2">
      <c r="A52" s="8"/>
      <c r="B52" s="8"/>
      <c r="C52" s="8"/>
      <c r="D52" s="20"/>
      <c r="E52" s="13"/>
      <c r="F52" s="21"/>
      <c r="G52" s="21"/>
      <c r="H52" s="10"/>
      <c r="I52" s="10"/>
      <c r="J52" s="41"/>
    </row>
    <row r="53" spans="1:10" ht="12" customHeight="1" x14ac:dyDescent="0.2">
      <c r="A53" s="8"/>
      <c r="B53" s="8"/>
      <c r="C53" s="8"/>
      <c r="D53" s="20"/>
      <c r="E53" s="13"/>
      <c r="F53" s="21"/>
      <c r="G53" s="21"/>
      <c r="H53" s="10"/>
      <c r="I53" s="10"/>
      <c r="J53" s="41"/>
    </row>
    <row r="54" spans="1:10" ht="12" customHeight="1" x14ac:dyDescent="0.2">
      <c r="A54" s="8"/>
      <c r="B54" s="42"/>
      <c r="C54" s="8"/>
      <c r="D54" s="43"/>
      <c r="E54" s="10" t="s">
        <v>42</v>
      </c>
      <c r="F54" s="10"/>
      <c r="G54" s="10"/>
      <c r="H54" s="10"/>
      <c r="I54" s="10"/>
      <c r="J54" s="41"/>
    </row>
    <row r="55" spans="1:10" ht="12" customHeight="1" thickBot="1" x14ac:dyDescent="0.25">
      <c r="A55" s="8"/>
      <c r="B55" s="44" t="s">
        <v>43</v>
      </c>
      <c r="C55" s="8"/>
      <c r="D55" s="43"/>
      <c r="E55" s="10" t="s">
        <v>42</v>
      </c>
      <c r="F55" s="10"/>
      <c r="G55" s="10"/>
      <c r="H55" s="10"/>
      <c r="I55" s="10"/>
      <c r="J55" s="41"/>
    </row>
    <row r="56" spans="1:10" ht="12" customHeight="1" x14ac:dyDescent="0.2">
      <c r="A56" s="45"/>
      <c r="B56" s="46"/>
      <c r="C56" s="47"/>
      <c r="D56" s="48"/>
      <c r="E56" s="49" t="s">
        <v>42</v>
      </c>
      <c r="F56" s="50"/>
      <c r="G56" s="49"/>
      <c r="H56" s="49"/>
      <c r="I56" s="49"/>
      <c r="J56" s="51"/>
    </row>
    <row r="57" spans="1:10" ht="12" customHeight="1" x14ac:dyDescent="0.2">
      <c r="A57" s="52"/>
      <c r="B57" s="42"/>
      <c r="C57" s="8"/>
      <c r="D57" s="43"/>
      <c r="E57" s="10" t="s">
        <v>42</v>
      </c>
      <c r="F57" s="10"/>
      <c r="G57" s="10"/>
      <c r="H57" s="10"/>
      <c r="I57" s="10"/>
      <c r="J57" s="53"/>
    </row>
    <row r="58" spans="1:10" ht="12" customHeight="1" x14ac:dyDescent="0.2">
      <c r="A58" s="52"/>
      <c r="B58" s="42"/>
      <c r="C58" s="8"/>
      <c r="D58" s="43"/>
      <c r="E58" s="10" t="s">
        <v>42</v>
      </c>
      <c r="F58" s="10"/>
      <c r="G58" s="10"/>
      <c r="H58" s="10"/>
      <c r="I58" s="10"/>
      <c r="J58" s="53"/>
    </row>
    <row r="59" spans="1:10" ht="12" customHeight="1" x14ac:dyDescent="0.2">
      <c r="A59" s="52"/>
      <c r="B59" s="8"/>
      <c r="C59" s="8"/>
      <c r="D59" s="43"/>
      <c r="E59" s="10" t="s">
        <v>42</v>
      </c>
      <c r="F59" s="10"/>
      <c r="G59" s="10"/>
      <c r="H59" s="10"/>
      <c r="I59" s="10"/>
      <c r="J59" s="54"/>
    </row>
    <row r="60" spans="1:10" ht="12" customHeight="1" x14ac:dyDescent="0.2">
      <c r="A60" s="52"/>
      <c r="B60" s="8"/>
      <c r="C60" s="8"/>
      <c r="D60" s="43"/>
      <c r="E60" s="10" t="s">
        <v>42</v>
      </c>
      <c r="F60" s="8"/>
      <c r="G60" s="8"/>
      <c r="H60" s="8"/>
      <c r="I60" s="8"/>
      <c r="J60" s="55"/>
    </row>
    <row r="61" spans="1:10" x14ac:dyDescent="0.2">
      <c r="A61" s="52"/>
      <c r="B61" s="8"/>
      <c r="C61" s="8"/>
      <c r="D61" s="56"/>
      <c r="E61" s="13"/>
      <c r="F61" s="37"/>
      <c r="G61" s="8"/>
      <c r="H61" s="8"/>
      <c r="I61" s="8"/>
      <c r="J61" s="55"/>
    </row>
    <row r="62" spans="1:10" x14ac:dyDescent="0.2">
      <c r="A62" s="52"/>
      <c r="B62" s="8"/>
      <c r="C62" s="8"/>
      <c r="D62" s="21"/>
      <c r="E62" s="13"/>
      <c r="F62" s="14"/>
      <c r="G62" s="57"/>
      <c r="H62" s="8"/>
      <c r="I62" s="8"/>
      <c r="J62" s="55"/>
    </row>
    <row r="63" spans="1:10" x14ac:dyDescent="0.2">
      <c r="A63" s="52"/>
      <c r="B63" s="8"/>
      <c r="C63" s="8"/>
      <c r="D63" s="21"/>
      <c r="E63" s="13"/>
      <c r="F63" s="14"/>
      <c r="G63" s="57"/>
      <c r="H63" s="8"/>
      <c r="I63" s="8"/>
      <c r="J63" s="55"/>
    </row>
    <row r="64" spans="1:10" x14ac:dyDescent="0.2">
      <c r="A64" s="52"/>
      <c r="B64" s="8"/>
      <c r="C64" s="8"/>
      <c r="D64" s="21"/>
      <c r="E64" s="13"/>
      <c r="F64" s="14"/>
      <c r="G64" s="57"/>
      <c r="H64" s="8"/>
      <c r="I64" s="8"/>
      <c r="J64" s="55"/>
    </row>
    <row r="65" spans="1:10" x14ac:dyDescent="0.2">
      <c r="A65" s="52"/>
      <c r="B65" s="8"/>
      <c r="C65" s="8"/>
      <c r="D65" s="21"/>
      <c r="E65" s="13"/>
      <c r="F65" s="14"/>
      <c r="G65" s="57"/>
      <c r="H65" s="8"/>
      <c r="I65" s="8"/>
      <c r="J65" s="55"/>
    </row>
    <row r="66" spans="1:10" x14ac:dyDescent="0.2">
      <c r="A66" s="52"/>
      <c r="B66" s="8"/>
      <c r="C66" s="8"/>
      <c r="D66" s="21"/>
      <c r="E66" s="13"/>
      <c r="F66" s="14"/>
      <c r="G66" s="57"/>
      <c r="H66" s="8"/>
      <c r="I66" s="8"/>
      <c r="J66" s="55"/>
    </row>
    <row r="67" spans="1:10" ht="13.5" thickBot="1" x14ac:dyDescent="0.25">
      <c r="A67" s="58"/>
      <c r="B67" s="59"/>
      <c r="C67" s="59"/>
      <c r="D67" s="60"/>
      <c r="E67" s="61"/>
      <c r="F67" s="62"/>
      <c r="G67" s="59"/>
      <c r="H67" s="59"/>
      <c r="I67" s="59"/>
      <c r="J67" s="63"/>
    </row>
    <row r="68" spans="1:10" x14ac:dyDescent="0.2">
      <c r="D68" s="64"/>
      <c r="E68" s="13"/>
      <c r="F68" s="14"/>
    </row>
    <row r="69" spans="1:10" x14ac:dyDescent="0.2">
      <c r="D69" s="20"/>
      <c r="E69" s="13"/>
      <c r="F69" s="14"/>
    </row>
    <row r="70" spans="1:10" x14ac:dyDescent="0.2">
      <c r="D70" s="20"/>
      <c r="E70" s="13"/>
      <c r="F70" s="14"/>
    </row>
    <row r="71" spans="1:10" x14ac:dyDescent="0.2">
      <c r="D71" s="21"/>
      <c r="E71" s="13"/>
      <c r="F71" s="14"/>
    </row>
    <row r="72" spans="1:10" x14ac:dyDescent="0.2">
      <c r="D72" s="20"/>
      <c r="E72" s="13"/>
      <c r="F72" s="14"/>
    </row>
    <row r="73" spans="1:10" x14ac:dyDescent="0.2">
      <c r="D73" s="64"/>
      <c r="E73" s="13"/>
      <c r="F73" s="14"/>
    </row>
    <row r="74" spans="1:10" x14ac:dyDescent="0.2">
      <c r="D74" s="65"/>
    </row>
    <row r="75" spans="1:10" x14ac:dyDescent="0.2">
      <c r="D75" s="65"/>
    </row>
    <row r="76" spans="1:10" x14ac:dyDescent="0.2">
      <c r="D76" s="65"/>
    </row>
    <row r="77" spans="1:10" x14ac:dyDescent="0.2">
      <c r="D77" s="65"/>
    </row>
    <row r="78" spans="1:10" x14ac:dyDescent="0.2">
      <c r="D78" s="65"/>
    </row>
    <row r="79" spans="1:10" x14ac:dyDescent="0.2">
      <c r="D79" s="65"/>
    </row>
    <row r="80" spans="1:10" x14ac:dyDescent="0.2">
      <c r="D80" s="65"/>
    </row>
    <row r="81" spans="4:4" x14ac:dyDescent="0.2">
      <c r="D81" s="65"/>
    </row>
    <row r="82" spans="4:4" x14ac:dyDescent="0.2">
      <c r="D82" s="65"/>
    </row>
    <row r="83" spans="4:4" x14ac:dyDescent="0.2">
      <c r="D83" s="65"/>
    </row>
    <row r="84" spans="4:4" x14ac:dyDescent="0.2">
      <c r="D84" s="65"/>
    </row>
    <row r="85" spans="4:4" x14ac:dyDescent="0.2">
      <c r="D85" s="65"/>
    </row>
    <row r="86" spans="4:4" x14ac:dyDescent="0.2">
      <c r="D86" s="65"/>
    </row>
    <row r="87" spans="4:4" x14ac:dyDescent="0.2">
      <c r="D87" s="65"/>
    </row>
    <row r="88" spans="4:4" x14ac:dyDescent="0.2">
      <c r="D88" s="65"/>
    </row>
    <row r="89" spans="4:4" x14ac:dyDescent="0.2">
      <c r="D89" s="65"/>
    </row>
    <row r="90" spans="4:4" x14ac:dyDescent="0.2">
      <c r="D90" s="65"/>
    </row>
    <row r="91" spans="4:4" x14ac:dyDescent="0.2">
      <c r="D91" s="65"/>
    </row>
    <row r="92" spans="4:4" x14ac:dyDescent="0.2">
      <c r="D92" s="65"/>
    </row>
    <row r="93" spans="4:4" x14ac:dyDescent="0.2">
      <c r="D93" s="65"/>
    </row>
    <row r="94" spans="4:4" x14ac:dyDescent="0.2">
      <c r="D94" s="65"/>
    </row>
    <row r="95" spans="4:4" x14ac:dyDescent="0.2">
      <c r="D95" s="65"/>
    </row>
    <row r="96" spans="4:4" x14ac:dyDescent="0.2">
      <c r="D96" s="65"/>
    </row>
    <row r="97" spans="4:4" x14ac:dyDescent="0.2">
      <c r="D97" s="65"/>
    </row>
    <row r="98" spans="4:4" x14ac:dyDescent="0.2">
      <c r="D98" s="65"/>
    </row>
    <row r="99" spans="4:4" x14ac:dyDescent="0.2">
      <c r="D99" s="65"/>
    </row>
    <row r="100" spans="4:4" x14ac:dyDescent="0.2">
      <c r="D100" s="65"/>
    </row>
    <row r="101" spans="4:4" x14ac:dyDescent="0.2">
      <c r="D101" s="65"/>
    </row>
    <row r="102" spans="4:4" x14ac:dyDescent="0.2">
      <c r="D102" s="65"/>
    </row>
    <row r="103" spans="4:4" x14ac:dyDescent="0.2">
      <c r="D103" s="65"/>
    </row>
    <row r="104" spans="4:4" x14ac:dyDescent="0.2">
      <c r="D104" s="65"/>
    </row>
    <row r="105" spans="4:4" x14ac:dyDescent="0.2">
      <c r="D105" s="65"/>
    </row>
    <row r="106" spans="4:4" x14ac:dyDescent="0.2">
      <c r="D106" s="65"/>
    </row>
    <row r="107" spans="4:4" x14ac:dyDescent="0.2">
      <c r="D107" s="65"/>
    </row>
    <row r="108" spans="4:4" x14ac:dyDescent="0.2">
      <c r="D108" s="65"/>
    </row>
    <row r="109" spans="4:4" x14ac:dyDescent="0.2">
      <c r="D109" s="65"/>
    </row>
    <row r="110" spans="4:4" x14ac:dyDescent="0.2">
      <c r="D110" s="65"/>
    </row>
    <row r="111" spans="4:4" x14ac:dyDescent="0.2">
      <c r="D111" s="65"/>
    </row>
    <row r="112" spans="4:4" x14ac:dyDescent="0.2">
      <c r="D112" s="65"/>
    </row>
    <row r="113" spans="4:4" x14ac:dyDescent="0.2">
      <c r="D113" s="65"/>
    </row>
    <row r="114" spans="4:4" x14ac:dyDescent="0.2">
      <c r="D114" s="65"/>
    </row>
    <row r="115" spans="4:4" x14ac:dyDescent="0.2">
      <c r="D115" s="65"/>
    </row>
    <row r="116" spans="4:4" x14ac:dyDescent="0.2">
      <c r="D116" s="65"/>
    </row>
    <row r="117" spans="4:4" x14ac:dyDescent="0.2">
      <c r="D117" s="65"/>
    </row>
    <row r="118" spans="4:4" x14ac:dyDescent="0.2">
      <c r="D118" s="65"/>
    </row>
    <row r="119" spans="4:4" x14ac:dyDescent="0.2">
      <c r="D119" s="65"/>
    </row>
    <row r="120" spans="4:4" x14ac:dyDescent="0.2">
      <c r="D120" s="65"/>
    </row>
    <row r="121" spans="4:4" x14ac:dyDescent="0.2">
      <c r="D121" s="65"/>
    </row>
    <row r="122" spans="4:4" x14ac:dyDescent="0.2">
      <c r="D122" s="65"/>
    </row>
    <row r="123" spans="4:4" x14ac:dyDescent="0.2">
      <c r="D123" s="65"/>
    </row>
    <row r="124" spans="4:4" x14ac:dyDescent="0.2">
      <c r="D124" s="65"/>
    </row>
    <row r="125" spans="4:4" x14ac:dyDescent="0.2">
      <c r="D125" s="65"/>
    </row>
    <row r="126" spans="4:4" x14ac:dyDescent="0.2">
      <c r="D126" s="65"/>
    </row>
    <row r="127" spans="4:4" x14ac:dyDescent="0.2">
      <c r="D127" s="65"/>
    </row>
    <row r="128" spans="4:4" x14ac:dyDescent="0.2">
      <c r="D128" s="65"/>
    </row>
    <row r="129" spans="4:4" x14ac:dyDescent="0.2">
      <c r="D129" s="65"/>
    </row>
    <row r="130" spans="4:4" x14ac:dyDescent="0.2">
      <c r="D130" s="65"/>
    </row>
    <row r="131" spans="4:4" x14ac:dyDescent="0.2">
      <c r="D131" s="65"/>
    </row>
    <row r="132" spans="4:4" x14ac:dyDescent="0.2">
      <c r="D132" s="65"/>
    </row>
    <row r="133" spans="4:4" x14ac:dyDescent="0.2">
      <c r="D133" s="65"/>
    </row>
    <row r="134" spans="4:4" x14ac:dyDescent="0.2">
      <c r="D134" s="65"/>
    </row>
    <row r="135" spans="4:4" x14ac:dyDescent="0.2">
      <c r="D135" s="65"/>
    </row>
    <row r="136" spans="4:4" x14ac:dyDescent="0.2">
      <c r="D136" s="65"/>
    </row>
    <row r="137" spans="4:4" x14ac:dyDescent="0.2">
      <c r="D137" s="65"/>
    </row>
    <row r="138" spans="4:4" x14ac:dyDescent="0.2">
      <c r="D138" s="65"/>
    </row>
    <row r="139" spans="4:4" x14ac:dyDescent="0.2">
      <c r="D139" s="65"/>
    </row>
    <row r="140" spans="4:4" x14ac:dyDescent="0.2">
      <c r="D140" s="65"/>
    </row>
    <row r="141" spans="4:4" x14ac:dyDescent="0.2">
      <c r="D141" s="65"/>
    </row>
    <row r="142" spans="4:4" x14ac:dyDescent="0.2">
      <c r="D142" s="65"/>
    </row>
    <row r="143" spans="4:4" x14ac:dyDescent="0.2">
      <c r="D143" s="65"/>
    </row>
    <row r="144" spans="4:4" x14ac:dyDescent="0.2">
      <c r="D144" s="65"/>
    </row>
    <row r="145" spans="4:4" x14ac:dyDescent="0.2">
      <c r="D145" s="65"/>
    </row>
    <row r="146" spans="4:4" x14ac:dyDescent="0.2">
      <c r="D146" s="65"/>
    </row>
    <row r="147" spans="4:4" x14ac:dyDescent="0.2">
      <c r="D147" s="65"/>
    </row>
    <row r="148" spans="4:4" x14ac:dyDescent="0.2">
      <c r="D148" s="65"/>
    </row>
    <row r="149" spans="4:4" x14ac:dyDescent="0.2">
      <c r="D149" s="65"/>
    </row>
    <row r="150" spans="4:4" x14ac:dyDescent="0.2">
      <c r="D150" s="65"/>
    </row>
    <row r="151" spans="4:4" x14ac:dyDescent="0.2">
      <c r="D151" s="65"/>
    </row>
    <row r="152" spans="4:4" x14ac:dyDescent="0.2">
      <c r="D152" s="65"/>
    </row>
    <row r="153" spans="4:4" x14ac:dyDescent="0.2">
      <c r="D153" s="65"/>
    </row>
    <row r="154" spans="4:4" x14ac:dyDescent="0.2">
      <c r="D154" s="65"/>
    </row>
    <row r="155" spans="4:4" x14ac:dyDescent="0.2">
      <c r="D155" s="65"/>
    </row>
    <row r="156" spans="4:4" x14ac:dyDescent="0.2">
      <c r="D156" s="65"/>
    </row>
    <row r="157" spans="4:4" x14ac:dyDescent="0.2">
      <c r="D157" s="65"/>
    </row>
    <row r="158" spans="4:4" x14ac:dyDescent="0.2">
      <c r="D158" s="65"/>
    </row>
    <row r="159" spans="4:4" x14ac:dyDescent="0.2">
      <c r="D159" s="65"/>
    </row>
    <row r="160" spans="4:4" x14ac:dyDescent="0.2">
      <c r="D160" s="65"/>
    </row>
    <row r="161" spans="4:4" x14ac:dyDescent="0.2">
      <c r="D161" s="65"/>
    </row>
    <row r="162" spans="4:4" x14ac:dyDescent="0.2">
      <c r="D162" s="65"/>
    </row>
    <row r="163" spans="4:4" x14ac:dyDescent="0.2">
      <c r="D163" s="65"/>
    </row>
    <row r="164" spans="4:4" x14ac:dyDescent="0.2">
      <c r="D164" s="65"/>
    </row>
    <row r="165" spans="4:4" x14ac:dyDescent="0.2">
      <c r="D165" s="65"/>
    </row>
    <row r="166" spans="4:4" x14ac:dyDescent="0.2">
      <c r="D166" s="65"/>
    </row>
    <row r="167" spans="4:4" x14ac:dyDescent="0.2">
      <c r="D167" s="65"/>
    </row>
    <row r="168" spans="4:4" x14ac:dyDescent="0.2">
      <c r="D168" s="65"/>
    </row>
    <row r="169" spans="4:4" x14ac:dyDescent="0.2">
      <c r="D169" s="65"/>
    </row>
    <row r="170" spans="4:4" x14ac:dyDescent="0.2">
      <c r="D170" s="65"/>
    </row>
    <row r="171" spans="4:4" x14ac:dyDescent="0.2">
      <c r="D171" s="65"/>
    </row>
    <row r="172" spans="4:4" x14ac:dyDescent="0.2">
      <c r="D172" s="65"/>
    </row>
    <row r="173" spans="4:4" x14ac:dyDescent="0.2">
      <c r="D173" s="65"/>
    </row>
    <row r="174" spans="4:4" x14ac:dyDescent="0.2">
      <c r="D174" s="65"/>
    </row>
    <row r="175" spans="4:4" x14ac:dyDescent="0.2">
      <c r="D175" s="65"/>
    </row>
    <row r="176" spans="4:4" x14ac:dyDescent="0.2">
      <c r="D176" s="65"/>
    </row>
    <row r="177" spans="4:4" x14ac:dyDescent="0.2">
      <c r="D177" s="65"/>
    </row>
    <row r="178" spans="4:4" x14ac:dyDescent="0.2">
      <c r="D178" s="65"/>
    </row>
    <row r="179" spans="4:4" x14ac:dyDescent="0.2">
      <c r="D179" s="65"/>
    </row>
    <row r="180" spans="4:4" x14ac:dyDescent="0.2">
      <c r="D180" s="65"/>
    </row>
    <row r="181" spans="4:4" x14ac:dyDescent="0.2">
      <c r="D181" s="65"/>
    </row>
    <row r="182" spans="4:4" x14ac:dyDescent="0.2">
      <c r="D182" s="65"/>
    </row>
    <row r="183" spans="4:4" x14ac:dyDescent="0.2">
      <c r="D183" s="65"/>
    </row>
    <row r="184" spans="4:4" x14ac:dyDescent="0.2">
      <c r="D184" s="65"/>
    </row>
    <row r="185" spans="4:4" x14ac:dyDescent="0.2">
      <c r="D185" s="65"/>
    </row>
    <row r="186" spans="4:4" x14ac:dyDescent="0.2">
      <c r="D186" s="65"/>
    </row>
    <row r="187" spans="4:4" x14ac:dyDescent="0.2">
      <c r="D187" s="65"/>
    </row>
    <row r="188" spans="4:4" x14ac:dyDescent="0.2">
      <c r="D188" s="65"/>
    </row>
    <row r="189" spans="4:4" x14ac:dyDescent="0.2">
      <c r="D189" s="65"/>
    </row>
    <row r="190" spans="4:4" x14ac:dyDescent="0.2">
      <c r="D190" s="65"/>
    </row>
    <row r="191" spans="4:4" x14ac:dyDescent="0.2">
      <c r="D191" s="65"/>
    </row>
    <row r="192" spans="4:4" x14ac:dyDescent="0.2">
      <c r="D192" s="65"/>
    </row>
    <row r="193" spans="4:4" x14ac:dyDescent="0.2">
      <c r="D193" s="65"/>
    </row>
    <row r="194" spans="4:4" x14ac:dyDescent="0.2">
      <c r="D194" s="65"/>
    </row>
    <row r="195" spans="4:4" x14ac:dyDescent="0.2">
      <c r="D195" s="65"/>
    </row>
    <row r="196" spans="4:4" x14ac:dyDescent="0.2">
      <c r="D196" s="65"/>
    </row>
    <row r="197" spans="4:4" x14ac:dyDescent="0.2">
      <c r="D197" s="65"/>
    </row>
    <row r="198" spans="4:4" x14ac:dyDescent="0.2">
      <c r="D198" s="65"/>
    </row>
    <row r="199" spans="4:4" x14ac:dyDescent="0.2">
      <c r="D199" s="65"/>
    </row>
    <row r="200" spans="4:4" x14ac:dyDescent="0.2">
      <c r="D200" s="65"/>
    </row>
    <row r="201" spans="4:4" x14ac:dyDescent="0.2">
      <c r="D201" s="65"/>
    </row>
    <row r="202" spans="4:4" x14ac:dyDescent="0.2">
      <c r="D202" s="65"/>
    </row>
    <row r="203" spans="4:4" x14ac:dyDescent="0.2">
      <c r="D203" s="65"/>
    </row>
    <row r="204" spans="4:4" x14ac:dyDescent="0.2">
      <c r="D204" s="65"/>
    </row>
    <row r="205" spans="4:4" x14ac:dyDescent="0.2">
      <c r="D205" s="65"/>
    </row>
    <row r="206" spans="4:4" x14ac:dyDescent="0.2">
      <c r="D206" s="65"/>
    </row>
    <row r="207" spans="4:4" x14ac:dyDescent="0.2">
      <c r="D207" s="65"/>
    </row>
    <row r="208" spans="4:4" x14ac:dyDescent="0.2">
      <c r="D208" s="65"/>
    </row>
    <row r="209" spans="4:4" x14ac:dyDescent="0.2">
      <c r="D209" s="65"/>
    </row>
    <row r="210" spans="4:4" x14ac:dyDescent="0.2">
      <c r="D210" s="65"/>
    </row>
    <row r="211" spans="4:4" x14ac:dyDescent="0.2">
      <c r="D211" s="65"/>
    </row>
    <row r="212" spans="4:4" x14ac:dyDescent="0.2">
      <c r="D212" s="65"/>
    </row>
    <row r="213" spans="4:4" x14ac:dyDescent="0.2">
      <c r="D213" s="65"/>
    </row>
    <row r="214" spans="4:4" x14ac:dyDescent="0.2">
      <c r="D214" s="65"/>
    </row>
    <row r="215" spans="4:4" x14ac:dyDescent="0.2">
      <c r="D215" s="65"/>
    </row>
    <row r="216" spans="4:4" x14ac:dyDescent="0.2">
      <c r="D216" s="65"/>
    </row>
    <row r="217" spans="4:4" x14ac:dyDescent="0.2">
      <c r="D217" s="65"/>
    </row>
    <row r="218" spans="4:4" x14ac:dyDescent="0.2">
      <c r="D218" s="65"/>
    </row>
    <row r="219" spans="4:4" x14ac:dyDescent="0.2">
      <c r="D219" s="65"/>
    </row>
    <row r="220" spans="4:4" x14ac:dyDescent="0.2">
      <c r="D220" s="65"/>
    </row>
    <row r="221" spans="4:4" x14ac:dyDescent="0.2">
      <c r="D221" s="65"/>
    </row>
    <row r="222" spans="4:4" x14ac:dyDescent="0.2">
      <c r="D222" s="65"/>
    </row>
    <row r="223" spans="4:4" x14ac:dyDescent="0.2">
      <c r="D223" s="65"/>
    </row>
    <row r="224" spans="4:4" x14ac:dyDescent="0.2">
      <c r="D224" s="65"/>
    </row>
    <row r="225" spans="4:4" x14ac:dyDescent="0.2">
      <c r="D225" s="65"/>
    </row>
    <row r="226" spans="4:4" x14ac:dyDescent="0.2">
      <c r="D226" s="65"/>
    </row>
    <row r="227" spans="4:4" x14ac:dyDescent="0.2">
      <c r="D227" s="65"/>
    </row>
    <row r="228" spans="4:4" x14ac:dyDescent="0.2">
      <c r="D228" s="65"/>
    </row>
    <row r="229" spans="4:4" x14ac:dyDescent="0.2">
      <c r="D229" s="65"/>
    </row>
    <row r="230" spans="4:4" x14ac:dyDescent="0.2">
      <c r="D230" s="65"/>
    </row>
    <row r="231" spans="4:4" x14ac:dyDescent="0.2">
      <c r="D231" s="65"/>
    </row>
    <row r="232" spans="4:4" x14ac:dyDescent="0.2">
      <c r="D232" s="65"/>
    </row>
    <row r="233" spans="4:4" x14ac:dyDescent="0.2">
      <c r="D233" s="65"/>
    </row>
    <row r="234" spans="4:4" x14ac:dyDescent="0.2">
      <c r="D234" s="65"/>
    </row>
    <row r="235" spans="4:4" x14ac:dyDescent="0.2">
      <c r="D235" s="65"/>
    </row>
    <row r="236" spans="4:4" x14ac:dyDescent="0.2">
      <c r="D236" s="65"/>
    </row>
    <row r="237" spans="4:4" x14ac:dyDescent="0.2">
      <c r="D237" s="65"/>
    </row>
    <row r="238" spans="4:4" x14ac:dyDescent="0.2">
      <c r="D238" s="65"/>
    </row>
    <row r="239" spans="4:4" x14ac:dyDescent="0.2">
      <c r="D239" s="65"/>
    </row>
    <row r="240" spans="4:4" x14ac:dyDescent="0.2">
      <c r="D240" s="65"/>
    </row>
    <row r="241" spans="4:4" x14ac:dyDescent="0.2">
      <c r="D241" s="65"/>
    </row>
    <row r="242" spans="4:4" x14ac:dyDescent="0.2">
      <c r="D242" s="65"/>
    </row>
    <row r="243" spans="4:4" x14ac:dyDescent="0.2">
      <c r="D243" s="65"/>
    </row>
    <row r="244" spans="4:4" x14ac:dyDescent="0.2">
      <c r="D244" s="65"/>
    </row>
    <row r="245" spans="4:4" x14ac:dyDescent="0.2">
      <c r="D245" s="65"/>
    </row>
    <row r="246" spans="4:4" x14ac:dyDescent="0.2">
      <c r="D246" s="65"/>
    </row>
    <row r="247" spans="4:4" x14ac:dyDescent="0.2">
      <c r="D247" s="65"/>
    </row>
    <row r="248" spans="4:4" x14ac:dyDescent="0.2">
      <c r="D248" s="65"/>
    </row>
    <row r="249" spans="4:4" x14ac:dyDescent="0.2">
      <c r="D249" s="65"/>
    </row>
    <row r="250" spans="4:4" x14ac:dyDescent="0.2">
      <c r="D250" s="65"/>
    </row>
    <row r="251" spans="4:4" x14ac:dyDescent="0.2">
      <c r="D251" s="65"/>
    </row>
    <row r="252" spans="4:4" x14ac:dyDescent="0.2">
      <c r="D252" s="65"/>
    </row>
    <row r="253" spans="4:4" x14ac:dyDescent="0.2">
      <c r="D253" s="65"/>
    </row>
    <row r="254" spans="4:4" x14ac:dyDescent="0.2">
      <c r="D254" s="65"/>
    </row>
    <row r="255" spans="4:4" x14ac:dyDescent="0.2">
      <c r="D255" s="65"/>
    </row>
    <row r="256" spans="4:4" x14ac:dyDescent="0.2">
      <c r="D256" s="65"/>
    </row>
    <row r="257" spans="4:4" x14ac:dyDescent="0.2">
      <c r="D257" s="65"/>
    </row>
    <row r="258" spans="4:4" x14ac:dyDescent="0.2">
      <c r="D258" s="65"/>
    </row>
    <row r="259" spans="4:4" x14ac:dyDescent="0.2">
      <c r="D259" s="65"/>
    </row>
    <row r="260" spans="4:4" x14ac:dyDescent="0.2">
      <c r="D260" s="65"/>
    </row>
    <row r="261" spans="4:4" x14ac:dyDescent="0.2">
      <c r="D261" s="65"/>
    </row>
    <row r="262" spans="4:4" x14ac:dyDescent="0.2">
      <c r="D262" s="65"/>
    </row>
    <row r="263" spans="4:4" x14ac:dyDescent="0.2">
      <c r="D263" s="65"/>
    </row>
    <row r="264" spans="4:4" x14ac:dyDescent="0.2">
      <c r="D264" s="65"/>
    </row>
    <row r="265" spans="4:4" x14ac:dyDescent="0.2">
      <c r="D265" s="65"/>
    </row>
    <row r="266" spans="4:4" x14ac:dyDescent="0.2">
      <c r="D266" s="65"/>
    </row>
    <row r="267" spans="4:4" x14ac:dyDescent="0.2">
      <c r="D267" s="65"/>
    </row>
    <row r="268" spans="4:4" x14ac:dyDescent="0.2">
      <c r="D268" s="65"/>
    </row>
    <row r="269" spans="4:4" x14ac:dyDescent="0.2">
      <c r="D269" s="65"/>
    </row>
    <row r="270" spans="4:4" x14ac:dyDescent="0.2">
      <c r="D270" s="65"/>
    </row>
    <row r="271" spans="4:4" x14ac:dyDescent="0.2">
      <c r="D271" s="65"/>
    </row>
    <row r="272" spans="4:4" x14ac:dyDescent="0.2">
      <c r="D272" s="65"/>
    </row>
    <row r="273" spans="4:4" x14ac:dyDescent="0.2">
      <c r="D273" s="65"/>
    </row>
    <row r="274" spans="4:4" x14ac:dyDescent="0.2">
      <c r="D274" s="65"/>
    </row>
    <row r="275" spans="4:4" x14ac:dyDescent="0.2">
      <c r="D275" s="65"/>
    </row>
    <row r="276" spans="4:4" x14ac:dyDescent="0.2">
      <c r="D276" s="65"/>
    </row>
    <row r="277" spans="4:4" x14ac:dyDescent="0.2">
      <c r="D277" s="65"/>
    </row>
    <row r="278" spans="4:4" x14ac:dyDescent="0.2">
      <c r="D278" s="65"/>
    </row>
    <row r="279" spans="4:4" x14ac:dyDescent="0.2">
      <c r="D279" s="65"/>
    </row>
    <row r="280" spans="4:4" x14ac:dyDescent="0.2">
      <c r="D280" s="65"/>
    </row>
    <row r="281" spans="4:4" x14ac:dyDescent="0.2">
      <c r="D281" s="65"/>
    </row>
    <row r="282" spans="4:4" x14ac:dyDescent="0.2">
      <c r="D282" s="65"/>
    </row>
    <row r="283" spans="4:4" x14ac:dyDescent="0.2">
      <c r="D283" s="65"/>
    </row>
    <row r="284" spans="4:4" x14ac:dyDescent="0.2">
      <c r="D284" s="65"/>
    </row>
    <row r="285" spans="4:4" x14ac:dyDescent="0.2">
      <c r="D285" s="65"/>
    </row>
    <row r="286" spans="4:4" x14ac:dyDescent="0.2">
      <c r="D286" s="65"/>
    </row>
    <row r="287" spans="4:4" x14ac:dyDescent="0.2">
      <c r="D287" s="65"/>
    </row>
    <row r="288" spans="4:4" x14ac:dyDescent="0.2">
      <c r="D288" s="65"/>
    </row>
    <row r="289" spans="4:4" x14ac:dyDescent="0.2">
      <c r="D289" s="65"/>
    </row>
    <row r="290" spans="4:4" x14ac:dyDescent="0.2">
      <c r="D290" s="65"/>
    </row>
    <row r="291" spans="4:4" x14ac:dyDescent="0.2">
      <c r="D291" s="65"/>
    </row>
    <row r="292" spans="4:4" x14ac:dyDescent="0.2">
      <c r="D292" s="65"/>
    </row>
    <row r="293" spans="4:4" x14ac:dyDescent="0.2">
      <c r="D293" s="65"/>
    </row>
    <row r="294" spans="4:4" x14ac:dyDescent="0.2">
      <c r="D294" s="65"/>
    </row>
    <row r="295" spans="4:4" x14ac:dyDescent="0.2">
      <c r="D295" s="65"/>
    </row>
    <row r="296" spans="4:4" x14ac:dyDescent="0.2">
      <c r="D296" s="65"/>
    </row>
    <row r="297" spans="4:4" x14ac:dyDescent="0.2">
      <c r="D297" s="65"/>
    </row>
    <row r="298" spans="4:4" x14ac:dyDescent="0.2">
      <c r="D298" s="65"/>
    </row>
    <row r="299" spans="4:4" x14ac:dyDescent="0.2">
      <c r="D299" s="65"/>
    </row>
    <row r="300" spans="4:4" x14ac:dyDescent="0.2">
      <c r="D300" s="65"/>
    </row>
    <row r="301" spans="4:4" x14ac:dyDescent="0.2">
      <c r="D301" s="65"/>
    </row>
    <row r="302" spans="4:4" x14ac:dyDescent="0.2">
      <c r="D302" s="65"/>
    </row>
    <row r="303" spans="4:4" x14ac:dyDescent="0.2">
      <c r="D303" s="65"/>
    </row>
    <row r="304" spans="4:4" x14ac:dyDescent="0.2">
      <c r="D304" s="65"/>
    </row>
    <row r="305" spans="4:4" x14ac:dyDescent="0.2">
      <c r="D305" s="65"/>
    </row>
    <row r="306" spans="4:4" x14ac:dyDescent="0.2">
      <c r="D306" s="65"/>
    </row>
    <row r="307" spans="4:4" x14ac:dyDescent="0.2">
      <c r="D307" s="65"/>
    </row>
    <row r="308" spans="4:4" x14ac:dyDescent="0.2">
      <c r="D308" s="65"/>
    </row>
    <row r="309" spans="4:4" x14ac:dyDescent="0.2">
      <c r="D309" s="65"/>
    </row>
    <row r="310" spans="4:4" x14ac:dyDescent="0.2">
      <c r="D310" s="65"/>
    </row>
    <row r="311" spans="4:4" x14ac:dyDescent="0.2">
      <c r="D311" s="65"/>
    </row>
    <row r="312" spans="4:4" x14ac:dyDescent="0.2">
      <c r="D312" s="65"/>
    </row>
    <row r="313" spans="4:4" x14ac:dyDescent="0.2">
      <c r="D313" s="65"/>
    </row>
    <row r="314" spans="4:4" x14ac:dyDescent="0.2">
      <c r="D314" s="65"/>
    </row>
    <row r="315" spans="4:4" x14ac:dyDescent="0.2">
      <c r="D315" s="65"/>
    </row>
    <row r="316" spans="4:4" x14ac:dyDescent="0.2">
      <c r="D316" s="65"/>
    </row>
    <row r="317" spans="4:4" x14ac:dyDescent="0.2">
      <c r="D317" s="65"/>
    </row>
    <row r="318" spans="4:4" x14ac:dyDescent="0.2">
      <c r="D318" s="65"/>
    </row>
    <row r="319" spans="4:4" x14ac:dyDescent="0.2">
      <c r="D319" s="65"/>
    </row>
    <row r="320" spans="4:4" x14ac:dyDescent="0.2">
      <c r="D320" s="65"/>
    </row>
    <row r="321" spans="4:4" x14ac:dyDescent="0.2">
      <c r="D321" s="65"/>
    </row>
    <row r="322" spans="4:4" x14ac:dyDescent="0.2">
      <c r="D322" s="65"/>
    </row>
    <row r="323" spans="4:4" x14ac:dyDescent="0.2">
      <c r="D323" s="65"/>
    </row>
    <row r="324" spans="4:4" x14ac:dyDescent="0.2">
      <c r="D324" s="65"/>
    </row>
    <row r="325" spans="4:4" x14ac:dyDescent="0.2">
      <c r="D325" s="65"/>
    </row>
    <row r="326" spans="4:4" x14ac:dyDescent="0.2">
      <c r="D326" s="65"/>
    </row>
    <row r="327" spans="4:4" x14ac:dyDescent="0.2">
      <c r="D327" s="65"/>
    </row>
    <row r="328" spans="4:4" x14ac:dyDescent="0.2">
      <c r="D328" s="65"/>
    </row>
    <row r="329" spans="4:4" x14ac:dyDescent="0.2">
      <c r="D329" s="65"/>
    </row>
    <row r="330" spans="4:4" x14ac:dyDescent="0.2">
      <c r="D330" s="65"/>
    </row>
    <row r="331" spans="4:4" x14ac:dyDescent="0.2">
      <c r="D331" s="65"/>
    </row>
    <row r="332" spans="4:4" x14ac:dyDescent="0.2">
      <c r="D332" s="65"/>
    </row>
    <row r="333" spans="4:4" x14ac:dyDescent="0.2">
      <c r="D333" s="65"/>
    </row>
    <row r="334" spans="4:4" x14ac:dyDescent="0.2">
      <c r="D334" s="65"/>
    </row>
    <row r="335" spans="4:4" x14ac:dyDescent="0.2">
      <c r="D335" s="65"/>
    </row>
    <row r="336" spans="4:4" x14ac:dyDescent="0.2">
      <c r="D336" s="65"/>
    </row>
    <row r="337" spans="4:4" x14ac:dyDescent="0.2">
      <c r="D337" s="65"/>
    </row>
    <row r="338" spans="4:4" x14ac:dyDescent="0.2">
      <c r="D338" s="65"/>
    </row>
    <row r="339" spans="4:4" x14ac:dyDescent="0.2">
      <c r="D339" s="65"/>
    </row>
    <row r="340" spans="4:4" x14ac:dyDescent="0.2">
      <c r="D340" s="65"/>
    </row>
    <row r="341" spans="4:4" x14ac:dyDescent="0.2">
      <c r="D341" s="65"/>
    </row>
    <row r="342" spans="4:4" x14ac:dyDescent="0.2">
      <c r="D342" s="65"/>
    </row>
    <row r="343" spans="4:4" x14ac:dyDescent="0.2">
      <c r="D343" s="65"/>
    </row>
    <row r="344" spans="4:4" x14ac:dyDescent="0.2">
      <c r="D344" s="65"/>
    </row>
    <row r="345" spans="4:4" x14ac:dyDescent="0.2">
      <c r="D345" s="65"/>
    </row>
    <row r="346" spans="4:4" x14ac:dyDescent="0.2">
      <c r="D346" s="65"/>
    </row>
    <row r="347" spans="4:4" x14ac:dyDescent="0.2">
      <c r="D347" s="65"/>
    </row>
    <row r="348" spans="4:4" x14ac:dyDescent="0.2">
      <c r="D348" s="65"/>
    </row>
    <row r="349" spans="4:4" x14ac:dyDescent="0.2">
      <c r="D349" s="65"/>
    </row>
    <row r="350" spans="4:4" x14ac:dyDescent="0.2">
      <c r="D350" s="65"/>
    </row>
    <row r="351" spans="4:4" x14ac:dyDescent="0.2">
      <c r="D351" s="65"/>
    </row>
    <row r="352" spans="4:4" x14ac:dyDescent="0.2">
      <c r="D352" s="65"/>
    </row>
    <row r="353" spans="4:4" x14ac:dyDescent="0.2">
      <c r="D353" s="65"/>
    </row>
    <row r="354" spans="4:4" x14ac:dyDescent="0.2">
      <c r="D354" s="65"/>
    </row>
    <row r="355" spans="4:4" x14ac:dyDescent="0.2">
      <c r="D355" s="65"/>
    </row>
    <row r="356" spans="4:4" x14ac:dyDescent="0.2">
      <c r="D356" s="65"/>
    </row>
    <row r="357" spans="4:4" x14ac:dyDescent="0.2">
      <c r="D357" s="65"/>
    </row>
    <row r="358" spans="4:4" x14ac:dyDescent="0.2">
      <c r="D358" s="65"/>
    </row>
    <row r="359" spans="4:4" x14ac:dyDescent="0.2">
      <c r="D359" s="65"/>
    </row>
    <row r="360" spans="4:4" x14ac:dyDescent="0.2">
      <c r="D360" s="65"/>
    </row>
    <row r="361" spans="4:4" x14ac:dyDescent="0.2">
      <c r="D361" s="65"/>
    </row>
    <row r="362" spans="4:4" x14ac:dyDescent="0.2">
      <c r="D362" s="65"/>
    </row>
    <row r="363" spans="4:4" x14ac:dyDescent="0.2">
      <c r="D363" s="65"/>
    </row>
    <row r="364" spans="4:4" x14ac:dyDescent="0.2">
      <c r="D364" s="65"/>
    </row>
    <row r="365" spans="4:4" x14ac:dyDescent="0.2">
      <c r="D365" s="65"/>
    </row>
    <row r="366" spans="4:4" x14ac:dyDescent="0.2">
      <c r="D366" s="65"/>
    </row>
    <row r="367" spans="4:4" x14ac:dyDescent="0.2">
      <c r="D367" s="65"/>
    </row>
    <row r="368" spans="4:4" x14ac:dyDescent="0.2">
      <c r="D368" s="65"/>
    </row>
    <row r="369" spans="4:4" x14ac:dyDescent="0.2">
      <c r="D369" s="65"/>
    </row>
    <row r="370" spans="4:4" x14ac:dyDescent="0.2">
      <c r="D370" s="65"/>
    </row>
    <row r="371" spans="4:4" x14ac:dyDescent="0.2">
      <c r="D371" s="65"/>
    </row>
    <row r="372" spans="4:4" x14ac:dyDescent="0.2">
      <c r="D372" s="65"/>
    </row>
    <row r="373" spans="4:4" x14ac:dyDescent="0.2">
      <c r="D373" s="65"/>
    </row>
    <row r="374" spans="4:4" x14ac:dyDescent="0.2">
      <c r="D374" s="65"/>
    </row>
    <row r="375" spans="4:4" x14ac:dyDescent="0.2">
      <c r="D375" s="65"/>
    </row>
    <row r="376" spans="4:4" x14ac:dyDescent="0.2">
      <c r="D376" s="65"/>
    </row>
    <row r="377" spans="4:4" x14ac:dyDescent="0.2">
      <c r="D377" s="65"/>
    </row>
    <row r="378" spans="4:4" x14ac:dyDescent="0.2">
      <c r="D378" s="65"/>
    </row>
    <row r="379" spans="4:4" x14ac:dyDescent="0.2">
      <c r="D379" s="65"/>
    </row>
    <row r="380" spans="4:4" x14ac:dyDescent="0.2">
      <c r="D380" s="65"/>
    </row>
    <row r="381" spans="4:4" x14ac:dyDescent="0.2">
      <c r="D381" s="65"/>
    </row>
    <row r="382" spans="4:4" x14ac:dyDescent="0.2">
      <c r="D382" s="65"/>
    </row>
    <row r="383" spans="4:4" x14ac:dyDescent="0.2">
      <c r="D383" s="65"/>
    </row>
    <row r="384" spans="4:4" x14ac:dyDescent="0.2">
      <c r="D384" s="65"/>
    </row>
    <row r="385" spans="4:4" x14ac:dyDescent="0.2">
      <c r="D385" s="65"/>
    </row>
    <row r="386" spans="4:4" x14ac:dyDescent="0.2">
      <c r="D386" s="65"/>
    </row>
    <row r="387" spans="4:4" x14ac:dyDescent="0.2">
      <c r="D387" s="65"/>
    </row>
    <row r="388" spans="4:4" x14ac:dyDescent="0.2">
      <c r="D388" s="65"/>
    </row>
    <row r="389" spans="4:4" x14ac:dyDescent="0.2">
      <c r="D389" s="65"/>
    </row>
    <row r="390" spans="4:4" x14ac:dyDescent="0.2">
      <c r="D390" s="65"/>
    </row>
    <row r="391" spans="4:4" x14ac:dyDescent="0.2">
      <c r="D391" s="65"/>
    </row>
    <row r="392" spans="4:4" x14ac:dyDescent="0.2">
      <c r="D392" s="65"/>
    </row>
    <row r="393" spans="4:4" x14ac:dyDescent="0.2">
      <c r="D393" s="65"/>
    </row>
    <row r="394" spans="4:4" x14ac:dyDescent="0.2">
      <c r="D394" s="65"/>
    </row>
    <row r="395" spans="4:4" x14ac:dyDescent="0.2">
      <c r="D395" s="65"/>
    </row>
    <row r="396" spans="4:4" x14ac:dyDescent="0.2">
      <c r="D396" s="65"/>
    </row>
    <row r="397" spans="4:4" x14ac:dyDescent="0.2">
      <c r="D397" s="65"/>
    </row>
    <row r="398" spans="4:4" x14ac:dyDescent="0.2">
      <c r="D398" s="65"/>
    </row>
    <row r="399" spans="4:4" x14ac:dyDescent="0.2">
      <c r="D399" s="65"/>
    </row>
    <row r="400" spans="4:4" x14ac:dyDescent="0.2">
      <c r="D400" s="65"/>
    </row>
    <row r="401" spans="4:4" x14ac:dyDescent="0.2">
      <c r="D401" s="65"/>
    </row>
  </sheetData>
  <conditionalFormatting sqref="B10:B11">
    <cfRule type="cellIs" dxfId="8" priority="2" stopIfTrue="1" operator="equal">
      <formula>"Adjustment to Income/Expense/Rate Base:"</formula>
    </cfRule>
  </conditionalFormatting>
  <conditionalFormatting sqref="B22">
    <cfRule type="cellIs" dxfId="7" priority="1" stopIfTrue="1" operator="equal">
      <formula>"Adjustment to Income/Expense/Rate Base:"</formula>
    </cfRule>
  </conditionalFormatting>
  <dataValidations count="2">
    <dataValidation type="list" errorStyle="warning" allowBlank="1" showInputMessage="1" showErrorMessage="1" errorTitle="FERC ACCOUNT" error="This FERC Account is not included in the drop-down list. Is this the account you want to use?" sqref="D45:D47">
      <formula1>$D$30:$D$270</formula1>
    </dataValidation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5:E47">
      <formula1>"1, 2, 3"</formula1>
    </dataValidation>
  </dataValidations>
  <pageMargins left="0.7" right="0.7" top="0.75" bottom="0.75" header="0.3" footer="0.3"/>
  <pageSetup scale="86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L395"/>
  <sheetViews>
    <sheetView view="pageBreakPreview" zoomScale="80" zoomScaleNormal="100" zoomScaleSheetLayoutView="80" workbookViewId="0">
      <selection activeCell="H34" sqref="H34"/>
    </sheetView>
  </sheetViews>
  <sheetFormatPr defaultColWidth="9.140625" defaultRowHeight="12.75" x14ac:dyDescent="0.2"/>
  <cols>
    <col min="1" max="1" width="2.5703125" style="37" customWidth="1"/>
    <col min="2" max="2" width="7.140625" style="37" customWidth="1"/>
    <col min="3" max="3" width="21.7109375" style="37" customWidth="1"/>
    <col min="4" max="4" width="9.7109375" style="37" customWidth="1"/>
    <col min="5" max="5" width="5" style="37" bestFit="1" customWidth="1"/>
    <col min="6" max="6" width="11.28515625" style="37" bestFit="1" customWidth="1"/>
    <col min="7" max="7" width="8.42578125" style="37" bestFit="1" customWidth="1"/>
    <col min="8" max="8" width="11.140625" style="37" customWidth="1"/>
    <col min="9" max="9" width="13.7109375" style="37" bestFit="1" customWidth="1"/>
    <col min="10" max="10" width="5.7109375" style="37" customWidth="1"/>
    <col min="11" max="16384" width="9.140625" style="37"/>
  </cols>
  <sheetData>
    <row r="1" spans="2:12" ht="12" customHeight="1" x14ac:dyDescent="0.2">
      <c r="B1" s="66" t="s">
        <v>0</v>
      </c>
      <c r="D1" s="13"/>
      <c r="E1" s="13"/>
      <c r="F1" s="13"/>
      <c r="G1" s="13"/>
      <c r="H1" s="13"/>
      <c r="I1" s="67"/>
      <c r="J1" s="254" t="s">
        <v>245</v>
      </c>
    </row>
    <row r="2" spans="2:12" ht="12" customHeight="1" x14ac:dyDescent="0.2">
      <c r="B2" s="2" t="s">
        <v>1</v>
      </c>
      <c r="D2" s="13"/>
      <c r="E2" s="13"/>
      <c r="F2" s="13"/>
      <c r="G2" s="13"/>
      <c r="H2" s="13"/>
      <c r="I2" s="13"/>
      <c r="J2" s="13"/>
    </row>
    <row r="3" spans="2:12" ht="12" customHeight="1" x14ac:dyDescent="0.2">
      <c r="B3" s="66" t="s">
        <v>260</v>
      </c>
      <c r="D3" s="13"/>
      <c r="E3" s="13"/>
      <c r="F3" s="13"/>
      <c r="G3" s="13"/>
      <c r="H3" s="13"/>
      <c r="I3" s="13"/>
      <c r="J3" s="13"/>
    </row>
    <row r="4" spans="2:12" ht="12" customHeight="1" x14ac:dyDescent="0.2">
      <c r="B4" s="2" t="s">
        <v>259</v>
      </c>
      <c r="D4" s="13"/>
      <c r="E4" s="13"/>
      <c r="F4" s="13"/>
      <c r="G4" s="13"/>
      <c r="H4" s="13"/>
      <c r="I4" s="13"/>
      <c r="J4" s="13"/>
    </row>
    <row r="5" spans="2:12" ht="12" customHeight="1" x14ac:dyDescent="0.2">
      <c r="B5" s="5" t="s">
        <v>2</v>
      </c>
      <c r="D5" s="13"/>
      <c r="E5" s="13"/>
      <c r="F5" s="13"/>
      <c r="G5" s="13"/>
      <c r="H5" s="13"/>
      <c r="I5" s="13"/>
      <c r="J5" s="13"/>
    </row>
    <row r="6" spans="2:12" ht="12" customHeight="1" x14ac:dyDescent="0.2">
      <c r="B6" s="5"/>
      <c r="D6" s="13"/>
      <c r="E6" s="13"/>
      <c r="F6" s="13"/>
      <c r="G6" s="13"/>
      <c r="H6" s="13"/>
      <c r="I6" s="13"/>
      <c r="J6" s="13"/>
    </row>
    <row r="7" spans="2:12" ht="12" customHeight="1" x14ac:dyDescent="0.2">
      <c r="B7" s="5"/>
      <c r="D7" s="13"/>
      <c r="E7" s="13"/>
      <c r="F7" s="13"/>
      <c r="G7" s="13"/>
      <c r="H7" s="13"/>
      <c r="I7" s="13"/>
      <c r="J7" s="13"/>
    </row>
    <row r="8" spans="2:12" ht="12" customHeight="1" x14ac:dyDescent="0.2">
      <c r="D8" s="13"/>
      <c r="E8" s="13"/>
      <c r="F8" s="13" t="s">
        <v>3</v>
      </c>
      <c r="G8" s="13"/>
      <c r="H8" s="13"/>
      <c r="I8" s="13" t="s">
        <v>44</v>
      </c>
      <c r="J8" s="13"/>
    </row>
    <row r="9" spans="2:12" ht="12" customHeight="1" x14ac:dyDescent="0.2">
      <c r="D9" s="68" t="s">
        <v>5</v>
      </c>
      <c r="E9" s="68" t="s">
        <v>6</v>
      </c>
      <c r="F9" s="68" t="s">
        <v>7</v>
      </c>
      <c r="G9" s="68" t="s">
        <v>8</v>
      </c>
      <c r="H9" s="68" t="s">
        <v>9</v>
      </c>
      <c r="I9" s="68" t="s">
        <v>10</v>
      </c>
      <c r="J9" s="68" t="s">
        <v>11</v>
      </c>
    </row>
    <row r="10" spans="2:12" ht="12" customHeight="1" x14ac:dyDescent="0.2">
      <c r="B10" s="69" t="s">
        <v>45</v>
      </c>
      <c r="D10" s="13"/>
      <c r="E10" s="13"/>
      <c r="F10" s="13"/>
      <c r="G10" s="13"/>
      <c r="H10" s="13"/>
      <c r="I10" s="13"/>
      <c r="J10" s="21"/>
    </row>
    <row r="11" spans="2:12" ht="12" customHeight="1" x14ac:dyDescent="0.2">
      <c r="B11" s="37" t="s">
        <v>46</v>
      </c>
      <c r="D11" s="20" t="s">
        <v>47</v>
      </c>
      <c r="E11" s="13" t="s">
        <v>14</v>
      </c>
      <c r="F11" s="14">
        <f>'Page 8.4.4 &lt;$500k'!D34</f>
        <v>58201.066946023391</v>
      </c>
      <c r="G11" s="20" t="s">
        <v>15</v>
      </c>
      <c r="H11" s="70">
        <v>0.22953887558714423</v>
      </c>
      <c r="I11" s="21">
        <f>H11*F11</f>
        <v>13359.407464762315</v>
      </c>
      <c r="J11" s="14"/>
      <c r="K11" s="71"/>
      <c r="L11" s="72"/>
    </row>
    <row r="12" spans="2:12" ht="12" customHeight="1" x14ac:dyDescent="0.2">
      <c r="B12" s="37" t="s">
        <v>46</v>
      </c>
      <c r="D12" s="20" t="s">
        <v>48</v>
      </c>
      <c r="E12" s="13" t="s">
        <v>14</v>
      </c>
      <c r="F12" s="21">
        <f>'Page 8.4.4 &lt;$500k'!E34</f>
        <v>122984</v>
      </c>
      <c r="G12" s="21" t="s">
        <v>15</v>
      </c>
      <c r="H12" s="70">
        <v>0.22953887558714423</v>
      </c>
      <c r="I12" s="21">
        <f t="shared" ref="I12:I14" si="0">H12*F12</f>
        <v>28229.609075209344</v>
      </c>
      <c r="J12" s="14"/>
      <c r="K12" s="71"/>
      <c r="L12" s="72"/>
    </row>
    <row r="13" spans="2:12" ht="12" customHeight="1" x14ac:dyDescent="0.2">
      <c r="B13" s="37" t="s">
        <v>49</v>
      </c>
      <c r="D13" s="20">
        <v>41010</v>
      </c>
      <c r="E13" s="13" t="s">
        <v>14</v>
      </c>
      <c r="F13" s="21">
        <f>'Page 8.4.4 &lt;$500k'!F34</f>
        <v>24586</v>
      </c>
      <c r="G13" s="21" t="s">
        <v>15</v>
      </c>
      <c r="H13" s="70">
        <v>0.22953887558714423</v>
      </c>
      <c r="I13" s="21">
        <f t="shared" si="0"/>
        <v>5643.4427951855278</v>
      </c>
      <c r="J13" s="14"/>
      <c r="K13" s="71"/>
      <c r="L13" s="72"/>
    </row>
    <row r="14" spans="2:12" ht="12" customHeight="1" x14ac:dyDescent="0.2">
      <c r="B14" s="37" t="s">
        <v>50</v>
      </c>
      <c r="D14" s="20">
        <v>282</v>
      </c>
      <c r="E14" s="13" t="s">
        <v>14</v>
      </c>
      <c r="F14" s="21">
        <f>'Page 8.4.4 &lt;$500k'!G34</f>
        <v>-34064</v>
      </c>
      <c r="G14" s="21" t="s">
        <v>15</v>
      </c>
      <c r="H14" s="70">
        <v>0.22953887558714423</v>
      </c>
      <c r="I14" s="21">
        <f t="shared" si="0"/>
        <v>-7819.0122580004809</v>
      </c>
      <c r="J14" s="14"/>
      <c r="K14" s="71"/>
      <c r="L14" s="72"/>
    </row>
    <row r="15" spans="2:12" ht="12" customHeight="1" x14ac:dyDescent="0.2">
      <c r="D15" s="13"/>
      <c r="E15" s="13"/>
      <c r="F15" s="21"/>
      <c r="G15" s="21"/>
      <c r="H15" s="73"/>
      <c r="I15" s="74"/>
      <c r="K15" s="71"/>
      <c r="L15" s="72"/>
    </row>
    <row r="16" spans="2:12" ht="12" customHeight="1" x14ac:dyDescent="0.2">
      <c r="B16" s="37" t="s">
        <v>46</v>
      </c>
      <c r="D16" s="13" t="s">
        <v>47</v>
      </c>
      <c r="E16" s="13" t="s">
        <v>14</v>
      </c>
      <c r="F16" s="21">
        <f>'Page 8.4.4 &lt;$500k'!D35</f>
        <v>164017.88649419823</v>
      </c>
      <c r="G16" s="21" t="s">
        <v>16</v>
      </c>
      <c r="H16" s="70">
        <v>0.23084885646883446</v>
      </c>
      <c r="I16" s="21">
        <f t="shared" ref="I16:I19" si="1">H16*F16</f>
        <v>37863.341537620749</v>
      </c>
      <c r="K16" s="71"/>
      <c r="L16" s="72"/>
    </row>
    <row r="17" spans="2:12" ht="12" customHeight="1" x14ac:dyDescent="0.2">
      <c r="B17" s="37" t="s">
        <v>46</v>
      </c>
      <c r="D17" s="13" t="s">
        <v>48</v>
      </c>
      <c r="E17" s="13" t="s">
        <v>14</v>
      </c>
      <c r="F17" s="21">
        <f>'Page 8.4.4 &lt;$500k'!E35</f>
        <v>515109</v>
      </c>
      <c r="G17" s="13" t="s">
        <v>16</v>
      </c>
      <c r="H17" s="70">
        <v>0.23084885646883446</v>
      </c>
      <c r="I17" s="21">
        <f t="shared" si="1"/>
        <v>118912.32360680486</v>
      </c>
      <c r="K17" s="71"/>
      <c r="L17" s="72"/>
    </row>
    <row r="18" spans="2:12" ht="12" customHeight="1" x14ac:dyDescent="0.2">
      <c r="B18" s="37" t="s">
        <v>49</v>
      </c>
      <c r="D18" s="13">
        <v>41010</v>
      </c>
      <c r="E18" s="13" t="s">
        <v>14</v>
      </c>
      <c r="F18" s="21">
        <f>'Page 8.4.4 &lt;$500k'!F35</f>
        <v>133242</v>
      </c>
      <c r="G18" s="21" t="s">
        <v>16</v>
      </c>
      <c r="H18" s="70">
        <v>0.23084885646883446</v>
      </c>
      <c r="I18" s="21">
        <f t="shared" si="1"/>
        <v>30758.763333620442</v>
      </c>
      <c r="K18" s="71"/>
      <c r="L18" s="72"/>
    </row>
    <row r="19" spans="2:12" x14ac:dyDescent="0.2">
      <c r="B19" s="37" t="s">
        <v>50</v>
      </c>
      <c r="D19" s="13">
        <v>282</v>
      </c>
      <c r="E19" s="13" t="s">
        <v>14</v>
      </c>
      <c r="F19" s="21">
        <f>'Page 8.4.4 &lt;$500k'!G35</f>
        <v>-171164</v>
      </c>
      <c r="G19" s="13" t="s">
        <v>16</v>
      </c>
      <c r="H19" s="70">
        <v>0.23084885646883446</v>
      </c>
      <c r="I19" s="21">
        <f t="shared" si="1"/>
        <v>-39513.013668631582</v>
      </c>
      <c r="J19" s="14"/>
      <c r="K19" s="71"/>
    </row>
    <row r="20" spans="2:12" x14ac:dyDescent="0.2">
      <c r="D20" s="20"/>
      <c r="E20" s="13"/>
      <c r="F20" s="21"/>
      <c r="G20" s="21"/>
      <c r="H20" s="75"/>
      <c r="I20" s="76"/>
      <c r="K20" s="71"/>
    </row>
    <row r="21" spans="2:12" x14ac:dyDescent="0.2">
      <c r="B21" s="37" t="s">
        <v>46</v>
      </c>
      <c r="D21" s="13" t="s">
        <v>47</v>
      </c>
      <c r="E21" s="13" t="s">
        <v>14</v>
      </c>
      <c r="F21" s="77">
        <f>'Page 8.4.4 &lt;$500k'!D36</f>
        <v>194907.16949291964</v>
      </c>
      <c r="G21" s="21" t="s">
        <v>20</v>
      </c>
      <c r="H21" s="70">
        <v>6.8539355270203509E-2</v>
      </c>
      <c r="I21" s="21">
        <f t="shared" ref="I21:I24" si="2">H21*F21</f>
        <v>13358.81173458499</v>
      </c>
      <c r="K21" s="71"/>
    </row>
    <row r="22" spans="2:12" x14ac:dyDescent="0.2">
      <c r="B22" s="37" t="s">
        <v>46</v>
      </c>
      <c r="D22" s="13" t="s">
        <v>48</v>
      </c>
      <c r="E22" s="13" t="s">
        <v>14</v>
      </c>
      <c r="F22" s="77">
        <f>'Page 8.4.4 &lt;$500k'!E36</f>
        <v>773579</v>
      </c>
      <c r="G22" s="21" t="s">
        <v>20</v>
      </c>
      <c r="H22" s="70">
        <v>6.8539355270203509E-2</v>
      </c>
      <c r="I22" s="21">
        <f t="shared" si="2"/>
        <v>53020.60591056876</v>
      </c>
      <c r="K22" s="71"/>
    </row>
    <row r="23" spans="2:12" x14ac:dyDescent="0.2">
      <c r="B23" s="37" t="s">
        <v>49</v>
      </c>
      <c r="D23" s="13">
        <v>41010</v>
      </c>
      <c r="E23" s="13" t="s">
        <v>14</v>
      </c>
      <c r="F23" s="77">
        <f>'Page 8.4.4 &lt;$500k'!F36</f>
        <v>219612</v>
      </c>
      <c r="G23" s="13" t="s">
        <v>20</v>
      </c>
      <c r="H23" s="70">
        <v>6.8539355270203509E-2</v>
      </c>
      <c r="I23" s="21">
        <f t="shared" si="2"/>
        <v>15052.064889599933</v>
      </c>
      <c r="K23" s="71"/>
    </row>
    <row r="24" spans="2:12" x14ac:dyDescent="0.2">
      <c r="B24" s="37" t="s">
        <v>50</v>
      </c>
      <c r="D24" s="13">
        <v>282</v>
      </c>
      <c r="E24" s="13" t="s">
        <v>14</v>
      </c>
      <c r="F24" s="77">
        <f>'Page 8.4.4 &lt;$500k'!G36</f>
        <v>-281891</v>
      </c>
      <c r="G24" s="21" t="s">
        <v>20</v>
      </c>
      <c r="H24" s="70">
        <v>6.8539355270203509E-2</v>
      </c>
      <c r="I24" s="21">
        <f t="shared" si="2"/>
        <v>-19320.627396472937</v>
      </c>
      <c r="K24" s="71"/>
    </row>
    <row r="25" spans="2:12" x14ac:dyDescent="0.2">
      <c r="B25" s="36"/>
      <c r="D25" s="20"/>
      <c r="E25" s="34"/>
      <c r="F25" s="21"/>
      <c r="G25" s="21"/>
      <c r="H25" s="21"/>
      <c r="I25" s="79"/>
      <c r="J25" s="14"/>
    </row>
    <row r="26" spans="2:12" x14ac:dyDescent="0.2">
      <c r="D26" s="20"/>
      <c r="E26" s="13"/>
      <c r="F26" s="21"/>
      <c r="G26" s="21"/>
      <c r="H26" s="21"/>
      <c r="I26" s="79"/>
      <c r="J26" s="14"/>
    </row>
    <row r="27" spans="2:12" x14ac:dyDescent="0.2">
      <c r="D27" s="20"/>
      <c r="E27" s="13"/>
      <c r="F27" s="21"/>
      <c r="G27" s="21"/>
      <c r="H27" s="21"/>
      <c r="I27" s="79"/>
      <c r="J27" s="14"/>
    </row>
    <row r="28" spans="2:12" x14ac:dyDescent="0.2">
      <c r="D28" s="20"/>
      <c r="E28" s="13"/>
      <c r="F28" s="21"/>
      <c r="G28" s="21"/>
      <c r="H28" s="21"/>
      <c r="I28" s="79"/>
      <c r="J28" s="14"/>
    </row>
    <row r="29" spans="2:12" x14ac:dyDescent="0.2">
      <c r="D29" s="20"/>
      <c r="E29" s="13"/>
      <c r="F29" s="77"/>
      <c r="G29" s="21"/>
    </row>
    <row r="30" spans="2:12" x14ac:dyDescent="0.2">
      <c r="D30" s="20"/>
      <c r="E30" s="13"/>
      <c r="F30" s="77"/>
      <c r="G30" s="21"/>
      <c r="J30" s="14"/>
    </row>
    <row r="31" spans="2:12" x14ac:dyDescent="0.2">
      <c r="D31" s="20"/>
      <c r="E31" s="13"/>
      <c r="F31" s="77"/>
      <c r="G31" s="13"/>
      <c r="J31" s="14"/>
    </row>
    <row r="32" spans="2:12" x14ac:dyDescent="0.2">
      <c r="D32" s="20"/>
      <c r="E32" s="13"/>
      <c r="F32" s="77"/>
      <c r="G32" s="21"/>
      <c r="J32" s="14"/>
    </row>
    <row r="33" spans="1:11" x14ac:dyDescent="0.2">
      <c r="D33" s="20"/>
      <c r="E33" s="13"/>
      <c r="F33" s="77"/>
      <c r="G33" s="13"/>
      <c r="J33" s="14"/>
    </row>
    <row r="34" spans="1:11" x14ac:dyDescent="0.2">
      <c r="B34" s="36"/>
      <c r="D34" s="20"/>
      <c r="E34" s="13"/>
      <c r="F34" s="21"/>
      <c r="G34" s="21"/>
      <c r="H34" s="21"/>
      <c r="I34" s="79"/>
      <c r="J34" s="14"/>
    </row>
    <row r="35" spans="1:11" x14ac:dyDescent="0.2">
      <c r="H35" s="20"/>
      <c r="I35" s="35"/>
      <c r="J35" s="14"/>
    </row>
    <row r="36" spans="1:11" x14ac:dyDescent="0.2">
      <c r="B36" s="36"/>
      <c r="D36" s="20"/>
      <c r="E36" s="20"/>
      <c r="F36" s="21"/>
      <c r="G36" s="38"/>
      <c r="H36" s="80"/>
      <c r="I36" s="35"/>
      <c r="J36" s="14"/>
    </row>
    <row r="37" spans="1:11" x14ac:dyDescent="0.2">
      <c r="B37" s="72"/>
      <c r="C37" s="72"/>
      <c r="D37" s="20"/>
      <c r="E37" s="20"/>
      <c r="F37" s="81"/>
      <c r="G37" s="20"/>
      <c r="H37" s="20"/>
      <c r="I37" s="35"/>
      <c r="J37" s="14"/>
    </row>
    <row r="38" spans="1:11" x14ac:dyDescent="0.2">
      <c r="D38" s="20"/>
      <c r="E38" s="13"/>
      <c r="F38" s="21"/>
      <c r="G38" s="21"/>
      <c r="H38" s="38"/>
      <c r="I38" s="35"/>
      <c r="J38" s="14"/>
    </row>
    <row r="39" spans="1:11" x14ac:dyDescent="0.2">
      <c r="D39" s="20"/>
      <c r="E39" s="13"/>
      <c r="F39" s="21"/>
      <c r="G39" s="21"/>
      <c r="H39" s="20"/>
      <c r="I39" s="35"/>
      <c r="J39" s="14"/>
    </row>
    <row r="40" spans="1:11" x14ac:dyDescent="0.2">
      <c r="D40" s="20"/>
      <c r="E40" s="13"/>
      <c r="F40" s="21"/>
      <c r="G40" s="21"/>
      <c r="H40" s="38"/>
      <c r="I40" s="40"/>
      <c r="J40" s="14"/>
    </row>
    <row r="41" spans="1:11" ht="13.5" thickBot="1" x14ac:dyDescent="0.25">
      <c r="A41" s="8"/>
      <c r="B41" s="44" t="s">
        <v>43</v>
      </c>
      <c r="C41" s="8"/>
      <c r="D41" s="43"/>
      <c r="E41" s="10" t="s">
        <v>42</v>
      </c>
      <c r="F41" s="10"/>
      <c r="G41" s="10"/>
      <c r="H41" s="10"/>
      <c r="I41" s="10"/>
      <c r="J41" s="10"/>
      <c r="K41" s="1"/>
    </row>
    <row r="42" spans="1:11" x14ac:dyDescent="0.2">
      <c r="A42" s="45"/>
      <c r="B42" s="46"/>
      <c r="C42" s="47"/>
      <c r="D42" s="48"/>
      <c r="E42" s="49" t="s">
        <v>42</v>
      </c>
      <c r="F42" s="50"/>
      <c r="G42" s="49"/>
      <c r="H42" s="49"/>
      <c r="I42" s="49"/>
      <c r="J42" s="82"/>
      <c r="K42" s="1"/>
    </row>
    <row r="43" spans="1:11" x14ac:dyDescent="0.2">
      <c r="A43" s="52"/>
      <c r="B43" s="42"/>
      <c r="C43" s="8"/>
      <c r="D43" s="43"/>
      <c r="E43" s="10" t="s">
        <v>42</v>
      </c>
      <c r="F43" s="10"/>
      <c r="G43" s="10"/>
      <c r="H43" s="10"/>
      <c r="I43" s="10"/>
      <c r="J43" s="54"/>
      <c r="K43" s="1"/>
    </row>
    <row r="44" spans="1:11" x14ac:dyDescent="0.2">
      <c r="A44" s="52"/>
      <c r="B44" s="42"/>
      <c r="C44" s="8"/>
      <c r="D44" s="43"/>
      <c r="E44" s="10" t="s">
        <v>42</v>
      </c>
      <c r="F44" s="10"/>
      <c r="G44" s="10"/>
      <c r="H44" s="10"/>
      <c r="I44" s="10"/>
      <c r="J44" s="54"/>
      <c r="K44" s="1"/>
    </row>
    <row r="45" spans="1:11" x14ac:dyDescent="0.2">
      <c r="A45" s="52"/>
      <c r="B45" s="8"/>
      <c r="C45" s="8"/>
      <c r="D45" s="43"/>
      <c r="E45" s="10" t="s">
        <v>42</v>
      </c>
      <c r="F45" s="10"/>
      <c r="G45" s="10"/>
      <c r="H45" s="10"/>
      <c r="I45" s="10"/>
      <c r="J45" s="54"/>
      <c r="K45" s="1"/>
    </row>
    <row r="46" spans="1:11" x14ac:dyDescent="0.2">
      <c r="A46" s="52"/>
      <c r="B46" s="8"/>
      <c r="C46" s="8"/>
      <c r="D46" s="43"/>
      <c r="E46" s="10" t="s">
        <v>42</v>
      </c>
      <c r="F46" s="8"/>
      <c r="G46" s="8"/>
      <c r="H46" s="8"/>
      <c r="I46" s="8"/>
      <c r="J46" s="55"/>
      <c r="K46" s="1"/>
    </row>
    <row r="47" spans="1:11" x14ac:dyDescent="0.2">
      <c r="A47" s="52"/>
      <c r="B47" s="8"/>
      <c r="C47" s="8"/>
      <c r="D47" s="56"/>
      <c r="E47" s="13"/>
      <c r="G47" s="8"/>
      <c r="H47" s="8"/>
      <c r="I47" s="8"/>
      <c r="J47" s="55"/>
      <c r="K47" s="1"/>
    </row>
    <row r="48" spans="1:11" x14ac:dyDescent="0.2">
      <c r="A48" s="52"/>
      <c r="B48" s="8"/>
      <c r="C48" s="8"/>
      <c r="D48" s="21"/>
      <c r="E48" s="13"/>
      <c r="F48" s="14"/>
      <c r="G48" s="57"/>
      <c r="H48" s="57"/>
      <c r="I48" s="8"/>
      <c r="J48" s="55"/>
      <c r="K48" s="1"/>
    </row>
    <row r="49" spans="1:11" x14ac:dyDescent="0.2">
      <c r="A49" s="52"/>
      <c r="B49" s="8"/>
      <c r="C49" s="8"/>
      <c r="D49" s="21"/>
      <c r="E49" s="13"/>
      <c r="F49" s="14"/>
      <c r="G49" s="57"/>
      <c r="H49" s="57"/>
      <c r="I49" s="8"/>
      <c r="J49" s="55"/>
      <c r="K49" s="1"/>
    </row>
    <row r="50" spans="1:11" x14ac:dyDescent="0.2">
      <c r="A50" s="52"/>
      <c r="B50" s="8"/>
      <c r="C50" s="8"/>
      <c r="D50" s="21"/>
      <c r="E50" s="13"/>
      <c r="F50" s="14"/>
      <c r="G50" s="57"/>
      <c r="H50" s="57"/>
      <c r="I50" s="8"/>
      <c r="J50" s="55"/>
      <c r="K50" s="1"/>
    </row>
    <row r="51" spans="1:11" x14ac:dyDescent="0.2">
      <c r="A51" s="52"/>
      <c r="B51" s="8"/>
      <c r="C51" s="8"/>
      <c r="D51" s="21"/>
      <c r="E51" s="13"/>
      <c r="F51" s="14"/>
      <c r="G51" s="57"/>
      <c r="H51" s="57"/>
      <c r="I51" s="8"/>
      <c r="J51" s="55"/>
      <c r="K51" s="1"/>
    </row>
    <row r="52" spans="1:11" x14ac:dyDescent="0.2">
      <c r="A52" s="52"/>
      <c r="B52" s="8"/>
      <c r="C52" s="8"/>
      <c r="D52" s="21"/>
      <c r="E52" s="13"/>
      <c r="F52" s="14"/>
      <c r="G52" s="57"/>
      <c r="H52" s="57"/>
      <c r="I52" s="8"/>
      <c r="J52" s="55"/>
      <c r="K52" s="1"/>
    </row>
    <row r="53" spans="1:11" ht="13.5" thickBot="1" x14ac:dyDescent="0.25">
      <c r="A53" s="58"/>
      <c r="B53" s="59"/>
      <c r="C53" s="59"/>
      <c r="D53" s="60"/>
      <c r="E53" s="61"/>
      <c r="F53" s="62"/>
      <c r="G53" s="59"/>
      <c r="H53" s="59"/>
      <c r="I53" s="59"/>
      <c r="J53" s="63"/>
      <c r="K53" s="1"/>
    </row>
    <row r="54" spans="1:11" x14ac:dyDescent="0.2">
      <c r="B54" s="83"/>
      <c r="D54" s="20"/>
      <c r="E54" s="13"/>
      <c r="F54" s="84"/>
      <c r="G54" s="13"/>
      <c r="H54" s="13"/>
      <c r="I54" s="13"/>
      <c r="J54" s="13"/>
    </row>
    <row r="55" spans="1:11" x14ac:dyDescent="0.2">
      <c r="B55" s="83"/>
      <c r="D55" s="20"/>
      <c r="E55" s="13"/>
      <c r="F55" s="13"/>
      <c r="G55" s="13"/>
      <c r="H55" s="13"/>
      <c r="I55" s="13"/>
      <c r="J55" s="13"/>
    </row>
    <row r="56" spans="1:11" x14ac:dyDescent="0.2">
      <c r="B56" s="83"/>
      <c r="D56" s="20"/>
      <c r="E56" s="13"/>
      <c r="F56" s="13"/>
      <c r="G56" s="13"/>
      <c r="H56" s="13"/>
      <c r="I56" s="13"/>
      <c r="J56" s="13"/>
    </row>
    <row r="57" spans="1:11" x14ac:dyDescent="0.2">
      <c r="D57" s="20"/>
      <c r="E57" s="13"/>
      <c r="F57" s="13"/>
      <c r="G57" s="13"/>
      <c r="H57" s="13"/>
      <c r="I57" s="13"/>
      <c r="J57" s="13"/>
    </row>
    <row r="58" spans="1:11" x14ac:dyDescent="0.2">
      <c r="D58" s="20"/>
      <c r="E58" s="13"/>
    </row>
    <row r="59" spans="1:11" x14ac:dyDescent="0.2">
      <c r="D59" s="56"/>
      <c r="E59" s="13"/>
    </row>
    <row r="60" spans="1:11" x14ac:dyDescent="0.2">
      <c r="D60" s="21"/>
      <c r="E60" s="13"/>
      <c r="F60" s="14"/>
      <c r="G60" s="68"/>
      <c r="H60" s="68"/>
    </row>
    <row r="61" spans="1:11" x14ac:dyDescent="0.2">
      <c r="D61" s="20"/>
      <c r="E61" s="13"/>
      <c r="F61" s="14"/>
    </row>
    <row r="62" spans="1:11" x14ac:dyDescent="0.2">
      <c r="D62" s="64"/>
      <c r="E62" s="13"/>
      <c r="F62" s="14"/>
    </row>
    <row r="63" spans="1:11" x14ac:dyDescent="0.2">
      <c r="D63" s="20"/>
      <c r="E63" s="13"/>
      <c r="F63" s="14"/>
    </row>
    <row r="64" spans="1:11" x14ac:dyDescent="0.2">
      <c r="D64" s="20"/>
      <c r="E64" s="13"/>
      <c r="F64" s="14"/>
    </row>
    <row r="65" spans="4:6" x14ac:dyDescent="0.2">
      <c r="D65" s="21"/>
      <c r="E65" s="13"/>
      <c r="F65" s="14"/>
    </row>
    <row r="66" spans="4:6" x14ac:dyDescent="0.2">
      <c r="D66" s="20"/>
      <c r="E66" s="13"/>
      <c r="F66" s="14"/>
    </row>
    <row r="67" spans="4:6" x14ac:dyDescent="0.2">
      <c r="D67" s="64"/>
      <c r="E67" s="13"/>
      <c r="F67" s="14"/>
    </row>
    <row r="68" spans="4:6" x14ac:dyDescent="0.2">
      <c r="D68" s="67"/>
    </row>
    <row r="69" spans="4:6" x14ac:dyDescent="0.2">
      <c r="D69" s="67"/>
    </row>
    <row r="70" spans="4:6" x14ac:dyDescent="0.2">
      <c r="D70" s="67"/>
    </row>
    <row r="71" spans="4:6" x14ac:dyDescent="0.2">
      <c r="D71" s="67"/>
    </row>
    <row r="72" spans="4:6" x14ac:dyDescent="0.2">
      <c r="D72" s="67"/>
    </row>
    <row r="73" spans="4:6" x14ac:dyDescent="0.2">
      <c r="D73" s="67"/>
    </row>
    <row r="74" spans="4:6" x14ac:dyDescent="0.2">
      <c r="D74" s="67"/>
    </row>
    <row r="75" spans="4:6" x14ac:dyDescent="0.2">
      <c r="D75" s="67"/>
    </row>
    <row r="76" spans="4:6" x14ac:dyDescent="0.2">
      <c r="D76" s="67"/>
    </row>
    <row r="77" spans="4:6" x14ac:dyDescent="0.2">
      <c r="D77" s="67"/>
    </row>
    <row r="78" spans="4:6" x14ac:dyDescent="0.2">
      <c r="D78" s="67"/>
    </row>
    <row r="79" spans="4:6" x14ac:dyDescent="0.2">
      <c r="D79" s="67"/>
    </row>
    <row r="80" spans="4:6" x14ac:dyDescent="0.2">
      <c r="D80" s="67"/>
    </row>
    <row r="81" spans="4:4" x14ac:dyDescent="0.2">
      <c r="D81" s="67"/>
    </row>
    <row r="82" spans="4:4" x14ac:dyDescent="0.2">
      <c r="D82" s="67"/>
    </row>
    <row r="83" spans="4:4" x14ac:dyDescent="0.2">
      <c r="D83" s="67"/>
    </row>
    <row r="84" spans="4:4" x14ac:dyDescent="0.2">
      <c r="D84" s="67"/>
    </row>
    <row r="85" spans="4:4" x14ac:dyDescent="0.2">
      <c r="D85" s="67"/>
    </row>
    <row r="86" spans="4:4" x14ac:dyDescent="0.2">
      <c r="D86" s="67"/>
    </row>
    <row r="87" spans="4:4" x14ac:dyDescent="0.2">
      <c r="D87" s="67"/>
    </row>
    <row r="88" spans="4:4" x14ac:dyDescent="0.2">
      <c r="D88" s="67"/>
    </row>
    <row r="89" spans="4:4" x14ac:dyDescent="0.2">
      <c r="D89" s="67"/>
    </row>
    <row r="90" spans="4:4" x14ac:dyDescent="0.2">
      <c r="D90" s="67"/>
    </row>
    <row r="91" spans="4:4" x14ac:dyDescent="0.2">
      <c r="D91" s="67"/>
    </row>
    <row r="92" spans="4:4" x14ac:dyDescent="0.2">
      <c r="D92" s="67"/>
    </row>
    <row r="93" spans="4:4" x14ac:dyDescent="0.2">
      <c r="D93" s="67"/>
    </row>
    <row r="94" spans="4:4" x14ac:dyDescent="0.2">
      <c r="D94" s="67"/>
    </row>
    <row r="95" spans="4:4" x14ac:dyDescent="0.2">
      <c r="D95" s="67"/>
    </row>
    <row r="96" spans="4:4" x14ac:dyDescent="0.2">
      <c r="D96" s="67"/>
    </row>
    <row r="97" spans="4:4" x14ac:dyDescent="0.2">
      <c r="D97" s="67"/>
    </row>
    <row r="98" spans="4:4" x14ac:dyDescent="0.2">
      <c r="D98" s="67"/>
    </row>
    <row r="99" spans="4:4" x14ac:dyDescent="0.2">
      <c r="D99" s="67"/>
    </row>
    <row r="100" spans="4:4" x14ac:dyDescent="0.2">
      <c r="D100" s="67"/>
    </row>
    <row r="101" spans="4:4" x14ac:dyDescent="0.2">
      <c r="D101" s="67"/>
    </row>
    <row r="102" spans="4:4" x14ac:dyDescent="0.2">
      <c r="D102" s="67"/>
    </row>
    <row r="103" spans="4:4" x14ac:dyDescent="0.2">
      <c r="D103" s="67"/>
    </row>
    <row r="104" spans="4:4" x14ac:dyDescent="0.2">
      <c r="D104" s="67"/>
    </row>
    <row r="105" spans="4:4" x14ac:dyDescent="0.2">
      <c r="D105" s="67"/>
    </row>
    <row r="106" spans="4:4" x14ac:dyDescent="0.2">
      <c r="D106" s="67"/>
    </row>
    <row r="107" spans="4:4" x14ac:dyDescent="0.2">
      <c r="D107" s="67"/>
    </row>
    <row r="108" spans="4:4" x14ac:dyDescent="0.2">
      <c r="D108" s="67"/>
    </row>
    <row r="109" spans="4:4" x14ac:dyDescent="0.2">
      <c r="D109" s="67"/>
    </row>
    <row r="110" spans="4:4" x14ac:dyDescent="0.2">
      <c r="D110" s="67"/>
    </row>
    <row r="111" spans="4:4" x14ac:dyDescent="0.2">
      <c r="D111" s="67"/>
    </row>
    <row r="112" spans="4:4" x14ac:dyDescent="0.2">
      <c r="D112" s="67"/>
    </row>
    <row r="113" spans="4:4" x14ac:dyDescent="0.2">
      <c r="D113" s="67"/>
    </row>
    <row r="114" spans="4:4" x14ac:dyDescent="0.2">
      <c r="D114" s="67"/>
    </row>
    <row r="115" spans="4:4" x14ac:dyDescent="0.2">
      <c r="D115" s="67"/>
    </row>
    <row r="116" spans="4:4" x14ac:dyDescent="0.2">
      <c r="D116" s="67"/>
    </row>
    <row r="117" spans="4:4" x14ac:dyDescent="0.2">
      <c r="D117" s="67"/>
    </row>
    <row r="118" spans="4:4" x14ac:dyDescent="0.2">
      <c r="D118" s="67"/>
    </row>
    <row r="119" spans="4:4" x14ac:dyDescent="0.2">
      <c r="D119" s="67"/>
    </row>
    <row r="120" spans="4:4" x14ac:dyDescent="0.2">
      <c r="D120" s="67"/>
    </row>
    <row r="121" spans="4:4" x14ac:dyDescent="0.2">
      <c r="D121" s="67"/>
    </row>
    <row r="122" spans="4:4" x14ac:dyDescent="0.2">
      <c r="D122" s="67"/>
    </row>
    <row r="123" spans="4:4" x14ac:dyDescent="0.2">
      <c r="D123" s="67"/>
    </row>
    <row r="124" spans="4:4" x14ac:dyDescent="0.2">
      <c r="D124" s="67"/>
    </row>
    <row r="125" spans="4:4" x14ac:dyDescent="0.2">
      <c r="D125" s="67"/>
    </row>
    <row r="126" spans="4:4" x14ac:dyDescent="0.2">
      <c r="D126" s="67"/>
    </row>
    <row r="127" spans="4:4" x14ac:dyDescent="0.2">
      <c r="D127" s="67"/>
    </row>
    <row r="128" spans="4:4" x14ac:dyDescent="0.2">
      <c r="D128" s="67"/>
    </row>
    <row r="129" spans="4:4" x14ac:dyDescent="0.2">
      <c r="D129" s="67"/>
    </row>
    <row r="130" spans="4:4" x14ac:dyDescent="0.2">
      <c r="D130" s="67"/>
    </row>
    <row r="131" spans="4:4" x14ac:dyDescent="0.2">
      <c r="D131" s="67"/>
    </row>
    <row r="132" spans="4:4" x14ac:dyDescent="0.2">
      <c r="D132" s="67"/>
    </row>
    <row r="133" spans="4:4" x14ac:dyDescent="0.2">
      <c r="D133" s="67"/>
    </row>
    <row r="134" spans="4:4" x14ac:dyDescent="0.2">
      <c r="D134" s="67"/>
    </row>
    <row r="135" spans="4:4" x14ac:dyDescent="0.2">
      <c r="D135" s="67"/>
    </row>
    <row r="136" spans="4:4" x14ac:dyDescent="0.2">
      <c r="D136" s="67"/>
    </row>
    <row r="137" spans="4:4" x14ac:dyDescent="0.2">
      <c r="D137" s="67"/>
    </row>
    <row r="138" spans="4:4" x14ac:dyDescent="0.2">
      <c r="D138" s="67"/>
    </row>
    <row r="139" spans="4:4" x14ac:dyDescent="0.2">
      <c r="D139" s="67"/>
    </row>
    <row r="140" spans="4:4" x14ac:dyDescent="0.2">
      <c r="D140" s="67"/>
    </row>
    <row r="141" spans="4:4" x14ac:dyDescent="0.2">
      <c r="D141" s="67"/>
    </row>
    <row r="142" spans="4:4" x14ac:dyDescent="0.2">
      <c r="D142" s="67"/>
    </row>
    <row r="143" spans="4:4" x14ac:dyDescent="0.2">
      <c r="D143" s="67"/>
    </row>
    <row r="144" spans="4:4" x14ac:dyDescent="0.2">
      <c r="D144" s="67"/>
    </row>
    <row r="145" spans="4:4" x14ac:dyDescent="0.2">
      <c r="D145" s="67"/>
    </row>
    <row r="146" spans="4:4" x14ac:dyDescent="0.2">
      <c r="D146" s="67"/>
    </row>
    <row r="147" spans="4:4" x14ac:dyDescent="0.2">
      <c r="D147" s="67"/>
    </row>
    <row r="148" spans="4:4" x14ac:dyDescent="0.2">
      <c r="D148" s="67"/>
    </row>
    <row r="149" spans="4:4" x14ac:dyDescent="0.2">
      <c r="D149" s="67"/>
    </row>
    <row r="150" spans="4:4" x14ac:dyDescent="0.2">
      <c r="D150" s="67"/>
    </row>
    <row r="151" spans="4:4" x14ac:dyDescent="0.2">
      <c r="D151" s="67"/>
    </row>
    <row r="152" spans="4:4" x14ac:dyDescent="0.2">
      <c r="D152" s="67"/>
    </row>
    <row r="153" spans="4:4" x14ac:dyDescent="0.2">
      <c r="D153" s="67"/>
    </row>
    <row r="154" spans="4:4" x14ac:dyDescent="0.2">
      <c r="D154" s="67"/>
    </row>
    <row r="155" spans="4:4" x14ac:dyDescent="0.2">
      <c r="D155" s="67"/>
    </row>
    <row r="156" spans="4:4" x14ac:dyDescent="0.2">
      <c r="D156" s="67"/>
    </row>
    <row r="157" spans="4:4" x14ac:dyDescent="0.2">
      <c r="D157" s="67"/>
    </row>
    <row r="158" spans="4:4" x14ac:dyDescent="0.2">
      <c r="D158" s="67"/>
    </row>
    <row r="159" spans="4:4" x14ac:dyDescent="0.2">
      <c r="D159" s="67"/>
    </row>
    <row r="160" spans="4:4" x14ac:dyDescent="0.2">
      <c r="D160" s="67"/>
    </row>
    <row r="161" spans="4:4" x14ac:dyDescent="0.2">
      <c r="D161" s="67"/>
    </row>
    <row r="162" spans="4:4" x14ac:dyDescent="0.2">
      <c r="D162" s="67"/>
    </row>
    <row r="163" spans="4:4" x14ac:dyDescent="0.2">
      <c r="D163" s="67"/>
    </row>
    <row r="164" spans="4:4" x14ac:dyDescent="0.2">
      <c r="D164" s="67"/>
    </row>
    <row r="165" spans="4:4" x14ac:dyDescent="0.2">
      <c r="D165" s="67"/>
    </row>
    <row r="166" spans="4:4" x14ac:dyDescent="0.2">
      <c r="D166" s="67"/>
    </row>
    <row r="167" spans="4:4" x14ac:dyDescent="0.2">
      <c r="D167" s="67"/>
    </row>
    <row r="168" spans="4:4" x14ac:dyDescent="0.2">
      <c r="D168" s="67"/>
    </row>
    <row r="169" spans="4:4" x14ac:dyDescent="0.2">
      <c r="D169" s="67"/>
    </row>
    <row r="170" spans="4:4" x14ac:dyDescent="0.2">
      <c r="D170" s="67"/>
    </row>
    <row r="171" spans="4:4" x14ac:dyDescent="0.2">
      <c r="D171" s="67"/>
    </row>
    <row r="172" spans="4:4" x14ac:dyDescent="0.2">
      <c r="D172" s="67"/>
    </row>
    <row r="173" spans="4:4" x14ac:dyDescent="0.2">
      <c r="D173" s="67"/>
    </row>
    <row r="174" spans="4:4" x14ac:dyDescent="0.2">
      <c r="D174" s="67"/>
    </row>
    <row r="175" spans="4:4" x14ac:dyDescent="0.2">
      <c r="D175" s="67"/>
    </row>
    <row r="176" spans="4:4" x14ac:dyDescent="0.2">
      <c r="D176" s="67"/>
    </row>
    <row r="177" spans="4:4" x14ac:dyDescent="0.2">
      <c r="D177" s="67"/>
    </row>
    <row r="178" spans="4:4" x14ac:dyDescent="0.2">
      <c r="D178" s="67"/>
    </row>
    <row r="179" spans="4:4" x14ac:dyDescent="0.2">
      <c r="D179" s="67"/>
    </row>
    <row r="180" spans="4:4" x14ac:dyDescent="0.2">
      <c r="D180" s="67"/>
    </row>
    <row r="181" spans="4:4" x14ac:dyDescent="0.2">
      <c r="D181" s="67"/>
    </row>
    <row r="182" spans="4:4" x14ac:dyDescent="0.2">
      <c r="D182" s="67"/>
    </row>
    <row r="183" spans="4:4" x14ac:dyDescent="0.2">
      <c r="D183" s="67"/>
    </row>
    <row r="184" spans="4:4" x14ac:dyDescent="0.2">
      <c r="D184" s="67"/>
    </row>
    <row r="185" spans="4:4" x14ac:dyDescent="0.2">
      <c r="D185" s="67"/>
    </row>
    <row r="186" spans="4:4" x14ac:dyDescent="0.2">
      <c r="D186" s="67"/>
    </row>
    <row r="187" spans="4:4" x14ac:dyDescent="0.2">
      <c r="D187" s="67"/>
    </row>
    <row r="188" spans="4:4" x14ac:dyDescent="0.2">
      <c r="D188" s="67"/>
    </row>
    <row r="189" spans="4:4" x14ac:dyDescent="0.2">
      <c r="D189" s="67"/>
    </row>
    <row r="190" spans="4:4" x14ac:dyDescent="0.2">
      <c r="D190" s="67"/>
    </row>
    <row r="191" spans="4:4" x14ac:dyDescent="0.2">
      <c r="D191" s="67"/>
    </row>
    <row r="192" spans="4:4" x14ac:dyDescent="0.2">
      <c r="D192" s="67"/>
    </row>
    <row r="193" spans="4:4" x14ac:dyDescent="0.2">
      <c r="D193" s="67"/>
    </row>
    <row r="194" spans="4:4" x14ac:dyDescent="0.2">
      <c r="D194" s="67"/>
    </row>
    <row r="195" spans="4:4" x14ac:dyDescent="0.2">
      <c r="D195" s="67"/>
    </row>
    <row r="196" spans="4:4" x14ac:dyDescent="0.2">
      <c r="D196" s="67"/>
    </row>
    <row r="197" spans="4:4" x14ac:dyDescent="0.2">
      <c r="D197" s="67"/>
    </row>
    <row r="198" spans="4:4" x14ac:dyDescent="0.2">
      <c r="D198" s="67"/>
    </row>
    <row r="199" spans="4:4" x14ac:dyDescent="0.2">
      <c r="D199" s="67"/>
    </row>
    <row r="200" spans="4:4" x14ac:dyDescent="0.2">
      <c r="D200" s="67"/>
    </row>
    <row r="201" spans="4:4" x14ac:dyDescent="0.2">
      <c r="D201" s="67"/>
    </row>
    <row r="202" spans="4:4" x14ac:dyDescent="0.2">
      <c r="D202" s="67"/>
    </row>
    <row r="203" spans="4:4" x14ac:dyDescent="0.2">
      <c r="D203" s="67"/>
    </row>
    <row r="204" spans="4:4" x14ac:dyDescent="0.2">
      <c r="D204" s="67"/>
    </row>
    <row r="205" spans="4:4" x14ac:dyDescent="0.2">
      <c r="D205" s="67"/>
    </row>
    <row r="206" spans="4:4" x14ac:dyDescent="0.2">
      <c r="D206" s="67"/>
    </row>
    <row r="207" spans="4:4" x14ac:dyDescent="0.2">
      <c r="D207" s="67"/>
    </row>
    <row r="208" spans="4:4" x14ac:dyDescent="0.2">
      <c r="D208" s="67"/>
    </row>
    <row r="209" spans="4:4" x14ac:dyDescent="0.2">
      <c r="D209" s="67"/>
    </row>
    <row r="210" spans="4:4" x14ac:dyDescent="0.2">
      <c r="D210" s="67"/>
    </row>
    <row r="211" spans="4:4" x14ac:dyDescent="0.2">
      <c r="D211" s="67"/>
    </row>
    <row r="212" spans="4:4" x14ac:dyDescent="0.2">
      <c r="D212" s="67"/>
    </row>
    <row r="213" spans="4:4" x14ac:dyDescent="0.2">
      <c r="D213" s="67"/>
    </row>
    <row r="214" spans="4:4" x14ac:dyDescent="0.2">
      <c r="D214" s="67"/>
    </row>
    <row r="215" spans="4:4" x14ac:dyDescent="0.2">
      <c r="D215" s="67"/>
    </row>
    <row r="216" spans="4:4" x14ac:dyDescent="0.2">
      <c r="D216" s="67"/>
    </row>
    <row r="217" spans="4:4" x14ac:dyDescent="0.2">
      <c r="D217" s="67"/>
    </row>
    <row r="218" spans="4:4" x14ac:dyDescent="0.2">
      <c r="D218" s="67"/>
    </row>
    <row r="219" spans="4:4" x14ac:dyDescent="0.2">
      <c r="D219" s="67"/>
    </row>
    <row r="220" spans="4:4" x14ac:dyDescent="0.2">
      <c r="D220" s="67"/>
    </row>
    <row r="221" spans="4:4" x14ac:dyDescent="0.2">
      <c r="D221" s="67"/>
    </row>
    <row r="222" spans="4:4" x14ac:dyDescent="0.2">
      <c r="D222" s="67"/>
    </row>
    <row r="223" spans="4:4" x14ac:dyDescent="0.2">
      <c r="D223" s="67"/>
    </row>
    <row r="224" spans="4:4" x14ac:dyDescent="0.2">
      <c r="D224" s="67"/>
    </row>
    <row r="225" spans="4:4" x14ac:dyDescent="0.2">
      <c r="D225" s="67"/>
    </row>
    <row r="226" spans="4:4" x14ac:dyDescent="0.2">
      <c r="D226" s="67"/>
    </row>
    <row r="227" spans="4:4" x14ac:dyDescent="0.2">
      <c r="D227" s="67"/>
    </row>
    <row r="228" spans="4:4" x14ac:dyDescent="0.2">
      <c r="D228" s="67"/>
    </row>
    <row r="229" spans="4:4" x14ac:dyDescent="0.2">
      <c r="D229" s="67"/>
    </row>
    <row r="230" spans="4:4" x14ac:dyDescent="0.2">
      <c r="D230" s="67"/>
    </row>
    <row r="231" spans="4:4" x14ac:dyDescent="0.2">
      <c r="D231" s="67"/>
    </row>
    <row r="232" spans="4:4" x14ac:dyDescent="0.2">
      <c r="D232" s="67"/>
    </row>
    <row r="233" spans="4:4" x14ac:dyDescent="0.2">
      <c r="D233" s="67"/>
    </row>
    <row r="234" spans="4:4" x14ac:dyDescent="0.2">
      <c r="D234" s="67"/>
    </row>
    <row r="235" spans="4:4" x14ac:dyDescent="0.2">
      <c r="D235" s="67"/>
    </row>
    <row r="236" spans="4:4" x14ac:dyDescent="0.2">
      <c r="D236" s="67"/>
    </row>
    <row r="237" spans="4:4" x14ac:dyDescent="0.2">
      <c r="D237" s="67"/>
    </row>
    <row r="238" spans="4:4" x14ac:dyDescent="0.2">
      <c r="D238" s="67"/>
    </row>
    <row r="239" spans="4:4" x14ac:dyDescent="0.2">
      <c r="D239" s="67"/>
    </row>
    <row r="240" spans="4:4" x14ac:dyDescent="0.2">
      <c r="D240" s="67"/>
    </row>
    <row r="241" spans="4:4" x14ac:dyDescent="0.2">
      <c r="D241" s="67"/>
    </row>
    <row r="242" spans="4:4" x14ac:dyDescent="0.2">
      <c r="D242" s="67"/>
    </row>
    <row r="243" spans="4:4" x14ac:dyDescent="0.2">
      <c r="D243" s="67"/>
    </row>
    <row r="244" spans="4:4" x14ac:dyDescent="0.2">
      <c r="D244" s="67"/>
    </row>
    <row r="245" spans="4:4" x14ac:dyDescent="0.2">
      <c r="D245" s="67"/>
    </row>
    <row r="246" spans="4:4" x14ac:dyDescent="0.2">
      <c r="D246" s="67"/>
    </row>
    <row r="247" spans="4:4" x14ac:dyDescent="0.2">
      <c r="D247" s="67"/>
    </row>
    <row r="248" spans="4:4" x14ac:dyDescent="0.2">
      <c r="D248" s="67"/>
    </row>
    <row r="249" spans="4:4" x14ac:dyDescent="0.2">
      <c r="D249" s="67"/>
    </row>
    <row r="250" spans="4:4" x14ac:dyDescent="0.2">
      <c r="D250" s="67"/>
    </row>
    <row r="251" spans="4:4" x14ac:dyDescent="0.2">
      <c r="D251" s="67"/>
    </row>
    <row r="252" spans="4:4" x14ac:dyDescent="0.2">
      <c r="D252" s="67"/>
    </row>
    <row r="253" spans="4:4" x14ac:dyDescent="0.2">
      <c r="D253" s="67"/>
    </row>
    <row r="254" spans="4:4" x14ac:dyDescent="0.2">
      <c r="D254" s="67"/>
    </row>
    <row r="255" spans="4:4" x14ac:dyDescent="0.2">
      <c r="D255" s="67"/>
    </row>
    <row r="256" spans="4:4" x14ac:dyDescent="0.2">
      <c r="D256" s="67"/>
    </row>
    <row r="257" spans="4:4" x14ac:dyDescent="0.2">
      <c r="D257" s="67"/>
    </row>
    <row r="258" spans="4:4" x14ac:dyDescent="0.2">
      <c r="D258" s="67"/>
    </row>
    <row r="259" spans="4:4" x14ac:dyDescent="0.2">
      <c r="D259" s="67"/>
    </row>
    <row r="260" spans="4:4" x14ac:dyDescent="0.2">
      <c r="D260" s="67"/>
    </row>
    <row r="261" spans="4:4" x14ac:dyDescent="0.2">
      <c r="D261" s="67"/>
    </row>
    <row r="262" spans="4:4" x14ac:dyDescent="0.2">
      <c r="D262" s="67"/>
    </row>
    <row r="263" spans="4:4" x14ac:dyDescent="0.2">
      <c r="D263" s="67"/>
    </row>
    <row r="264" spans="4:4" x14ac:dyDescent="0.2">
      <c r="D264" s="67"/>
    </row>
    <row r="265" spans="4:4" x14ac:dyDescent="0.2">
      <c r="D265" s="67"/>
    </row>
    <row r="266" spans="4:4" x14ac:dyDescent="0.2">
      <c r="D266" s="67"/>
    </row>
    <row r="267" spans="4:4" x14ac:dyDescent="0.2">
      <c r="D267" s="67"/>
    </row>
    <row r="268" spans="4:4" x14ac:dyDescent="0.2">
      <c r="D268" s="67"/>
    </row>
    <row r="269" spans="4:4" x14ac:dyDescent="0.2">
      <c r="D269" s="67"/>
    </row>
    <row r="270" spans="4:4" x14ac:dyDescent="0.2">
      <c r="D270" s="67"/>
    </row>
    <row r="271" spans="4:4" x14ac:dyDescent="0.2">
      <c r="D271" s="67"/>
    </row>
    <row r="272" spans="4:4" x14ac:dyDescent="0.2">
      <c r="D272" s="67"/>
    </row>
    <row r="273" spans="4:4" x14ac:dyDescent="0.2">
      <c r="D273" s="67"/>
    </row>
    <row r="274" spans="4:4" x14ac:dyDescent="0.2">
      <c r="D274" s="67"/>
    </row>
    <row r="275" spans="4:4" x14ac:dyDescent="0.2">
      <c r="D275" s="67"/>
    </row>
    <row r="276" spans="4:4" x14ac:dyDescent="0.2">
      <c r="D276" s="67"/>
    </row>
    <row r="277" spans="4:4" x14ac:dyDescent="0.2">
      <c r="D277" s="67"/>
    </row>
    <row r="278" spans="4:4" x14ac:dyDescent="0.2">
      <c r="D278" s="67"/>
    </row>
    <row r="279" spans="4:4" x14ac:dyDescent="0.2">
      <c r="D279" s="67"/>
    </row>
    <row r="280" spans="4:4" x14ac:dyDescent="0.2">
      <c r="D280" s="67"/>
    </row>
    <row r="281" spans="4:4" x14ac:dyDescent="0.2">
      <c r="D281" s="67"/>
    </row>
    <row r="282" spans="4:4" x14ac:dyDescent="0.2">
      <c r="D282" s="67"/>
    </row>
    <row r="283" spans="4:4" x14ac:dyDescent="0.2">
      <c r="D283" s="67"/>
    </row>
    <row r="284" spans="4:4" x14ac:dyDescent="0.2">
      <c r="D284" s="67"/>
    </row>
    <row r="285" spans="4:4" x14ac:dyDescent="0.2">
      <c r="D285" s="67"/>
    </row>
    <row r="286" spans="4:4" x14ac:dyDescent="0.2">
      <c r="D286" s="67"/>
    </row>
    <row r="287" spans="4:4" x14ac:dyDescent="0.2">
      <c r="D287" s="67"/>
    </row>
    <row r="288" spans="4:4" x14ac:dyDescent="0.2">
      <c r="D288" s="67"/>
    </row>
    <row r="289" spans="4:4" x14ac:dyDescent="0.2">
      <c r="D289" s="67"/>
    </row>
    <row r="290" spans="4:4" x14ac:dyDescent="0.2">
      <c r="D290" s="67"/>
    </row>
    <row r="291" spans="4:4" x14ac:dyDescent="0.2">
      <c r="D291" s="67"/>
    </row>
    <row r="292" spans="4:4" x14ac:dyDescent="0.2">
      <c r="D292" s="67"/>
    </row>
    <row r="293" spans="4:4" x14ac:dyDescent="0.2">
      <c r="D293" s="67"/>
    </row>
    <row r="294" spans="4:4" x14ac:dyDescent="0.2">
      <c r="D294" s="67"/>
    </row>
    <row r="295" spans="4:4" x14ac:dyDescent="0.2">
      <c r="D295" s="67"/>
    </row>
    <row r="296" spans="4:4" x14ac:dyDescent="0.2">
      <c r="D296" s="67"/>
    </row>
    <row r="297" spans="4:4" x14ac:dyDescent="0.2">
      <c r="D297" s="67"/>
    </row>
    <row r="298" spans="4:4" x14ac:dyDescent="0.2">
      <c r="D298" s="67"/>
    </row>
    <row r="299" spans="4:4" x14ac:dyDescent="0.2">
      <c r="D299" s="67"/>
    </row>
    <row r="300" spans="4:4" x14ac:dyDescent="0.2">
      <c r="D300" s="67"/>
    </row>
    <row r="301" spans="4:4" x14ac:dyDescent="0.2">
      <c r="D301" s="67"/>
    </row>
    <row r="302" spans="4:4" x14ac:dyDescent="0.2">
      <c r="D302" s="67"/>
    </row>
    <row r="303" spans="4:4" x14ac:dyDescent="0.2">
      <c r="D303" s="67"/>
    </row>
    <row r="304" spans="4:4" x14ac:dyDescent="0.2">
      <c r="D304" s="67"/>
    </row>
    <row r="305" spans="4:4" x14ac:dyDescent="0.2">
      <c r="D305" s="67"/>
    </row>
    <row r="306" spans="4:4" x14ac:dyDescent="0.2">
      <c r="D306" s="67"/>
    </row>
    <row r="307" spans="4:4" x14ac:dyDescent="0.2">
      <c r="D307" s="67"/>
    </row>
    <row r="308" spans="4:4" x14ac:dyDescent="0.2">
      <c r="D308" s="67"/>
    </row>
    <row r="309" spans="4:4" x14ac:dyDescent="0.2">
      <c r="D309" s="67"/>
    </row>
    <row r="310" spans="4:4" x14ac:dyDescent="0.2">
      <c r="D310" s="67"/>
    </row>
    <row r="311" spans="4:4" x14ac:dyDescent="0.2">
      <c r="D311" s="67"/>
    </row>
    <row r="312" spans="4:4" x14ac:dyDescent="0.2">
      <c r="D312" s="67"/>
    </row>
    <row r="313" spans="4:4" x14ac:dyDescent="0.2">
      <c r="D313" s="67"/>
    </row>
    <row r="314" spans="4:4" x14ac:dyDescent="0.2">
      <c r="D314" s="67"/>
    </row>
    <row r="315" spans="4:4" x14ac:dyDescent="0.2">
      <c r="D315" s="67"/>
    </row>
    <row r="316" spans="4:4" x14ac:dyDescent="0.2">
      <c r="D316" s="67"/>
    </row>
    <row r="317" spans="4:4" x14ac:dyDescent="0.2">
      <c r="D317" s="67"/>
    </row>
    <row r="318" spans="4:4" x14ac:dyDescent="0.2">
      <c r="D318" s="67"/>
    </row>
    <row r="319" spans="4:4" x14ac:dyDescent="0.2">
      <c r="D319" s="67"/>
    </row>
    <row r="320" spans="4:4" x14ac:dyDescent="0.2">
      <c r="D320" s="67"/>
    </row>
    <row r="321" spans="4:4" x14ac:dyDescent="0.2">
      <c r="D321" s="67"/>
    </row>
    <row r="322" spans="4:4" x14ac:dyDescent="0.2">
      <c r="D322" s="67"/>
    </row>
    <row r="323" spans="4:4" x14ac:dyDescent="0.2">
      <c r="D323" s="67"/>
    </row>
    <row r="324" spans="4:4" x14ac:dyDescent="0.2">
      <c r="D324" s="67"/>
    </row>
    <row r="325" spans="4:4" x14ac:dyDescent="0.2">
      <c r="D325" s="67"/>
    </row>
    <row r="326" spans="4:4" x14ac:dyDescent="0.2">
      <c r="D326" s="67"/>
    </row>
    <row r="327" spans="4:4" x14ac:dyDescent="0.2">
      <c r="D327" s="67"/>
    </row>
    <row r="328" spans="4:4" x14ac:dyDescent="0.2">
      <c r="D328" s="67"/>
    </row>
    <row r="329" spans="4:4" x14ac:dyDescent="0.2">
      <c r="D329" s="67"/>
    </row>
    <row r="330" spans="4:4" x14ac:dyDescent="0.2">
      <c r="D330" s="67"/>
    </row>
    <row r="331" spans="4:4" x14ac:dyDescent="0.2">
      <c r="D331" s="67"/>
    </row>
    <row r="332" spans="4:4" x14ac:dyDescent="0.2">
      <c r="D332" s="67"/>
    </row>
    <row r="333" spans="4:4" x14ac:dyDescent="0.2">
      <c r="D333" s="67"/>
    </row>
    <row r="334" spans="4:4" x14ac:dyDescent="0.2">
      <c r="D334" s="67"/>
    </row>
    <row r="335" spans="4:4" x14ac:dyDescent="0.2">
      <c r="D335" s="67"/>
    </row>
    <row r="336" spans="4:4" x14ac:dyDescent="0.2">
      <c r="D336" s="67"/>
    </row>
    <row r="337" spans="4:4" x14ac:dyDescent="0.2">
      <c r="D337" s="67"/>
    </row>
    <row r="338" spans="4:4" x14ac:dyDescent="0.2">
      <c r="D338" s="67"/>
    </row>
    <row r="339" spans="4:4" x14ac:dyDescent="0.2">
      <c r="D339" s="67"/>
    </row>
    <row r="340" spans="4:4" x14ac:dyDescent="0.2">
      <c r="D340" s="67"/>
    </row>
    <row r="341" spans="4:4" x14ac:dyDescent="0.2">
      <c r="D341" s="67"/>
    </row>
    <row r="342" spans="4:4" x14ac:dyDescent="0.2">
      <c r="D342" s="67"/>
    </row>
    <row r="343" spans="4:4" x14ac:dyDescent="0.2">
      <c r="D343" s="67"/>
    </row>
    <row r="344" spans="4:4" x14ac:dyDescent="0.2">
      <c r="D344" s="67"/>
    </row>
    <row r="345" spans="4:4" x14ac:dyDescent="0.2">
      <c r="D345" s="67"/>
    </row>
    <row r="346" spans="4:4" x14ac:dyDescent="0.2">
      <c r="D346" s="67"/>
    </row>
    <row r="347" spans="4:4" x14ac:dyDescent="0.2">
      <c r="D347" s="67"/>
    </row>
    <row r="348" spans="4:4" x14ac:dyDescent="0.2">
      <c r="D348" s="67"/>
    </row>
    <row r="349" spans="4:4" x14ac:dyDescent="0.2">
      <c r="D349" s="67"/>
    </row>
    <row r="350" spans="4:4" x14ac:dyDescent="0.2">
      <c r="D350" s="67"/>
    </row>
    <row r="351" spans="4:4" x14ac:dyDescent="0.2">
      <c r="D351" s="67"/>
    </row>
    <row r="352" spans="4:4" x14ac:dyDescent="0.2">
      <c r="D352" s="67"/>
    </row>
    <row r="353" spans="4:4" x14ac:dyDescent="0.2">
      <c r="D353" s="67"/>
    </row>
    <row r="354" spans="4:4" x14ac:dyDescent="0.2">
      <c r="D354" s="67"/>
    </row>
    <row r="355" spans="4:4" x14ac:dyDescent="0.2">
      <c r="D355" s="67"/>
    </row>
    <row r="356" spans="4:4" x14ac:dyDescent="0.2">
      <c r="D356" s="67"/>
    </row>
    <row r="357" spans="4:4" x14ac:dyDescent="0.2">
      <c r="D357" s="67"/>
    </row>
    <row r="358" spans="4:4" x14ac:dyDescent="0.2">
      <c r="D358" s="67"/>
    </row>
    <row r="359" spans="4:4" x14ac:dyDescent="0.2">
      <c r="D359" s="67"/>
    </row>
    <row r="360" spans="4:4" x14ac:dyDescent="0.2">
      <c r="D360" s="67"/>
    </row>
    <row r="361" spans="4:4" x14ac:dyDescent="0.2">
      <c r="D361" s="67"/>
    </row>
    <row r="362" spans="4:4" x14ac:dyDescent="0.2">
      <c r="D362" s="67"/>
    </row>
    <row r="363" spans="4:4" x14ac:dyDescent="0.2">
      <c r="D363" s="67"/>
    </row>
    <row r="364" spans="4:4" x14ac:dyDescent="0.2">
      <c r="D364" s="67"/>
    </row>
    <row r="365" spans="4:4" x14ac:dyDescent="0.2">
      <c r="D365" s="67"/>
    </row>
    <row r="366" spans="4:4" x14ac:dyDescent="0.2">
      <c r="D366" s="67"/>
    </row>
    <row r="367" spans="4:4" x14ac:dyDescent="0.2">
      <c r="D367" s="67"/>
    </row>
    <row r="368" spans="4:4" x14ac:dyDescent="0.2">
      <c r="D368" s="67"/>
    </row>
    <row r="369" spans="4:4" x14ac:dyDescent="0.2">
      <c r="D369" s="67"/>
    </row>
    <row r="370" spans="4:4" x14ac:dyDescent="0.2">
      <c r="D370" s="67"/>
    </row>
    <row r="371" spans="4:4" x14ac:dyDescent="0.2">
      <c r="D371" s="67"/>
    </row>
    <row r="372" spans="4:4" x14ac:dyDescent="0.2">
      <c r="D372" s="67"/>
    </row>
    <row r="373" spans="4:4" x14ac:dyDescent="0.2">
      <c r="D373" s="67"/>
    </row>
    <row r="374" spans="4:4" x14ac:dyDescent="0.2">
      <c r="D374" s="67"/>
    </row>
    <row r="375" spans="4:4" x14ac:dyDescent="0.2">
      <c r="D375" s="67"/>
    </row>
    <row r="376" spans="4:4" x14ac:dyDescent="0.2">
      <c r="D376" s="67"/>
    </row>
    <row r="377" spans="4:4" x14ac:dyDescent="0.2">
      <c r="D377" s="67"/>
    </row>
    <row r="378" spans="4:4" x14ac:dyDescent="0.2">
      <c r="D378" s="67"/>
    </row>
    <row r="379" spans="4:4" x14ac:dyDescent="0.2">
      <c r="D379" s="67"/>
    </row>
    <row r="380" spans="4:4" x14ac:dyDescent="0.2">
      <c r="D380" s="67"/>
    </row>
    <row r="381" spans="4:4" x14ac:dyDescent="0.2">
      <c r="D381" s="67"/>
    </row>
    <row r="382" spans="4:4" x14ac:dyDescent="0.2">
      <c r="D382" s="67"/>
    </row>
    <row r="383" spans="4:4" x14ac:dyDescent="0.2">
      <c r="D383" s="67"/>
    </row>
    <row r="384" spans="4:4" x14ac:dyDescent="0.2">
      <c r="D384" s="67"/>
    </row>
    <row r="385" spans="4:4" x14ac:dyDescent="0.2">
      <c r="D385" s="67"/>
    </row>
    <row r="386" spans="4:4" x14ac:dyDescent="0.2">
      <c r="D386" s="67"/>
    </row>
    <row r="387" spans="4:4" x14ac:dyDescent="0.2">
      <c r="D387" s="67"/>
    </row>
    <row r="388" spans="4:4" x14ac:dyDescent="0.2">
      <c r="D388" s="67"/>
    </row>
    <row r="389" spans="4:4" x14ac:dyDescent="0.2">
      <c r="D389" s="67"/>
    </row>
    <row r="390" spans="4:4" x14ac:dyDescent="0.2">
      <c r="D390" s="67"/>
    </row>
    <row r="391" spans="4:4" x14ac:dyDescent="0.2">
      <c r="D391" s="67"/>
    </row>
    <row r="392" spans="4:4" x14ac:dyDescent="0.2">
      <c r="D392" s="67"/>
    </row>
    <row r="393" spans="4:4" x14ac:dyDescent="0.2">
      <c r="D393" s="67"/>
    </row>
    <row r="394" spans="4:4" x14ac:dyDescent="0.2">
      <c r="D394" s="67"/>
    </row>
    <row r="395" spans="4:4" x14ac:dyDescent="0.2">
      <c r="D395" s="67"/>
    </row>
  </sheetData>
  <conditionalFormatting sqref="B10">
    <cfRule type="cellIs" dxfId="6" priority="1" stopIfTrue="1" operator="equal">
      <formula>"Adjustment to Income/Expense/Rate Base:"</formula>
    </cfRule>
  </conditionalFormatting>
  <pageMargins left="0.7" right="0.7" top="0.75" bottom="0.75" header="0.3" footer="0.3"/>
  <pageSetup scale="95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G38"/>
  <sheetViews>
    <sheetView view="pageBreakPreview" zoomScale="90" zoomScaleNormal="90" zoomScaleSheetLayoutView="90" workbookViewId="0">
      <selection activeCell="H34" sqref="H34"/>
    </sheetView>
  </sheetViews>
  <sheetFormatPr defaultRowHeight="12.75" x14ac:dyDescent="0.2"/>
  <cols>
    <col min="1" max="1" width="50" bestFit="1" customWidth="1"/>
    <col min="3" max="3" width="12.85546875" bestFit="1" customWidth="1"/>
    <col min="4" max="4" width="10.85546875" bestFit="1" customWidth="1"/>
    <col min="5" max="5" width="11.28515625" bestFit="1" customWidth="1"/>
    <col min="6" max="6" width="10.28515625" bestFit="1" customWidth="1"/>
    <col min="7" max="7" width="11.85546875" style="153" bestFit="1" customWidth="1"/>
  </cols>
  <sheetData>
    <row r="1" spans="1:7" x14ac:dyDescent="0.2">
      <c r="A1" s="175" t="s">
        <v>0</v>
      </c>
      <c r="G1" s="254" t="s">
        <v>236</v>
      </c>
    </row>
    <row r="2" spans="1:7" x14ac:dyDescent="0.2">
      <c r="A2" s="175" t="s">
        <v>1</v>
      </c>
    </row>
    <row r="3" spans="1:7" x14ac:dyDescent="0.2">
      <c r="A3" s="175" t="s">
        <v>261</v>
      </c>
    </row>
    <row r="4" spans="1:7" x14ac:dyDescent="0.2">
      <c r="A4" s="175" t="str">
        <f>'Page 8.4.1 &lt;$500k'!B4</f>
        <v>Bench Request 10</v>
      </c>
    </row>
    <row r="5" spans="1:7" x14ac:dyDescent="0.2">
      <c r="A5" s="5" t="s">
        <v>244</v>
      </c>
      <c r="G5" s="238"/>
    </row>
    <row r="6" spans="1:7" x14ac:dyDescent="0.2">
      <c r="A6" s="5"/>
      <c r="G6" s="238"/>
    </row>
    <row r="7" spans="1:7" x14ac:dyDescent="0.2">
      <c r="B7" s="88"/>
      <c r="C7" s="88"/>
      <c r="D7" s="88"/>
      <c r="E7" s="88"/>
      <c r="F7" s="88"/>
      <c r="G7" s="161" t="s">
        <v>51</v>
      </c>
    </row>
    <row r="8" spans="1:7" x14ac:dyDescent="0.2">
      <c r="B8" s="248" t="s">
        <v>52</v>
      </c>
      <c r="C8" s="248" t="s">
        <v>53</v>
      </c>
      <c r="D8" s="248" t="s">
        <v>54</v>
      </c>
      <c r="E8" s="248" t="s">
        <v>55</v>
      </c>
      <c r="F8" s="248" t="s">
        <v>56</v>
      </c>
      <c r="G8" s="249">
        <v>42064</v>
      </c>
    </row>
    <row r="9" spans="1:7" x14ac:dyDescent="0.2">
      <c r="B9" s="250" t="s">
        <v>57</v>
      </c>
      <c r="C9" s="250" t="s">
        <v>58</v>
      </c>
      <c r="D9" s="250" t="s">
        <v>47</v>
      </c>
      <c r="E9" s="250" t="s">
        <v>48</v>
      </c>
      <c r="F9" s="250">
        <v>41010</v>
      </c>
      <c r="G9" s="251" t="s">
        <v>50</v>
      </c>
    </row>
    <row r="10" spans="1:7" x14ac:dyDescent="0.2">
      <c r="B10" s="85"/>
      <c r="C10" s="85"/>
    </row>
    <row r="11" spans="1:7" x14ac:dyDescent="0.2">
      <c r="B11" s="85"/>
      <c r="C11" s="85"/>
    </row>
    <row r="12" spans="1:7" x14ac:dyDescent="0.2">
      <c r="A12" t="s">
        <v>59</v>
      </c>
      <c r="B12" s="85" t="s">
        <v>15</v>
      </c>
      <c r="C12" s="86">
        <v>2663578.64</v>
      </c>
      <c r="D12" s="87">
        <v>58201.066946023391</v>
      </c>
      <c r="E12" s="87">
        <v>122984</v>
      </c>
      <c r="F12" s="87">
        <v>24586</v>
      </c>
      <c r="G12" s="239">
        <v>-34064</v>
      </c>
    </row>
    <row r="13" spans="1:7" x14ac:dyDescent="0.2">
      <c r="A13" t="s">
        <v>60</v>
      </c>
      <c r="B13" s="85" t="s">
        <v>16</v>
      </c>
      <c r="C13" s="86">
        <v>545617</v>
      </c>
      <c r="D13" s="87">
        <v>15031.302484278589</v>
      </c>
      <c r="E13" s="87">
        <v>25192</v>
      </c>
      <c r="F13" s="87">
        <v>3856</v>
      </c>
      <c r="G13" s="239">
        <v>-5086</v>
      </c>
    </row>
    <row r="14" spans="1:7" ht="13.5" thickBot="1" x14ac:dyDescent="0.25">
      <c r="A14" s="88" t="s">
        <v>61</v>
      </c>
      <c r="C14" s="89">
        <f>SUBTOTAL(9,C12:C13)</f>
        <v>3209195.64</v>
      </c>
      <c r="D14" s="89">
        <f t="shared" ref="D14:F14" si="0">SUBTOTAL(9,D12:D13)</f>
        <v>73232.369430301973</v>
      </c>
      <c r="E14" s="89">
        <f t="shared" si="0"/>
        <v>148176</v>
      </c>
      <c r="F14" s="89">
        <f t="shared" si="0"/>
        <v>28442</v>
      </c>
      <c r="G14" s="240">
        <f>SUBTOTAL(9,G12:G13)</f>
        <v>-39150</v>
      </c>
    </row>
    <row r="15" spans="1:7" ht="13.5" thickTop="1" x14ac:dyDescent="0.2">
      <c r="B15" s="85"/>
      <c r="C15" s="85"/>
      <c r="D15" s="87"/>
      <c r="E15" s="87"/>
      <c r="F15" s="87"/>
      <c r="G15" s="239"/>
    </row>
    <row r="16" spans="1:7" x14ac:dyDescent="0.2">
      <c r="A16" s="19" t="s">
        <v>62</v>
      </c>
      <c r="B16" s="85" t="s">
        <v>16</v>
      </c>
      <c r="C16" s="86">
        <v>2156064.61</v>
      </c>
      <c r="D16" s="87">
        <v>56544.507014425311</v>
      </c>
      <c r="E16" s="87">
        <v>99551</v>
      </c>
      <c r="F16" s="87">
        <v>16321</v>
      </c>
      <c r="G16" s="239">
        <v>-22980</v>
      </c>
    </row>
    <row r="17" spans="1:7" x14ac:dyDescent="0.2">
      <c r="A17" s="19" t="s">
        <v>63</v>
      </c>
      <c r="B17" s="85" t="s">
        <v>16</v>
      </c>
      <c r="C17" s="86">
        <v>1614208.77</v>
      </c>
      <c r="D17" s="87">
        <v>33494.753149274598</v>
      </c>
      <c r="E17" s="87">
        <v>74534</v>
      </c>
      <c r="F17" s="87">
        <v>15575</v>
      </c>
      <c r="G17" s="239">
        <v>-21316</v>
      </c>
    </row>
    <row r="18" spans="1:7" x14ac:dyDescent="0.2">
      <c r="A18" s="19" t="s">
        <v>64</v>
      </c>
      <c r="B18" s="85" t="s">
        <v>16</v>
      </c>
      <c r="C18" s="86">
        <v>1115187.99</v>
      </c>
      <c r="D18" s="87">
        <v>13191.366105218705</v>
      </c>
      <c r="E18" s="87">
        <v>51492</v>
      </c>
      <c r="F18" s="87">
        <v>14535</v>
      </c>
      <c r="G18" s="239">
        <v>-18506</v>
      </c>
    </row>
    <row r="19" spans="1:7" ht="13.5" thickBot="1" x14ac:dyDescent="0.25">
      <c r="A19" s="88" t="s">
        <v>65</v>
      </c>
      <c r="C19" s="89">
        <f>SUBTOTAL(9,C16:C18)</f>
        <v>4885461.37</v>
      </c>
      <c r="D19" s="89">
        <f>SUBTOTAL(9,D16:D18)</f>
        <v>103230.62626891863</v>
      </c>
      <c r="E19" s="89">
        <f>SUBTOTAL(9,E16:E18)</f>
        <v>225577</v>
      </c>
      <c r="F19" s="89">
        <f>SUBTOTAL(9,F16:F18)</f>
        <v>46431</v>
      </c>
      <c r="G19" s="240">
        <f>SUBTOTAL(9,G16:G18)</f>
        <v>-62802</v>
      </c>
    </row>
    <row r="20" spans="1:7" ht="13.5" thickTop="1" x14ac:dyDescent="0.2"/>
    <row r="21" spans="1:7" x14ac:dyDescent="0.2">
      <c r="A21" s="19" t="s">
        <v>66</v>
      </c>
      <c r="B21" s="85" t="s">
        <v>16</v>
      </c>
      <c r="C21" s="86">
        <v>927300</v>
      </c>
      <c r="D21" s="87">
        <v>16691.58842826297</v>
      </c>
      <c r="E21" s="87">
        <v>56796</v>
      </c>
      <c r="F21" s="87">
        <v>15220</v>
      </c>
      <c r="G21" s="239">
        <v>-18829</v>
      </c>
    </row>
    <row r="22" spans="1:7" ht="13.5" thickBot="1" x14ac:dyDescent="0.25">
      <c r="A22" s="88" t="s">
        <v>67</v>
      </c>
      <c r="B22" s="85"/>
      <c r="C22" s="89">
        <f>SUBTOTAL(9,C21:C21)</f>
        <v>927300</v>
      </c>
      <c r="D22" s="89">
        <f>SUBTOTAL(9,D21:D21)</f>
        <v>16691.58842826297</v>
      </c>
      <c r="E22" s="89">
        <f>SUBTOTAL(9,E21:E21)</f>
        <v>56796</v>
      </c>
      <c r="F22" s="89">
        <f>SUBTOTAL(9,F21:F21)</f>
        <v>15220</v>
      </c>
      <c r="G22" s="240">
        <f>SUBTOTAL(9,G21:G21)</f>
        <v>-18829</v>
      </c>
    </row>
    <row r="23" spans="1:7" ht="13.5" thickTop="1" x14ac:dyDescent="0.2"/>
    <row r="24" spans="1:7" x14ac:dyDescent="0.2">
      <c r="A24" s="19" t="s">
        <v>68</v>
      </c>
      <c r="B24" s="85" t="s">
        <v>20</v>
      </c>
      <c r="C24" s="86">
        <v>4593688</v>
      </c>
      <c r="D24" s="87">
        <v>194907.16949291964</v>
      </c>
      <c r="E24" s="87">
        <v>773579</v>
      </c>
      <c r="F24" s="87">
        <v>219612</v>
      </c>
      <c r="G24" s="239">
        <v>-281891</v>
      </c>
    </row>
    <row r="25" spans="1:7" x14ac:dyDescent="0.2">
      <c r="A25" s="19" t="s">
        <v>69</v>
      </c>
      <c r="B25" s="85" t="s">
        <v>16</v>
      </c>
      <c r="C25" s="86">
        <v>1232443.67</v>
      </c>
      <c r="D25" s="87">
        <v>29064.36931273805</v>
      </c>
      <c r="E25" s="87">
        <v>207544</v>
      </c>
      <c r="F25" s="87">
        <v>67735</v>
      </c>
      <c r="G25" s="239">
        <v>-84447</v>
      </c>
    </row>
    <row r="26" spans="1:7" ht="13.5" thickBot="1" x14ac:dyDescent="0.25">
      <c r="A26" s="88" t="s">
        <v>70</v>
      </c>
      <c r="B26" s="85"/>
      <c r="C26" s="89">
        <f>SUBTOTAL(9,C24:C25)</f>
        <v>5826131.6699999999</v>
      </c>
      <c r="D26" s="89">
        <f t="shared" ref="D26:G26" si="1">SUBTOTAL(9,D24:D25)</f>
        <v>223971.53880565768</v>
      </c>
      <c r="E26" s="89">
        <f t="shared" si="1"/>
        <v>981123</v>
      </c>
      <c r="F26" s="89">
        <f t="shared" si="1"/>
        <v>287347</v>
      </c>
      <c r="G26" s="240">
        <f t="shared" si="1"/>
        <v>-366338</v>
      </c>
    </row>
    <row r="27" spans="1:7" ht="13.5" thickTop="1" x14ac:dyDescent="0.2"/>
    <row r="28" spans="1:7" ht="13.5" thickBot="1" x14ac:dyDescent="0.25">
      <c r="A28" s="88" t="s">
        <v>71</v>
      </c>
      <c r="C28" s="90">
        <f>SUBTOTAL(9,C12:C25)</f>
        <v>14848088.68</v>
      </c>
      <c r="D28" s="90">
        <f>SUBTOTAL(9,D12:D25)</f>
        <v>417126.12293314131</v>
      </c>
      <c r="E28" s="90">
        <f>SUBTOTAL(9,E12:E25)</f>
        <v>1411672</v>
      </c>
      <c r="F28" s="90">
        <f>SUBTOTAL(9,F12:F25)</f>
        <v>377440</v>
      </c>
      <c r="G28" s="241">
        <f>SUBTOTAL(9,G12:G25)</f>
        <v>-487119</v>
      </c>
    </row>
    <row r="29" spans="1:7" ht="13.5" thickTop="1" x14ac:dyDescent="0.2"/>
    <row r="30" spans="1:7" x14ac:dyDescent="0.2">
      <c r="A30" t="s">
        <v>72</v>
      </c>
      <c r="C30" s="91">
        <f>'Page 8.4 - &lt;$500k'!F20</f>
        <v>14848088.68</v>
      </c>
      <c r="D30" s="91">
        <f>'Page 8.4 - &lt;$500k'!F42</f>
        <v>417126.12293314136</v>
      </c>
    </row>
    <row r="31" spans="1:7" x14ac:dyDescent="0.2">
      <c r="C31" s="87">
        <f>+C30-C28</f>
        <v>0</v>
      </c>
      <c r="D31" s="87">
        <f>+D30-D28</f>
        <v>0</v>
      </c>
    </row>
    <row r="34" spans="1:7" x14ac:dyDescent="0.2">
      <c r="A34" s="88" t="s">
        <v>73</v>
      </c>
      <c r="B34" s="85" t="s">
        <v>15</v>
      </c>
      <c r="C34" s="87">
        <f>C12</f>
        <v>2663578.64</v>
      </c>
      <c r="D34" s="87">
        <f t="shared" ref="D34:G34" si="2">D12</f>
        <v>58201.066946023391</v>
      </c>
      <c r="E34" s="87">
        <f t="shared" si="2"/>
        <v>122984</v>
      </c>
      <c r="F34" s="87">
        <f t="shared" si="2"/>
        <v>24586</v>
      </c>
      <c r="G34" s="239">
        <f t="shared" si="2"/>
        <v>-34064</v>
      </c>
    </row>
    <row r="35" spans="1:7" x14ac:dyDescent="0.2">
      <c r="B35" s="85" t="s">
        <v>16</v>
      </c>
      <c r="C35" s="87">
        <f>C13+C19+C22+C25</f>
        <v>7590822.04</v>
      </c>
      <c r="D35" s="87">
        <f t="shared" ref="D35:G35" si="3">D13+D19+D22+D25</f>
        <v>164017.88649419823</v>
      </c>
      <c r="E35" s="87">
        <f t="shared" si="3"/>
        <v>515109</v>
      </c>
      <c r="F35" s="87">
        <f t="shared" si="3"/>
        <v>133242</v>
      </c>
      <c r="G35" s="239">
        <f t="shared" si="3"/>
        <v>-171164</v>
      </c>
    </row>
    <row r="36" spans="1:7" x14ac:dyDescent="0.2">
      <c r="B36" s="85" t="s">
        <v>20</v>
      </c>
      <c r="C36" s="87">
        <f>C24</f>
        <v>4593688</v>
      </c>
      <c r="D36" s="87">
        <f t="shared" ref="D36:G36" si="4">D24</f>
        <v>194907.16949291964</v>
      </c>
      <c r="E36" s="87">
        <f t="shared" si="4"/>
        <v>773579</v>
      </c>
      <c r="F36" s="87">
        <f t="shared" si="4"/>
        <v>219612</v>
      </c>
      <c r="G36" s="239">
        <f t="shared" si="4"/>
        <v>-281891</v>
      </c>
    </row>
    <row r="37" spans="1:7" ht="13.5" thickBot="1" x14ac:dyDescent="0.25">
      <c r="A37" s="19" t="s">
        <v>74</v>
      </c>
      <c r="C37" s="89">
        <f>SUBTOTAL(9,C34:C36)</f>
        <v>14848088.68</v>
      </c>
      <c r="D37" s="89">
        <f t="shared" ref="D37:G37" si="5">SUBTOTAL(9,D34:D36)</f>
        <v>417126.12293314125</v>
      </c>
      <c r="E37" s="89">
        <f t="shared" si="5"/>
        <v>1411672</v>
      </c>
      <c r="F37" s="89">
        <f t="shared" si="5"/>
        <v>377440</v>
      </c>
      <c r="G37" s="240">
        <f t="shared" si="5"/>
        <v>-487119</v>
      </c>
    </row>
    <row r="38" spans="1:7" ht="13.5" thickTop="1" x14ac:dyDescent="0.2">
      <c r="B38" s="92" t="s">
        <v>75</v>
      </c>
      <c r="C38" s="87">
        <f>C28-C37</f>
        <v>0</v>
      </c>
      <c r="D38" s="87">
        <f t="shared" ref="D38:G38" si="6">D28-D37</f>
        <v>0</v>
      </c>
      <c r="E38" s="87">
        <f t="shared" si="6"/>
        <v>0</v>
      </c>
      <c r="F38" s="87">
        <f t="shared" si="6"/>
        <v>0</v>
      </c>
      <c r="G38" s="239">
        <f t="shared" si="6"/>
        <v>0</v>
      </c>
    </row>
  </sheetData>
  <pageMargins left="0.7" right="0.7" top="0.75" bottom="0.75" header="0.3" footer="0.3"/>
  <pageSetup scale="79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400"/>
  <sheetViews>
    <sheetView view="pageBreakPreview" zoomScale="80" zoomScaleNormal="100" zoomScaleSheetLayoutView="80" workbookViewId="0">
      <selection activeCell="H48" sqref="H48"/>
    </sheetView>
  </sheetViews>
  <sheetFormatPr defaultColWidth="9.140625" defaultRowHeight="12.75" x14ac:dyDescent="0.2"/>
  <cols>
    <col min="1" max="1" width="2.5703125" style="1" customWidth="1"/>
    <col min="2" max="2" width="7.140625" style="1" customWidth="1"/>
    <col min="3" max="3" width="29" style="1" customWidth="1"/>
    <col min="4" max="4" width="9.7109375" style="1" customWidth="1"/>
    <col min="5" max="5" width="4.7109375" style="1" customWidth="1"/>
    <col min="6" max="6" width="14.42578125" style="1" customWidth="1"/>
    <col min="7" max="7" width="8.42578125" style="1" bestFit="1" customWidth="1"/>
    <col min="8" max="8" width="10.28515625" style="1" customWidth="1"/>
    <col min="9" max="9" width="13" style="1" customWidth="1"/>
    <col min="10" max="10" width="5.7109375" style="1" bestFit="1" customWidth="1"/>
    <col min="11" max="16384" width="9.140625" style="1"/>
  </cols>
  <sheetData>
    <row r="1" spans="1:12" ht="12" customHeight="1" x14ac:dyDescent="0.2">
      <c r="B1" s="2" t="s">
        <v>0</v>
      </c>
      <c r="D1" s="3"/>
      <c r="E1" s="3"/>
      <c r="F1" s="3"/>
      <c r="G1" s="3"/>
      <c r="H1" s="3"/>
      <c r="I1" s="3"/>
      <c r="J1" s="252" t="s">
        <v>242</v>
      </c>
    </row>
    <row r="2" spans="1:12" ht="12" customHeight="1" x14ac:dyDescent="0.2">
      <c r="B2" s="2" t="s">
        <v>1</v>
      </c>
      <c r="D2" s="3"/>
      <c r="E2" s="3"/>
      <c r="F2" s="3"/>
      <c r="G2" s="3"/>
      <c r="H2" s="3"/>
      <c r="I2" s="3"/>
      <c r="J2" s="4"/>
    </row>
    <row r="3" spans="1:12" ht="12" customHeight="1" x14ac:dyDescent="0.2">
      <c r="B3" s="2" t="s">
        <v>258</v>
      </c>
      <c r="D3" s="3"/>
      <c r="E3" s="3"/>
      <c r="F3" s="3"/>
      <c r="G3" s="3"/>
      <c r="H3" s="3"/>
      <c r="I3" s="3"/>
      <c r="J3" s="4"/>
    </row>
    <row r="4" spans="1:12" ht="12" customHeight="1" x14ac:dyDescent="0.2">
      <c r="B4" s="2" t="s">
        <v>259</v>
      </c>
      <c r="D4" s="3"/>
      <c r="E4" s="3"/>
      <c r="F4" s="3"/>
      <c r="G4" s="3"/>
      <c r="H4" s="3"/>
      <c r="I4" s="3"/>
      <c r="J4" s="4"/>
    </row>
    <row r="5" spans="1:12" ht="12" customHeight="1" x14ac:dyDescent="0.2">
      <c r="B5" s="5" t="s">
        <v>219</v>
      </c>
      <c r="D5" s="3"/>
      <c r="E5" s="3"/>
      <c r="F5" s="3"/>
      <c r="G5" s="3"/>
      <c r="H5" s="3"/>
      <c r="I5" s="3"/>
      <c r="J5" s="4"/>
    </row>
    <row r="6" spans="1:12" ht="12" customHeight="1" x14ac:dyDescent="0.2">
      <c r="B6" s="5"/>
      <c r="D6" s="3"/>
      <c r="E6" s="3"/>
      <c r="F6" s="3"/>
      <c r="G6" s="3"/>
      <c r="H6" s="3"/>
      <c r="I6" s="3"/>
      <c r="J6" s="4"/>
    </row>
    <row r="7" spans="1:12" ht="12" customHeight="1" x14ac:dyDescent="0.2">
      <c r="B7" s="5"/>
      <c r="D7" s="3"/>
      <c r="E7" s="3"/>
      <c r="F7" s="3"/>
      <c r="G7" s="3"/>
      <c r="H7" s="3"/>
      <c r="I7" s="3"/>
      <c r="J7" s="4"/>
    </row>
    <row r="8" spans="1:12" ht="12" customHeight="1" x14ac:dyDescent="0.2">
      <c r="D8" s="3"/>
      <c r="E8" s="3"/>
      <c r="F8" s="3" t="s">
        <v>3</v>
      </c>
      <c r="G8" s="3" t="s">
        <v>4</v>
      </c>
      <c r="H8" s="3"/>
      <c r="I8" s="3"/>
      <c r="J8" s="4"/>
    </row>
    <row r="9" spans="1:12" ht="12" customHeight="1" x14ac:dyDescent="0.2"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7" t="s">
        <v>11</v>
      </c>
    </row>
    <row r="10" spans="1:12" ht="12" customHeight="1" x14ac:dyDescent="0.2">
      <c r="A10" s="8"/>
      <c r="B10" s="9"/>
      <c r="C10" s="8"/>
      <c r="D10" s="10"/>
      <c r="E10" s="10"/>
      <c r="F10" s="10"/>
      <c r="G10" s="10"/>
      <c r="H10" s="10"/>
      <c r="I10" s="11"/>
      <c r="J10" s="4"/>
    </row>
    <row r="11" spans="1:12" ht="12" customHeight="1" x14ac:dyDescent="0.2">
      <c r="A11" s="8"/>
      <c r="B11" s="9" t="s">
        <v>12</v>
      </c>
      <c r="C11" s="8"/>
      <c r="D11" s="12"/>
      <c r="E11" s="13"/>
      <c r="F11" s="14"/>
      <c r="G11" s="15"/>
      <c r="H11" s="16"/>
      <c r="I11" s="17"/>
      <c r="J11" s="4"/>
      <c r="K11" s="18"/>
      <c r="L11" s="19"/>
    </row>
    <row r="12" spans="1:12" ht="12" customHeight="1" x14ac:dyDescent="0.2">
      <c r="A12" s="8"/>
      <c r="B12" s="18" t="s">
        <v>13</v>
      </c>
      <c r="C12" s="8"/>
      <c r="D12" s="20">
        <v>312</v>
      </c>
      <c r="E12" s="13" t="s">
        <v>14</v>
      </c>
      <c r="F12" s="21">
        <f>SUMIFS('Page 8.4.2'!$J$7:$J$48,'Page 8.4.2'!$L$7:$L$48,"&gt;500000",'Page 8.4.2'!$L$7:$L$48,"&lt;1000000",'Page 8.4.2'!$E$7:$E$48,D12,'Page 8.4.2'!$F$7:$F$48,G12)</f>
        <v>2334289.88</v>
      </c>
      <c r="G12" s="21" t="s">
        <v>15</v>
      </c>
      <c r="H12" s="16">
        <v>0.22953887558714423</v>
      </c>
      <c r="I12" s="17">
        <f t="shared" ref="I12:I18" si="0">H12*F12</f>
        <v>535810.27434964979</v>
      </c>
      <c r="J12" s="22"/>
      <c r="K12" s="18"/>
      <c r="L12" s="19"/>
    </row>
    <row r="13" spans="1:12" ht="12" customHeight="1" x14ac:dyDescent="0.2">
      <c r="A13" s="8"/>
      <c r="B13" s="18" t="s">
        <v>13</v>
      </c>
      <c r="C13" s="8"/>
      <c r="D13" s="20">
        <v>312</v>
      </c>
      <c r="E13" s="13" t="s">
        <v>14</v>
      </c>
      <c r="F13" s="21">
        <f>SUMIFS('Page 8.4.2'!$J$7:$J$48,'Page 8.4.2'!$L$7:$L$48,"&gt;500000",'Page 8.4.2'!$L$7:$L$48,"&lt;1000000",'Page 8.4.2'!$E$7:$E$48,D13,'Page 8.4.2'!$F$7:$F$48,G13)</f>
        <v>0</v>
      </c>
      <c r="G13" s="21" t="s">
        <v>16</v>
      </c>
      <c r="H13" s="16">
        <v>0.23084885646883446</v>
      </c>
      <c r="I13" s="17">
        <f t="shared" si="0"/>
        <v>0</v>
      </c>
      <c r="J13" s="22"/>
      <c r="K13" s="18"/>
      <c r="L13" s="19"/>
    </row>
    <row r="14" spans="1:12" ht="12" customHeight="1" x14ac:dyDescent="0.2">
      <c r="A14" s="8"/>
      <c r="B14" s="18" t="s">
        <v>17</v>
      </c>
      <c r="C14" s="8"/>
      <c r="D14" s="20">
        <v>332</v>
      </c>
      <c r="E14" s="13" t="s">
        <v>14</v>
      </c>
      <c r="F14" s="21">
        <f>SUMIFS('Page 8.4.2'!$J$7:$J$48,'Page 8.4.2'!$L$7:$L$48,"&gt;500000",'Page 8.4.2'!$L$7:$L$48,"&lt;1000000",'Page 8.4.2'!$E$7:$E$48,D14,'Page 8.4.2'!$F$7:$F$48,G14)</f>
        <v>6353407.0500000007</v>
      </c>
      <c r="G14" s="21" t="s">
        <v>16</v>
      </c>
      <c r="H14" s="16">
        <v>0.23084885646883446</v>
      </c>
      <c r="I14" s="17">
        <f t="shared" si="0"/>
        <v>1466676.7521735311</v>
      </c>
      <c r="J14" s="22"/>
      <c r="K14" s="18"/>
      <c r="L14" s="19"/>
    </row>
    <row r="15" spans="1:12" ht="12" customHeight="1" x14ac:dyDescent="0.2">
      <c r="A15" s="8"/>
      <c r="B15" s="1" t="s">
        <v>18</v>
      </c>
      <c r="D15" s="3">
        <v>355</v>
      </c>
      <c r="E15" s="13" t="s">
        <v>14</v>
      </c>
      <c r="F15" s="21">
        <f>SUMIFS('Page 8.4.2'!$J$7:$J$48,'Page 8.4.2'!$L$7:$L$48,"&gt;500000",'Page 8.4.2'!$L$7:$L$48,"&lt;1000000",'Page 8.4.2'!$E$7:$E$48,D15,'Page 8.4.2'!$F$7:$F$48,G15)</f>
        <v>3387729.12</v>
      </c>
      <c r="G15" s="21" t="s">
        <v>15</v>
      </c>
      <c r="H15" s="16">
        <v>0.22953887558714423</v>
      </c>
      <c r="I15" s="17">
        <f t="shared" si="0"/>
        <v>777615.53299862565</v>
      </c>
      <c r="K15" s="18"/>
      <c r="L15" s="19"/>
    </row>
    <row r="16" spans="1:12" ht="12" customHeight="1" x14ac:dyDescent="0.2">
      <c r="A16" s="8"/>
      <c r="B16" s="1" t="s">
        <v>18</v>
      </c>
      <c r="D16" s="3">
        <v>355</v>
      </c>
      <c r="E16" s="3" t="s">
        <v>14</v>
      </c>
      <c r="F16" s="21">
        <f>SUMIFS('Page 8.4.2'!$J$7:$J$48,'Page 8.4.2'!$L$7:$L$48,"&gt;500000",'Page 8.4.2'!$L$7:$L$48,"&lt;1000000",'Page 8.4.2'!$E$7:$E$48,D16,'Page 8.4.2'!$F$7:$F$48,G16)</f>
        <v>2438508.46</v>
      </c>
      <c r="G16" s="21" t="s">
        <v>16</v>
      </c>
      <c r="H16" s="16">
        <v>0.23084885646883446</v>
      </c>
      <c r="I16" s="17">
        <f t="shared" si="0"/>
        <v>562926.8894805786</v>
      </c>
      <c r="K16" s="18"/>
      <c r="L16" s="19"/>
    </row>
    <row r="17" spans="1:12" ht="12" customHeight="1" x14ac:dyDescent="0.2">
      <c r="A17" s="8"/>
      <c r="B17" s="1" t="s">
        <v>19</v>
      </c>
      <c r="D17" s="3">
        <v>397</v>
      </c>
      <c r="E17" s="13" t="s">
        <v>14</v>
      </c>
      <c r="F17" s="21">
        <f>SUMIFS('Page 8.4.2'!$J$7:$J$48,'Page 8.4.2'!$L$7:$L$48,"&gt;500000",'Page 8.4.2'!$L$7:$L$48,"&lt;1000000",'Page 8.4.2'!$E$7:$E$48,D17,'Page 8.4.2'!$F$7:$F$48,G17)</f>
        <v>0</v>
      </c>
      <c r="G17" s="3" t="s">
        <v>20</v>
      </c>
      <c r="H17" s="16">
        <v>6.8539355270203509E-2</v>
      </c>
      <c r="I17" s="17">
        <f t="shared" si="0"/>
        <v>0</v>
      </c>
      <c r="K17" s="18"/>
      <c r="L17" s="19"/>
    </row>
    <row r="18" spans="1:12" ht="12" customHeight="1" x14ac:dyDescent="0.2">
      <c r="A18" s="8"/>
      <c r="B18" s="1" t="s">
        <v>19</v>
      </c>
      <c r="D18" s="3">
        <v>397</v>
      </c>
      <c r="E18" s="13" t="s">
        <v>14</v>
      </c>
      <c r="F18" s="21">
        <f>SUMIFS('Page 8.4.2'!$J$7:$J$48,'Page 8.4.2'!$L$7:$L$48,"&gt;500000",'Page 8.4.2'!$L$7:$L$48,"&lt;1000000",'Page 8.4.2'!$E$7:$E$48,D18,'Page 8.4.2'!$F$7:$F$48,G18)</f>
        <v>0</v>
      </c>
      <c r="G18" s="21" t="s">
        <v>16</v>
      </c>
      <c r="H18" s="16">
        <v>0.23084885646883446</v>
      </c>
      <c r="I18" s="17">
        <f t="shared" si="0"/>
        <v>0</v>
      </c>
      <c r="K18" s="18"/>
      <c r="L18" s="19"/>
    </row>
    <row r="19" spans="1:12" ht="12" customHeight="1" x14ac:dyDescent="0.2">
      <c r="A19" s="8"/>
      <c r="B19" s="1" t="s">
        <v>21</v>
      </c>
      <c r="D19" s="23">
        <v>360</v>
      </c>
      <c r="E19" s="13" t="s">
        <v>14</v>
      </c>
      <c r="F19" s="24">
        <f>SUMIFS('Page 8.4.2'!$J$7:$J$48,'Page 8.4.2'!$L$7:$L$48,"&gt;500000",'Page 8.4.2'!$L$7:$L$48,"&lt;1000000",'Page 8.4.2'!$E$7:$E$48,D19,'Page 8.4.2'!$F$7:$F$48,G19)</f>
        <v>0</v>
      </c>
      <c r="G19" s="3" t="s">
        <v>22</v>
      </c>
      <c r="H19" s="16" t="s">
        <v>23</v>
      </c>
      <c r="I19" s="25">
        <f>F19</f>
        <v>0</v>
      </c>
      <c r="J19" s="4"/>
      <c r="L19" s="1" t="s">
        <v>24</v>
      </c>
    </row>
    <row r="20" spans="1:12" ht="12" customHeight="1" x14ac:dyDescent="0.2">
      <c r="A20" s="8"/>
      <c r="B20" s="26" t="s">
        <v>25</v>
      </c>
      <c r="C20" s="8"/>
      <c r="D20" s="20"/>
      <c r="E20" s="13"/>
      <c r="F20" s="27">
        <f>SUM(F12:F19)</f>
        <v>14513934.510000002</v>
      </c>
      <c r="G20" s="21"/>
      <c r="H20" s="16"/>
      <c r="I20" s="28">
        <f>SUM(I12:I19)</f>
        <v>3343029.4490023851</v>
      </c>
      <c r="J20" s="4" t="s">
        <v>26</v>
      </c>
      <c r="L20" s="29">
        <f>F20-'[2]Page 8.4.2'!J58</f>
        <v>0</v>
      </c>
    </row>
    <row r="21" spans="1:12" ht="12" customHeight="1" x14ac:dyDescent="0.2">
      <c r="A21" s="8"/>
      <c r="I21" s="17"/>
    </row>
    <row r="22" spans="1:12" ht="12" customHeight="1" x14ac:dyDescent="0.2">
      <c r="A22" s="8"/>
      <c r="B22" s="9" t="s">
        <v>27</v>
      </c>
      <c r="C22" s="8"/>
      <c r="D22" s="20"/>
      <c r="E22" s="13"/>
      <c r="F22" s="21"/>
      <c r="G22" s="21"/>
      <c r="H22" s="16"/>
      <c r="I22" s="17"/>
      <c r="J22" s="22"/>
    </row>
    <row r="23" spans="1:12" ht="12" customHeight="1" x14ac:dyDescent="0.2">
      <c r="A23" s="8"/>
      <c r="B23" s="8" t="s">
        <v>28</v>
      </c>
      <c r="C23" s="8"/>
      <c r="D23" s="20" t="s">
        <v>29</v>
      </c>
      <c r="E23" s="13" t="s">
        <v>14</v>
      </c>
      <c r="F23" s="30">
        <f>SUMIFS('Page 8.4.2'!P:P,'Page 8.4.2'!N:N,"STMP"&amp;G23,'Page 8.4.2'!L:L,"&gt;500000",'Page 8.4.2'!L:L,"&lt;1000000")</f>
        <v>-56971.469596086092</v>
      </c>
      <c r="G23" s="21" t="s">
        <v>15</v>
      </c>
      <c r="H23" s="16">
        <v>0.22953887558714423</v>
      </c>
      <c r="I23" s="17">
        <f t="shared" ref="I23:I29" si="1">H23*F23</f>
        <v>-13077.167071632775</v>
      </c>
      <c r="J23" s="22"/>
    </row>
    <row r="24" spans="1:12" x14ac:dyDescent="0.2">
      <c r="B24" s="8" t="s">
        <v>28</v>
      </c>
      <c r="C24" s="8"/>
      <c r="D24" s="3" t="s">
        <v>29</v>
      </c>
      <c r="E24" s="13" t="s">
        <v>14</v>
      </c>
      <c r="F24" s="187">
        <f>SUMIFS('Page 8.4.2'!P:P,'Page 8.4.2'!N:N,"STMP"&amp;G24,'Page 8.4.2'!L:L,"&gt;500000",'Page 8.4.2'!L:L,"&lt;1000000")</f>
        <v>0</v>
      </c>
      <c r="G24" s="21" t="s">
        <v>16</v>
      </c>
      <c r="H24" s="16">
        <v>0.23084885646883446</v>
      </c>
      <c r="I24" s="17">
        <f t="shared" si="1"/>
        <v>0</v>
      </c>
      <c r="J24" s="4"/>
    </row>
    <row r="25" spans="1:12" x14ac:dyDescent="0.2">
      <c r="B25" s="8" t="s">
        <v>28</v>
      </c>
      <c r="C25" s="8"/>
      <c r="D25" s="3" t="s">
        <v>30</v>
      </c>
      <c r="E25" s="13" t="s">
        <v>14</v>
      </c>
      <c r="F25" s="187">
        <f>SUMIFS('Page 8.4.2'!P:P,'Page 8.4.2'!N:N,"HYDP"&amp;G25,'Page 8.4.2'!L:L,"&gt;500000",'Page 8.4.2'!L:L,"&lt;1000000")</f>
        <v>-135164.38480814616</v>
      </c>
      <c r="G25" s="21" t="s">
        <v>16</v>
      </c>
      <c r="H25" s="16">
        <v>0.23084885646883446</v>
      </c>
      <c r="I25" s="17">
        <f t="shared" si="1"/>
        <v>-31202.543668274044</v>
      </c>
      <c r="J25" s="4"/>
    </row>
    <row r="26" spans="1:12" x14ac:dyDescent="0.2">
      <c r="B26" s="8" t="s">
        <v>28</v>
      </c>
      <c r="D26" s="3" t="s">
        <v>31</v>
      </c>
      <c r="E26" s="13" t="s">
        <v>14</v>
      </c>
      <c r="F26" s="188">
        <f>SUMIFS('Page 8.4.2'!P:P,'Page 8.4.2'!N:N,"TRNP"&amp;G26,'Page 8.4.2'!L:L,"&gt;500000",'Page 8.4.2'!L:L,"&lt;1000000")</f>
        <v>-30988.475653471865</v>
      </c>
      <c r="G26" s="21" t="s">
        <v>15</v>
      </c>
      <c r="H26" s="16">
        <v>0.22953887558714423</v>
      </c>
      <c r="I26" s="17">
        <f t="shared" si="1"/>
        <v>-7113.0598576575267</v>
      </c>
    </row>
    <row r="27" spans="1:12" x14ac:dyDescent="0.2">
      <c r="B27" s="8" t="s">
        <v>28</v>
      </c>
      <c r="D27" s="3" t="s">
        <v>31</v>
      </c>
      <c r="E27" s="13" t="s">
        <v>14</v>
      </c>
      <c r="F27" s="188">
        <f>SUMIFS('Page 8.4.2'!P:P,'Page 8.4.2'!N:N,"TRNP"&amp;G27,'Page 8.4.2'!L:L,"&gt;500000",'Page 8.4.2'!L:L,"&lt;1000000")</f>
        <v>-49514.240772131081</v>
      </c>
      <c r="G27" s="21" t="s">
        <v>16</v>
      </c>
      <c r="H27" s="16">
        <v>0.23084885646883446</v>
      </c>
      <c r="I27" s="17">
        <f t="shared" si="1"/>
        <v>-11430.305861168999</v>
      </c>
    </row>
    <row r="28" spans="1:12" x14ac:dyDescent="0.2">
      <c r="B28" s="8" t="s">
        <v>28</v>
      </c>
      <c r="D28" s="3" t="s">
        <v>32</v>
      </c>
      <c r="E28" s="13" t="s">
        <v>14</v>
      </c>
      <c r="F28" s="188">
        <f>SUMIFS('Page 8.4.2'!P:P,'Page 8.4.2'!N:N,"GNLP"&amp;G28,'Page 8.4.2'!L:L,"&gt;500000",'Page 8.4.2'!L:L,"&lt;1000000")</f>
        <v>0</v>
      </c>
      <c r="G28" s="3" t="s">
        <v>20</v>
      </c>
      <c r="H28" s="16">
        <v>6.8539355270203509E-2</v>
      </c>
      <c r="I28" s="17">
        <f t="shared" si="1"/>
        <v>0</v>
      </c>
    </row>
    <row r="29" spans="1:12" ht="12" customHeight="1" x14ac:dyDescent="0.2">
      <c r="A29" s="8"/>
      <c r="B29" s="8" t="s">
        <v>28</v>
      </c>
      <c r="D29" s="3" t="s">
        <v>32</v>
      </c>
      <c r="E29" s="13" t="s">
        <v>14</v>
      </c>
      <c r="F29" s="188">
        <f>SUMIFS('Page 8.4.2'!P:P,'Page 8.4.2'!N:N,"GNLP"&amp;G29,'Page 8.4.2'!L:L,"&gt;500000",'Page 8.4.2'!L:L,"&lt;1000000")</f>
        <v>0</v>
      </c>
      <c r="G29" s="21" t="s">
        <v>16</v>
      </c>
      <c r="H29" s="16">
        <v>0.23084885646883446</v>
      </c>
      <c r="I29" s="17">
        <f t="shared" si="1"/>
        <v>0</v>
      </c>
    </row>
    <row r="30" spans="1:12" ht="12" customHeight="1" x14ac:dyDescent="0.2">
      <c r="A30" s="8"/>
      <c r="B30" s="8" t="s">
        <v>28</v>
      </c>
      <c r="D30" s="3">
        <v>108360</v>
      </c>
      <c r="E30" s="13" t="s">
        <v>14</v>
      </c>
      <c r="F30" s="31">
        <f>SUMIFS('Page 8.4.2'!P:P,'Page 8.4.2'!N:N,"DSTP"&amp;G30,'Page 8.4.2'!L:L,"&gt;500000",'Page 8.4.2'!L:L,"&lt;1000000")</f>
        <v>0</v>
      </c>
      <c r="G30" s="3" t="s">
        <v>22</v>
      </c>
      <c r="H30" s="16" t="s">
        <v>23</v>
      </c>
      <c r="I30" s="25">
        <f>F30</f>
        <v>0</v>
      </c>
    </row>
    <row r="31" spans="1:12" ht="12" customHeight="1" x14ac:dyDescent="0.2">
      <c r="A31" s="8"/>
      <c r="B31" s="32" t="s">
        <v>33</v>
      </c>
      <c r="C31" s="8"/>
      <c r="D31" s="3"/>
      <c r="E31" s="13"/>
      <c r="F31" s="33">
        <f>SUM(F23:F30)</f>
        <v>-272638.5708298352</v>
      </c>
      <c r="G31" s="21"/>
      <c r="H31" s="16"/>
      <c r="I31" s="28">
        <f>SUM(I23:I30)</f>
        <v>-62823.076458733347</v>
      </c>
      <c r="J31" s="4" t="s">
        <v>34</v>
      </c>
      <c r="L31" s="29">
        <f>F31-'[2]Page 8.4.2'!K58</f>
        <v>0</v>
      </c>
    </row>
    <row r="32" spans="1:12" ht="12" customHeight="1" x14ac:dyDescent="0.2">
      <c r="A32" s="8"/>
      <c r="B32" s="8"/>
      <c r="C32" s="8"/>
      <c r="D32" s="20"/>
      <c r="E32" s="34"/>
      <c r="F32" s="21"/>
      <c r="G32" s="21"/>
      <c r="H32" s="16"/>
      <c r="I32" s="17"/>
      <c r="J32" s="4"/>
    </row>
    <row r="33" spans="1:12" ht="12" customHeight="1" x14ac:dyDescent="0.2">
      <c r="A33" s="8"/>
      <c r="B33" s="32" t="s">
        <v>35</v>
      </c>
      <c r="C33" s="8"/>
      <c r="D33" s="20"/>
      <c r="E33" s="34"/>
      <c r="F33" s="21"/>
      <c r="G33" s="21"/>
      <c r="H33" s="16"/>
      <c r="I33" s="17"/>
      <c r="J33" s="4"/>
    </row>
    <row r="34" spans="1:12" ht="12" customHeight="1" x14ac:dyDescent="0.2">
      <c r="A34" s="8"/>
      <c r="B34" s="8" t="s">
        <v>36</v>
      </c>
      <c r="C34" s="8"/>
      <c r="D34" s="20" t="s">
        <v>37</v>
      </c>
      <c r="E34" s="13" t="s">
        <v>14</v>
      </c>
      <c r="F34" s="30">
        <f>SUMIFS('Page 8.4.2'!O:O,'Page 8.4.2'!N:N,"STMP"&amp;G34,'Page 8.4.2'!L:L,"&gt;500000",'Page 8.4.2'!L:L,"&lt;1000000")</f>
        <v>56971.469596086092</v>
      </c>
      <c r="G34" s="21" t="s">
        <v>15</v>
      </c>
      <c r="H34" s="16">
        <v>0.22953887558714423</v>
      </c>
      <c r="I34" s="17">
        <f t="shared" ref="I34:I40" si="2">H34*F34</f>
        <v>13077.167071632775</v>
      </c>
      <c r="J34" s="4"/>
    </row>
    <row r="35" spans="1:12" ht="12" customHeight="1" x14ac:dyDescent="0.2">
      <c r="A35" s="8"/>
      <c r="B35" s="8" t="s">
        <v>36</v>
      </c>
      <c r="C35" s="8"/>
      <c r="D35" s="20" t="s">
        <v>37</v>
      </c>
      <c r="E35" s="13" t="s">
        <v>14</v>
      </c>
      <c r="F35" s="30">
        <f>SUMIFS('Page 8.4.2'!O:O,'Page 8.4.2'!N:N,"STMP"&amp;G35,'Page 8.4.2'!L:L,"&gt;500000",'Page 8.4.2'!L:L,"&lt;1000000")</f>
        <v>0</v>
      </c>
      <c r="G35" s="21" t="s">
        <v>16</v>
      </c>
      <c r="H35" s="16">
        <v>0.23084885646883446</v>
      </c>
      <c r="I35" s="17">
        <f t="shared" si="2"/>
        <v>0</v>
      </c>
      <c r="J35" s="4"/>
    </row>
    <row r="36" spans="1:12" ht="12" customHeight="1" x14ac:dyDescent="0.2">
      <c r="A36" s="8"/>
      <c r="B36" s="8" t="s">
        <v>36</v>
      </c>
      <c r="C36" s="8"/>
      <c r="D36" s="20" t="s">
        <v>38</v>
      </c>
      <c r="E36" s="13" t="s">
        <v>14</v>
      </c>
      <c r="F36" s="30">
        <f>SUMIFS('Page 8.4.2'!O:O,'Page 8.4.2'!N:N,"HYDP"&amp;G36,'Page 8.4.2'!L:L,"&gt;500000",'Page 8.4.2'!L:L,"&lt;1000000")</f>
        <v>118476.53316668306</v>
      </c>
      <c r="G36" s="21" t="s">
        <v>16</v>
      </c>
      <c r="H36" s="16">
        <v>0.23084885646883446</v>
      </c>
      <c r="I36" s="17">
        <f t="shared" si="2"/>
        <v>27350.172199920722</v>
      </c>
      <c r="J36" s="4"/>
    </row>
    <row r="37" spans="1:12" ht="12" customHeight="1" x14ac:dyDescent="0.2">
      <c r="A37" s="8"/>
      <c r="B37" s="8" t="s">
        <v>36</v>
      </c>
      <c r="C37" s="8"/>
      <c r="D37" s="20" t="s">
        <v>39</v>
      </c>
      <c r="E37" s="13" t="s">
        <v>14</v>
      </c>
      <c r="F37" s="30">
        <f>SUMIFS('Page 8.4.2'!O:O,'Page 8.4.2'!N:N,"TRNP"&amp;G37,'Page 8.4.2'!L:L,"&gt;500000",'Page 8.4.2'!L:L,"&lt;1000000")</f>
        <v>30988.475653471865</v>
      </c>
      <c r="G37" s="21" t="s">
        <v>15</v>
      </c>
      <c r="H37" s="16">
        <v>0.22953887558714423</v>
      </c>
      <c r="I37" s="17">
        <f t="shared" si="2"/>
        <v>7113.0598576575267</v>
      </c>
    </row>
    <row r="38" spans="1:12" ht="12" customHeight="1" x14ac:dyDescent="0.2">
      <c r="A38" s="8"/>
      <c r="B38" s="8" t="s">
        <v>36</v>
      </c>
      <c r="C38" s="8"/>
      <c r="D38" s="20" t="s">
        <v>39</v>
      </c>
      <c r="E38" s="13" t="s">
        <v>14</v>
      </c>
      <c r="F38" s="30">
        <f>SUMIFS('Page 8.4.2'!O:O,'Page 8.4.2'!N:N,"TRNP"&amp;G38,'Page 8.4.2'!L:L,"&gt;500000",'Page 8.4.2'!L:L,"&lt;1000000")</f>
        <v>43998.844724842427</v>
      </c>
      <c r="G38" s="21" t="s">
        <v>16</v>
      </c>
      <c r="H38" s="16">
        <v>0.23084885646883446</v>
      </c>
      <c r="I38" s="17">
        <f t="shared" si="2"/>
        <v>10157.082990679684</v>
      </c>
      <c r="J38" s="4"/>
    </row>
    <row r="39" spans="1:12" ht="12" customHeight="1" x14ac:dyDescent="0.2">
      <c r="A39" s="8"/>
      <c r="B39" s="8" t="s">
        <v>36</v>
      </c>
      <c r="C39" s="8"/>
      <c r="D39" s="20" t="s">
        <v>40</v>
      </c>
      <c r="E39" s="13" t="s">
        <v>14</v>
      </c>
      <c r="F39" s="30">
        <f>SUMIFS('Page 8.4.2'!O:O,'Page 8.4.2'!N:N,"GNLP"&amp;G39,'Page 8.4.2'!L:L,"&gt;500000",'Page 8.4.2'!L:L,"&lt;1000000")</f>
        <v>0</v>
      </c>
      <c r="G39" s="3" t="s">
        <v>20</v>
      </c>
      <c r="H39" s="16">
        <v>6.8539355270203509E-2</v>
      </c>
      <c r="I39" s="17">
        <f t="shared" si="2"/>
        <v>0</v>
      </c>
      <c r="J39" s="4"/>
    </row>
    <row r="40" spans="1:12" ht="12" customHeight="1" x14ac:dyDescent="0.2">
      <c r="A40" s="8"/>
      <c r="B40" s="8" t="s">
        <v>36</v>
      </c>
      <c r="C40" s="8"/>
      <c r="D40" s="20" t="s">
        <v>40</v>
      </c>
      <c r="E40" s="13" t="s">
        <v>14</v>
      </c>
      <c r="F40" s="30">
        <f>SUMIFS('Page 8.4.2'!O:O,'Page 8.4.2'!N:N,"GNLP"&amp;G40,'Page 8.4.2'!L:L,"&gt;500000",'Page 8.4.2'!L:L,"&lt;1000000")</f>
        <v>0</v>
      </c>
      <c r="G40" s="21" t="s">
        <v>16</v>
      </c>
      <c r="H40" s="16">
        <v>0.23084885646883446</v>
      </c>
      <c r="I40" s="17">
        <f t="shared" si="2"/>
        <v>0</v>
      </c>
      <c r="J40" s="4"/>
    </row>
    <row r="41" spans="1:12" ht="12" customHeight="1" x14ac:dyDescent="0.2">
      <c r="A41" s="8"/>
      <c r="B41" s="8" t="s">
        <v>36</v>
      </c>
      <c r="C41" s="8"/>
      <c r="D41" s="20">
        <v>403360</v>
      </c>
      <c r="E41" s="13" t="s">
        <v>14</v>
      </c>
      <c r="F41" s="31">
        <f>SUMIFS('Page 8.4.2'!O:O,'Page 8.4.2'!N:N,"DSTP"&amp;G41,'Page 8.4.2'!L:L,"&gt;500000",'Page 8.4.2'!L:L,"&lt;1000000")</f>
        <v>0</v>
      </c>
      <c r="G41" s="3" t="s">
        <v>22</v>
      </c>
      <c r="H41" s="16" t="s">
        <v>23</v>
      </c>
      <c r="I41" s="25">
        <f>F41</f>
        <v>0</v>
      </c>
      <c r="J41" s="4"/>
    </row>
    <row r="42" spans="1:12" ht="12" customHeight="1" x14ac:dyDescent="0.2">
      <c r="A42" s="8"/>
      <c r="B42" s="32" t="s">
        <v>41</v>
      </c>
      <c r="C42" s="8"/>
      <c r="D42" s="20"/>
      <c r="E42" s="13"/>
      <c r="F42" s="27">
        <f>SUM(F34:F41)</f>
        <v>250435.32314108344</v>
      </c>
      <c r="G42" s="21"/>
      <c r="H42" s="16"/>
      <c r="I42" s="28">
        <f>SUM(I34:I41)</f>
        <v>57697.482119890716</v>
      </c>
      <c r="J42" s="4" t="s">
        <v>34</v>
      </c>
      <c r="L42" s="29">
        <f>F42-'[2]Page 8.4.2'!L58</f>
        <v>0</v>
      </c>
    </row>
    <row r="43" spans="1:12" ht="12" customHeight="1" x14ac:dyDescent="0.2">
      <c r="A43" s="8"/>
      <c r="H43" s="35"/>
      <c r="I43" s="17"/>
      <c r="J43" s="4"/>
    </row>
    <row r="44" spans="1:12" ht="12" customHeight="1" x14ac:dyDescent="0.2">
      <c r="A44" s="8"/>
      <c r="B44" s="8"/>
      <c r="C44" s="8"/>
      <c r="D44" s="20"/>
      <c r="E44" s="13"/>
      <c r="F44" s="21"/>
      <c r="G44" s="21"/>
      <c r="H44" s="35"/>
      <c r="I44" s="14"/>
      <c r="J44" s="4"/>
    </row>
    <row r="45" spans="1:12" ht="12" customHeight="1" x14ac:dyDescent="0.2">
      <c r="A45" s="8"/>
      <c r="B45" s="8"/>
      <c r="C45" s="8"/>
      <c r="D45" s="20"/>
      <c r="E45" s="13"/>
      <c r="F45" s="21"/>
      <c r="G45" s="21"/>
      <c r="H45" s="40"/>
      <c r="I45" s="14"/>
      <c r="J45" s="4"/>
    </row>
    <row r="46" spans="1:12" ht="12" customHeight="1" x14ac:dyDescent="0.2">
      <c r="A46" s="8"/>
      <c r="B46" s="8"/>
      <c r="C46" s="8"/>
      <c r="D46" s="20"/>
      <c r="E46" s="13"/>
      <c r="F46" s="21"/>
      <c r="G46" s="21"/>
      <c r="H46" s="40"/>
      <c r="I46" s="14"/>
      <c r="J46" s="4"/>
    </row>
    <row r="47" spans="1:12" ht="12" customHeight="1" x14ac:dyDescent="0.2">
      <c r="A47" s="8"/>
      <c r="B47" s="8"/>
      <c r="C47" s="8"/>
      <c r="D47" s="20"/>
      <c r="E47" s="13"/>
      <c r="F47" s="21"/>
      <c r="G47" s="21"/>
      <c r="H47" s="40"/>
      <c r="I47" s="14"/>
      <c r="J47" s="4"/>
    </row>
    <row r="48" spans="1:12" ht="12" customHeight="1" x14ac:dyDescent="0.2">
      <c r="A48" s="8"/>
      <c r="B48" s="8"/>
      <c r="C48" s="8"/>
      <c r="D48" s="20"/>
      <c r="E48" s="13"/>
      <c r="F48" s="21"/>
      <c r="G48" s="21"/>
      <c r="H48" s="40"/>
      <c r="I48" s="10"/>
      <c r="J48" s="4"/>
    </row>
    <row r="49" spans="1:10" s="8" customFormat="1" ht="12" customHeight="1" x14ac:dyDescent="0.2">
      <c r="D49" s="20"/>
      <c r="E49" s="13"/>
      <c r="F49" s="21"/>
      <c r="G49" s="21"/>
      <c r="H49" s="10"/>
      <c r="I49" s="10"/>
      <c r="J49" s="10"/>
    </row>
    <row r="50" spans="1:10" s="8" customFormat="1" ht="12" customHeight="1" x14ac:dyDescent="0.2">
      <c r="D50" s="20"/>
      <c r="E50" s="13"/>
      <c r="F50" s="21"/>
      <c r="G50" s="21"/>
      <c r="H50" s="10"/>
      <c r="I50" s="10"/>
      <c r="J50" s="10"/>
    </row>
    <row r="51" spans="1:10" ht="12" customHeight="1" x14ac:dyDescent="0.2">
      <c r="A51" s="8"/>
      <c r="B51" s="8"/>
      <c r="C51" s="8"/>
      <c r="D51" s="20"/>
      <c r="E51" s="13"/>
      <c r="F51" s="21"/>
      <c r="G51" s="21"/>
      <c r="H51" s="10"/>
      <c r="I51" s="10"/>
      <c r="J51" s="41"/>
    </row>
    <row r="52" spans="1:10" ht="12" customHeight="1" x14ac:dyDescent="0.2">
      <c r="A52" s="8"/>
      <c r="B52" s="8"/>
      <c r="C52" s="8"/>
      <c r="D52" s="20"/>
      <c r="E52" s="13"/>
      <c r="F52" s="21"/>
      <c r="G52" s="21"/>
      <c r="H52" s="10"/>
      <c r="I52" s="10"/>
      <c r="J52" s="41"/>
    </row>
    <row r="53" spans="1:10" ht="12" customHeight="1" x14ac:dyDescent="0.2">
      <c r="A53" s="8"/>
      <c r="B53" s="42"/>
      <c r="C53" s="8"/>
      <c r="D53" s="43"/>
      <c r="E53" s="10" t="s">
        <v>42</v>
      </c>
      <c r="F53" s="10"/>
      <c r="G53" s="10"/>
      <c r="H53" s="10"/>
      <c r="I53" s="10"/>
      <c r="J53" s="41"/>
    </row>
    <row r="54" spans="1:10" ht="12" customHeight="1" thickBot="1" x14ac:dyDescent="0.25">
      <c r="A54" s="8"/>
      <c r="B54" s="44" t="s">
        <v>43</v>
      </c>
      <c r="C54" s="8"/>
      <c r="D54" s="43"/>
      <c r="E54" s="10" t="s">
        <v>42</v>
      </c>
      <c r="F54" s="10"/>
      <c r="G54" s="10"/>
      <c r="H54" s="10"/>
      <c r="I54" s="10"/>
      <c r="J54" s="41"/>
    </row>
    <row r="55" spans="1:10" ht="12" customHeight="1" x14ac:dyDescent="0.2">
      <c r="A55" s="45"/>
      <c r="B55" s="46"/>
      <c r="C55" s="47"/>
      <c r="D55" s="48"/>
      <c r="E55" s="49" t="s">
        <v>42</v>
      </c>
      <c r="F55" s="50"/>
      <c r="G55" s="49"/>
      <c r="H55" s="49"/>
      <c r="I55" s="49"/>
      <c r="J55" s="51"/>
    </row>
    <row r="56" spans="1:10" ht="12" customHeight="1" x14ac:dyDescent="0.2">
      <c r="A56" s="52"/>
      <c r="B56" s="42"/>
      <c r="C56" s="8"/>
      <c r="D56" s="43"/>
      <c r="E56" s="10" t="s">
        <v>42</v>
      </c>
      <c r="F56" s="10"/>
      <c r="G56" s="10"/>
      <c r="H56" s="10"/>
      <c r="I56" s="10"/>
      <c r="J56" s="53"/>
    </row>
    <row r="57" spans="1:10" ht="12" customHeight="1" x14ac:dyDescent="0.2">
      <c r="A57" s="52"/>
      <c r="B57" s="42"/>
      <c r="C57" s="8"/>
      <c r="D57" s="43"/>
      <c r="E57" s="10" t="s">
        <v>42</v>
      </c>
      <c r="F57" s="10"/>
      <c r="G57" s="10"/>
      <c r="H57" s="10"/>
      <c r="I57" s="10"/>
      <c r="J57" s="53"/>
    </row>
    <row r="58" spans="1:10" ht="12" customHeight="1" x14ac:dyDescent="0.2">
      <c r="A58" s="52"/>
      <c r="B58" s="8"/>
      <c r="C58" s="8"/>
      <c r="D58" s="43"/>
      <c r="E58" s="10" t="s">
        <v>42</v>
      </c>
      <c r="F58" s="10"/>
      <c r="G58" s="10"/>
      <c r="H58" s="10"/>
      <c r="I58" s="10"/>
      <c r="J58" s="54"/>
    </row>
    <row r="59" spans="1:10" ht="12" customHeight="1" x14ac:dyDescent="0.2">
      <c r="A59" s="52"/>
      <c r="B59" s="8"/>
      <c r="C59" s="8"/>
      <c r="D59" s="43"/>
      <c r="E59" s="10" t="s">
        <v>42</v>
      </c>
      <c r="F59" s="8"/>
      <c r="G59" s="8"/>
      <c r="H59" s="8"/>
      <c r="I59" s="8"/>
      <c r="J59" s="55"/>
    </row>
    <row r="60" spans="1:10" x14ac:dyDescent="0.2">
      <c r="A60" s="52"/>
      <c r="B60" s="8"/>
      <c r="C60" s="8"/>
      <c r="D60" s="56"/>
      <c r="E60" s="13"/>
      <c r="F60" s="37"/>
      <c r="G60" s="8"/>
      <c r="H60" s="8"/>
      <c r="I60" s="8"/>
      <c r="J60" s="55"/>
    </row>
    <row r="61" spans="1:10" x14ac:dyDescent="0.2">
      <c r="A61" s="52"/>
      <c r="B61" s="8"/>
      <c r="C61" s="8"/>
      <c r="D61" s="21"/>
      <c r="E61" s="13"/>
      <c r="F61" s="14"/>
      <c r="G61" s="57"/>
      <c r="H61" s="8"/>
      <c r="I61" s="8"/>
      <c r="J61" s="55"/>
    </row>
    <row r="62" spans="1:10" x14ac:dyDescent="0.2">
      <c r="A62" s="52"/>
      <c r="B62" s="8"/>
      <c r="C62" s="8"/>
      <c r="D62" s="21"/>
      <c r="E62" s="13"/>
      <c r="F62" s="14"/>
      <c r="G62" s="57"/>
      <c r="H62" s="8"/>
      <c r="I62" s="8"/>
      <c r="J62" s="55"/>
    </row>
    <row r="63" spans="1:10" x14ac:dyDescent="0.2">
      <c r="A63" s="52"/>
      <c r="B63" s="8"/>
      <c r="C63" s="8"/>
      <c r="D63" s="21"/>
      <c r="E63" s="13"/>
      <c r="F63" s="14"/>
      <c r="G63" s="57"/>
      <c r="H63" s="8"/>
      <c r="I63" s="8"/>
      <c r="J63" s="55"/>
    </row>
    <row r="64" spans="1:10" x14ac:dyDescent="0.2">
      <c r="A64" s="52"/>
      <c r="B64" s="8"/>
      <c r="C64" s="8"/>
      <c r="D64" s="21"/>
      <c r="E64" s="13"/>
      <c r="F64" s="14"/>
      <c r="G64" s="57"/>
      <c r="H64" s="8"/>
      <c r="I64" s="8"/>
      <c r="J64" s="55"/>
    </row>
    <row r="65" spans="1:10" x14ac:dyDescent="0.2">
      <c r="A65" s="52"/>
      <c r="B65" s="8"/>
      <c r="C65" s="8"/>
      <c r="D65" s="21"/>
      <c r="E65" s="13"/>
      <c r="F65" s="14"/>
      <c r="G65" s="57"/>
      <c r="H65" s="8"/>
      <c r="I65" s="8"/>
      <c r="J65" s="55"/>
    </row>
    <row r="66" spans="1:10" ht="13.5" thickBot="1" x14ac:dyDescent="0.25">
      <c r="A66" s="58"/>
      <c r="B66" s="59"/>
      <c r="C66" s="59"/>
      <c r="D66" s="60"/>
      <c r="E66" s="61"/>
      <c r="F66" s="62"/>
      <c r="G66" s="59"/>
      <c r="H66" s="59"/>
      <c r="I66" s="59"/>
      <c r="J66" s="63"/>
    </row>
    <row r="67" spans="1:10" x14ac:dyDescent="0.2">
      <c r="D67" s="64"/>
      <c r="E67" s="13"/>
      <c r="F67" s="14"/>
    </row>
    <row r="68" spans="1:10" x14ac:dyDescent="0.2">
      <c r="D68" s="20"/>
      <c r="E68" s="13"/>
      <c r="F68" s="14"/>
    </row>
    <row r="69" spans="1:10" x14ac:dyDescent="0.2">
      <c r="D69" s="20"/>
      <c r="E69" s="13"/>
      <c r="F69" s="14"/>
    </row>
    <row r="70" spans="1:10" x14ac:dyDescent="0.2">
      <c r="D70" s="21"/>
      <c r="E70" s="13"/>
      <c r="F70" s="14"/>
    </row>
    <row r="71" spans="1:10" x14ac:dyDescent="0.2">
      <c r="D71" s="20"/>
      <c r="E71" s="13"/>
      <c r="F71" s="14"/>
    </row>
    <row r="72" spans="1:10" x14ac:dyDescent="0.2">
      <c r="D72" s="64"/>
      <c r="E72" s="13"/>
      <c r="F72" s="14"/>
    </row>
    <row r="73" spans="1:10" x14ac:dyDescent="0.2">
      <c r="D73" s="65"/>
    </row>
    <row r="74" spans="1:10" x14ac:dyDescent="0.2">
      <c r="D74" s="65"/>
    </row>
    <row r="75" spans="1:10" x14ac:dyDescent="0.2">
      <c r="D75" s="65"/>
    </row>
    <row r="76" spans="1:10" x14ac:dyDescent="0.2">
      <c r="D76" s="65"/>
    </row>
    <row r="77" spans="1:10" x14ac:dyDescent="0.2">
      <c r="D77" s="65"/>
    </row>
    <row r="78" spans="1:10" x14ac:dyDescent="0.2">
      <c r="D78" s="65"/>
    </row>
    <row r="79" spans="1:10" x14ac:dyDescent="0.2">
      <c r="D79" s="65"/>
    </row>
    <row r="80" spans="1:10" x14ac:dyDescent="0.2">
      <c r="D80" s="65"/>
    </row>
    <row r="81" spans="4:4" x14ac:dyDescent="0.2">
      <c r="D81" s="65"/>
    </row>
    <row r="82" spans="4:4" x14ac:dyDescent="0.2">
      <c r="D82" s="65"/>
    </row>
    <row r="83" spans="4:4" x14ac:dyDescent="0.2">
      <c r="D83" s="65"/>
    </row>
    <row r="84" spans="4:4" x14ac:dyDescent="0.2">
      <c r="D84" s="65"/>
    </row>
    <row r="85" spans="4:4" x14ac:dyDescent="0.2">
      <c r="D85" s="65"/>
    </row>
    <row r="86" spans="4:4" x14ac:dyDescent="0.2">
      <c r="D86" s="65"/>
    </row>
    <row r="87" spans="4:4" x14ac:dyDescent="0.2">
      <c r="D87" s="65"/>
    </row>
    <row r="88" spans="4:4" x14ac:dyDescent="0.2">
      <c r="D88" s="65"/>
    </row>
    <row r="89" spans="4:4" x14ac:dyDescent="0.2">
      <c r="D89" s="65"/>
    </row>
    <row r="90" spans="4:4" x14ac:dyDescent="0.2">
      <c r="D90" s="65"/>
    </row>
    <row r="91" spans="4:4" x14ac:dyDescent="0.2">
      <c r="D91" s="65"/>
    </row>
    <row r="92" spans="4:4" x14ac:dyDescent="0.2">
      <c r="D92" s="65"/>
    </row>
    <row r="93" spans="4:4" x14ac:dyDescent="0.2">
      <c r="D93" s="65"/>
    </row>
    <row r="94" spans="4:4" x14ac:dyDescent="0.2">
      <c r="D94" s="65"/>
    </row>
    <row r="95" spans="4:4" x14ac:dyDescent="0.2">
      <c r="D95" s="65"/>
    </row>
    <row r="96" spans="4:4" x14ac:dyDescent="0.2">
      <c r="D96" s="65"/>
    </row>
    <row r="97" spans="4:4" x14ac:dyDescent="0.2">
      <c r="D97" s="65"/>
    </row>
    <row r="98" spans="4:4" x14ac:dyDescent="0.2">
      <c r="D98" s="65"/>
    </row>
    <row r="99" spans="4:4" x14ac:dyDescent="0.2">
      <c r="D99" s="65"/>
    </row>
    <row r="100" spans="4:4" x14ac:dyDescent="0.2">
      <c r="D100" s="65"/>
    </row>
    <row r="101" spans="4:4" x14ac:dyDescent="0.2">
      <c r="D101" s="65"/>
    </row>
    <row r="102" spans="4:4" x14ac:dyDescent="0.2">
      <c r="D102" s="65"/>
    </row>
    <row r="103" spans="4:4" x14ac:dyDescent="0.2">
      <c r="D103" s="65"/>
    </row>
    <row r="104" spans="4:4" x14ac:dyDescent="0.2">
      <c r="D104" s="65"/>
    </row>
    <row r="105" spans="4:4" x14ac:dyDescent="0.2">
      <c r="D105" s="65"/>
    </row>
    <row r="106" spans="4:4" x14ac:dyDescent="0.2">
      <c r="D106" s="65"/>
    </row>
    <row r="107" spans="4:4" x14ac:dyDescent="0.2">
      <c r="D107" s="65"/>
    </row>
    <row r="108" spans="4:4" x14ac:dyDescent="0.2">
      <c r="D108" s="65"/>
    </row>
    <row r="109" spans="4:4" x14ac:dyDescent="0.2">
      <c r="D109" s="65"/>
    </row>
    <row r="110" spans="4:4" x14ac:dyDescent="0.2">
      <c r="D110" s="65"/>
    </row>
    <row r="111" spans="4:4" x14ac:dyDescent="0.2">
      <c r="D111" s="65"/>
    </row>
    <row r="112" spans="4:4" x14ac:dyDescent="0.2">
      <c r="D112" s="65"/>
    </row>
    <row r="113" spans="4:4" x14ac:dyDescent="0.2">
      <c r="D113" s="65"/>
    </row>
    <row r="114" spans="4:4" x14ac:dyDescent="0.2">
      <c r="D114" s="65"/>
    </row>
    <row r="115" spans="4:4" x14ac:dyDescent="0.2">
      <c r="D115" s="65"/>
    </row>
    <row r="116" spans="4:4" x14ac:dyDescent="0.2">
      <c r="D116" s="65"/>
    </row>
    <row r="117" spans="4:4" x14ac:dyDescent="0.2">
      <c r="D117" s="65"/>
    </row>
    <row r="118" spans="4:4" x14ac:dyDescent="0.2">
      <c r="D118" s="65"/>
    </row>
    <row r="119" spans="4:4" x14ac:dyDescent="0.2">
      <c r="D119" s="65"/>
    </row>
    <row r="120" spans="4:4" x14ac:dyDescent="0.2">
      <c r="D120" s="65"/>
    </row>
    <row r="121" spans="4:4" x14ac:dyDescent="0.2">
      <c r="D121" s="65"/>
    </row>
    <row r="122" spans="4:4" x14ac:dyDescent="0.2">
      <c r="D122" s="65"/>
    </row>
    <row r="123" spans="4:4" x14ac:dyDescent="0.2">
      <c r="D123" s="65"/>
    </row>
    <row r="124" spans="4:4" x14ac:dyDescent="0.2">
      <c r="D124" s="65"/>
    </row>
    <row r="125" spans="4:4" x14ac:dyDescent="0.2">
      <c r="D125" s="65"/>
    </row>
    <row r="126" spans="4:4" x14ac:dyDescent="0.2">
      <c r="D126" s="65"/>
    </row>
    <row r="127" spans="4:4" x14ac:dyDescent="0.2">
      <c r="D127" s="65"/>
    </row>
    <row r="128" spans="4:4" x14ac:dyDescent="0.2">
      <c r="D128" s="65"/>
    </row>
    <row r="129" spans="4:4" x14ac:dyDescent="0.2">
      <c r="D129" s="65"/>
    </row>
    <row r="130" spans="4:4" x14ac:dyDescent="0.2">
      <c r="D130" s="65"/>
    </row>
    <row r="131" spans="4:4" x14ac:dyDescent="0.2">
      <c r="D131" s="65"/>
    </row>
    <row r="132" spans="4:4" x14ac:dyDescent="0.2">
      <c r="D132" s="65"/>
    </row>
    <row r="133" spans="4:4" x14ac:dyDescent="0.2">
      <c r="D133" s="65"/>
    </row>
    <row r="134" spans="4:4" x14ac:dyDescent="0.2">
      <c r="D134" s="65"/>
    </row>
    <row r="135" spans="4:4" x14ac:dyDescent="0.2">
      <c r="D135" s="65"/>
    </row>
    <row r="136" spans="4:4" x14ac:dyDescent="0.2">
      <c r="D136" s="65"/>
    </row>
    <row r="137" spans="4:4" x14ac:dyDescent="0.2">
      <c r="D137" s="65"/>
    </row>
    <row r="138" spans="4:4" x14ac:dyDescent="0.2">
      <c r="D138" s="65"/>
    </row>
    <row r="139" spans="4:4" x14ac:dyDescent="0.2">
      <c r="D139" s="65"/>
    </row>
    <row r="140" spans="4:4" x14ac:dyDescent="0.2">
      <c r="D140" s="65"/>
    </row>
    <row r="141" spans="4:4" x14ac:dyDescent="0.2">
      <c r="D141" s="65"/>
    </row>
    <row r="142" spans="4:4" x14ac:dyDescent="0.2">
      <c r="D142" s="65"/>
    </row>
    <row r="143" spans="4:4" x14ac:dyDescent="0.2">
      <c r="D143" s="65"/>
    </row>
    <row r="144" spans="4:4" x14ac:dyDescent="0.2">
      <c r="D144" s="65"/>
    </row>
    <row r="145" spans="4:4" x14ac:dyDescent="0.2">
      <c r="D145" s="65"/>
    </row>
    <row r="146" spans="4:4" x14ac:dyDescent="0.2">
      <c r="D146" s="65"/>
    </row>
    <row r="147" spans="4:4" x14ac:dyDescent="0.2">
      <c r="D147" s="65"/>
    </row>
    <row r="148" spans="4:4" x14ac:dyDescent="0.2">
      <c r="D148" s="65"/>
    </row>
    <row r="149" spans="4:4" x14ac:dyDescent="0.2">
      <c r="D149" s="65"/>
    </row>
    <row r="150" spans="4:4" x14ac:dyDescent="0.2">
      <c r="D150" s="65"/>
    </row>
    <row r="151" spans="4:4" x14ac:dyDescent="0.2">
      <c r="D151" s="65"/>
    </row>
    <row r="152" spans="4:4" x14ac:dyDescent="0.2">
      <c r="D152" s="65"/>
    </row>
    <row r="153" spans="4:4" x14ac:dyDescent="0.2">
      <c r="D153" s="65"/>
    </row>
    <row r="154" spans="4:4" x14ac:dyDescent="0.2">
      <c r="D154" s="65"/>
    </row>
    <row r="155" spans="4:4" x14ac:dyDescent="0.2">
      <c r="D155" s="65"/>
    </row>
    <row r="156" spans="4:4" x14ac:dyDescent="0.2">
      <c r="D156" s="65"/>
    </row>
    <row r="157" spans="4:4" x14ac:dyDescent="0.2">
      <c r="D157" s="65"/>
    </row>
    <row r="158" spans="4:4" x14ac:dyDescent="0.2">
      <c r="D158" s="65"/>
    </row>
    <row r="159" spans="4:4" x14ac:dyDescent="0.2">
      <c r="D159" s="65"/>
    </row>
    <row r="160" spans="4:4" x14ac:dyDescent="0.2">
      <c r="D160" s="65"/>
    </row>
    <row r="161" spans="4:4" x14ac:dyDescent="0.2">
      <c r="D161" s="65"/>
    </row>
    <row r="162" spans="4:4" x14ac:dyDescent="0.2">
      <c r="D162" s="65"/>
    </row>
    <row r="163" spans="4:4" x14ac:dyDescent="0.2">
      <c r="D163" s="65"/>
    </row>
    <row r="164" spans="4:4" x14ac:dyDescent="0.2">
      <c r="D164" s="65"/>
    </row>
    <row r="165" spans="4:4" x14ac:dyDescent="0.2">
      <c r="D165" s="65"/>
    </row>
    <row r="166" spans="4:4" x14ac:dyDescent="0.2">
      <c r="D166" s="65"/>
    </row>
    <row r="167" spans="4:4" x14ac:dyDescent="0.2">
      <c r="D167" s="65"/>
    </row>
    <row r="168" spans="4:4" x14ac:dyDescent="0.2">
      <c r="D168" s="65"/>
    </row>
    <row r="169" spans="4:4" x14ac:dyDescent="0.2">
      <c r="D169" s="65"/>
    </row>
    <row r="170" spans="4:4" x14ac:dyDescent="0.2">
      <c r="D170" s="65"/>
    </row>
    <row r="171" spans="4:4" x14ac:dyDescent="0.2">
      <c r="D171" s="65"/>
    </row>
    <row r="172" spans="4:4" x14ac:dyDescent="0.2">
      <c r="D172" s="65"/>
    </row>
    <row r="173" spans="4:4" x14ac:dyDescent="0.2">
      <c r="D173" s="65"/>
    </row>
    <row r="174" spans="4:4" x14ac:dyDescent="0.2">
      <c r="D174" s="65"/>
    </row>
    <row r="175" spans="4:4" x14ac:dyDescent="0.2">
      <c r="D175" s="65"/>
    </row>
    <row r="176" spans="4:4" x14ac:dyDescent="0.2">
      <c r="D176" s="65"/>
    </row>
    <row r="177" spans="4:4" x14ac:dyDescent="0.2">
      <c r="D177" s="65"/>
    </row>
    <row r="178" spans="4:4" x14ac:dyDescent="0.2">
      <c r="D178" s="65"/>
    </row>
    <row r="179" spans="4:4" x14ac:dyDescent="0.2">
      <c r="D179" s="65"/>
    </row>
    <row r="180" spans="4:4" x14ac:dyDescent="0.2">
      <c r="D180" s="65"/>
    </row>
    <row r="181" spans="4:4" x14ac:dyDescent="0.2">
      <c r="D181" s="65"/>
    </row>
    <row r="182" spans="4:4" x14ac:dyDescent="0.2">
      <c r="D182" s="65"/>
    </row>
    <row r="183" spans="4:4" x14ac:dyDescent="0.2">
      <c r="D183" s="65"/>
    </row>
    <row r="184" spans="4:4" x14ac:dyDescent="0.2">
      <c r="D184" s="65"/>
    </row>
    <row r="185" spans="4:4" x14ac:dyDescent="0.2">
      <c r="D185" s="65"/>
    </row>
    <row r="186" spans="4:4" x14ac:dyDescent="0.2">
      <c r="D186" s="65"/>
    </row>
    <row r="187" spans="4:4" x14ac:dyDescent="0.2">
      <c r="D187" s="65"/>
    </row>
    <row r="188" spans="4:4" x14ac:dyDescent="0.2">
      <c r="D188" s="65"/>
    </row>
    <row r="189" spans="4:4" x14ac:dyDescent="0.2">
      <c r="D189" s="65"/>
    </row>
    <row r="190" spans="4:4" x14ac:dyDescent="0.2">
      <c r="D190" s="65"/>
    </row>
    <row r="191" spans="4:4" x14ac:dyDescent="0.2">
      <c r="D191" s="65"/>
    </row>
    <row r="192" spans="4:4" x14ac:dyDescent="0.2">
      <c r="D192" s="65"/>
    </row>
    <row r="193" spans="4:4" x14ac:dyDescent="0.2">
      <c r="D193" s="65"/>
    </row>
    <row r="194" spans="4:4" x14ac:dyDescent="0.2">
      <c r="D194" s="65"/>
    </row>
    <row r="195" spans="4:4" x14ac:dyDescent="0.2">
      <c r="D195" s="65"/>
    </row>
    <row r="196" spans="4:4" x14ac:dyDescent="0.2">
      <c r="D196" s="65"/>
    </row>
    <row r="197" spans="4:4" x14ac:dyDescent="0.2">
      <c r="D197" s="65"/>
    </row>
    <row r="198" spans="4:4" x14ac:dyDescent="0.2">
      <c r="D198" s="65"/>
    </row>
    <row r="199" spans="4:4" x14ac:dyDescent="0.2">
      <c r="D199" s="65"/>
    </row>
    <row r="200" spans="4:4" x14ac:dyDescent="0.2">
      <c r="D200" s="65"/>
    </row>
    <row r="201" spans="4:4" x14ac:dyDescent="0.2">
      <c r="D201" s="65"/>
    </row>
    <row r="202" spans="4:4" x14ac:dyDescent="0.2">
      <c r="D202" s="65"/>
    </row>
    <row r="203" spans="4:4" x14ac:dyDescent="0.2">
      <c r="D203" s="65"/>
    </row>
    <row r="204" spans="4:4" x14ac:dyDescent="0.2">
      <c r="D204" s="65"/>
    </row>
    <row r="205" spans="4:4" x14ac:dyDescent="0.2">
      <c r="D205" s="65"/>
    </row>
    <row r="206" spans="4:4" x14ac:dyDescent="0.2">
      <c r="D206" s="65"/>
    </row>
    <row r="207" spans="4:4" x14ac:dyDescent="0.2">
      <c r="D207" s="65"/>
    </row>
    <row r="208" spans="4:4" x14ac:dyDescent="0.2">
      <c r="D208" s="65"/>
    </row>
    <row r="209" spans="4:4" x14ac:dyDescent="0.2">
      <c r="D209" s="65"/>
    </row>
    <row r="210" spans="4:4" x14ac:dyDescent="0.2">
      <c r="D210" s="65"/>
    </row>
    <row r="211" spans="4:4" x14ac:dyDescent="0.2">
      <c r="D211" s="65"/>
    </row>
    <row r="212" spans="4:4" x14ac:dyDescent="0.2">
      <c r="D212" s="65"/>
    </row>
    <row r="213" spans="4:4" x14ac:dyDescent="0.2">
      <c r="D213" s="65"/>
    </row>
    <row r="214" spans="4:4" x14ac:dyDescent="0.2">
      <c r="D214" s="65"/>
    </row>
    <row r="215" spans="4:4" x14ac:dyDescent="0.2">
      <c r="D215" s="65"/>
    </row>
    <row r="216" spans="4:4" x14ac:dyDescent="0.2">
      <c r="D216" s="65"/>
    </row>
    <row r="217" spans="4:4" x14ac:dyDescent="0.2">
      <c r="D217" s="65"/>
    </row>
    <row r="218" spans="4:4" x14ac:dyDescent="0.2">
      <c r="D218" s="65"/>
    </row>
    <row r="219" spans="4:4" x14ac:dyDescent="0.2">
      <c r="D219" s="65"/>
    </row>
    <row r="220" spans="4:4" x14ac:dyDescent="0.2">
      <c r="D220" s="65"/>
    </row>
    <row r="221" spans="4:4" x14ac:dyDescent="0.2">
      <c r="D221" s="65"/>
    </row>
    <row r="222" spans="4:4" x14ac:dyDescent="0.2">
      <c r="D222" s="65"/>
    </row>
    <row r="223" spans="4:4" x14ac:dyDescent="0.2">
      <c r="D223" s="65"/>
    </row>
    <row r="224" spans="4:4" x14ac:dyDescent="0.2">
      <c r="D224" s="65"/>
    </row>
    <row r="225" spans="4:4" x14ac:dyDescent="0.2">
      <c r="D225" s="65"/>
    </row>
    <row r="226" spans="4:4" x14ac:dyDescent="0.2">
      <c r="D226" s="65"/>
    </row>
    <row r="227" spans="4:4" x14ac:dyDescent="0.2">
      <c r="D227" s="65"/>
    </row>
    <row r="228" spans="4:4" x14ac:dyDescent="0.2">
      <c r="D228" s="65"/>
    </row>
    <row r="229" spans="4:4" x14ac:dyDescent="0.2">
      <c r="D229" s="65"/>
    </row>
    <row r="230" spans="4:4" x14ac:dyDescent="0.2">
      <c r="D230" s="65"/>
    </row>
    <row r="231" spans="4:4" x14ac:dyDescent="0.2">
      <c r="D231" s="65"/>
    </row>
    <row r="232" spans="4:4" x14ac:dyDescent="0.2">
      <c r="D232" s="65"/>
    </row>
    <row r="233" spans="4:4" x14ac:dyDescent="0.2">
      <c r="D233" s="65"/>
    </row>
    <row r="234" spans="4:4" x14ac:dyDescent="0.2">
      <c r="D234" s="65"/>
    </row>
    <row r="235" spans="4:4" x14ac:dyDescent="0.2">
      <c r="D235" s="65"/>
    </row>
    <row r="236" spans="4:4" x14ac:dyDescent="0.2">
      <c r="D236" s="65"/>
    </row>
    <row r="237" spans="4:4" x14ac:dyDescent="0.2">
      <c r="D237" s="65"/>
    </row>
    <row r="238" spans="4:4" x14ac:dyDescent="0.2">
      <c r="D238" s="65"/>
    </row>
    <row r="239" spans="4:4" x14ac:dyDescent="0.2">
      <c r="D239" s="65"/>
    </row>
    <row r="240" spans="4:4" x14ac:dyDescent="0.2">
      <c r="D240" s="65"/>
    </row>
    <row r="241" spans="4:4" x14ac:dyDescent="0.2">
      <c r="D241" s="65"/>
    </row>
    <row r="242" spans="4:4" x14ac:dyDescent="0.2">
      <c r="D242" s="65"/>
    </row>
    <row r="243" spans="4:4" x14ac:dyDescent="0.2">
      <c r="D243" s="65"/>
    </row>
    <row r="244" spans="4:4" x14ac:dyDescent="0.2">
      <c r="D244" s="65"/>
    </row>
    <row r="245" spans="4:4" x14ac:dyDescent="0.2">
      <c r="D245" s="65"/>
    </row>
    <row r="246" spans="4:4" x14ac:dyDescent="0.2">
      <c r="D246" s="65"/>
    </row>
    <row r="247" spans="4:4" x14ac:dyDescent="0.2">
      <c r="D247" s="65"/>
    </row>
    <row r="248" spans="4:4" x14ac:dyDescent="0.2">
      <c r="D248" s="65"/>
    </row>
    <row r="249" spans="4:4" x14ac:dyDescent="0.2">
      <c r="D249" s="65"/>
    </row>
    <row r="250" spans="4:4" x14ac:dyDescent="0.2">
      <c r="D250" s="65"/>
    </row>
    <row r="251" spans="4:4" x14ac:dyDescent="0.2">
      <c r="D251" s="65"/>
    </row>
    <row r="252" spans="4:4" x14ac:dyDescent="0.2">
      <c r="D252" s="65"/>
    </row>
    <row r="253" spans="4:4" x14ac:dyDescent="0.2">
      <c r="D253" s="65"/>
    </row>
    <row r="254" spans="4:4" x14ac:dyDescent="0.2">
      <c r="D254" s="65"/>
    </row>
    <row r="255" spans="4:4" x14ac:dyDescent="0.2">
      <c r="D255" s="65"/>
    </row>
    <row r="256" spans="4:4" x14ac:dyDescent="0.2">
      <c r="D256" s="65"/>
    </row>
    <row r="257" spans="4:4" x14ac:dyDescent="0.2">
      <c r="D257" s="65"/>
    </row>
    <row r="258" spans="4:4" x14ac:dyDescent="0.2">
      <c r="D258" s="65"/>
    </row>
    <row r="259" spans="4:4" x14ac:dyDescent="0.2">
      <c r="D259" s="65"/>
    </row>
    <row r="260" spans="4:4" x14ac:dyDescent="0.2">
      <c r="D260" s="65"/>
    </row>
    <row r="261" spans="4:4" x14ac:dyDescent="0.2">
      <c r="D261" s="65"/>
    </row>
    <row r="262" spans="4:4" x14ac:dyDescent="0.2">
      <c r="D262" s="65"/>
    </row>
    <row r="263" spans="4:4" x14ac:dyDescent="0.2">
      <c r="D263" s="65"/>
    </row>
    <row r="264" spans="4:4" x14ac:dyDescent="0.2">
      <c r="D264" s="65"/>
    </row>
    <row r="265" spans="4:4" x14ac:dyDescent="0.2">
      <c r="D265" s="65"/>
    </row>
    <row r="266" spans="4:4" x14ac:dyDescent="0.2">
      <c r="D266" s="65"/>
    </row>
    <row r="267" spans="4:4" x14ac:dyDescent="0.2">
      <c r="D267" s="65"/>
    </row>
    <row r="268" spans="4:4" x14ac:dyDescent="0.2">
      <c r="D268" s="65"/>
    </row>
    <row r="269" spans="4:4" x14ac:dyDescent="0.2">
      <c r="D269" s="65"/>
    </row>
    <row r="270" spans="4:4" x14ac:dyDescent="0.2">
      <c r="D270" s="65"/>
    </row>
    <row r="271" spans="4:4" x14ac:dyDescent="0.2">
      <c r="D271" s="65"/>
    </row>
    <row r="272" spans="4:4" x14ac:dyDescent="0.2">
      <c r="D272" s="65"/>
    </row>
    <row r="273" spans="4:4" x14ac:dyDescent="0.2">
      <c r="D273" s="65"/>
    </row>
    <row r="274" spans="4:4" x14ac:dyDescent="0.2">
      <c r="D274" s="65"/>
    </row>
    <row r="275" spans="4:4" x14ac:dyDescent="0.2">
      <c r="D275" s="65"/>
    </row>
    <row r="276" spans="4:4" x14ac:dyDescent="0.2">
      <c r="D276" s="65"/>
    </row>
    <row r="277" spans="4:4" x14ac:dyDescent="0.2">
      <c r="D277" s="65"/>
    </row>
    <row r="278" spans="4:4" x14ac:dyDescent="0.2">
      <c r="D278" s="65"/>
    </row>
    <row r="279" spans="4:4" x14ac:dyDescent="0.2">
      <c r="D279" s="65"/>
    </row>
    <row r="280" spans="4:4" x14ac:dyDescent="0.2">
      <c r="D280" s="65"/>
    </row>
    <row r="281" spans="4:4" x14ac:dyDescent="0.2">
      <c r="D281" s="65"/>
    </row>
    <row r="282" spans="4:4" x14ac:dyDescent="0.2">
      <c r="D282" s="65"/>
    </row>
    <row r="283" spans="4:4" x14ac:dyDescent="0.2">
      <c r="D283" s="65"/>
    </row>
    <row r="284" spans="4:4" x14ac:dyDescent="0.2">
      <c r="D284" s="65"/>
    </row>
    <row r="285" spans="4:4" x14ac:dyDescent="0.2">
      <c r="D285" s="65"/>
    </row>
    <row r="286" spans="4:4" x14ac:dyDescent="0.2">
      <c r="D286" s="65"/>
    </row>
    <row r="287" spans="4:4" x14ac:dyDescent="0.2">
      <c r="D287" s="65"/>
    </row>
    <row r="288" spans="4:4" x14ac:dyDescent="0.2">
      <c r="D288" s="65"/>
    </row>
    <row r="289" spans="4:4" x14ac:dyDescent="0.2">
      <c r="D289" s="65"/>
    </row>
    <row r="290" spans="4:4" x14ac:dyDescent="0.2">
      <c r="D290" s="65"/>
    </row>
    <row r="291" spans="4:4" x14ac:dyDescent="0.2">
      <c r="D291" s="65"/>
    </row>
    <row r="292" spans="4:4" x14ac:dyDescent="0.2">
      <c r="D292" s="65"/>
    </row>
    <row r="293" spans="4:4" x14ac:dyDescent="0.2">
      <c r="D293" s="65"/>
    </row>
    <row r="294" spans="4:4" x14ac:dyDescent="0.2">
      <c r="D294" s="65"/>
    </row>
    <row r="295" spans="4:4" x14ac:dyDescent="0.2">
      <c r="D295" s="65"/>
    </row>
    <row r="296" spans="4:4" x14ac:dyDescent="0.2">
      <c r="D296" s="65"/>
    </row>
    <row r="297" spans="4:4" x14ac:dyDescent="0.2">
      <c r="D297" s="65"/>
    </row>
    <row r="298" spans="4:4" x14ac:dyDescent="0.2">
      <c r="D298" s="65"/>
    </row>
    <row r="299" spans="4:4" x14ac:dyDescent="0.2">
      <c r="D299" s="65"/>
    </row>
    <row r="300" spans="4:4" x14ac:dyDescent="0.2">
      <c r="D300" s="65"/>
    </row>
    <row r="301" spans="4:4" x14ac:dyDescent="0.2">
      <c r="D301" s="65"/>
    </row>
    <row r="302" spans="4:4" x14ac:dyDescent="0.2">
      <c r="D302" s="65"/>
    </row>
    <row r="303" spans="4:4" x14ac:dyDescent="0.2">
      <c r="D303" s="65"/>
    </row>
    <row r="304" spans="4:4" x14ac:dyDescent="0.2">
      <c r="D304" s="65"/>
    </row>
    <row r="305" spans="4:4" x14ac:dyDescent="0.2">
      <c r="D305" s="65"/>
    </row>
    <row r="306" spans="4:4" x14ac:dyDescent="0.2">
      <c r="D306" s="65"/>
    </row>
    <row r="307" spans="4:4" x14ac:dyDescent="0.2">
      <c r="D307" s="65"/>
    </row>
    <row r="308" spans="4:4" x14ac:dyDescent="0.2">
      <c r="D308" s="65"/>
    </row>
    <row r="309" spans="4:4" x14ac:dyDescent="0.2">
      <c r="D309" s="65"/>
    </row>
    <row r="310" spans="4:4" x14ac:dyDescent="0.2">
      <c r="D310" s="65"/>
    </row>
    <row r="311" spans="4:4" x14ac:dyDescent="0.2">
      <c r="D311" s="65"/>
    </row>
    <row r="312" spans="4:4" x14ac:dyDescent="0.2">
      <c r="D312" s="65"/>
    </row>
    <row r="313" spans="4:4" x14ac:dyDescent="0.2">
      <c r="D313" s="65"/>
    </row>
    <row r="314" spans="4:4" x14ac:dyDescent="0.2">
      <c r="D314" s="65"/>
    </row>
    <row r="315" spans="4:4" x14ac:dyDescent="0.2">
      <c r="D315" s="65"/>
    </row>
    <row r="316" spans="4:4" x14ac:dyDescent="0.2">
      <c r="D316" s="65"/>
    </row>
    <row r="317" spans="4:4" x14ac:dyDescent="0.2">
      <c r="D317" s="65"/>
    </row>
    <row r="318" spans="4:4" x14ac:dyDescent="0.2">
      <c r="D318" s="65"/>
    </row>
    <row r="319" spans="4:4" x14ac:dyDescent="0.2">
      <c r="D319" s="65"/>
    </row>
    <row r="320" spans="4:4" x14ac:dyDescent="0.2">
      <c r="D320" s="65"/>
    </row>
    <row r="321" spans="4:4" x14ac:dyDescent="0.2">
      <c r="D321" s="65"/>
    </row>
    <row r="322" spans="4:4" x14ac:dyDescent="0.2">
      <c r="D322" s="65"/>
    </row>
    <row r="323" spans="4:4" x14ac:dyDescent="0.2">
      <c r="D323" s="65"/>
    </row>
    <row r="324" spans="4:4" x14ac:dyDescent="0.2">
      <c r="D324" s="65"/>
    </row>
    <row r="325" spans="4:4" x14ac:dyDescent="0.2">
      <c r="D325" s="65"/>
    </row>
    <row r="326" spans="4:4" x14ac:dyDescent="0.2">
      <c r="D326" s="65"/>
    </row>
    <row r="327" spans="4:4" x14ac:dyDescent="0.2">
      <c r="D327" s="65"/>
    </row>
    <row r="328" spans="4:4" x14ac:dyDescent="0.2">
      <c r="D328" s="65"/>
    </row>
    <row r="329" spans="4:4" x14ac:dyDescent="0.2">
      <c r="D329" s="65"/>
    </row>
    <row r="330" spans="4:4" x14ac:dyDescent="0.2">
      <c r="D330" s="65"/>
    </row>
    <row r="331" spans="4:4" x14ac:dyDescent="0.2">
      <c r="D331" s="65"/>
    </row>
    <row r="332" spans="4:4" x14ac:dyDescent="0.2">
      <c r="D332" s="65"/>
    </row>
    <row r="333" spans="4:4" x14ac:dyDescent="0.2">
      <c r="D333" s="65"/>
    </row>
    <row r="334" spans="4:4" x14ac:dyDescent="0.2">
      <c r="D334" s="65"/>
    </row>
    <row r="335" spans="4:4" x14ac:dyDescent="0.2">
      <c r="D335" s="65"/>
    </row>
    <row r="336" spans="4:4" x14ac:dyDescent="0.2">
      <c r="D336" s="65"/>
    </row>
    <row r="337" spans="4:4" x14ac:dyDescent="0.2">
      <c r="D337" s="65"/>
    </row>
    <row r="338" spans="4:4" x14ac:dyDescent="0.2">
      <c r="D338" s="65"/>
    </row>
    <row r="339" spans="4:4" x14ac:dyDescent="0.2">
      <c r="D339" s="65"/>
    </row>
    <row r="340" spans="4:4" x14ac:dyDescent="0.2">
      <c r="D340" s="65"/>
    </row>
    <row r="341" spans="4:4" x14ac:dyDescent="0.2">
      <c r="D341" s="65"/>
    </row>
    <row r="342" spans="4:4" x14ac:dyDescent="0.2">
      <c r="D342" s="65"/>
    </row>
    <row r="343" spans="4:4" x14ac:dyDescent="0.2">
      <c r="D343" s="65"/>
    </row>
    <row r="344" spans="4:4" x14ac:dyDescent="0.2">
      <c r="D344" s="65"/>
    </row>
    <row r="345" spans="4:4" x14ac:dyDescent="0.2">
      <c r="D345" s="65"/>
    </row>
    <row r="346" spans="4:4" x14ac:dyDescent="0.2">
      <c r="D346" s="65"/>
    </row>
    <row r="347" spans="4:4" x14ac:dyDescent="0.2">
      <c r="D347" s="65"/>
    </row>
    <row r="348" spans="4:4" x14ac:dyDescent="0.2">
      <c r="D348" s="65"/>
    </row>
    <row r="349" spans="4:4" x14ac:dyDescent="0.2">
      <c r="D349" s="65"/>
    </row>
    <row r="350" spans="4:4" x14ac:dyDescent="0.2">
      <c r="D350" s="65"/>
    </row>
    <row r="351" spans="4:4" x14ac:dyDescent="0.2">
      <c r="D351" s="65"/>
    </row>
    <row r="352" spans="4:4" x14ac:dyDescent="0.2">
      <c r="D352" s="65"/>
    </row>
    <row r="353" spans="4:4" x14ac:dyDescent="0.2">
      <c r="D353" s="65"/>
    </row>
    <row r="354" spans="4:4" x14ac:dyDescent="0.2">
      <c r="D354" s="65"/>
    </row>
    <row r="355" spans="4:4" x14ac:dyDescent="0.2">
      <c r="D355" s="65"/>
    </row>
    <row r="356" spans="4:4" x14ac:dyDescent="0.2">
      <c r="D356" s="65"/>
    </row>
    <row r="357" spans="4:4" x14ac:dyDescent="0.2">
      <c r="D357" s="65"/>
    </row>
    <row r="358" spans="4:4" x14ac:dyDescent="0.2">
      <c r="D358" s="65"/>
    </row>
    <row r="359" spans="4:4" x14ac:dyDescent="0.2">
      <c r="D359" s="65"/>
    </row>
    <row r="360" spans="4:4" x14ac:dyDescent="0.2">
      <c r="D360" s="65"/>
    </row>
    <row r="361" spans="4:4" x14ac:dyDescent="0.2">
      <c r="D361" s="65"/>
    </row>
    <row r="362" spans="4:4" x14ac:dyDescent="0.2">
      <c r="D362" s="65"/>
    </row>
    <row r="363" spans="4:4" x14ac:dyDescent="0.2">
      <c r="D363" s="65"/>
    </row>
    <row r="364" spans="4:4" x14ac:dyDescent="0.2">
      <c r="D364" s="65"/>
    </row>
    <row r="365" spans="4:4" x14ac:dyDescent="0.2">
      <c r="D365" s="65"/>
    </row>
    <row r="366" spans="4:4" x14ac:dyDescent="0.2">
      <c r="D366" s="65"/>
    </row>
    <row r="367" spans="4:4" x14ac:dyDescent="0.2">
      <c r="D367" s="65"/>
    </row>
    <row r="368" spans="4:4" x14ac:dyDescent="0.2">
      <c r="D368" s="65"/>
    </row>
    <row r="369" spans="4:4" x14ac:dyDescent="0.2">
      <c r="D369" s="65"/>
    </row>
    <row r="370" spans="4:4" x14ac:dyDescent="0.2">
      <c r="D370" s="65"/>
    </row>
    <row r="371" spans="4:4" x14ac:dyDescent="0.2">
      <c r="D371" s="65"/>
    </row>
    <row r="372" spans="4:4" x14ac:dyDescent="0.2">
      <c r="D372" s="65"/>
    </row>
    <row r="373" spans="4:4" x14ac:dyDescent="0.2">
      <c r="D373" s="65"/>
    </row>
    <row r="374" spans="4:4" x14ac:dyDescent="0.2">
      <c r="D374" s="65"/>
    </row>
    <row r="375" spans="4:4" x14ac:dyDescent="0.2">
      <c r="D375" s="65"/>
    </row>
    <row r="376" spans="4:4" x14ac:dyDescent="0.2">
      <c r="D376" s="65"/>
    </row>
    <row r="377" spans="4:4" x14ac:dyDescent="0.2">
      <c r="D377" s="65"/>
    </row>
    <row r="378" spans="4:4" x14ac:dyDescent="0.2">
      <c r="D378" s="65"/>
    </row>
    <row r="379" spans="4:4" x14ac:dyDescent="0.2">
      <c r="D379" s="65"/>
    </row>
    <row r="380" spans="4:4" x14ac:dyDescent="0.2">
      <c r="D380" s="65"/>
    </row>
    <row r="381" spans="4:4" x14ac:dyDescent="0.2">
      <c r="D381" s="65"/>
    </row>
    <row r="382" spans="4:4" x14ac:dyDescent="0.2">
      <c r="D382" s="65"/>
    </row>
    <row r="383" spans="4:4" x14ac:dyDescent="0.2">
      <c r="D383" s="65"/>
    </row>
    <row r="384" spans="4:4" x14ac:dyDescent="0.2">
      <c r="D384" s="65"/>
    </row>
    <row r="385" spans="4:4" x14ac:dyDescent="0.2">
      <c r="D385" s="65"/>
    </row>
    <row r="386" spans="4:4" x14ac:dyDescent="0.2">
      <c r="D386" s="65"/>
    </row>
    <row r="387" spans="4:4" x14ac:dyDescent="0.2">
      <c r="D387" s="65"/>
    </row>
    <row r="388" spans="4:4" x14ac:dyDescent="0.2">
      <c r="D388" s="65"/>
    </row>
    <row r="389" spans="4:4" x14ac:dyDescent="0.2">
      <c r="D389" s="65"/>
    </row>
    <row r="390" spans="4:4" x14ac:dyDescent="0.2">
      <c r="D390" s="65"/>
    </row>
    <row r="391" spans="4:4" x14ac:dyDescent="0.2">
      <c r="D391" s="65"/>
    </row>
    <row r="392" spans="4:4" x14ac:dyDescent="0.2">
      <c r="D392" s="65"/>
    </row>
    <row r="393" spans="4:4" x14ac:dyDescent="0.2">
      <c r="D393" s="65"/>
    </row>
    <row r="394" spans="4:4" x14ac:dyDescent="0.2">
      <c r="D394" s="65"/>
    </row>
    <row r="395" spans="4:4" x14ac:dyDescent="0.2">
      <c r="D395" s="65"/>
    </row>
    <row r="396" spans="4:4" x14ac:dyDescent="0.2">
      <c r="D396" s="65"/>
    </row>
    <row r="397" spans="4:4" x14ac:dyDescent="0.2">
      <c r="D397" s="65"/>
    </row>
    <row r="398" spans="4:4" x14ac:dyDescent="0.2">
      <c r="D398" s="65"/>
    </row>
    <row r="399" spans="4:4" x14ac:dyDescent="0.2">
      <c r="D399" s="65"/>
    </row>
    <row r="400" spans="4:4" x14ac:dyDescent="0.2">
      <c r="D400" s="65"/>
    </row>
  </sheetData>
  <conditionalFormatting sqref="B10:B11">
    <cfRule type="cellIs" dxfId="5" priority="2" stopIfTrue="1" operator="equal">
      <formula>"Adjustment to Income/Expense/Rate Base:"</formula>
    </cfRule>
  </conditionalFormatting>
  <conditionalFormatting sqref="B22">
    <cfRule type="cellIs" dxfId="4" priority="1" stopIfTrue="1" operator="equal">
      <formula>"Adjustment to Income/Expense/Rate Base:"</formula>
    </cfRule>
  </conditionalFormatting>
  <dataValidations count="2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4:E46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4:D46">
      <formula1>$D$30:$D$269</formula1>
    </dataValidation>
  </dataValidations>
  <pageMargins left="0.7" right="0.7" top="0.75" bottom="0.75" header="0.3" footer="0.3"/>
  <pageSetup scale="88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L389"/>
  <sheetViews>
    <sheetView view="pageBreakPreview" zoomScale="90" zoomScaleNormal="100" zoomScaleSheetLayoutView="90" workbookViewId="0">
      <selection activeCell="H34" sqref="H34"/>
    </sheetView>
  </sheetViews>
  <sheetFormatPr defaultColWidth="9.140625" defaultRowHeight="12.75" x14ac:dyDescent="0.2"/>
  <cols>
    <col min="1" max="1" width="2.5703125" style="37" customWidth="1"/>
    <col min="2" max="2" width="7.140625" style="37" customWidth="1"/>
    <col min="3" max="3" width="21.7109375" style="37" customWidth="1"/>
    <col min="4" max="4" width="9.7109375" style="37" customWidth="1"/>
    <col min="5" max="5" width="5" style="37" bestFit="1" customWidth="1"/>
    <col min="6" max="6" width="11.28515625" style="37" bestFit="1" customWidth="1"/>
    <col min="7" max="7" width="8.42578125" style="37" bestFit="1" customWidth="1"/>
    <col min="8" max="8" width="11.140625" style="37" customWidth="1"/>
    <col min="9" max="9" width="13.7109375" style="37" bestFit="1" customWidth="1"/>
    <col min="10" max="10" width="5.7109375" style="37" customWidth="1"/>
    <col min="11" max="16384" width="9.140625" style="37"/>
  </cols>
  <sheetData>
    <row r="1" spans="2:12" ht="12" customHeight="1" x14ac:dyDescent="0.2">
      <c r="B1" s="66" t="s">
        <v>0</v>
      </c>
      <c r="D1" s="13"/>
      <c r="E1" s="13"/>
      <c r="F1" s="13"/>
      <c r="G1" s="13"/>
      <c r="H1" s="13"/>
      <c r="I1" s="67"/>
      <c r="J1" s="252" t="s">
        <v>241</v>
      </c>
    </row>
    <row r="2" spans="2:12" ht="12" customHeight="1" x14ac:dyDescent="0.2">
      <c r="B2" s="2" t="s">
        <v>1</v>
      </c>
      <c r="D2" s="13"/>
      <c r="E2" s="13"/>
      <c r="F2" s="13"/>
      <c r="G2" s="13"/>
      <c r="H2" s="13"/>
      <c r="I2" s="13"/>
      <c r="J2" s="13"/>
    </row>
    <row r="3" spans="2:12" ht="12" customHeight="1" x14ac:dyDescent="0.2">
      <c r="B3" s="66" t="s">
        <v>260</v>
      </c>
      <c r="D3" s="13"/>
      <c r="E3" s="13"/>
      <c r="F3" s="13"/>
      <c r="G3" s="13"/>
      <c r="H3" s="13"/>
      <c r="I3" s="13"/>
      <c r="J3" s="13"/>
    </row>
    <row r="4" spans="2:12" ht="12" customHeight="1" x14ac:dyDescent="0.2">
      <c r="B4" s="2" t="s">
        <v>259</v>
      </c>
      <c r="D4" s="13"/>
      <c r="E4" s="13"/>
      <c r="F4" s="13"/>
      <c r="G4" s="13"/>
      <c r="H4" s="13"/>
      <c r="I4" s="13"/>
      <c r="J4" s="13"/>
    </row>
    <row r="5" spans="2:12" ht="12" customHeight="1" x14ac:dyDescent="0.2">
      <c r="B5" s="5" t="s">
        <v>219</v>
      </c>
      <c r="D5" s="13"/>
      <c r="E5" s="13"/>
      <c r="F5" s="13"/>
      <c r="G5" s="13"/>
      <c r="H5" s="13"/>
      <c r="I5" s="13"/>
      <c r="J5" s="13"/>
    </row>
    <row r="6" spans="2:12" ht="12" customHeight="1" x14ac:dyDescent="0.2">
      <c r="B6" s="5"/>
      <c r="D6" s="13"/>
      <c r="E6" s="13"/>
      <c r="F6" s="13"/>
      <c r="G6" s="13"/>
      <c r="H6" s="13"/>
      <c r="I6" s="13"/>
      <c r="J6" s="13"/>
    </row>
    <row r="7" spans="2:12" ht="12" customHeight="1" x14ac:dyDescent="0.2">
      <c r="B7" s="5"/>
      <c r="D7" s="13"/>
      <c r="E7" s="13"/>
      <c r="F7" s="13"/>
      <c r="G7" s="13"/>
      <c r="H7" s="13"/>
      <c r="I7" s="13"/>
      <c r="J7" s="13"/>
    </row>
    <row r="8" spans="2:12" ht="12" customHeight="1" x14ac:dyDescent="0.2">
      <c r="D8" s="13"/>
      <c r="E8" s="13"/>
      <c r="F8" s="13" t="s">
        <v>3</v>
      </c>
      <c r="G8" s="13"/>
      <c r="H8" s="13"/>
      <c r="I8" s="13" t="s">
        <v>44</v>
      </c>
      <c r="J8" s="13"/>
    </row>
    <row r="9" spans="2:12" ht="12" customHeight="1" x14ac:dyDescent="0.2">
      <c r="D9" s="68" t="s">
        <v>5</v>
      </c>
      <c r="E9" s="68" t="s">
        <v>6</v>
      </c>
      <c r="F9" s="68" t="s">
        <v>7</v>
      </c>
      <c r="G9" s="68" t="s">
        <v>8</v>
      </c>
      <c r="H9" s="68" t="s">
        <v>9</v>
      </c>
      <c r="I9" s="68" t="s">
        <v>10</v>
      </c>
      <c r="J9" s="68" t="s">
        <v>11</v>
      </c>
    </row>
    <row r="10" spans="2:12" ht="12" customHeight="1" x14ac:dyDescent="0.2">
      <c r="B10" s="69" t="s">
        <v>45</v>
      </c>
      <c r="D10" s="13"/>
      <c r="E10" s="13"/>
      <c r="F10" s="13"/>
      <c r="G10" s="13"/>
      <c r="H10" s="13"/>
      <c r="I10" s="13"/>
      <c r="J10" s="21"/>
    </row>
    <row r="11" spans="2:12" ht="12" customHeight="1" x14ac:dyDescent="0.2">
      <c r="B11" s="37" t="s">
        <v>46</v>
      </c>
      <c r="D11" s="20" t="s">
        <v>47</v>
      </c>
      <c r="E11" s="13" t="s">
        <v>14</v>
      </c>
      <c r="F11" s="14">
        <f>'Page 8.4.4 $500k - $1M'!D29</f>
        <v>87959.945249557946</v>
      </c>
      <c r="G11" s="20" t="s">
        <v>15</v>
      </c>
      <c r="H11" s="70">
        <v>0.22953887558714423</v>
      </c>
      <c r="I11" s="21">
        <f>H11*F11</f>
        <v>20190.2269292903</v>
      </c>
      <c r="J11" s="14"/>
      <c r="K11" s="71"/>
      <c r="L11" s="72"/>
    </row>
    <row r="12" spans="2:12" ht="12" customHeight="1" x14ac:dyDescent="0.2">
      <c r="B12" s="37" t="s">
        <v>46</v>
      </c>
      <c r="D12" s="20" t="s">
        <v>48</v>
      </c>
      <c r="E12" s="13" t="s">
        <v>14</v>
      </c>
      <c r="F12" s="21">
        <f>'Page 8.4.4 $500k - $1M'!E29</f>
        <v>315278</v>
      </c>
      <c r="G12" s="21" t="s">
        <v>15</v>
      </c>
      <c r="H12" s="70">
        <v>0.22953887558714423</v>
      </c>
      <c r="I12" s="21">
        <f t="shared" ref="I12:I14" si="0">H12*F12</f>
        <v>72368.557617363651</v>
      </c>
      <c r="J12" s="14"/>
      <c r="K12" s="71"/>
      <c r="L12" s="72"/>
    </row>
    <row r="13" spans="2:12" ht="12" customHeight="1" x14ac:dyDescent="0.2">
      <c r="B13" s="37" t="s">
        <v>49</v>
      </c>
      <c r="D13" s="20">
        <v>41010</v>
      </c>
      <c r="E13" s="13" t="s">
        <v>14</v>
      </c>
      <c r="F13" s="21">
        <f>'Page 8.4.4 $500k - $1M'!F29</f>
        <v>86269</v>
      </c>
      <c r="G13" s="21" t="s">
        <v>15</v>
      </c>
      <c r="H13" s="70">
        <v>0.22953887558714423</v>
      </c>
      <c r="I13" s="21">
        <f t="shared" si="0"/>
        <v>19802.089258027347</v>
      </c>
      <c r="J13" s="14"/>
      <c r="K13" s="71"/>
      <c r="L13" s="72"/>
    </row>
    <row r="14" spans="2:12" ht="12" customHeight="1" x14ac:dyDescent="0.2">
      <c r="B14" s="37" t="s">
        <v>50</v>
      </c>
      <c r="D14" s="20">
        <v>282</v>
      </c>
      <c r="E14" s="13" t="s">
        <v>14</v>
      </c>
      <c r="F14" s="21">
        <f>'Page 8.4.4 $500k - $1M'!G29</f>
        <v>-110645</v>
      </c>
      <c r="G14" s="21" t="s">
        <v>15</v>
      </c>
      <c r="H14" s="70">
        <v>0.22953887558714423</v>
      </c>
      <c r="I14" s="21">
        <f t="shared" si="0"/>
        <v>-25397.328889339573</v>
      </c>
      <c r="J14" s="14"/>
      <c r="K14" s="71"/>
      <c r="L14" s="72"/>
    </row>
    <row r="15" spans="2:12" ht="12" customHeight="1" x14ac:dyDescent="0.2">
      <c r="D15" s="13"/>
      <c r="E15" s="13"/>
      <c r="F15" s="21"/>
      <c r="G15" s="21"/>
      <c r="H15" s="73"/>
      <c r="I15" s="74"/>
      <c r="K15" s="71"/>
      <c r="L15" s="72"/>
    </row>
    <row r="16" spans="2:12" ht="12" customHeight="1" x14ac:dyDescent="0.2">
      <c r="B16" s="37" t="s">
        <v>46</v>
      </c>
      <c r="D16" s="13" t="s">
        <v>47</v>
      </c>
      <c r="E16" s="13" t="s">
        <v>14</v>
      </c>
      <c r="F16" s="21">
        <f>'Page 8.4.4 $500k - $1M'!D30</f>
        <v>162475.37789152548</v>
      </c>
      <c r="G16" s="21" t="s">
        <v>16</v>
      </c>
      <c r="H16" s="70">
        <v>0.23084885646883446</v>
      </c>
      <c r="I16" s="21">
        <f t="shared" ref="I16:I19" si="1">H16*F16</f>
        <v>37507.255190600408</v>
      </c>
      <c r="K16" s="71"/>
      <c r="L16" s="72"/>
    </row>
    <row r="17" spans="2:12" ht="12" customHeight="1" x14ac:dyDescent="0.2">
      <c r="B17" s="37" t="s">
        <v>46</v>
      </c>
      <c r="D17" s="13" t="s">
        <v>48</v>
      </c>
      <c r="E17" s="13" t="s">
        <v>14</v>
      </c>
      <c r="F17" s="21">
        <f>'Page 8.4.4 $500k - $1M'!E30</f>
        <v>442711</v>
      </c>
      <c r="G17" s="13" t="s">
        <v>16</v>
      </c>
      <c r="H17" s="70">
        <v>0.23084885646883446</v>
      </c>
      <c r="I17" s="21">
        <f t="shared" si="1"/>
        <v>102199.32809617417</v>
      </c>
      <c r="K17" s="71"/>
      <c r="L17" s="72"/>
    </row>
    <row r="18" spans="2:12" ht="12" customHeight="1" x14ac:dyDescent="0.2">
      <c r="B18" s="37" t="s">
        <v>49</v>
      </c>
      <c r="D18" s="13">
        <v>41010</v>
      </c>
      <c r="E18" s="13" t="s">
        <v>14</v>
      </c>
      <c r="F18" s="21">
        <f>'Page 8.4.4 $500k - $1M'!F30</f>
        <v>106353</v>
      </c>
      <c r="G18" s="21" t="s">
        <v>16</v>
      </c>
      <c r="H18" s="70">
        <v>0.23084885646883446</v>
      </c>
      <c r="I18" s="21">
        <f t="shared" si="1"/>
        <v>24551.468432029953</v>
      </c>
      <c r="K18" s="71"/>
      <c r="L18" s="72"/>
    </row>
    <row r="19" spans="2:12" x14ac:dyDescent="0.2">
      <c r="B19" s="37" t="s">
        <v>50</v>
      </c>
      <c r="D19" s="13">
        <v>282</v>
      </c>
      <c r="E19" s="13" t="s">
        <v>14</v>
      </c>
      <c r="F19" s="21">
        <f>'Page 8.4.4 $500k - $1M'!G30</f>
        <v>-132101</v>
      </c>
      <c r="G19" s="13" t="s">
        <v>16</v>
      </c>
      <c r="H19" s="70">
        <v>0.23084885646883446</v>
      </c>
      <c r="I19" s="21">
        <f t="shared" si="1"/>
        <v>-30495.364788389503</v>
      </c>
      <c r="J19" s="14"/>
      <c r="K19" s="71"/>
    </row>
    <row r="20" spans="2:12" x14ac:dyDescent="0.2">
      <c r="D20" s="20"/>
      <c r="E20" s="13"/>
      <c r="F20" s="21"/>
      <c r="G20" s="21"/>
      <c r="H20" s="75"/>
      <c r="I20" s="76"/>
      <c r="K20" s="71"/>
    </row>
    <row r="21" spans="2:12" x14ac:dyDescent="0.2">
      <c r="D21" s="20"/>
      <c r="E21" s="13"/>
      <c r="F21" s="21"/>
      <c r="G21" s="21"/>
      <c r="H21" s="21"/>
      <c r="I21" s="79"/>
      <c r="J21" s="14"/>
    </row>
    <row r="22" spans="2:12" x14ac:dyDescent="0.2">
      <c r="D22" s="20"/>
      <c r="E22" s="13"/>
      <c r="F22" s="21"/>
      <c r="G22" s="21"/>
      <c r="H22" s="21"/>
      <c r="I22" s="79"/>
      <c r="J22" s="14"/>
    </row>
    <row r="23" spans="2:12" x14ac:dyDescent="0.2">
      <c r="D23" s="20"/>
      <c r="E23" s="13"/>
      <c r="F23" s="21"/>
      <c r="G23" s="21"/>
      <c r="H23" s="21"/>
      <c r="I23" s="79"/>
      <c r="J23" s="14"/>
    </row>
    <row r="24" spans="2:12" x14ac:dyDescent="0.2">
      <c r="D24" s="20"/>
      <c r="E24" s="13"/>
      <c r="F24" s="77"/>
      <c r="G24" s="21"/>
    </row>
    <row r="25" spans="2:12" x14ac:dyDescent="0.2">
      <c r="D25" s="20"/>
      <c r="E25" s="13"/>
      <c r="F25" s="77"/>
      <c r="G25" s="21"/>
      <c r="J25" s="14"/>
    </row>
    <row r="26" spans="2:12" x14ac:dyDescent="0.2">
      <c r="D26" s="20"/>
      <c r="E26" s="13"/>
      <c r="F26" s="77"/>
      <c r="G26" s="13"/>
      <c r="J26" s="14"/>
    </row>
    <row r="27" spans="2:12" x14ac:dyDescent="0.2">
      <c r="D27" s="20"/>
      <c r="E27" s="13"/>
      <c r="F27" s="77"/>
      <c r="G27" s="21"/>
      <c r="J27" s="14"/>
    </row>
    <row r="28" spans="2:12" x14ac:dyDescent="0.2">
      <c r="D28" s="20"/>
      <c r="E28" s="13"/>
      <c r="F28" s="77"/>
      <c r="G28" s="13"/>
      <c r="J28" s="14"/>
    </row>
    <row r="29" spans="2:12" x14ac:dyDescent="0.2">
      <c r="B29" s="36"/>
      <c r="D29" s="20"/>
      <c r="E29" s="13"/>
      <c r="F29" s="21"/>
      <c r="G29" s="21"/>
      <c r="H29" s="21"/>
      <c r="I29" s="79"/>
      <c r="J29" s="14"/>
    </row>
    <row r="30" spans="2:12" x14ac:dyDescent="0.2">
      <c r="H30" s="20"/>
      <c r="I30" s="35"/>
      <c r="J30" s="14"/>
    </row>
    <row r="31" spans="2:12" x14ac:dyDescent="0.2">
      <c r="B31" s="36"/>
      <c r="D31" s="20"/>
      <c r="E31" s="20"/>
      <c r="F31" s="21"/>
      <c r="G31" s="38"/>
      <c r="H31" s="80"/>
      <c r="I31" s="35"/>
      <c r="J31" s="14"/>
    </row>
    <row r="32" spans="2:12" x14ac:dyDescent="0.2">
      <c r="B32" s="72"/>
      <c r="C32" s="72"/>
      <c r="D32" s="20"/>
      <c r="E32" s="20"/>
      <c r="F32" s="81"/>
      <c r="G32" s="20"/>
      <c r="H32" s="20"/>
      <c r="I32" s="35"/>
      <c r="J32" s="14"/>
    </row>
    <row r="33" spans="1:11" x14ac:dyDescent="0.2">
      <c r="D33" s="20"/>
      <c r="E33" s="13"/>
      <c r="F33" s="21"/>
      <c r="G33" s="21"/>
      <c r="H33" s="38"/>
      <c r="I33" s="35"/>
      <c r="J33" s="14"/>
    </row>
    <row r="34" spans="1:11" x14ac:dyDescent="0.2">
      <c r="D34" s="20"/>
      <c r="E34" s="13"/>
      <c r="F34" s="21"/>
      <c r="G34" s="21"/>
      <c r="H34" s="20"/>
      <c r="I34" s="35"/>
      <c r="J34" s="14"/>
    </row>
    <row r="35" spans="1:11" x14ac:dyDescent="0.2">
      <c r="D35" s="20"/>
      <c r="E35" s="13"/>
      <c r="F35" s="21"/>
      <c r="G35" s="21"/>
      <c r="H35" s="38"/>
      <c r="I35" s="40"/>
      <c r="J35" s="14"/>
    </row>
    <row r="36" spans="1:11" ht="13.5" thickBot="1" x14ac:dyDescent="0.25">
      <c r="A36" s="8"/>
      <c r="B36" s="44" t="s">
        <v>43</v>
      </c>
      <c r="C36" s="8"/>
      <c r="D36" s="43"/>
      <c r="E36" s="10" t="s">
        <v>42</v>
      </c>
      <c r="F36" s="10"/>
      <c r="G36" s="10"/>
      <c r="H36" s="10"/>
      <c r="I36" s="10"/>
      <c r="J36" s="10"/>
      <c r="K36" s="1"/>
    </row>
    <row r="37" spans="1:11" x14ac:dyDescent="0.2">
      <c r="A37" s="45"/>
      <c r="B37" s="46"/>
      <c r="C37" s="47"/>
      <c r="D37" s="48"/>
      <c r="E37" s="49" t="s">
        <v>42</v>
      </c>
      <c r="F37" s="50"/>
      <c r="G37" s="49"/>
      <c r="H37" s="49"/>
      <c r="I37" s="49"/>
      <c r="J37" s="82"/>
      <c r="K37" s="1"/>
    </row>
    <row r="38" spans="1:11" x14ac:dyDescent="0.2">
      <c r="A38" s="52"/>
      <c r="B38" s="42"/>
      <c r="C38" s="8"/>
      <c r="D38" s="43"/>
      <c r="E38" s="10" t="s">
        <v>42</v>
      </c>
      <c r="F38" s="10"/>
      <c r="G38" s="10"/>
      <c r="H38" s="10"/>
      <c r="I38" s="10"/>
      <c r="J38" s="54"/>
      <c r="K38" s="1"/>
    </row>
    <row r="39" spans="1:11" x14ac:dyDescent="0.2">
      <c r="A39" s="52"/>
      <c r="B39" s="42"/>
      <c r="C39" s="8"/>
      <c r="D39" s="43"/>
      <c r="E39" s="10" t="s">
        <v>42</v>
      </c>
      <c r="F39" s="10"/>
      <c r="G39" s="10"/>
      <c r="H39" s="10"/>
      <c r="I39" s="10"/>
      <c r="J39" s="54"/>
      <c r="K39" s="1"/>
    </row>
    <row r="40" spans="1:11" x14ac:dyDescent="0.2">
      <c r="A40" s="52"/>
      <c r="B40" s="8"/>
      <c r="C40" s="8"/>
      <c r="D40" s="43"/>
      <c r="E40" s="10" t="s">
        <v>42</v>
      </c>
      <c r="F40" s="10"/>
      <c r="G40" s="10"/>
      <c r="H40" s="10"/>
      <c r="I40" s="10"/>
      <c r="J40" s="54"/>
      <c r="K40" s="1"/>
    </row>
    <row r="41" spans="1:11" x14ac:dyDescent="0.2">
      <c r="A41" s="52"/>
      <c r="B41" s="8"/>
      <c r="C41" s="8"/>
      <c r="D41" s="43"/>
      <c r="E41" s="10" t="s">
        <v>42</v>
      </c>
      <c r="F41" s="8"/>
      <c r="G41" s="8"/>
      <c r="H41" s="8"/>
      <c r="I41" s="8"/>
      <c r="J41" s="55"/>
      <c r="K41" s="1"/>
    </row>
    <row r="42" spans="1:11" x14ac:dyDescent="0.2">
      <c r="A42" s="52"/>
      <c r="B42" s="8"/>
      <c r="C42" s="8"/>
      <c r="D42" s="56"/>
      <c r="E42" s="13"/>
      <c r="G42" s="8"/>
      <c r="H42" s="8"/>
      <c r="I42" s="8"/>
      <c r="J42" s="55"/>
      <c r="K42" s="1"/>
    </row>
    <row r="43" spans="1:11" x14ac:dyDescent="0.2">
      <c r="A43" s="52"/>
      <c r="B43" s="8"/>
      <c r="C43" s="8"/>
      <c r="D43" s="21"/>
      <c r="E43" s="13"/>
      <c r="F43" s="14"/>
      <c r="G43" s="57"/>
      <c r="H43" s="57"/>
      <c r="I43" s="8"/>
      <c r="J43" s="55"/>
      <c r="K43" s="1"/>
    </row>
    <row r="44" spans="1:11" x14ac:dyDescent="0.2">
      <c r="A44" s="52"/>
      <c r="B44" s="8"/>
      <c r="C44" s="8"/>
      <c r="D44" s="21"/>
      <c r="E44" s="13"/>
      <c r="F44" s="14"/>
      <c r="G44" s="57"/>
      <c r="H44" s="57"/>
      <c r="I44" s="8"/>
      <c r="J44" s="55"/>
      <c r="K44" s="1"/>
    </row>
    <row r="45" spans="1:11" x14ac:dyDescent="0.2">
      <c r="A45" s="52"/>
      <c r="B45" s="8"/>
      <c r="C45" s="8"/>
      <c r="D45" s="21"/>
      <c r="E45" s="13"/>
      <c r="F45" s="14"/>
      <c r="G45" s="57"/>
      <c r="H45" s="57"/>
      <c r="I45" s="8"/>
      <c r="J45" s="55"/>
      <c r="K45" s="1"/>
    </row>
    <row r="46" spans="1:11" x14ac:dyDescent="0.2">
      <c r="A46" s="52"/>
      <c r="B46" s="8"/>
      <c r="C46" s="8"/>
      <c r="D46" s="21"/>
      <c r="E46" s="13"/>
      <c r="F46" s="14"/>
      <c r="G46" s="57"/>
      <c r="H46" s="57"/>
      <c r="I46" s="8"/>
      <c r="J46" s="55"/>
      <c r="K46" s="1"/>
    </row>
    <row r="47" spans="1:11" ht="13.5" thickBot="1" x14ac:dyDescent="0.25">
      <c r="A47" s="58"/>
      <c r="B47" s="59"/>
      <c r="C47" s="59"/>
      <c r="D47" s="60"/>
      <c r="E47" s="61"/>
      <c r="F47" s="62"/>
      <c r="G47" s="59"/>
      <c r="H47" s="59"/>
      <c r="I47" s="59"/>
      <c r="J47" s="63"/>
      <c r="K47" s="1"/>
    </row>
    <row r="48" spans="1:11" x14ac:dyDescent="0.2">
      <c r="B48" s="83"/>
      <c r="D48" s="20"/>
      <c r="E48" s="13"/>
      <c r="F48" s="84"/>
      <c r="G48" s="13"/>
      <c r="H48" s="13"/>
      <c r="I48" s="13"/>
      <c r="J48" s="13"/>
    </row>
    <row r="49" spans="2:10" x14ac:dyDescent="0.2">
      <c r="B49" s="83"/>
      <c r="D49" s="20"/>
      <c r="E49" s="13"/>
      <c r="F49" s="13"/>
      <c r="G49" s="13"/>
      <c r="H49" s="13"/>
      <c r="I49" s="13"/>
      <c r="J49" s="13"/>
    </row>
    <row r="50" spans="2:10" x14ac:dyDescent="0.2">
      <c r="B50" s="83"/>
      <c r="D50" s="20"/>
      <c r="E50" s="13"/>
      <c r="F50" s="13"/>
      <c r="G50" s="13"/>
      <c r="H50" s="13"/>
      <c r="I50" s="13"/>
      <c r="J50" s="13"/>
    </row>
    <row r="51" spans="2:10" x14ac:dyDescent="0.2">
      <c r="D51" s="20"/>
      <c r="E51" s="13"/>
      <c r="F51" s="13"/>
      <c r="G51" s="13"/>
      <c r="H51" s="13"/>
      <c r="I51" s="13"/>
      <c r="J51" s="13"/>
    </row>
    <row r="52" spans="2:10" x14ac:dyDescent="0.2">
      <c r="D52" s="20"/>
      <c r="E52" s="13"/>
    </row>
    <row r="53" spans="2:10" x14ac:dyDescent="0.2">
      <c r="D53" s="56"/>
      <c r="E53" s="13"/>
    </row>
    <row r="54" spans="2:10" x14ac:dyDescent="0.2">
      <c r="D54" s="21"/>
      <c r="E54" s="13"/>
      <c r="F54" s="14"/>
      <c r="G54" s="68"/>
      <c r="H54" s="68"/>
    </row>
    <row r="55" spans="2:10" x14ac:dyDescent="0.2">
      <c r="D55" s="20"/>
      <c r="E55" s="13"/>
      <c r="F55" s="14"/>
    </row>
    <row r="56" spans="2:10" x14ac:dyDescent="0.2">
      <c r="D56" s="64"/>
      <c r="E56" s="13"/>
      <c r="F56" s="14"/>
    </row>
    <row r="57" spans="2:10" x14ac:dyDescent="0.2">
      <c r="D57" s="20"/>
      <c r="E57" s="13"/>
      <c r="F57" s="14"/>
    </row>
    <row r="58" spans="2:10" x14ac:dyDescent="0.2">
      <c r="D58" s="20"/>
      <c r="E58" s="13"/>
      <c r="F58" s="14"/>
    </row>
    <row r="59" spans="2:10" x14ac:dyDescent="0.2">
      <c r="D59" s="21"/>
      <c r="E59" s="13"/>
      <c r="F59" s="14"/>
    </row>
    <row r="60" spans="2:10" x14ac:dyDescent="0.2">
      <c r="D60" s="20"/>
      <c r="E60" s="13"/>
      <c r="F60" s="14"/>
    </row>
    <row r="61" spans="2:10" x14ac:dyDescent="0.2">
      <c r="D61" s="64"/>
      <c r="E61" s="13"/>
      <c r="F61" s="14"/>
    </row>
    <row r="62" spans="2:10" x14ac:dyDescent="0.2">
      <c r="D62" s="67"/>
    </row>
    <row r="63" spans="2:10" x14ac:dyDescent="0.2">
      <c r="D63" s="67"/>
    </row>
    <row r="64" spans="2:10" x14ac:dyDescent="0.2">
      <c r="D64" s="67"/>
    </row>
    <row r="65" spans="4:4" x14ac:dyDescent="0.2">
      <c r="D65" s="67"/>
    </row>
    <row r="66" spans="4:4" x14ac:dyDescent="0.2">
      <c r="D66" s="67"/>
    </row>
    <row r="67" spans="4:4" x14ac:dyDescent="0.2">
      <c r="D67" s="67"/>
    </row>
    <row r="68" spans="4:4" x14ac:dyDescent="0.2">
      <c r="D68" s="67"/>
    </row>
    <row r="69" spans="4:4" x14ac:dyDescent="0.2">
      <c r="D69" s="67"/>
    </row>
    <row r="70" spans="4:4" x14ac:dyDescent="0.2">
      <c r="D70" s="67"/>
    </row>
    <row r="71" spans="4:4" x14ac:dyDescent="0.2">
      <c r="D71" s="67"/>
    </row>
    <row r="72" spans="4:4" x14ac:dyDescent="0.2">
      <c r="D72" s="67"/>
    </row>
    <row r="73" spans="4:4" x14ac:dyDescent="0.2">
      <c r="D73" s="67"/>
    </row>
    <row r="74" spans="4:4" x14ac:dyDescent="0.2">
      <c r="D74" s="67"/>
    </row>
    <row r="75" spans="4:4" x14ac:dyDescent="0.2">
      <c r="D75" s="67"/>
    </row>
    <row r="76" spans="4:4" x14ac:dyDescent="0.2">
      <c r="D76" s="67"/>
    </row>
    <row r="77" spans="4:4" x14ac:dyDescent="0.2">
      <c r="D77" s="67"/>
    </row>
    <row r="78" spans="4:4" x14ac:dyDescent="0.2">
      <c r="D78" s="67"/>
    </row>
    <row r="79" spans="4:4" x14ac:dyDescent="0.2">
      <c r="D79" s="67"/>
    </row>
    <row r="80" spans="4:4" x14ac:dyDescent="0.2">
      <c r="D80" s="67"/>
    </row>
    <row r="81" spans="4:4" x14ac:dyDescent="0.2">
      <c r="D81" s="67"/>
    </row>
    <row r="82" spans="4:4" x14ac:dyDescent="0.2">
      <c r="D82" s="67"/>
    </row>
    <row r="83" spans="4:4" x14ac:dyDescent="0.2">
      <c r="D83" s="67"/>
    </row>
    <row r="84" spans="4:4" x14ac:dyDescent="0.2">
      <c r="D84" s="67"/>
    </row>
    <row r="85" spans="4:4" x14ac:dyDescent="0.2">
      <c r="D85" s="67"/>
    </row>
    <row r="86" spans="4:4" x14ac:dyDescent="0.2">
      <c r="D86" s="67"/>
    </row>
    <row r="87" spans="4:4" x14ac:dyDescent="0.2">
      <c r="D87" s="67"/>
    </row>
    <row r="88" spans="4:4" x14ac:dyDescent="0.2">
      <c r="D88" s="67"/>
    </row>
    <row r="89" spans="4:4" x14ac:dyDescent="0.2">
      <c r="D89" s="67"/>
    </row>
    <row r="90" spans="4:4" x14ac:dyDescent="0.2">
      <c r="D90" s="67"/>
    </row>
    <row r="91" spans="4:4" x14ac:dyDescent="0.2">
      <c r="D91" s="67"/>
    </row>
    <row r="92" spans="4:4" x14ac:dyDescent="0.2">
      <c r="D92" s="67"/>
    </row>
    <row r="93" spans="4:4" x14ac:dyDescent="0.2">
      <c r="D93" s="67"/>
    </row>
    <row r="94" spans="4:4" x14ac:dyDescent="0.2">
      <c r="D94" s="67"/>
    </row>
    <row r="95" spans="4:4" x14ac:dyDescent="0.2">
      <c r="D95" s="67"/>
    </row>
    <row r="96" spans="4:4" x14ac:dyDescent="0.2">
      <c r="D96" s="67"/>
    </row>
    <row r="97" spans="4:4" x14ac:dyDescent="0.2">
      <c r="D97" s="67"/>
    </row>
    <row r="98" spans="4:4" x14ac:dyDescent="0.2">
      <c r="D98" s="67"/>
    </row>
    <row r="99" spans="4:4" x14ac:dyDescent="0.2">
      <c r="D99" s="67"/>
    </row>
    <row r="100" spans="4:4" x14ac:dyDescent="0.2">
      <c r="D100" s="67"/>
    </row>
    <row r="101" spans="4:4" x14ac:dyDescent="0.2">
      <c r="D101" s="67"/>
    </row>
    <row r="102" spans="4:4" x14ac:dyDescent="0.2">
      <c r="D102" s="67"/>
    </row>
    <row r="103" spans="4:4" x14ac:dyDescent="0.2">
      <c r="D103" s="67"/>
    </row>
    <row r="104" spans="4:4" x14ac:dyDescent="0.2">
      <c r="D104" s="67"/>
    </row>
    <row r="105" spans="4:4" x14ac:dyDescent="0.2">
      <c r="D105" s="67"/>
    </row>
    <row r="106" spans="4:4" x14ac:dyDescent="0.2">
      <c r="D106" s="67"/>
    </row>
    <row r="107" spans="4:4" x14ac:dyDescent="0.2">
      <c r="D107" s="67"/>
    </row>
    <row r="108" spans="4:4" x14ac:dyDescent="0.2">
      <c r="D108" s="67"/>
    </row>
    <row r="109" spans="4:4" x14ac:dyDescent="0.2">
      <c r="D109" s="67"/>
    </row>
    <row r="110" spans="4:4" x14ac:dyDescent="0.2">
      <c r="D110" s="67"/>
    </row>
    <row r="111" spans="4:4" x14ac:dyDescent="0.2">
      <c r="D111" s="67"/>
    </row>
    <row r="112" spans="4:4" x14ac:dyDescent="0.2">
      <c r="D112" s="67"/>
    </row>
    <row r="113" spans="4:4" x14ac:dyDescent="0.2">
      <c r="D113" s="67"/>
    </row>
    <row r="114" spans="4:4" x14ac:dyDescent="0.2">
      <c r="D114" s="67"/>
    </row>
    <row r="115" spans="4:4" x14ac:dyDescent="0.2">
      <c r="D115" s="67"/>
    </row>
    <row r="116" spans="4:4" x14ac:dyDescent="0.2">
      <c r="D116" s="67"/>
    </row>
    <row r="117" spans="4:4" x14ac:dyDescent="0.2">
      <c r="D117" s="67"/>
    </row>
    <row r="118" spans="4:4" x14ac:dyDescent="0.2">
      <c r="D118" s="67"/>
    </row>
    <row r="119" spans="4:4" x14ac:dyDescent="0.2">
      <c r="D119" s="67"/>
    </row>
    <row r="120" spans="4:4" x14ac:dyDescent="0.2">
      <c r="D120" s="67"/>
    </row>
    <row r="121" spans="4:4" x14ac:dyDescent="0.2">
      <c r="D121" s="67"/>
    </row>
    <row r="122" spans="4:4" x14ac:dyDescent="0.2">
      <c r="D122" s="67"/>
    </row>
    <row r="123" spans="4:4" x14ac:dyDescent="0.2">
      <c r="D123" s="67"/>
    </row>
    <row r="124" spans="4:4" x14ac:dyDescent="0.2">
      <c r="D124" s="67"/>
    </row>
    <row r="125" spans="4:4" x14ac:dyDescent="0.2">
      <c r="D125" s="67"/>
    </row>
    <row r="126" spans="4:4" x14ac:dyDescent="0.2">
      <c r="D126" s="67"/>
    </row>
    <row r="127" spans="4:4" x14ac:dyDescent="0.2">
      <c r="D127" s="67"/>
    </row>
    <row r="128" spans="4:4" x14ac:dyDescent="0.2">
      <c r="D128" s="67"/>
    </row>
    <row r="129" spans="4:4" x14ac:dyDescent="0.2">
      <c r="D129" s="67"/>
    </row>
    <row r="130" spans="4:4" x14ac:dyDescent="0.2">
      <c r="D130" s="67"/>
    </row>
    <row r="131" spans="4:4" x14ac:dyDescent="0.2">
      <c r="D131" s="67"/>
    </row>
    <row r="132" spans="4:4" x14ac:dyDescent="0.2">
      <c r="D132" s="67"/>
    </row>
    <row r="133" spans="4:4" x14ac:dyDescent="0.2">
      <c r="D133" s="67"/>
    </row>
    <row r="134" spans="4:4" x14ac:dyDescent="0.2">
      <c r="D134" s="67"/>
    </row>
    <row r="135" spans="4:4" x14ac:dyDescent="0.2">
      <c r="D135" s="67"/>
    </row>
    <row r="136" spans="4:4" x14ac:dyDescent="0.2">
      <c r="D136" s="67"/>
    </row>
    <row r="137" spans="4:4" x14ac:dyDescent="0.2">
      <c r="D137" s="67"/>
    </row>
    <row r="138" spans="4:4" x14ac:dyDescent="0.2">
      <c r="D138" s="67"/>
    </row>
    <row r="139" spans="4:4" x14ac:dyDescent="0.2">
      <c r="D139" s="67"/>
    </row>
    <row r="140" spans="4:4" x14ac:dyDescent="0.2">
      <c r="D140" s="67"/>
    </row>
    <row r="141" spans="4:4" x14ac:dyDescent="0.2">
      <c r="D141" s="67"/>
    </row>
    <row r="142" spans="4:4" x14ac:dyDescent="0.2">
      <c r="D142" s="67"/>
    </row>
    <row r="143" spans="4:4" x14ac:dyDescent="0.2">
      <c r="D143" s="67"/>
    </row>
    <row r="144" spans="4:4" x14ac:dyDescent="0.2">
      <c r="D144" s="67"/>
    </row>
    <row r="145" spans="4:4" x14ac:dyDescent="0.2">
      <c r="D145" s="67"/>
    </row>
    <row r="146" spans="4:4" x14ac:dyDescent="0.2">
      <c r="D146" s="67"/>
    </row>
    <row r="147" spans="4:4" x14ac:dyDescent="0.2">
      <c r="D147" s="67"/>
    </row>
    <row r="148" spans="4:4" x14ac:dyDescent="0.2">
      <c r="D148" s="67"/>
    </row>
    <row r="149" spans="4:4" x14ac:dyDescent="0.2">
      <c r="D149" s="67"/>
    </row>
    <row r="150" spans="4:4" x14ac:dyDescent="0.2">
      <c r="D150" s="67"/>
    </row>
    <row r="151" spans="4:4" x14ac:dyDescent="0.2">
      <c r="D151" s="67"/>
    </row>
    <row r="152" spans="4:4" x14ac:dyDescent="0.2">
      <c r="D152" s="67"/>
    </row>
    <row r="153" spans="4:4" x14ac:dyDescent="0.2">
      <c r="D153" s="67"/>
    </row>
    <row r="154" spans="4:4" x14ac:dyDescent="0.2">
      <c r="D154" s="67"/>
    </row>
    <row r="155" spans="4:4" x14ac:dyDescent="0.2">
      <c r="D155" s="67"/>
    </row>
    <row r="156" spans="4:4" x14ac:dyDescent="0.2">
      <c r="D156" s="67"/>
    </row>
    <row r="157" spans="4:4" x14ac:dyDescent="0.2">
      <c r="D157" s="67"/>
    </row>
    <row r="158" spans="4:4" x14ac:dyDescent="0.2">
      <c r="D158" s="67"/>
    </row>
    <row r="159" spans="4:4" x14ac:dyDescent="0.2">
      <c r="D159" s="67"/>
    </row>
    <row r="160" spans="4:4" x14ac:dyDescent="0.2">
      <c r="D160" s="67"/>
    </row>
    <row r="161" spans="4:4" x14ac:dyDescent="0.2">
      <c r="D161" s="67"/>
    </row>
    <row r="162" spans="4:4" x14ac:dyDescent="0.2">
      <c r="D162" s="67"/>
    </row>
    <row r="163" spans="4:4" x14ac:dyDescent="0.2">
      <c r="D163" s="67"/>
    </row>
    <row r="164" spans="4:4" x14ac:dyDescent="0.2">
      <c r="D164" s="67"/>
    </row>
    <row r="165" spans="4:4" x14ac:dyDescent="0.2">
      <c r="D165" s="67"/>
    </row>
    <row r="166" spans="4:4" x14ac:dyDescent="0.2">
      <c r="D166" s="67"/>
    </row>
    <row r="167" spans="4:4" x14ac:dyDescent="0.2">
      <c r="D167" s="67"/>
    </row>
    <row r="168" spans="4:4" x14ac:dyDescent="0.2">
      <c r="D168" s="67"/>
    </row>
    <row r="169" spans="4:4" x14ac:dyDescent="0.2">
      <c r="D169" s="67"/>
    </row>
    <row r="170" spans="4:4" x14ac:dyDescent="0.2">
      <c r="D170" s="67"/>
    </row>
    <row r="171" spans="4:4" x14ac:dyDescent="0.2">
      <c r="D171" s="67"/>
    </row>
    <row r="172" spans="4:4" x14ac:dyDescent="0.2">
      <c r="D172" s="67"/>
    </row>
    <row r="173" spans="4:4" x14ac:dyDescent="0.2">
      <c r="D173" s="67"/>
    </row>
    <row r="174" spans="4:4" x14ac:dyDescent="0.2">
      <c r="D174" s="67"/>
    </row>
    <row r="175" spans="4:4" x14ac:dyDescent="0.2">
      <c r="D175" s="67"/>
    </row>
    <row r="176" spans="4:4" x14ac:dyDescent="0.2">
      <c r="D176" s="67"/>
    </row>
    <row r="177" spans="4:4" x14ac:dyDescent="0.2">
      <c r="D177" s="67"/>
    </row>
    <row r="178" spans="4:4" x14ac:dyDescent="0.2">
      <c r="D178" s="67"/>
    </row>
    <row r="179" spans="4:4" x14ac:dyDescent="0.2">
      <c r="D179" s="67"/>
    </row>
    <row r="180" spans="4:4" x14ac:dyDescent="0.2">
      <c r="D180" s="67"/>
    </row>
    <row r="181" spans="4:4" x14ac:dyDescent="0.2">
      <c r="D181" s="67"/>
    </row>
    <row r="182" spans="4:4" x14ac:dyDescent="0.2">
      <c r="D182" s="67"/>
    </row>
    <row r="183" spans="4:4" x14ac:dyDescent="0.2">
      <c r="D183" s="67"/>
    </row>
    <row r="184" spans="4:4" x14ac:dyDescent="0.2">
      <c r="D184" s="67"/>
    </row>
    <row r="185" spans="4:4" x14ac:dyDescent="0.2">
      <c r="D185" s="67"/>
    </row>
    <row r="186" spans="4:4" x14ac:dyDescent="0.2">
      <c r="D186" s="67"/>
    </row>
    <row r="187" spans="4:4" x14ac:dyDescent="0.2">
      <c r="D187" s="67"/>
    </row>
    <row r="188" spans="4:4" x14ac:dyDescent="0.2">
      <c r="D188" s="67"/>
    </row>
    <row r="189" spans="4:4" x14ac:dyDescent="0.2">
      <c r="D189" s="67"/>
    </row>
    <row r="190" spans="4:4" x14ac:dyDescent="0.2">
      <c r="D190" s="67"/>
    </row>
    <row r="191" spans="4:4" x14ac:dyDescent="0.2">
      <c r="D191" s="67"/>
    </row>
    <row r="192" spans="4:4" x14ac:dyDescent="0.2">
      <c r="D192" s="67"/>
    </row>
    <row r="193" spans="4:4" x14ac:dyDescent="0.2">
      <c r="D193" s="67"/>
    </row>
    <row r="194" spans="4:4" x14ac:dyDescent="0.2">
      <c r="D194" s="67"/>
    </row>
    <row r="195" spans="4:4" x14ac:dyDescent="0.2">
      <c r="D195" s="67"/>
    </row>
    <row r="196" spans="4:4" x14ac:dyDescent="0.2">
      <c r="D196" s="67"/>
    </row>
    <row r="197" spans="4:4" x14ac:dyDescent="0.2">
      <c r="D197" s="67"/>
    </row>
    <row r="198" spans="4:4" x14ac:dyDescent="0.2">
      <c r="D198" s="67"/>
    </row>
    <row r="199" spans="4:4" x14ac:dyDescent="0.2">
      <c r="D199" s="67"/>
    </row>
    <row r="200" spans="4:4" x14ac:dyDescent="0.2">
      <c r="D200" s="67"/>
    </row>
    <row r="201" spans="4:4" x14ac:dyDescent="0.2">
      <c r="D201" s="67"/>
    </row>
    <row r="202" spans="4:4" x14ac:dyDescent="0.2">
      <c r="D202" s="67"/>
    </row>
    <row r="203" spans="4:4" x14ac:dyDescent="0.2">
      <c r="D203" s="67"/>
    </row>
    <row r="204" spans="4:4" x14ac:dyDescent="0.2">
      <c r="D204" s="67"/>
    </row>
    <row r="205" spans="4:4" x14ac:dyDescent="0.2">
      <c r="D205" s="67"/>
    </row>
    <row r="206" spans="4:4" x14ac:dyDescent="0.2">
      <c r="D206" s="67"/>
    </row>
    <row r="207" spans="4:4" x14ac:dyDescent="0.2">
      <c r="D207" s="67"/>
    </row>
    <row r="208" spans="4:4" x14ac:dyDescent="0.2">
      <c r="D208" s="67"/>
    </row>
    <row r="209" spans="4:4" x14ac:dyDescent="0.2">
      <c r="D209" s="67"/>
    </row>
    <row r="210" spans="4:4" x14ac:dyDescent="0.2">
      <c r="D210" s="67"/>
    </row>
    <row r="211" spans="4:4" x14ac:dyDescent="0.2">
      <c r="D211" s="67"/>
    </row>
    <row r="212" spans="4:4" x14ac:dyDescent="0.2">
      <c r="D212" s="67"/>
    </row>
    <row r="213" spans="4:4" x14ac:dyDescent="0.2">
      <c r="D213" s="67"/>
    </row>
    <row r="214" spans="4:4" x14ac:dyDescent="0.2">
      <c r="D214" s="67"/>
    </row>
    <row r="215" spans="4:4" x14ac:dyDescent="0.2">
      <c r="D215" s="67"/>
    </row>
    <row r="216" spans="4:4" x14ac:dyDescent="0.2">
      <c r="D216" s="67"/>
    </row>
    <row r="217" spans="4:4" x14ac:dyDescent="0.2">
      <c r="D217" s="67"/>
    </row>
    <row r="218" spans="4:4" x14ac:dyDescent="0.2">
      <c r="D218" s="67"/>
    </row>
    <row r="219" spans="4:4" x14ac:dyDescent="0.2">
      <c r="D219" s="67"/>
    </row>
    <row r="220" spans="4:4" x14ac:dyDescent="0.2">
      <c r="D220" s="67"/>
    </row>
    <row r="221" spans="4:4" x14ac:dyDescent="0.2">
      <c r="D221" s="67"/>
    </row>
    <row r="222" spans="4:4" x14ac:dyDescent="0.2">
      <c r="D222" s="67"/>
    </row>
    <row r="223" spans="4:4" x14ac:dyDescent="0.2">
      <c r="D223" s="67"/>
    </row>
    <row r="224" spans="4:4" x14ac:dyDescent="0.2">
      <c r="D224" s="67"/>
    </row>
    <row r="225" spans="4:4" x14ac:dyDescent="0.2">
      <c r="D225" s="67"/>
    </row>
    <row r="226" spans="4:4" x14ac:dyDescent="0.2">
      <c r="D226" s="67"/>
    </row>
    <row r="227" spans="4:4" x14ac:dyDescent="0.2">
      <c r="D227" s="67"/>
    </row>
    <row r="228" spans="4:4" x14ac:dyDescent="0.2">
      <c r="D228" s="67"/>
    </row>
    <row r="229" spans="4:4" x14ac:dyDescent="0.2">
      <c r="D229" s="67"/>
    </row>
    <row r="230" spans="4:4" x14ac:dyDescent="0.2">
      <c r="D230" s="67"/>
    </row>
    <row r="231" spans="4:4" x14ac:dyDescent="0.2">
      <c r="D231" s="67"/>
    </row>
    <row r="232" spans="4:4" x14ac:dyDescent="0.2">
      <c r="D232" s="67"/>
    </row>
    <row r="233" spans="4:4" x14ac:dyDescent="0.2">
      <c r="D233" s="67"/>
    </row>
    <row r="234" spans="4:4" x14ac:dyDescent="0.2">
      <c r="D234" s="67"/>
    </row>
    <row r="235" spans="4:4" x14ac:dyDescent="0.2">
      <c r="D235" s="67"/>
    </row>
    <row r="236" spans="4:4" x14ac:dyDescent="0.2">
      <c r="D236" s="67"/>
    </row>
    <row r="237" spans="4:4" x14ac:dyDescent="0.2">
      <c r="D237" s="67"/>
    </row>
    <row r="238" spans="4:4" x14ac:dyDescent="0.2">
      <c r="D238" s="67"/>
    </row>
    <row r="239" spans="4:4" x14ac:dyDescent="0.2">
      <c r="D239" s="67"/>
    </row>
    <row r="240" spans="4:4" x14ac:dyDescent="0.2">
      <c r="D240" s="67"/>
    </row>
    <row r="241" spans="4:4" x14ac:dyDescent="0.2">
      <c r="D241" s="67"/>
    </row>
    <row r="242" spans="4:4" x14ac:dyDescent="0.2">
      <c r="D242" s="67"/>
    </row>
    <row r="243" spans="4:4" x14ac:dyDescent="0.2">
      <c r="D243" s="67"/>
    </row>
    <row r="244" spans="4:4" x14ac:dyDescent="0.2">
      <c r="D244" s="67"/>
    </row>
    <row r="245" spans="4:4" x14ac:dyDescent="0.2">
      <c r="D245" s="67"/>
    </row>
    <row r="246" spans="4:4" x14ac:dyDescent="0.2">
      <c r="D246" s="67"/>
    </row>
    <row r="247" spans="4:4" x14ac:dyDescent="0.2">
      <c r="D247" s="67"/>
    </row>
    <row r="248" spans="4:4" x14ac:dyDescent="0.2">
      <c r="D248" s="67"/>
    </row>
    <row r="249" spans="4:4" x14ac:dyDescent="0.2">
      <c r="D249" s="67"/>
    </row>
    <row r="250" spans="4:4" x14ac:dyDescent="0.2">
      <c r="D250" s="67"/>
    </row>
    <row r="251" spans="4:4" x14ac:dyDescent="0.2">
      <c r="D251" s="67"/>
    </row>
    <row r="252" spans="4:4" x14ac:dyDescent="0.2">
      <c r="D252" s="67"/>
    </row>
    <row r="253" spans="4:4" x14ac:dyDescent="0.2">
      <c r="D253" s="67"/>
    </row>
    <row r="254" spans="4:4" x14ac:dyDescent="0.2">
      <c r="D254" s="67"/>
    </row>
    <row r="255" spans="4:4" x14ac:dyDescent="0.2">
      <c r="D255" s="67"/>
    </row>
    <row r="256" spans="4:4" x14ac:dyDescent="0.2">
      <c r="D256" s="67"/>
    </row>
    <row r="257" spans="4:4" x14ac:dyDescent="0.2">
      <c r="D257" s="67"/>
    </row>
    <row r="258" spans="4:4" x14ac:dyDescent="0.2">
      <c r="D258" s="67"/>
    </row>
    <row r="259" spans="4:4" x14ac:dyDescent="0.2">
      <c r="D259" s="67"/>
    </row>
    <row r="260" spans="4:4" x14ac:dyDescent="0.2">
      <c r="D260" s="67"/>
    </row>
    <row r="261" spans="4:4" x14ac:dyDescent="0.2">
      <c r="D261" s="67"/>
    </row>
    <row r="262" spans="4:4" x14ac:dyDescent="0.2">
      <c r="D262" s="67"/>
    </row>
    <row r="263" spans="4:4" x14ac:dyDescent="0.2">
      <c r="D263" s="67"/>
    </row>
    <row r="264" spans="4:4" x14ac:dyDescent="0.2">
      <c r="D264" s="67"/>
    </row>
    <row r="265" spans="4:4" x14ac:dyDescent="0.2">
      <c r="D265" s="67"/>
    </row>
    <row r="266" spans="4:4" x14ac:dyDescent="0.2">
      <c r="D266" s="67"/>
    </row>
    <row r="267" spans="4:4" x14ac:dyDescent="0.2">
      <c r="D267" s="67"/>
    </row>
    <row r="268" spans="4:4" x14ac:dyDescent="0.2">
      <c r="D268" s="67"/>
    </row>
    <row r="269" spans="4:4" x14ac:dyDescent="0.2">
      <c r="D269" s="67"/>
    </row>
    <row r="270" spans="4:4" x14ac:dyDescent="0.2">
      <c r="D270" s="67"/>
    </row>
    <row r="271" spans="4:4" x14ac:dyDescent="0.2">
      <c r="D271" s="67"/>
    </row>
    <row r="272" spans="4:4" x14ac:dyDescent="0.2">
      <c r="D272" s="67"/>
    </row>
    <row r="273" spans="4:4" x14ac:dyDescent="0.2">
      <c r="D273" s="67"/>
    </row>
    <row r="274" spans="4:4" x14ac:dyDescent="0.2">
      <c r="D274" s="67"/>
    </row>
    <row r="275" spans="4:4" x14ac:dyDescent="0.2">
      <c r="D275" s="67"/>
    </row>
    <row r="276" spans="4:4" x14ac:dyDescent="0.2">
      <c r="D276" s="67"/>
    </row>
    <row r="277" spans="4:4" x14ac:dyDescent="0.2">
      <c r="D277" s="67"/>
    </row>
    <row r="278" spans="4:4" x14ac:dyDescent="0.2">
      <c r="D278" s="67"/>
    </row>
    <row r="279" spans="4:4" x14ac:dyDescent="0.2">
      <c r="D279" s="67"/>
    </row>
    <row r="280" spans="4:4" x14ac:dyDescent="0.2">
      <c r="D280" s="67"/>
    </row>
    <row r="281" spans="4:4" x14ac:dyDescent="0.2">
      <c r="D281" s="67"/>
    </row>
    <row r="282" spans="4:4" x14ac:dyDescent="0.2">
      <c r="D282" s="67"/>
    </row>
    <row r="283" spans="4:4" x14ac:dyDescent="0.2">
      <c r="D283" s="67"/>
    </row>
    <row r="284" spans="4:4" x14ac:dyDescent="0.2">
      <c r="D284" s="67"/>
    </row>
    <row r="285" spans="4:4" x14ac:dyDescent="0.2">
      <c r="D285" s="67"/>
    </row>
    <row r="286" spans="4:4" x14ac:dyDescent="0.2">
      <c r="D286" s="67"/>
    </row>
    <row r="287" spans="4:4" x14ac:dyDescent="0.2">
      <c r="D287" s="67"/>
    </row>
    <row r="288" spans="4:4" x14ac:dyDescent="0.2">
      <c r="D288" s="67"/>
    </row>
    <row r="289" spans="4:4" x14ac:dyDescent="0.2">
      <c r="D289" s="67"/>
    </row>
    <row r="290" spans="4:4" x14ac:dyDescent="0.2">
      <c r="D290" s="67"/>
    </row>
    <row r="291" spans="4:4" x14ac:dyDescent="0.2">
      <c r="D291" s="67"/>
    </row>
    <row r="292" spans="4:4" x14ac:dyDescent="0.2">
      <c r="D292" s="67"/>
    </row>
    <row r="293" spans="4:4" x14ac:dyDescent="0.2">
      <c r="D293" s="67"/>
    </row>
    <row r="294" spans="4:4" x14ac:dyDescent="0.2">
      <c r="D294" s="67"/>
    </row>
    <row r="295" spans="4:4" x14ac:dyDescent="0.2">
      <c r="D295" s="67"/>
    </row>
    <row r="296" spans="4:4" x14ac:dyDescent="0.2">
      <c r="D296" s="67"/>
    </row>
    <row r="297" spans="4:4" x14ac:dyDescent="0.2">
      <c r="D297" s="67"/>
    </row>
    <row r="298" spans="4:4" x14ac:dyDescent="0.2">
      <c r="D298" s="67"/>
    </row>
    <row r="299" spans="4:4" x14ac:dyDescent="0.2">
      <c r="D299" s="67"/>
    </row>
    <row r="300" spans="4:4" x14ac:dyDescent="0.2">
      <c r="D300" s="67"/>
    </row>
    <row r="301" spans="4:4" x14ac:dyDescent="0.2">
      <c r="D301" s="67"/>
    </row>
    <row r="302" spans="4:4" x14ac:dyDescent="0.2">
      <c r="D302" s="67"/>
    </row>
    <row r="303" spans="4:4" x14ac:dyDescent="0.2">
      <c r="D303" s="67"/>
    </row>
    <row r="304" spans="4:4" x14ac:dyDescent="0.2">
      <c r="D304" s="67"/>
    </row>
    <row r="305" spans="4:4" x14ac:dyDescent="0.2">
      <c r="D305" s="67"/>
    </row>
    <row r="306" spans="4:4" x14ac:dyDescent="0.2">
      <c r="D306" s="67"/>
    </row>
    <row r="307" spans="4:4" x14ac:dyDescent="0.2">
      <c r="D307" s="67"/>
    </row>
    <row r="308" spans="4:4" x14ac:dyDescent="0.2">
      <c r="D308" s="67"/>
    </row>
    <row r="309" spans="4:4" x14ac:dyDescent="0.2">
      <c r="D309" s="67"/>
    </row>
    <row r="310" spans="4:4" x14ac:dyDescent="0.2">
      <c r="D310" s="67"/>
    </row>
    <row r="311" spans="4:4" x14ac:dyDescent="0.2">
      <c r="D311" s="67"/>
    </row>
    <row r="312" spans="4:4" x14ac:dyDescent="0.2">
      <c r="D312" s="67"/>
    </row>
    <row r="313" spans="4:4" x14ac:dyDescent="0.2">
      <c r="D313" s="67"/>
    </row>
    <row r="314" spans="4:4" x14ac:dyDescent="0.2">
      <c r="D314" s="67"/>
    </row>
    <row r="315" spans="4:4" x14ac:dyDescent="0.2">
      <c r="D315" s="67"/>
    </row>
    <row r="316" spans="4:4" x14ac:dyDescent="0.2">
      <c r="D316" s="67"/>
    </row>
    <row r="317" spans="4:4" x14ac:dyDescent="0.2">
      <c r="D317" s="67"/>
    </row>
    <row r="318" spans="4:4" x14ac:dyDescent="0.2">
      <c r="D318" s="67"/>
    </row>
    <row r="319" spans="4:4" x14ac:dyDescent="0.2">
      <c r="D319" s="67"/>
    </row>
    <row r="320" spans="4:4" x14ac:dyDescent="0.2">
      <c r="D320" s="67"/>
    </row>
    <row r="321" spans="4:4" x14ac:dyDescent="0.2">
      <c r="D321" s="67"/>
    </row>
    <row r="322" spans="4:4" x14ac:dyDescent="0.2">
      <c r="D322" s="67"/>
    </row>
    <row r="323" spans="4:4" x14ac:dyDescent="0.2">
      <c r="D323" s="67"/>
    </row>
    <row r="324" spans="4:4" x14ac:dyDescent="0.2">
      <c r="D324" s="67"/>
    </row>
    <row r="325" spans="4:4" x14ac:dyDescent="0.2">
      <c r="D325" s="67"/>
    </row>
    <row r="326" spans="4:4" x14ac:dyDescent="0.2">
      <c r="D326" s="67"/>
    </row>
    <row r="327" spans="4:4" x14ac:dyDescent="0.2">
      <c r="D327" s="67"/>
    </row>
    <row r="328" spans="4:4" x14ac:dyDescent="0.2">
      <c r="D328" s="67"/>
    </row>
    <row r="329" spans="4:4" x14ac:dyDescent="0.2">
      <c r="D329" s="67"/>
    </row>
    <row r="330" spans="4:4" x14ac:dyDescent="0.2">
      <c r="D330" s="67"/>
    </row>
    <row r="331" spans="4:4" x14ac:dyDescent="0.2">
      <c r="D331" s="67"/>
    </row>
    <row r="332" spans="4:4" x14ac:dyDescent="0.2">
      <c r="D332" s="67"/>
    </row>
    <row r="333" spans="4:4" x14ac:dyDescent="0.2">
      <c r="D333" s="67"/>
    </row>
    <row r="334" spans="4:4" x14ac:dyDescent="0.2">
      <c r="D334" s="67"/>
    </row>
    <row r="335" spans="4:4" x14ac:dyDescent="0.2">
      <c r="D335" s="67"/>
    </row>
    <row r="336" spans="4:4" x14ac:dyDescent="0.2">
      <c r="D336" s="67"/>
    </row>
    <row r="337" spans="4:4" x14ac:dyDescent="0.2">
      <c r="D337" s="67"/>
    </row>
    <row r="338" spans="4:4" x14ac:dyDescent="0.2">
      <c r="D338" s="67"/>
    </row>
    <row r="339" spans="4:4" x14ac:dyDescent="0.2">
      <c r="D339" s="67"/>
    </row>
    <row r="340" spans="4:4" x14ac:dyDescent="0.2">
      <c r="D340" s="67"/>
    </row>
    <row r="341" spans="4:4" x14ac:dyDescent="0.2">
      <c r="D341" s="67"/>
    </row>
    <row r="342" spans="4:4" x14ac:dyDescent="0.2">
      <c r="D342" s="67"/>
    </row>
    <row r="343" spans="4:4" x14ac:dyDescent="0.2">
      <c r="D343" s="67"/>
    </row>
    <row r="344" spans="4:4" x14ac:dyDescent="0.2">
      <c r="D344" s="67"/>
    </row>
    <row r="345" spans="4:4" x14ac:dyDescent="0.2">
      <c r="D345" s="67"/>
    </row>
    <row r="346" spans="4:4" x14ac:dyDescent="0.2">
      <c r="D346" s="67"/>
    </row>
    <row r="347" spans="4:4" x14ac:dyDescent="0.2">
      <c r="D347" s="67"/>
    </row>
    <row r="348" spans="4:4" x14ac:dyDescent="0.2">
      <c r="D348" s="67"/>
    </row>
    <row r="349" spans="4:4" x14ac:dyDescent="0.2">
      <c r="D349" s="67"/>
    </row>
    <row r="350" spans="4:4" x14ac:dyDescent="0.2">
      <c r="D350" s="67"/>
    </row>
    <row r="351" spans="4:4" x14ac:dyDescent="0.2">
      <c r="D351" s="67"/>
    </row>
    <row r="352" spans="4:4" x14ac:dyDescent="0.2">
      <c r="D352" s="67"/>
    </row>
    <row r="353" spans="4:4" x14ac:dyDescent="0.2">
      <c r="D353" s="67"/>
    </row>
    <row r="354" spans="4:4" x14ac:dyDescent="0.2">
      <c r="D354" s="67"/>
    </row>
    <row r="355" spans="4:4" x14ac:dyDescent="0.2">
      <c r="D355" s="67"/>
    </row>
    <row r="356" spans="4:4" x14ac:dyDescent="0.2">
      <c r="D356" s="67"/>
    </row>
    <row r="357" spans="4:4" x14ac:dyDescent="0.2">
      <c r="D357" s="67"/>
    </row>
    <row r="358" spans="4:4" x14ac:dyDescent="0.2">
      <c r="D358" s="67"/>
    </row>
    <row r="359" spans="4:4" x14ac:dyDescent="0.2">
      <c r="D359" s="67"/>
    </row>
    <row r="360" spans="4:4" x14ac:dyDescent="0.2">
      <c r="D360" s="67"/>
    </row>
    <row r="361" spans="4:4" x14ac:dyDescent="0.2">
      <c r="D361" s="67"/>
    </row>
    <row r="362" spans="4:4" x14ac:dyDescent="0.2">
      <c r="D362" s="67"/>
    </row>
    <row r="363" spans="4:4" x14ac:dyDescent="0.2">
      <c r="D363" s="67"/>
    </row>
    <row r="364" spans="4:4" x14ac:dyDescent="0.2">
      <c r="D364" s="67"/>
    </row>
    <row r="365" spans="4:4" x14ac:dyDescent="0.2">
      <c r="D365" s="67"/>
    </row>
    <row r="366" spans="4:4" x14ac:dyDescent="0.2">
      <c r="D366" s="67"/>
    </row>
    <row r="367" spans="4:4" x14ac:dyDescent="0.2">
      <c r="D367" s="67"/>
    </row>
    <row r="368" spans="4:4" x14ac:dyDescent="0.2">
      <c r="D368" s="67"/>
    </row>
    <row r="369" spans="4:4" x14ac:dyDescent="0.2">
      <c r="D369" s="67"/>
    </row>
    <row r="370" spans="4:4" x14ac:dyDescent="0.2">
      <c r="D370" s="67"/>
    </row>
    <row r="371" spans="4:4" x14ac:dyDescent="0.2">
      <c r="D371" s="67"/>
    </row>
    <row r="372" spans="4:4" x14ac:dyDescent="0.2">
      <c r="D372" s="67"/>
    </row>
    <row r="373" spans="4:4" x14ac:dyDescent="0.2">
      <c r="D373" s="67"/>
    </row>
    <row r="374" spans="4:4" x14ac:dyDescent="0.2">
      <c r="D374" s="67"/>
    </row>
    <row r="375" spans="4:4" x14ac:dyDescent="0.2">
      <c r="D375" s="67"/>
    </row>
    <row r="376" spans="4:4" x14ac:dyDescent="0.2">
      <c r="D376" s="67"/>
    </row>
    <row r="377" spans="4:4" x14ac:dyDescent="0.2">
      <c r="D377" s="67"/>
    </row>
    <row r="378" spans="4:4" x14ac:dyDescent="0.2">
      <c r="D378" s="67"/>
    </row>
    <row r="379" spans="4:4" x14ac:dyDescent="0.2">
      <c r="D379" s="67"/>
    </row>
    <row r="380" spans="4:4" x14ac:dyDescent="0.2">
      <c r="D380" s="67"/>
    </row>
    <row r="381" spans="4:4" x14ac:dyDescent="0.2">
      <c r="D381" s="67"/>
    </row>
    <row r="382" spans="4:4" x14ac:dyDescent="0.2">
      <c r="D382" s="67"/>
    </row>
    <row r="383" spans="4:4" x14ac:dyDescent="0.2">
      <c r="D383" s="67"/>
    </row>
    <row r="384" spans="4:4" x14ac:dyDescent="0.2">
      <c r="D384" s="67"/>
    </row>
    <row r="385" spans="4:4" x14ac:dyDescent="0.2">
      <c r="D385" s="67"/>
    </row>
    <row r="386" spans="4:4" x14ac:dyDescent="0.2">
      <c r="D386" s="67"/>
    </row>
    <row r="387" spans="4:4" x14ac:dyDescent="0.2">
      <c r="D387" s="67"/>
    </row>
    <row r="388" spans="4:4" x14ac:dyDescent="0.2">
      <c r="D388" s="67"/>
    </row>
    <row r="389" spans="4:4" x14ac:dyDescent="0.2">
      <c r="D389" s="67"/>
    </row>
  </sheetData>
  <conditionalFormatting sqref="B10">
    <cfRule type="cellIs" dxfId="3" priority="1" stopIfTrue="1" operator="equal">
      <formula>"Adjustment to Income/Expense/Rate Base:"</formula>
    </cfRule>
  </conditionalFormatting>
  <pageMargins left="0.7" right="0.7" top="0.75" bottom="0.75" header="0.3" footer="0.3"/>
  <pageSetup scale="95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G32"/>
  <sheetViews>
    <sheetView view="pageBreakPreview" zoomScale="90" zoomScaleNormal="100" zoomScaleSheetLayoutView="90" workbookViewId="0">
      <selection activeCell="H34" sqref="H34"/>
    </sheetView>
  </sheetViews>
  <sheetFormatPr defaultRowHeight="12.75" x14ac:dyDescent="0.2"/>
  <cols>
    <col min="1" max="1" width="64.7109375" style="242" bestFit="1" customWidth="1"/>
    <col min="2" max="2" width="10.140625" style="242" bestFit="1" customWidth="1"/>
    <col min="3" max="3" width="12.85546875" style="242" bestFit="1" customWidth="1"/>
    <col min="4" max="4" width="10.85546875" style="242" bestFit="1" customWidth="1"/>
    <col min="5" max="6" width="11.28515625" style="242" bestFit="1" customWidth="1"/>
    <col min="7" max="7" width="11.85546875" style="243" bestFit="1" customWidth="1"/>
    <col min="8" max="16384" width="9.140625" style="242"/>
  </cols>
  <sheetData>
    <row r="1" spans="1:7" x14ac:dyDescent="0.2">
      <c r="A1" s="175" t="s">
        <v>0</v>
      </c>
      <c r="G1" s="254" t="s">
        <v>235</v>
      </c>
    </row>
    <row r="2" spans="1:7" x14ac:dyDescent="0.2">
      <c r="A2" s="175" t="s">
        <v>1</v>
      </c>
    </row>
    <row r="3" spans="1:7" x14ac:dyDescent="0.2">
      <c r="A3" s="175" t="s">
        <v>261</v>
      </c>
    </row>
    <row r="4" spans="1:7" x14ac:dyDescent="0.2">
      <c r="A4" s="175" t="str">
        <f>'Page 8.4.1 &lt;$500k'!B4</f>
        <v>Bench Request 10</v>
      </c>
    </row>
    <row r="5" spans="1:7" x14ac:dyDescent="0.2">
      <c r="A5" s="5" t="s">
        <v>243</v>
      </c>
      <c r="G5" s="244"/>
    </row>
    <row r="6" spans="1:7" x14ac:dyDescent="0.2">
      <c r="A6" s="5"/>
      <c r="G6" s="244"/>
    </row>
    <row r="7" spans="1:7" x14ac:dyDescent="0.2">
      <c r="B7" s="88"/>
      <c r="C7" s="88"/>
      <c r="D7" s="88"/>
      <c r="E7" s="88"/>
      <c r="F7" s="88"/>
      <c r="G7" s="161" t="s">
        <v>51</v>
      </c>
    </row>
    <row r="8" spans="1:7" x14ac:dyDescent="0.2">
      <c r="B8" s="248" t="s">
        <v>52</v>
      </c>
      <c r="C8" s="248" t="s">
        <v>53</v>
      </c>
      <c r="D8" s="248" t="s">
        <v>54</v>
      </c>
      <c r="E8" s="248" t="s">
        <v>55</v>
      </c>
      <c r="F8" s="248" t="s">
        <v>56</v>
      </c>
      <c r="G8" s="249">
        <v>42064</v>
      </c>
    </row>
    <row r="9" spans="1:7" x14ac:dyDescent="0.2">
      <c r="B9" s="250" t="s">
        <v>57</v>
      </c>
      <c r="C9" s="250" t="s">
        <v>58</v>
      </c>
      <c r="D9" s="250" t="s">
        <v>47</v>
      </c>
      <c r="E9" s="250" t="s">
        <v>48</v>
      </c>
      <c r="F9" s="250">
        <v>41010</v>
      </c>
      <c r="G9" s="251" t="s">
        <v>50</v>
      </c>
    </row>
    <row r="10" spans="1:7" x14ac:dyDescent="0.2">
      <c r="B10" s="92"/>
      <c r="C10" s="92"/>
    </row>
    <row r="11" spans="1:7" x14ac:dyDescent="0.2">
      <c r="B11" s="92"/>
      <c r="C11" s="92"/>
    </row>
    <row r="12" spans="1:7" x14ac:dyDescent="0.2">
      <c r="A12" s="242" t="s">
        <v>59</v>
      </c>
      <c r="B12" s="92" t="s">
        <v>15</v>
      </c>
      <c r="C12" s="245">
        <v>2334289.88</v>
      </c>
      <c r="D12" s="246">
        <v>56971.469596086084</v>
      </c>
      <c r="E12" s="246">
        <v>107780</v>
      </c>
      <c r="F12" s="246">
        <v>19282</v>
      </c>
      <c r="G12" s="247">
        <v>-27589</v>
      </c>
    </row>
    <row r="13" spans="1:7" ht="13.5" thickBot="1" x14ac:dyDescent="0.25">
      <c r="A13" s="88" t="s">
        <v>61</v>
      </c>
      <c r="C13" s="89">
        <f>SUBTOTAL(9,C12:C12)</f>
        <v>2334289.88</v>
      </c>
      <c r="D13" s="89">
        <f>SUBTOTAL(9,D12:D12)</f>
        <v>56971.469596086084</v>
      </c>
      <c r="E13" s="89">
        <f>SUBTOTAL(9,E12:E12)</f>
        <v>107780</v>
      </c>
      <c r="F13" s="89">
        <f>SUBTOTAL(9,F12:F12)</f>
        <v>19282</v>
      </c>
      <c r="G13" s="240">
        <f>SUBTOTAL(9,G12:G12)</f>
        <v>-27589</v>
      </c>
    </row>
    <row r="14" spans="1:7" ht="13.5" thickTop="1" x14ac:dyDescent="0.2">
      <c r="B14" s="92"/>
      <c r="C14" s="92"/>
      <c r="D14" s="246"/>
      <c r="E14" s="246"/>
      <c r="F14" s="246"/>
      <c r="G14" s="247"/>
    </row>
    <row r="15" spans="1:7" x14ac:dyDescent="0.2">
      <c r="A15" s="242" t="s">
        <v>220</v>
      </c>
      <c r="B15" s="92" t="s">
        <v>16</v>
      </c>
      <c r="C15" s="245">
        <v>3100387.49</v>
      </c>
      <c r="D15" s="246">
        <v>79997.126691549231</v>
      </c>
      <c r="E15" s="246">
        <v>143151</v>
      </c>
      <c r="F15" s="246">
        <v>23968</v>
      </c>
      <c r="G15" s="247">
        <v>-28670</v>
      </c>
    </row>
    <row r="16" spans="1:7" x14ac:dyDescent="0.2">
      <c r="A16" s="242" t="s">
        <v>221</v>
      </c>
      <c r="B16" s="92" t="s">
        <v>16</v>
      </c>
      <c r="C16" s="245">
        <v>3253019.56</v>
      </c>
      <c r="D16" s="246">
        <v>38479.40647513383</v>
      </c>
      <c r="E16" s="246">
        <v>150200</v>
      </c>
      <c r="F16" s="246">
        <v>42399</v>
      </c>
      <c r="G16" s="247">
        <v>-53974</v>
      </c>
    </row>
    <row r="17" spans="1:7" ht="13.5" thickBot="1" x14ac:dyDescent="0.25">
      <c r="A17" s="88" t="s">
        <v>222</v>
      </c>
      <c r="C17" s="89">
        <f>SUBTOTAL(9,C15:C16)</f>
        <v>6353407.0500000007</v>
      </c>
      <c r="D17" s="89">
        <f>SUBTOTAL(9,D15:D16)</f>
        <v>118476.53316668306</v>
      </c>
      <c r="E17" s="89">
        <f>SUBTOTAL(9,E15:E16)</f>
        <v>293351</v>
      </c>
      <c r="F17" s="89">
        <f>SUBTOTAL(9,F15:F16)</f>
        <v>66367</v>
      </c>
      <c r="G17" s="240">
        <f>SUBTOTAL(9,G15:G16)</f>
        <v>-82644</v>
      </c>
    </row>
    <row r="18" spans="1:7" ht="13.5" thickTop="1" x14ac:dyDescent="0.2"/>
    <row r="19" spans="1:7" x14ac:dyDescent="0.2">
      <c r="A19" s="242" t="s">
        <v>223</v>
      </c>
      <c r="B19" s="92" t="s">
        <v>15</v>
      </c>
      <c r="C19" s="245">
        <v>3387729.12</v>
      </c>
      <c r="D19" s="246">
        <v>30988.475653471865</v>
      </c>
      <c r="E19" s="246">
        <v>207498</v>
      </c>
      <c r="F19" s="246">
        <v>66987</v>
      </c>
      <c r="G19" s="247">
        <v>-83056</v>
      </c>
    </row>
    <row r="20" spans="1:7" x14ac:dyDescent="0.2">
      <c r="A20" s="242" t="s">
        <v>224</v>
      </c>
      <c r="B20" s="92" t="s">
        <v>16</v>
      </c>
      <c r="C20" s="245">
        <v>2438508.46</v>
      </c>
      <c r="D20" s="246">
        <v>43998.84472484242</v>
      </c>
      <c r="E20" s="246">
        <v>149360</v>
      </c>
      <c r="F20" s="246">
        <v>39986</v>
      </c>
      <c r="G20" s="247">
        <v>-49457</v>
      </c>
    </row>
    <row r="21" spans="1:7" ht="13.5" thickBot="1" x14ac:dyDescent="0.25">
      <c r="A21" s="88" t="s">
        <v>211</v>
      </c>
      <c r="B21" s="92"/>
      <c r="C21" s="89">
        <f>SUBTOTAL(9,C19:C20)</f>
        <v>5826237.5800000001</v>
      </c>
      <c r="D21" s="89">
        <f t="shared" ref="D21:G21" si="0">SUBTOTAL(9,D19:D20)</f>
        <v>74987.320378314282</v>
      </c>
      <c r="E21" s="89">
        <f t="shared" si="0"/>
        <v>356858</v>
      </c>
      <c r="F21" s="89">
        <f t="shared" si="0"/>
        <v>106973</v>
      </c>
      <c r="G21" s="240">
        <f t="shared" si="0"/>
        <v>-132513</v>
      </c>
    </row>
    <row r="22" spans="1:7" ht="13.5" thickTop="1" x14ac:dyDescent="0.2"/>
    <row r="23" spans="1:7" ht="13.5" thickBot="1" x14ac:dyDescent="0.25">
      <c r="A23" s="88" t="s">
        <v>71</v>
      </c>
      <c r="C23" s="89">
        <f>SUBTOTAL(9,C12:C22)</f>
        <v>14513934.510000002</v>
      </c>
      <c r="D23" s="89">
        <f>SUBTOTAL(9,D12:D22)</f>
        <v>250435.32314108347</v>
      </c>
      <c r="E23" s="89">
        <f>SUBTOTAL(9,E12:E22)</f>
        <v>757989</v>
      </c>
      <c r="F23" s="89">
        <f>SUBTOTAL(9,F12:F22)</f>
        <v>192622</v>
      </c>
      <c r="G23" s="240">
        <f>SUBTOTAL(9,G12:G22)</f>
        <v>-242746</v>
      </c>
    </row>
    <row r="24" spans="1:7" ht="13.5" thickTop="1" x14ac:dyDescent="0.2"/>
    <row r="25" spans="1:7" x14ac:dyDescent="0.2">
      <c r="A25" s="242" t="s">
        <v>72</v>
      </c>
      <c r="C25" s="91">
        <f>'Page 8.4 $500k - $1M'!F20</f>
        <v>14513934.510000002</v>
      </c>
      <c r="D25" s="91">
        <f>'Page 8.4 $500k - $1M'!F42</f>
        <v>250435.32314108344</v>
      </c>
    </row>
    <row r="26" spans="1:7" x14ac:dyDescent="0.2">
      <c r="C26" s="246">
        <f>+C25-C23</f>
        <v>0</v>
      </c>
      <c r="D26" s="246">
        <f>+D25-D23</f>
        <v>0</v>
      </c>
    </row>
    <row r="29" spans="1:7" x14ac:dyDescent="0.2">
      <c r="A29" s="88" t="s">
        <v>73</v>
      </c>
      <c r="B29" s="92" t="s">
        <v>15</v>
      </c>
      <c r="C29" s="246">
        <f>C12+C19</f>
        <v>5722019</v>
      </c>
      <c r="D29" s="246">
        <f t="shared" ref="D29:G29" si="1">D12+D19</f>
        <v>87959.945249557946</v>
      </c>
      <c r="E29" s="246">
        <f t="shared" si="1"/>
        <v>315278</v>
      </c>
      <c r="F29" s="246">
        <f t="shared" si="1"/>
        <v>86269</v>
      </c>
      <c r="G29" s="247">
        <f t="shared" si="1"/>
        <v>-110645</v>
      </c>
    </row>
    <row r="30" spans="1:7" x14ac:dyDescent="0.2">
      <c r="B30" s="92" t="s">
        <v>16</v>
      </c>
      <c r="C30" s="246">
        <f>C17+C20</f>
        <v>8791915.5100000016</v>
      </c>
      <c r="D30" s="246">
        <f t="shared" ref="D30:G30" si="2">D17+D20</f>
        <v>162475.37789152548</v>
      </c>
      <c r="E30" s="246">
        <f t="shared" si="2"/>
        <v>442711</v>
      </c>
      <c r="F30" s="246">
        <f t="shared" si="2"/>
        <v>106353</v>
      </c>
      <c r="G30" s="247">
        <f t="shared" si="2"/>
        <v>-132101</v>
      </c>
    </row>
    <row r="31" spans="1:7" ht="13.5" thickBot="1" x14ac:dyDescent="0.25">
      <c r="A31" s="242" t="s">
        <v>74</v>
      </c>
      <c r="C31" s="89">
        <f>SUBTOTAL(9,C29:C30)</f>
        <v>14513934.510000002</v>
      </c>
      <c r="D31" s="89">
        <f>SUBTOTAL(9,D29:D30)</f>
        <v>250435.32314108341</v>
      </c>
      <c r="E31" s="89">
        <f>SUBTOTAL(9,E29:E30)</f>
        <v>757989</v>
      </c>
      <c r="F31" s="89">
        <f>SUBTOTAL(9,F29:F30)</f>
        <v>192622</v>
      </c>
      <c r="G31" s="240">
        <f>SUBTOTAL(9,G29:G30)</f>
        <v>-242746</v>
      </c>
    </row>
    <row r="32" spans="1:7" ht="13.5" thickTop="1" x14ac:dyDescent="0.2">
      <c r="B32" s="92" t="s">
        <v>75</v>
      </c>
      <c r="C32" s="246">
        <f>C23-C31</f>
        <v>0</v>
      </c>
      <c r="D32" s="246">
        <f>D23-D31</f>
        <v>0</v>
      </c>
      <c r="E32" s="246">
        <f>E23-E31</f>
        <v>0</v>
      </c>
      <c r="F32" s="246">
        <f>F23-F31</f>
        <v>0</v>
      </c>
      <c r="G32" s="247">
        <f>G23-G31</f>
        <v>0</v>
      </c>
    </row>
  </sheetData>
  <pageMargins left="0.7" right="0.7" top="0.75" bottom="0.75" header="0.3" footer="0.3"/>
  <pageSetup scale="69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400"/>
  <sheetViews>
    <sheetView view="pageBreakPreview" topLeftCell="A4" zoomScale="90" zoomScaleNormal="90" zoomScaleSheetLayoutView="90" workbookViewId="0">
      <selection activeCell="H34" sqref="H34"/>
    </sheetView>
  </sheetViews>
  <sheetFormatPr defaultColWidth="9.140625" defaultRowHeight="12.75" x14ac:dyDescent="0.2"/>
  <cols>
    <col min="1" max="1" width="2.5703125" style="1" customWidth="1"/>
    <col min="2" max="2" width="7.140625" style="1" customWidth="1"/>
    <col min="3" max="3" width="21.5703125" style="1" customWidth="1"/>
    <col min="4" max="4" width="9.7109375" style="1" customWidth="1"/>
    <col min="5" max="5" width="4.7109375" style="1" customWidth="1"/>
    <col min="6" max="6" width="14.42578125" style="1" customWidth="1"/>
    <col min="7" max="7" width="8.42578125" style="1" bestFit="1" customWidth="1"/>
    <col min="8" max="8" width="10.28515625" style="1" customWidth="1"/>
    <col min="9" max="9" width="13" style="1" customWidth="1"/>
    <col min="10" max="10" width="5.7109375" style="1" bestFit="1" customWidth="1"/>
    <col min="11" max="16384" width="9.140625" style="1"/>
  </cols>
  <sheetData>
    <row r="1" spans="1:12" ht="12" customHeight="1" x14ac:dyDescent="0.2">
      <c r="B1" s="2" t="s">
        <v>0</v>
      </c>
      <c r="D1" s="3"/>
      <c r="E1" s="3"/>
      <c r="F1" s="3"/>
      <c r="G1" s="3"/>
      <c r="H1" s="3"/>
      <c r="I1" s="3"/>
      <c r="J1" s="252" t="s">
        <v>239</v>
      </c>
    </row>
    <row r="2" spans="1:12" ht="12" customHeight="1" x14ac:dyDescent="0.2">
      <c r="B2" s="2" t="s">
        <v>1</v>
      </c>
      <c r="D2" s="3"/>
      <c r="E2" s="3"/>
      <c r="F2" s="3"/>
      <c r="G2" s="3"/>
      <c r="H2" s="3"/>
      <c r="I2" s="3"/>
      <c r="J2" s="252"/>
    </row>
    <row r="3" spans="1:12" ht="12" customHeight="1" x14ac:dyDescent="0.2">
      <c r="B3" s="2" t="s">
        <v>258</v>
      </c>
      <c r="D3" s="3"/>
      <c r="E3" s="3"/>
      <c r="F3" s="3"/>
      <c r="G3" s="3"/>
      <c r="H3" s="3"/>
      <c r="I3" s="3"/>
      <c r="J3" s="4"/>
    </row>
    <row r="4" spans="1:12" ht="12" customHeight="1" x14ac:dyDescent="0.2">
      <c r="B4" s="2" t="s">
        <v>259</v>
      </c>
      <c r="D4" s="3"/>
      <c r="E4" s="3"/>
      <c r="F4" s="3"/>
      <c r="G4" s="3"/>
      <c r="H4" s="3"/>
      <c r="I4" s="3"/>
      <c r="J4" s="4"/>
    </row>
    <row r="5" spans="1:12" ht="12" customHeight="1" x14ac:dyDescent="0.2">
      <c r="B5" s="5" t="s">
        <v>76</v>
      </c>
      <c r="D5" s="3"/>
      <c r="E5" s="3"/>
      <c r="F5" s="3"/>
      <c r="G5" s="3"/>
      <c r="H5" s="3"/>
      <c r="I5" s="3"/>
      <c r="J5" s="4"/>
    </row>
    <row r="6" spans="1:12" ht="12" customHeight="1" x14ac:dyDescent="0.2">
      <c r="B6" s="5"/>
      <c r="D6" s="3"/>
      <c r="E6" s="3"/>
      <c r="F6" s="3"/>
      <c r="G6" s="3"/>
      <c r="H6" s="3"/>
      <c r="I6" s="3"/>
      <c r="J6" s="4"/>
    </row>
    <row r="7" spans="1:12" ht="12" customHeight="1" x14ac:dyDescent="0.2">
      <c r="B7" s="5"/>
      <c r="D7" s="3"/>
      <c r="E7" s="3"/>
      <c r="F7" s="3"/>
      <c r="G7" s="3"/>
      <c r="H7" s="3"/>
      <c r="I7" s="3"/>
      <c r="J7" s="4"/>
    </row>
    <row r="8" spans="1:12" ht="12" customHeight="1" x14ac:dyDescent="0.2">
      <c r="D8" s="3"/>
      <c r="E8" s="3"/>
      <c r="F8" s="3" t="s">
        <v>3</v>
      </c>
      <c r="G8" s="3" t="s">
        <v>4</v>
      </c>
      <c r="H8" s="3"/>
      <c r="I8" s="3"/>
      <c r="J8" s="4"/>
    </row>
    <row r="9" spans="1:12" ht="12" customHeight="1" x14ac:dyDescent="0.2">
      <c r="D9" s="6" t="s">
        <v>5</v>
      </c>
      <c r="E9" s="6" t="s">
        <v>6</v>
      </c>
      <c r="F9" s="6" t="s">
        <v>7</v>
      </c>
      <c r="G9" s="6" t="s">
        <v>8</v>
      </c>
      <c r="H9" s="6" t="s">
        <v>9</v>
      </c>
      <c r="I9" s="6" t="s">
        <v>10</v>
      </c>
      <c r="J9" s="7" t="s">
        <v>11</v>
      </c>
    </row>
    <row r="10" spans="1:12" ht="12" customHeight="1" x14ac:dyDescent="0.2">
      <c r="A10" s="8"/>
      <c r="B10" s="9"/>
      <c r="C10" s="8"/>
      <c r="D10" s="10"/>
      <c r="E10" s="10"/>
      <c r="F10" s="10"/>
      <c r="G10" s="10"/>
      <c r="H10" s="10"/>
      <c r="I10" s="11"/>
      <c r="J10" s="4"/>
    </row>
    <row r="11" spans="1:12" ht="12" customHeight="1" x14ac:dyDescent="0.2">
      <c r="A11" s="8"/>
      <c r="B11" s="9" t="s">
        <v>12</v>
      </c>
      <c r="C11" s="8"/>
      <c r="D11" s="12"/>
      <c r="E11" s="13"/>
      <c r="F11" s="14"/>
      <c r="G11" s="15"/>
      <c r="H11" s="16"/>
      <c r="I11" s="17"/>
      <c r="J11" s="4"/>
      <c r="K11" s="18"/>
      <c r="L11" s="19"/>
    </row>
    <row r="12" spans="1:12" ht="12" customHeight="1" x14ac:dyDescent="0.2">
      <c r="A12" s="8"/>
      <c r="B12" s="18" t="s">
        <v>13</v>
      </c>
      <c r="C12" s="8"/>
      <c r="D12" s="20">
        <v>312</v>
      </c>
      <c r="E12" s="13" t="s">
        <v>14</v>
      </c>
      <c r="F12" s="21">
        <f>SUMIFS('Page 8.4.2'!$J$7:$J$48,'Page 8.4.2'!$L$7:$L$48,"&gt;1000000",'Page 8.4.2'!$E$7:$E$48,D12,'Page 8.4.2'!$F$7:$F$48,G12)</f>
        <v>5459613.9399999995</v>
      </c>
      <c r="G12" s="21" t="s">
        <v>15</v>
      </c>
      <c r="H12" s="16">
        <v>0.22953887558714423</v>
      </c>
      <c r="I12" s="17">
        <f t="shared" ref="I12:I18" si="0">H12*F12</f>
        <v>1253193.6449274982</v>
      </c>
      <c r="J12" s="22"/>
      <c r="K12" s="18"/>
      <c r="L12" s="19"/>
    </row>
    <row r="13" spans="1:12" ht="12" customHeight="1" x14ac:dyDescent="0.2">
      <c r="A13" s="8"/>
      <c r="B13" s="18" t="s">
        <v>13</v>
      </c>
      <c r="C13" s="8"/>
      <c r="D13" s="20">
        <v>312</v>
      </c>
      <c r="E13" s="13" t="s">
        <v>14</v>
      </c>
      <c r="F13" s="21">
        <f>SUMIFS('Page 8.4.2'!$J$7:$J$48,'Page 8.4.2'!$L$7:$L$48,"&gt;1000000",'Page 8.4.2'!$E$7:$E$48,D13,'Page 8.4.2'!$F$7:$F$48,G13)</f>
        <v>0</v>
      </c>
      <c r="G13" s="21" t="s">
        <v>16</v>
      </c>
      <c r="H13" s="16">
        <v>0.23084885646883446</v>
      </c>
      <c r="I13" s="17">
        <f t="shared" si="0"/>
        <v>0</v>
      </c>
      <c r="J13" s="22"/>
      <c r="K13" s="18"/>
      <c r="L13" s="19"/>
    </row>
    <row r="14" spans="1:12" ht="12" customHeight="1" x14ac:dyDescent="0.2">
      <c r="A14" s="8"/>
      <c r="B14" s="18" t="s">
        <v>17</v>
      </c>
      <c r="C14" s="8"/>
      <c r="D14" s="20">
        <v>332</v>
      </c>
      <c r="E14" s="13" t="s">
        <v>14</v>
      </c>
      <c r="F14" s="21">
        <f>SUMIFS('Page 8.4.2'!$J$7:$J$48,'Page 8.4.2'!$L$7:$L$48,"&gt;1000000",'Page 8.4.2'!$E$7:$E$48,D14,'Page 8.4.2'!$F$7:$F$48,G14)</f>
        <v>48993892.400000013</v>
      </c>
      <c r="G14" s="21" t="s">
        <v>16</v>
      </c>
      <c r="H14" s="16">
        <v>0.23084885646883446</v>
      </c>
      <c r="I14" s="17">
        <f t="shared" si="0"/>
        <v>11310184.034497123</v>
      </c>
      <c r="J14" s="22"/>
      <c r="K14" s="18"/>
      <c r="L14" s="19"/>
    </row>
    <row r="15" spans="1:12" ht="12" customHeight="1" x14ac:dyDescent="0.2">
      <c r="A15" s="8"/>
      <c r="B15" s="1" t="s">
        <v>18</v>
      </c>
      <c r="D15" s="3">
        <v>355</v>
      </c>
      <c r="E15" s="13" t="s">
        <v>14</v>
      </c>
      <c r="F15" s="21">
        <f>SUMIFS('Page 8.4.2'!$J$7:$J$48,'Page 8.4.2'!$L$7:$L$48,"&gt;1000000",'Page 8.4.2'!$E$7:$E$48,D15,'Page 8.4.2'!$F$7:$F$48,G15)</f>
        <v>0</v>
      </c>
      <c r="G15" s="21" t="s">
        <v>15</v>
      </c>
      <c r="H15" s="16">
        <v>0.22953887558714423</v>
      </c>
      <c r="I15" s="17">
        <f t="shared" si="0"/>
        <v>0</v>
      </c>
      <c r="K15" s="18"/>
      <c r="L15" s="19"/>
    </row>
    <row r="16" spans="1:12" ht="12" customHeight="1" x14ac:dyDescent="0.2">
      <c r="A16" s="8"/>
      <c r="B16" s="1" t="s">
        <v>18</v>
      </c>
      <c r="D16" s="3">
        <v>355</v>
      </c>
      <c r="E16" s="3" t="s">
        <v>14</v>
      </c>
      <c r="F16" s="21">
        <f>SUMIFS('Page 8.4.2'!$J$7:$J$48,'Page 8.4.2'!$L$7:$L$48,"&gt;1000000",'Page 8.4.2'!$E$7:$E$48,D16,'Page 8.4.2'!$F$7:$F$48,G16)</f>
        <v>0</v>
      </c>
      <c r="G16" s="21" t="s">
        <v>16</v>
      </c>
      <c r="H16" s="16">
        <v>0.23084885646883446</v>
      </c>
      <c r="I16" s="17">
        <f t="shared" si="0"/>
        <v>0</v>
      </c>
      <c r="K16" s="18"/>
      <c r="L16" s="19"/>
    </row>
    <row r="17" spans="1:12" ht="12" customHeight="1" x14ac:dyDescent="0.2">
      <c r="A17" s="8"/>
      <c r="B17" s="1" t="s">
        <v>19</v>
      </c>
      <c r="D17" s="3">
        <v>397</v>
      </c>
      <c r="E17" s="13" t="s">
        <v>14</v>
      </c>
      <c r="F17" s="21">
        <f>SUMIFS('Page 8.4.2'!$J$7:$J$48,'Page 8.4.2'!$L$7:$L$48,"&gt;1000000",'Page 8.4.2'!$E$7:$E$48,D17,'Page 8.4.2'!$F$7:$F$48,G17)</f>
        <v>0</v>
      </c>
      <c r="G17" s="3" t="s">
        <v>20</v>
      </c>
      <c r="H17" s="16">
        <v>6.8539355270203509E-2</v>
      </c>
      <c r="I17" s="17">
        <f t="shared" si="0"/>
        <v>0</v>
      </c>
      <c r="K17" s="18"/>
      <c r="L17" s="19"/>
    </row>
    <row r="18" spans="1:12" ht="12" customHeight="1" x14ac:dyDescent="0.2">
      <c r="A18" s="8"/>
      <c r="B18" s="1" t="s">
        <v>19</v>
      </c>
      <c r="D18" s="3">
        <v>397</v>
      </c>
      <c r="E18" s="13" t="s">
        <v>14</v>
      </c>
      <c r="F18" s="21">
        <f>SUMIFS('Page 8.4.2'!$J$7:$J$48,'Page 8.4.2'!$L$7:$L$48,"&gt;1000000",'Page 8.4.2'!$E$7:$E$48,D18,'Page 8.4.2'!$F$7:$F$48,G18)</f>
        <v>0</v>
      </c>
      <c r="G18" s="21" t="s">
        <v>16</v>
      </c>
      <c r="H18" s="16">
        <v>0.23084885646883446</v>
      </c>
      <c r="I18" s="17">
        <f t="shared" si="0"/>
        <v>0</v>
      </c>
      <c r="K18" s="18"/>
      <c r="L18" s="19"/>
    </row>
    <row r="19" spans="1:12" ht="12" customHeight="1" x14ac:dyDescent="0.2">
      <c r="A19" s="8"/>
      <c r="B19" s="1" t="s">
        <v>21</v>
      </c>
      <c r="D19" s="23">
        <v>360</v>
      </c>
      <c r="E19" s="13" t="s">
        <v>14</v>
      </c>
      <c r="F19" s="24">
        <f>SUMIFS('Page 8.4.2'!$J$7:$J$48,'Page 8.4.2'!$L$7:$L$48,"&gt;1000000",'Page 8.4.2'!$E$7:$E$48,D19,'Page 8.4.2'!$F$7:$F$48,G19)</f>
        <v>8533785</v>
      </c>
      <c r="G19" s="3" t="s">
        <v>22</v>
      </c>
      <c r="H19" s="16" t="s">
        <v>23</v>
      </c>
      <c r="I19" s="25">
        <f>F19</f>
        <v>8533785</v>
      </c>
      <c r="J19" s="4"/>
      <c r="L19" s="1" t="s">
        <v>24</v>
      </c>
    </row>
    <row r="20" spans="1:12" ht="12" customHeight="1" x14ac:dyDescent="0.2">
      <c r="A20" s="8"/>
      <c r="B20" s="26" t="s">
        <v>25</v>
      </c>
      <c r="C20" s="8"/>
      <c r="D20" s="20"/>
      <c r="E20" s="13"/>
      <c r="F20" s="27">
        <f>SUM(F12:F19)</f>
        <v>62987291.340000011</v>
      </c>
      <c r="G20" s="21"/>
      <c r="H20" s="16"/>
      <c r="I20" s="28">
        <f>SUM(I12:I19)</f>
        <v>21097162.679424621</v>
      </c>
      <c r="J20" s="4" t="s">
        <v>26</v>
      </c>
      <c r="L20" s="29">
        <f>F20-'Page 8.4.2'!J57</f>
        <v>0</v>
      </c>
    </row>
    <row r="21" spans="1:12" ht="12" customHeight="1" x14ac:dyDescent="0.2">
      <c r="A21" s="8"/>
      <c r="I21" s="17"/>
    </row>
    <row r="22" spans="1:12" ht="12" customHeight="1" x14ac:dyDescent="0.2">
      <c r="A22" s="8"/>
      <c r="B22" s="9" t="s">
        <v>27</v>
      </c>
      <c r="C22" s="8"/>
      <c r="D22" s="20"/>
      <c r="E22" s="13"/>
      <c r="F22" s="21"/>
      <c r="G22" s="21"/>
      <c r="H22" s="16"/>
      <c r="I22" s="17"/>
      <c r="J22" s="22"/>
    </row>
    <row r="23" spans="1:12" ht="12" customHeight="1" x14ac:dyDescent="0.2">
      <c r="A23" s="8"/>
      <c r="B23" s="8" t="s">
        <v>28</v>
      </c>
      <c r="C23" s="8"/>
      <c r="D23" s="20" t="s">
        <v>29</v>
      </c>
      <c r="E23" s="13" t="s">
        <v>14</v>
      </c>
      <c r="F23" s="30">
        <f>SUMIFS('Page 8.4.2'!P:P,'Page 8.4.2'!N:N,"STMP"&amp;G23,'Page 8.4.2'!L:L,"&gt;1000000")</f>
        <v>-132899.47801244337</v>
      </c>
      <c r="G23" s="21" t="s">
        <v>15</v>
      </c>
      <c r="H23" s="16">
        <v>0.22953887558714423</v>
      </c>
      <c r="I23" s="17">
        <f t="shared" ref="I23:I29" si="1">H23*F23</f>
        <v>-30505.59674909465</v>
      </c>
      <c r="J23" s="22"/>
    </row>
    <row r="24" spans="1:12" x14ac:dyDescent="0.2">
      <c r="B24" s="8" t="s">
        <v>28</v>
      </c>
      <c r="C24" s="8"/>
      <c r="D24" s="3" t="s">
        <v>29</v>
      </c>
      <c r="E24" s="13" t="s">
        <v>14</v>
      </c>
      <c r="F24" s="30">
        <f>SUMIFS('Page 8.4.2'!P:P,'Page 8.4.2'!N:N,"STMP"&amp;G24,'Page 8.4.2'!L:L,"&gt;1000000")</f>
        <v>0</v>
      </c>
      <c r="G24" s="21" t="s">
        <v>16</v>
      </c>
      <c r="H24" s="16">
        <v>0.23084885646883446</v>
      </c>
      <c r="I24" s="17">
        <f t="shared" si="1"/>
        <v>0</v>
      </c>
      <c r="J24" s="4"/>
    </row>
    <row r="25" spans="1:12" x14ac:dyDescent="0.2">
      <c r="B25" s="8" t="s">
        <v>28</v>
      </c>
      <c r="C25" s="8"/>
      <c r="D25" s="3" t="s">
        <v>30</v>
      </c>
      <c r="E25" s="13" t="s">
        <v>14</v>
      </c>
      <c r="F25" s="30">
        <f>SUMIFS('Page 8.4.2'!P:P,'Page 8.4.2'!N:N,"HYDP"&amp;G25,'Page 8.4.2'!L:L,"&gt;1000000")</f>
        <v>-1313270.5789850354</v>
      </c>
      <c r="G25" s="21" t="s">
        <v>16</v>
      </c>
      <c r="H25" s="16">
        <v>0.23084885646883446</v>
      </c>
      <c r="I25" s="17">
        <f t="shared" si="1"/>
        <v>-303167.01139285957</v>
      </c>
      <c r="J25" s="4"/>
    </row>
    <row r="26" spans="1:12" x14ac:dyDescent="0.2">
      <c r="B26" s="8" t="s">
        <v>28</v>
      </c>
      <c r="D26" s="3" t="s">
        <v>31</v>
      </c>
      <c r="E26" s="13" t="s">
        <v>14</v>
      </c>
      <c r="F26" s="30">
        <f>SUMIFS('Page 8.4.2'!P:P,'Page 8.4.2'!N:N,"TRNP"&amp;G26,'Page 8.4.2'!L:L,"&gt;1000000")</f>
        <v>0</v>
      </c>
      <c r="G26" s="21" t="s">
        <v>15</v>
      </c>
      <c r="H26" s="16">
        <v>0.22953887558714423</v>
      </c>
      <c r="I26" s="17">
        <f t="shared" si="1"/>
        <v>0</v>
      </c>
    </row>
    <row r="27" spans="1:12" x14ac:dyDescent="0.2">
      <c r="B27" s="8" t="s">
        <v>28</v>
      </c>
      <c r="D27" s="3" t="s">
        <v>31</v>
      </c>
      <c r="E27" s="13" t="s">
        <v>14</v>
      </c>
      <c r="F27" s="30">
        <f>SUMIFS('Page 8.4.2'!P:P,'Page 8.4.2'!N:N,"TRNP"&amp;G27,'Page 8.4.2'!L:L,"&gt;1000000")</f>
        <v>0</v>
      </c>
      <c r="G27" s="21" t="s">
        <v>16</v>
      </c>
      <c r="H27" s="16">
        <v>0.23084885646883446</v>
      </c>
      <c r="I27" s="17">
        <f t="shared" si="1"/>
        <v>0</v>
      </c>
    </row>
    <row r="28" spans="1:12" x14ac:dyDescent="0.2">
      <c r="B28" s="8" t="s">
        <v>28</v>
      </c>
      <c r="D28" s="3" t="s">
        <v>32</v>
      </c>
      <c r="E28" s="13" t="s">
        <v>14</v>
      </c>
      <c r="F28" s="30">
        <f>SUMIFS('Page 8.4.2'!P:P,'Page 8.4.2'!N:N,"GNLP"&amp;G28,'Page 8.4.2'!L:L,"&gt;1000000")</f>
        <v>0</v>
      </c>
      <c r="G28" s="3" t="s">
        <v>20</v>
      </c>
      <c r="H28" s="16">
        <v>6.8539355270203509E-2</v>
      </c>
      <c r="I28" s="17">
        <f t="shared" si="1"/>
        <v>0</v>
      </c>
    </row>
    <row r="29" spans="1:12" ht="12" customHeight="1" x14ac:dyDescent="0.2">
      <c r="A29" s="8"/>
      <c r="B29" s="8" t="s">
        <v>28</v>
      </c>
      <c r="D29" s="3" t="s">
        <v>32</v>
      </c>
      <c r="E29" s="13" t="s">
        <v>14</v>
      </c>
      <c r="F29" s="30">
        <f>SUMIFS('Page 8.4.2'!P:P,'Page 8.4.2'!N:N,"GNLP"&amp;G29,'Page 8.4.2'!L:L,"&gt;1000000")</f>
        <v>0</v>
      </c>
      <c r="G29" s="21" t="s">
        <v>16</v>
      </c>
      <c r="H29" s="16">
        <v>0.23084885646883446</v>
      </c>
      <c r="I29" s="17">
        <f t="shared" si="1"/>
        <v>0</v>
      </c>
    </row>
    <row r="30" spans="1:12" ht="12" customHeight="1" x14ac:dyDescent="0.2">
      <c r="A30" s="8"/>
      <c r="B30" s="8" t="s">
        <v>28</v>
      </c>
      <c r="D30" s="3">
        <v>108360</v>
      </c>
      <c r="E30" s="13" t="s">
        <v>14</v>
      </c>
      <c r="F30" s="31">
        <f>SUMIFS('Page 8.4.2'!P:P,'Page 8.4.2'!N:N,"DSTP"&amp;G30,'Page 8.4.2'!L:L,"&gt;1000000")</f>
        <v>-144715.10403872374</v>
      </c>
      <c r="G30" s="3" t="s">
        <v>22</v>
      </c>
      <c r="H30" s="16" t="s">
        <v>23</v>
      </c>
      <c r="I30" s="25">
        <f>F30</f>
        <v>-144715.10403872374</v>
      </c>
    </row>
    <row r="31" spans="1:12" ht="12" customHeight="1" x14ac:dyDescent="0.2">
      <c r="A31" s="8"/>
      <c r="B31" s="32" t="s">
        <v>33</v>
      </c>
      <c r="C31" s="8"/>
      <c r="D31" s="3"/>
      <c r="E31" s="13"/>
      <c r="F31" s="33">
        <f>SUM(F23:F30)</f>
        <v>-1590885.1610362025</v>
      </c>
      <c r="G31" s="21"/>
      <c r="H31" s="16"/>
      <c r="I31" s="28">
        <f>SUM(I23:I30)</f>
        <v>-478387.71218067798</v>
      </c>
      <c r="J31" s="4" t="s">
        <v>34</v>
      </c>
      <c r="L31" s="29">
        <f>F31-'Page 8.4.2'!K57</f>
        <v>0</v>
      </c>
    </row>
    <row r="32" spans="1:12" ht="12" customHeight="1" x14ac:dyDescent="0.2">
      <c r="A32" s="8"/>
      <c r="B32" s="8"/>
      <c r="C32" s="8"/>
      <c r="D32" s="20"/>
      <c r="E32" s="34"/>
      <c r="F32" s="21"/>
      <c r="G32" s="21"/>
      <c r="H32" s="16"/>
      <c r="I32" s="17"/>
      <c r="J32" s="4"/>
    </row>
    <row r="33" spans="1:12" ht="12" customHeight="1" x14ac:dyDescent="0.2">
      <c r="A33" s="8"/>
      <c r="B33" s="32" t="s">
        <v>35</v>
      </c>
      <c r="C33" s="8"/>
      <c r="D33" s="20"/>
      <c r="E33" s="34"/>
      <c r="F33" s="21"/>
      <c r="G33" s="21"/>
      <c r="H33" s="16"/>
      <c r="I33" s="17"/>
      <c r="J33" s="4"/>
    </row>
    <row r="34" spans="1:12" ht="12" customHeight="1" x14ac:dyDescent="0.2">
      <c r="A34" s="8"/>
      <c r="B34" s="8" t="s">
        <v>36</v>
      </c>
      <c r="C34" s="8"/>
      <c r="D34" s="20" t="s">
        <v>37</v>
      </c>
      <c r="E34" s="13" t="s">
        <v>14</v>
      </c>
      <c r="F34" s="30">
        <f>SUMIFS('Page 8.4.2'!O:O,'Page 8.4.2'!N:N,"STMP"&amp;G34,'Page 8.4.2'!L:L,"&gt;1000000")</f>
        <v>132899.47801244337</v>
      </c>
      <c r="G34" s="21" t="s">
        <v>15</v>
      </c>
      <c r="H34" s="16">
        <v>0.22953887558714423</v>
      </c>
      <c r="I34" s="17">
        <f t="shared" ref="I34:I40" si="2">H34*F34</f>
        <v>30505.59674909465</v>
      </c>
      <c r="J34" s="4"/>
    </row>
    <row r="35" spans="1:12" ht="12" customHeight="1" x14ac:dyDescent="0.2">
      <c r="A35" s="8"/>
      <c r="B35" s="8" t="s">
        <v>36</v>
      </c>
      <c r="C35" s="8"/>
      <c r="D35" s="20" t="s">
        <v>37</v>
      </c>
      <c r="E35" s="13" t="s">
        <v>14</v>
      </c>
      <c r="F35" s="30">
        <f>SUMIFS('Page 8.4.2'!O:O,'Page 8.4.2'!N:N,"STMP"&amp;G35,'Page 8.4.2'!L:L,"&gt;1000000")</f>
        <v>0</v>
      </c>
      <c r="G35" s="21" t="s">
        <v>16</v>
      </c>
      <c r="H35" s="16">
        <v>0.23084885646883446</v>
      </c>
      <c r="I35" s="17">
        <f t="shared" si="2"/>
        <v>0</v>
      </c>
      <c r="J35" s="4"/>
    </row>
    <row r="36" spans="1:12" ht="12" customHeight="1" x14ac:dyDescent="0.2">
      <c r="A36" s="8"/>
      <c r="B36" s="8" t="s">
        <v>36</v>
      </c>
      <c r="C36" s="8"/>
      <c r="D36" s="20" t="s">
        <v>38</v>
      </c>
      <c r="E36" s="13" t="s">
        <v>14</v>
      </c>
      <c r="F36" s="30">
        <f>SUMIFS('Page 8.4.2'!O:O,'Page 8.4.2'!N:N,"HYDP"&amp;G36,'Page 8.4.2'!L:L,"&gt;1000000")</f>
        <v>1261175.5957319879</v>
      </c>
      <c r="G36" s="21" t="s">
        <v>16</v>
      </c>
      <c r="H36" s="16">
        <v>0.23084885646883446</v>
      </c>
      <c r="I36" s="17">
        <f t="shared" si="2"/>
        <v>291140.94408113044</v>
      </c>
      <c r="J36" s="4"/>
    </row>
    <row r="37" spans="1:12" ht="12" customHeight="1" x14ac:dyDescent="0.2">
      <c r="A37" s="8"/>
      <c r="B37" s="8" t="s">
        <v>36</v>
      </c>
      <c r="C37" s="8"/>
      <c r="D37" s="20" t="s">
        <v>39</v>
      </c>
      <c r="E37" s="13" t="s">
        <v>14</v>
      </c>
      <c r="F37" s="30">
        <f>SUMIFS('Page 8.4.2'!O:O,'Page 8.4.2'!N:N,"TRNP"&amp;G37,'Page 8.4.2'!L:L,"&gt;1000000")</f>
        <v>0</v>
      </c>
      <c r="G37" s="21" t="s">
        <v>15</v>
      </c>
      <c r="H37" s="16">
        <v>0.22953887558714423</v>
      </c>
      <c r="I37" s="17">
        <f t="shared" si="2"/>
        <v>0</v>
      </c>
    </row>
    <row r="38" spans="1:12" ht="12" customHeight="1" x14ac:dyDescent="0.2">
      <c r="A38" s="8"/>
      <c r="B38" s="8" t="s">
        <v>36</v>
      </c>
      <c r="C38" s="8"/>
      <c r="D38" s="20" t="s">
        <v>39</v>
      </c>
      <c r="E38" s="13" t="s">
        <v>14</v>
      </c>
      <c r="F38" s="30">
        <f>SUMIFS('Page 8.4.2'!O:O,'Page 8.4.2'!N:N,"TRNP"&amp;G38,'Page 8.4.2'!L:L,"&gt;1000000")</f>
        <v>0</v>
      </c>
      <c r="G38" s="21" t="s">
        <v>16</v>
      </c>
      <c r="H38" s="16">
        <v>0.23084885646883446</v>
      </c>
      <c r="I38" s="17">
        <f t="shared" si="2"/>
        <v>0</v>
      </c>
      <c r="J38" s="4"/>
    </row>
    <row r="39" spans="1:12" ht="12" customHeight="1" x14ac:dyDescent="0.2">
      <c r="A39" s="8"/>
      <c r="B39" s="8" t="s">
        <v>36</v>
      </c>
      <c r="C39" s="8"/>
      <c r="D39" s="20" t="s">
        <v>40</v>
      </c>
      <c r="E39" s="13" t="s">
        <v>14</v>
      </c>
      <c r="F39" s="30">
        <f>SUMIFS('Page 8.4.2'!O:O,'Page 8.4.2'!N:N,"GNLP"&amp;G39,'Page 8.4.2'!L:L,"&gt;1000000")</f>
        <v>0</v>
      </c>
      <c r="G39" s="3" t="s">
        <v>20</v>
      </c>
      <c r="H39" s="16">
        <v>6.8539355270203509E-2</v>
      </c>
      <c r="I39" s="17">
        <f t="shared" si="2"/>
        <v>0</v>
      </c>
      <c r="J39" s="4"/>
    </row>
    <row r="40" spans="1:12" ht="12" customHeight="1" x14ac:dyDescent="0.2">
      <c r="A40" s="8"/>
      <c r="B40" s="8" t="s">
        <v>36</v>
      </c>
      <c r="C40" s="8"/>
      <c r="D40" s="20" t="s">
        <v>40</v>
      </c>
      <c r="E40" s="13" t="s">
        <v>14</v>
      </c>
      <c r="F40" s="30">
        <f>SUMIFS('Page 8.4.2'!O:O,'Page 8.4.2'!N:N,"GNLP"&amp;G40,'Page 8.4.2'!L:L,"&gt;1000000")</f>
        <v>0</v>
      </c>
      <c r="G40" s="21" t="s">
        <v>16</v>
      </c>
      <c r="H40" s="16">
        <v>0.23084885646883446</v>
      </c>
      <c r="I40" s="17">
        <f t="shared" si="2"/>
        <v>0</v>
      </c>
      <c r="J40" s="4"/>
    </row>
    <row r="41" spans="1:12" ht="12" customHeight="1" x14ac:dyDescent="0.2">
      <c r="A41" s="8"/>
      <c r="B41" s="8" t="s">
        <v>36</v>
      </c>
      <c r="C41" s="8"/>
      <c r="D41" s="20">
        <v>403360</v>
      </c>
      <c r="E41" s="13" t="s">
        <v>14</v>
      </c>
      <c r="F41" s="31">
        <f>SUMIFS('Page 8.4.2'!O:O,'Page 8.4.2'!N:N,"DSTP"&amp;G41,'Page 8.4.2'!L:L,"&gt;1000000")</f>
        <v>144715.10403872374</v>
      </c>
      <c r="G41" s="3" t="s">
        <v>22</v>
      </c>
      <c r="H41" s="16" t="s">
        <v>23</v>
      </c>
      <c r="I41" s="25">
        <f>F41</f>
        <v>144715.10403872374</v>
      </c>
      <c r="J41" s="4"/>
    </row>
    <row r="42" spans="1:12" ht="12" customHeight="1" x14ac:dyDescent="0.2">
      <c r="A42" s="8"/>
      <c r="B42" s="32" t="s">
        <v>41</v>
      </c>
      <c r="C42" s="8"/>
      <c r="D42" s="20"/>
      <c r="E42" s="13"/>
      <c r="F42" s="27">
        <f>SUM(F34:F41)</f>
        <v>1538790.1777831549</v>
      </c>
      <c r="G42" s="21"/>
      <c r="H42" s="16"/>
      <c r="I42" s="28">
        <f>SUM(I34:I41)</f>
        <v>466361.64486894885</v>
      </c>
      <c r="J42" s="4" t="s">
        <v>34</v>
      </c>
      <c r="L42" s="29">
        <f>F42-'Page 8.4.2'!L57</f>
        <v>0</v>
      </c>
    </row>
    <row r="43" spans="1:12" ht="12" customHeight="1" x14ac:dyDescent="0.2">
      <c r="A43" s="8"/>
      <c r="H43" s="35"/>
      <c r="I43" s="17"/>
      <c r="J43" s="4"/>
    </row>
    <row r="44" spans="1:12" ht="12" customHeight="1" x14ac:dyDescent="0.2">
      <c r="A44" s="8"/>
      <c r="B44" s="36"/>
      <c r="C44" s="37"/>
      <c r="D44" s="20"/>
      <c r="E44" s="20"/>
      <c r="F44" s="21"/>
      <c r="G44" s="38"/>
      <c r="H44" s="35"/>
      <c r="I44" s="17"/>
      <c r="J44" s="4"/>
    </row>
    <row r="45" spans="1:12" ht="12" customHeight="1" x14ac:dyDescent="0.2">
      <c r="A45" s="8"/>
      <c r="B45" s="8"/>
      <c r="C45" s="8"/>
      <c r="D45" s="20"/>
      <c r="E45" s="13"/>
      <c r="F45" s="21"/>
      <c r="G45" s="21"/>
      <c r="H45" s="40"/>
      <c r="I45" s="14"/>
      <c r="J45" s="4"/>
    </row>
    <row r="46" spans="1:12" ht="12" customHeight="1" x14ac:dyDescent="0.2">
      <c r="A46" s="8"/>
      <c r="B46" s="8"/>
      <c r="C46" s="8"/>
      <c r="D46" s="20"/>
      <c r="E46" s="13"/>
      <c r="F46" s="21"/>
      <c r="G46" s="21"/>
      <c r="H46" s="40"/>
      <c r="I46" s="14"/>
      <c r="J46" s="4"/>
    </row>
    <row r="47" spans="1:12" ht="12" customHeight="1" x14ac:dyDescent="0.2">
      <c r="A47" s="8"/>
      <c r="B47" s="8"/>
      <c r="C47" s="8"/>
      <c r="D47" s="20"/>
      <c r="E47" s="13"/>
      <c r="F47" s="21"/>
      <c r="G47" s="21"/>
      <c r="H47" s="40"/>
      <c r="I47" s="14"/>
      <c r="J47" s="4"/>
    </row>
    <row r="48" spans="1:12" ht="12" customHeight="1" x14ac:dyDescent="0.2">
      <c r="A48" s="8"/>
      <c r="B48" s="8"/>
      <c r="C48" s="8"/>
      <c r="D48" s="20"/>
      <c r="E48" s="13"/>
      <c r="F48" s="21"/>
      <c r="G48" s="21"/>
      <c r="H48" s="40"/>
      <c r="I48" s="10"/>
      <c r="J48" s="4"/>
    </row>
    <row r="49" spans="1:10" s="8" customFormat="1" ht="12" customHeight="1" x14ac:dyDescent="0.2">
      <c r="D49" s="20"/>
      <c r="E49" s="13"/>
      <c r="F49" s="21"/>
      <c r="G49" s="21"/>
      <c r="H49" s="10"/>
      <c r="I49" s="10"/>
      <c r="J49" s="10"/>
    </row>
    <row r="50" spans="1:10" s="8" customFormat="1" ht="12" customHeight="1" x14ac:dyDescent="0.2">
      <c r="D50" s="20"/>
      <c r="E50" s="13"/>
      <c r="F50" s="21"/>
      <c r="G50" s="21"/>
      <c r="H50" s="10"/>
      <c r="I50" s="10"/>
      <c r="J50" s="10"/>
    </row>
    <row r="51" spans="1:10" ht="12" customHeight="1" x14ac:dyDescent="0.2">
      <c r="A51" s="8"/>
      <c r="B51" s="8"/>
      <c r="C51" s="8"/>
      <c r="D51" s="20"/>
      <c r="E51" s="13"/>
      <c r="F51" s="21"/>
      <c r="G51" s="21"/>
      <c r="H51" s="10"/>
      <c r="I51" s="10"/>
      <c r="J51" s="41"/>
    </row>
    <row r="52" spans="1:10" ht="12" customHeight="1" x14ac:dyDescent="0.2">
      <c r="A52" s="8"/>
      <c r="B52" s="8"/>
      <c r="C52" s="8"/>
      <c r="D52" s="20"/>
      <c r="E52" s="13"/>
      <c r="F52" s="21"/>
      <c r="G52" s="21"/>
      <c r="H52" s="10"/>
      <c r="I52" s="10"/>
      <c r="J52" s="41"/>
    </row>
    <row r="53" spans="1:10" ht="12" customHeight="1" x14ac:dyDescent="0.2">
      <c r="A53" s="8"/>
      <c r="B53" s="42"/>
      <c r="C53" s="8"/>
      <c r="D53" s="43"/>
      <c r="E53" s="10" t="s">
        <v>42</v>
      </c>
      <c r="F53" s="10"/>
      <c r="G53" s="10"/>
      <c r="H53" s="10"/>
      <c r="I53" s="10"/>
      <c r="J53" s="41"/>
    </row>
    <row r="54" spans="1:10" ht="12" customHeight="1" thickBot="1" x14ac:dyDescent="0.25">
      <c r="A54" s="8"/>
      <c r="B54" s="44" t="s">
        <v>43</v>
      </c>
      <c r="C54" s="8"/>
      <c r="D54" s="43"/>
      <c r="E54" s="10" t="s">
        <v>42</v>
      </c>
      <c r="F54" s="10"/>
      <c r="G54" s="10"/>
      <c r="H54" s="10"/>
      <c r="I54" s="10"/>
      <c r="J54" s="41"/>
    </row>
    <row r="55" spans="1:10" ht="12" customHeight="1" x14ac:dyDescent="0.2">
      <c r="A55" s="45"/>
      <c r="B55" s="46"/>
      <c r="C55" s="47"/>
      <c r="D55" s="48"/>
      <c r="E55" s="49" t="s">
        <v>42</v>
      </c>
      <c r="F55" s="50"/>
      <c r="G55" s="49"/>
      <c r="H55" s="49"/>
      <c r="I55" s="49"/>
      <c r="J55" s="51"/>
    </row>
    <row r="56" spans="1:10" ht="12" customHeight="1" x14ac:dyDescent="0.2">
      <c r="A56" s="52"/>
      <c r="B56" s="42"/>
      <c r="C56" s="8"/>
      <c r="D56" s="43"/>
      <c r="E56" s="10" t="s">
        <v>42</v>
      </c>
      <c r="F56" s="10"/>
      <c r="G56" s="10"/>
      <c r="H56" s="10"/>
      <c r="I56" s="10"/>
      <c r="J56" s="53"/>
    </row>
    <row r="57" spans="1:10" ht="12" customHeight="1" x14ac:dyDescent="0.2">
      <c r="A57" s="52"/>
      <c r="B57" s="42"/>
      <c r="C57" s="8"/>
      <c r="D57" s="43"/>
      <c r="E57" s="10" t="s">
        <v>42</v>
      </c>
      <c r="F57" s="10"/>
      <c r="G57" s="10"/>
      <c r="H57" s="10"/>
      <c r="I57" s="10"/>
      <c r="J57" s="53"/>
    </row>
    <row r="58" spans="1:10" ht="12" customHeight="1" x14ac:dyDescent="0.2">
      <c r="A58" s="52"/>
      <c r="B58" s="8"/>
      <c r="C58" s="8"/>
      <c r="D58" s="43"/>
      <c r="E58" s="10" t="s">
        <v>42</v>
      </c>
      <c r="F58" s="10"/>
      <c r="G58" s="10"/>
      <c r="H58" s="10"/>
      <c r="I58" s="10"/>
      <c r="J58" s="54"/>
    </row>
    <row r="59" spans="1:10" ht="12" customHeight="1" x14ac:dyDescent="0.2">
      <c r="A59" s="52"/>
      <c r="B59" s="8"/>
      <c r="C59" s="8"/>
      <c r="D59" s="43"/>
      <c r="E59" s="10" t="s">
        <v>42</v>
      </c>
      <c r="F59" s="8"/>
      <c r="G59" s="8"/>
      <c r="H59" s="8"/>
      <c r="I59" s="8"/>
      <c r="J59" s="55"/>
    </row>
    <row r="60" spans="1:10" x14ac:dyDescent="0.2">
      <c r="A60" s="52"/>
      <c r="B60" s="8"/>
      <c r="C60" s="8"/>
      <c r="D60" s="56"/>
      <c r="E60" s="13"/>
      <c r="F60" s="37"/>
      <c r="G60" s="8"/>
      <c r="H60" s="8"/>
      <c r="I60" s="8"/>
      <c r="J60" s="55"/>
    </row>
    <row r="61" spans="1:10" x14ac:dyDescent="0.2">
      <c r="A61" s="52"/>
      <c r="B61" s="8"/>
      <c r="C61" s="8"/>
      <c r="D61" s="21"/>
      <c r="E61" s="13"/>
      <c r="F61" s="14"/>
      <c r="G61" s="57"/>
      <c r="H61" s="8"/>
      <c r="I61" s="8"/>
      <c r="J61" s="55"/>
    </row>
    <row r="62" spans="1:10" x14ac:dyDescent="0.2">
      <c r="A62" s="52"/>
      <c r="B62" s="8"/>
      <c r="C62" s="8"/>
      <c r="D62" s="21"/>
      <c r="E62" s="13"/>
      <c r="F62" s="14"/>
      <c r="G62" s="57"/>
      <c r="H62" s="8"/>
      <c r="I62" s="8"/>
      <c r="J62" s="55"/>
    </row>
    <row r="63" spans="1:10" x14ac:dyDescent="0.2">
      <c r="A63" s="52"/>
      <c r="B63" s="8"/>
      <c r="C63" s="8"/>
      <c r="D63" s="21"/>
      <c r="E63" s="13"/>
      <c r="F63" s="14"/>
      <c r="G63" s="57"/>
      <c r="H63" s="8"/>
      <c r="I63" s="8"/>
      <c r="J63" s="55"/>
    </row>
    <row r="64" spans="1:10" x14ac:dyDescent="0.2">
      <c r="A64" s="52"/>
      <c r="B64" s="8"/>
      <c r="C64" s="8"/>
      <c r="D64" s="21"/>
      <c r="E64" s="13"/>
      <c r="F64" s="14"/>
      <c r="G64" s="57"/>
      <c r="H64" s="8"/>
      <c r="I64" s="8"/>
      <c r="J64" s="55"/>
    </row>
    <row r="65" spans="1:10" x14ac:dyDescent="0.2">
      <c r="A65" s="52"/>
      <c r="B65" s="8"/>
      <c r="C65" s="8"/>
      <c r="D65" s="21"/>
      <c r="E65" s="13"/>
      <c r="F65" s="14"/>
      <c r="G65" s="57"/>
      <c r="H65" s="8"/>
      <c r="I65" s="8"/>
      <c r="J65" s="55"/>
    </row>
    <row r="66" spans="1:10" ht="13.5" thickBot="1" x14ac:dyDescent="0.25">
      <c r="A66" s="58"/>
      <c r="B66" s="59"/>
      <c r="C66" s="59"/>
      <c r="D66" s="60"/>
      <c r="E66" s="61"/>
      <c r="F66" s="62"/>
      <c r="G66" s="59"/>
      <c r="H66" s="59"/>
      <c r="I66" s="59"/>
      <c r="J66" s="63"/>
    </row>
    <row r="67" spans="1:10" x14ac:dyDescent="0.2">
      <c r="D67" s="64"/>
      <c r="E67" s="13"/>
      <c r="F67" s="14"/>
    </row>
    <row r="68" spans="1:10" x14ac:dyDescent="0.2">
      <c r="D68" s="20"/>
      <c r="E68" s="13"/>
      <c r="F68" s="14"/>
    </row>
    <row r="69" spans="1:10" x14ac:dyDescent="0.2">
      <c r="D69" s="20"/>
      <c r="E69" s="13"/>
      <c r="F69" s="14"/>
    </row>
    <row r="70" spans="1:10" x14ac:dyDescent="0.2">
      <c r="D70" s="21"/>
      <c r="E70" s="13"/>
      <c r="F70" s="14"/>
    </row>
    <row r="71" spans="1:10" x14ac:dyDescent="0.2">
      <c r="D71" s="20"/>
      <c r="E71" s="13"/>
      <c r="F71" s="14"/>
    </row>
    <row r="72" spans="1:10" x14ac:dyDescent="0.2">
      <c r="D72" s="64"/>
      <c r="E72" s="13"/>
      <c r="F72" s="14"/>
    </row>
    <row r="73" spans="1:10" x14ac:dyDescent="0.2">
      <c r="D73" s="65"/>
    </row>
    <row r="74" spans="1:10" x14ac:dyDescent="0.2">
      <c r="D74" s="65"/>
    </row>
    <row r="75" spans="1:10" x14ac:dyDescent="0.2">
      <c r="D75" s="65"/>
    </row>
    <row r="76" spans="1:10" x14ac:dyDescent="0.2">
      <c r="D76" s="65"/>
    </row>
    <row r="77" spans="1:10" x14ac:dyDescent="0.2">
      <c r="D77" s="65"/>
    </row>
    <row r="78" spans="1:10" x14ac:dyDescent="0.2">
      <c r="D78" s="65"/>
    </row>
    <row r="79" spans="1:10" x14ac:dyDescent="0.2">
      <c r="D79" s="65"/>
    </row>
    <row r="80" spans="1:10" x14ac:dyDescent="0.2">
      <c r="D80" s="65"/>
    </row>
    <row r="81" spans="4:4" x14ac:dyDescent="0.2">
      <c r="D81" s="65"/>
    </row>
    <row r="82" spans="4:4" x14ac:dyDescent="0.2">
      <c r="D82" s="65"/>
    </row>
    <row r="83" spans="4:4" x14ac:dyDescent="0.2">
      <c r="D83" s="65"/>
    </row>
    <row r="84" spans="4:4" x14ac:dyDescent="0.2">
      <c r="D84" s="65"/>
    </row>
    <row r="85" spans="4:4" x14ac:dyDescent="0.2">
      <c r="D85" s="65"/>
    </row>
    <row r="86" spans="4:4" x14ac:dyDescent="0.2">
      <c r="D86" s="65"/>
    </row>
    <row r="87" spans="4:4" x14ac:dyDescent="0.2">
      <c r="D87" s="65"/>
    </row>
    <row r="88" spans="4:4" x14ac:dyDescent="0.2">
      <c r="D88" s="65"/>
    </row>
    <row r="89" spans="4:4" x14ac:dyDescent="0.2">
      <c r="D89" s="65"/>
    </row>
    <row r="90" spans="4:4" x14ac:dyDescent="0.2">
      <c r="D90" s="65"/>
    </row>
    <row r="91" spans="4:4" x14ac:dyDescent="0.2">
      <c r="D91" s="65"/>
    </row>
    <row r="92" spans="4:4" x14ac:dyDescent="0.2">
      <c r="D92" s="65"/>
    </row>
    <row r="93" spans="4:4" x14ac:dyDescent="0.2">
      <c r="D93" s="65"/>
    </row>
    <row r="94" spans="4:4" x14ac:dyDescent="0.2">
      <c r="D94" s="65"/>
    </row>
    <row r="95" spans="4:4" x14ac:dyDescent="0.2">
      <c r="D95" s="65"/>
    </row>
    <row r="96" spans="4:4" x14ac:dyDescent="0.2">
      <c r="D96" s="65"/>
    </row>
    <row r="97" spans="4:4" x14ac:dyDescent="0.2">
      <c r="D97" s="65"/>
    </row>
    <row r="98" spans="4:4" x14ac:dyDescent="0.2">
      <c r="D98" s="65"/>
    </row>
    <row r="99" spans="4:4" x14ac:dyDescent="0.2">
      <c r="D99" s="65"/>
    </row>
    <row r="100" spans="4:4" x14ac:dyDescent="0.2">
      <c r="D100" s="65"/>
    </row>
    <row r="101" spans="4:4" x14ac:dyDescent="0.2">
      <c r="D101" s="65"/>
    </row>
    <row r="102" spans="4:4" x14ac:dyDescent="0.2">
      <c r="D102" s="65"/>
    </row>
    <row r="103" spans="4:4" x14ac:dyDescent="0.2">
      <c r="D103" s="65"/>
    </row>
    <row r="104" spans="4:4" x14ac:dyDescent="0.2">
      <c r="D104" s="65"/>
    </row>
    <row r="105" spans="4:4" x14ac:dyDescent="0.2">
      <c r="D105" s="65"/>
    </row>
    <row r="106" spans="4:4" x14ac:dyDescent="0.2">
      <c r="D106" s="65"/>
    </row>
    <row r="107" spans="4:4" x14ac:dyDescent="0.2">
      <c r="D107" s="65"/>
    </row>
    <row r="108" spans="4:4" x14ac:dyDescent="0.2">
      <c r="D108" s="65"/>
    </row>
    <row r="109" spans="4:4" x14ac:dyDescent="0.2">
      <c r="D109" s="65"/>
    </row>
    <row r="110" spans="4:4" x14ac:dyDescent="0.2">
      <c r="D110" s="65"/>
    </row>
    <row r="111" spans="4:4" x14ac:dyDescent="0.2">
      <c r="D111" s="65"/>
    </row>
    <row r="112" spans="4:4" x14ac:dyDescent="0.2">
      <c r="D112" s="65"/>
    </row>
    <row r="113" spans="4:4" x14ac:dyDescent="0.2">
      <c r="D113" s="65"/>
    </row>
    <row r="114" spans="4:4" x14ac:dyDescent="0.2">
      <c r="D114" s="65"/>
    </row>
    <row r="115" spans="4:4" x14ac:dyDescent="0.2">
      <c r="D115" s="65"/>
    </row>
    <row r="116" spans="4:4" x14ac:dyDescent="0.2">
      <c r="D116" s="65"/>
    </row>
    <row r="117" spans="4:4" x14ac:dyDescent="0.2">
      <c r="D117" s="65"/>
    </row>
    <row r="118" spans="4:4" x14ac:dyDescent="0.2">
      <c r="D118" s="65"/>
    </row>
    <row r="119" spans="4:4" x14ac:dyDescent="0.2">
      <c r="D119" s="65"/>
    </row>
    <row r="120" spans="4:4" x14ac:dyDescent="0.2">
      <c r="D120" s="65"/>
    </row>
    <row r="121" spans="4:4" x14ac:dyDescent="0.2">
      <c r="D121" s="65"/>
    </row>
    <row r="122" spans="4:4" x14ac:dyDescent="0.2">
      <c r="D122" s="65"/>
    </row>
    <row r="123" spans="4:4" x14ac:dyDescent="0.2">
      <c r="D123" s="65"/>
    </row>
    <row r="124" spans="4:4" x14ac:dyDescent="0.2">
      <c r="D124" s="65"/>
    </row>
    <row r="125" spans="4:4" x14ac:dyDescent="0.2">
      <c r="D125" s="65"/>
    </row>
    <row r="126" spans="4:4" x14ac:dyDescent="0.2">
      <c r="D126" s="65"/>
    </row>
    <row r="127" spans="4:4" x14ac:dyDescent="0.2">
      <c r="D127" s="65"/>
    </row>
    <row r="128" spans="4:4" x14ac:dyDescent="0.2">
      <c r="D128" s="65"/>
    </row>
    <row r="129" spans="4:4" x14ac:dyDescent="0.2">
      <c r="D129" s="65"/>
    </row>
    <row r="130" spans="4:4" x14ac:dyDescent="0.2">
      <c r="D130" s="65"/>
    </row>
    <row r="131" spans="4:4" x14ac:dyDescent="0.2">
      <c r="D131" s="65"/>
    </row>
    <row r="132" spans="4:4" x14ac:dyDescent="0.2">
      <c r="D132" s="65"/>
    </row>
    <row r="133" spans="4:4" x14ac:dyDescent="0.2">
      <c r="D133" s="65"/>
    </row>
    <row r="134" spans="4:4" x14ac:dyDescent="0.2">
      <c r="D134" s="65"/>
    </row>
    <row r="135" spans="4:4" x14ac:dyDescent="0.2">
      <c r="D135" s="65"/>
    </row>
    <row r="136" spans="4:4" x14ac:dyDescent="0.2">
      <c r="D136" s="65"/>
    </row>
    <row r="137" spans="4:4" x14ac:dyDescent="0.2">
      <c r="D137" s="65"/>
    </row>
    <row r="138" spans="4:4" x14ac:dyDescent="0.2">
      <c r="D138" s="65"/>
    </row>
    <row r="139" spans="4:4" x14ac:dyDescent="0.2">
      <c r="D139" s="65"/>
    </row>
    <row r="140" spans="4:4" x14ac:dyDescent="0.2">
      <c r="D140" s="65"/>
    </row>
    <row r="141" spans="4:4" x14ac:dyDescent="0.2">
      <c r="D141" s="65"/>
    </row>
    <row r="142" spans="4:4" x14ac:dyDescent="0.2">
      <c r="D142" s="65"/>
    </row>
    <row r="143" spans="4:4" x14ac:dyDescent="0.2">
      <c r="D143" s="65"/>
    </row>
    <row r="144" spans="4:4" x14ac:dyDescent="0.2">
      <c r="D144" s="65"/>
    </row>
    <row r="145" spans="4:4" x14ac:dyDescent="0.2">
      <c r="D145" s="65"/>
    </row>
    <row r="146" spans="4:4" x14ac:dyDescent="0.2">
      <c r="D146" s="65"/>
    </row>
    <row r="147" spans="4:4" x14ac:dyDescent="0.2">
      <c r="D147" s="65"/>
    </row>
    <row r="148" spans="4:4" x14ac:dyDescent="0.2">
      <c r="D148" s="65"/>
    </row>
    <row r="149" spans="4:4" x14ac:dyDescent="0.2">
      <c r="D149" s="65"/>
    </row>
    <row r="150" spans="4:4" x14ac:dyDescent="0.2">
      <c r="D150" s="65"/>
    </row>
    <row r="151" spans="4:4" x14ac:dyDescent="0.2">
      <c r="D151" s="65"/>
    </row>
    <row r="152" spans="4:4" x14ac:dyDescent="0.2">
      <c r="D152" s="65"/>
    </row>
    <row r="153" spans="4:4" x14ac:dyDescent="0.2">
      <c r="D153" s="65"/>
    </row>
    <row r="154" spans="4:4" x14ac:dyDescent="0.2">
      <c r="D154" s="65"/>
    </row>
    <row r="155" spans="4:4" x14ac:dyDescent="0.2">
      <c r="D155" s="65"/>
    </row>
    <row r="156" spans="4:4" x14ac:dyDescent="0.2">
      <c r="D156" s="65"/>
    </row>
    <row r="157" spans="4:4" x14ac:dyDescent="0.2">
      <c r="D157" s="65"/>
    </row>
    <row r="158" spans="4:4" x14ac:dyDescent="0.2">
      <c r="D158" s="65"/>
    </row>
    <row r="159" spans="4:4" x14ac:dyDescent="0.2">
      <c r="D159" s="65"/>
    </row>
    <row r="160" spans="4:4" x14ac:dyDescent="0.2">
      <c r="D160" s="65"/>
    </row>
    <row r="161" spans="4:4" x14ac:dyDescent="0.2">
      <c r="D161" s="65"/>
    </row>
    <row r="162" spans="4:4" x14ac:dyDescent="0.2">
      <c r="D162" s="65"/>
    </row>
    <row r="163" spans="4:4" x14ac:dyDescent="0.2">
      <c r="D163" s="65"/>
    </row>
    <row r="164" spans="4:4" x14ac:dyDescent="0.2">
      <c r="D164" s="65"/>
    </row>
    <row r="165" spans="4:4" x14ac:dyDescent="0.2">
      <c r="D165" s="65"/>
    </row>
    <row r="166" spans="4:4" x14ac:dyDescent="0.2">
      <c r="D166" s="65"/>
    </row>
    <row r="167" spans="4:4" x14ac:dyDescent="0.2">
      <c r="D167" s="65"/>
    </row>
    <row r="168" spans="4:4" x14ac:dyDescent="0.2">
      <c r="D168" s="65"/>
    </row>
    <row r="169" spans="4:4" x14ac:dyDescent="0.2">
      <c r="D169" s="65"/>
    </row>
    <row r="170" spans="4:4" x14ac:dyDescent="0.2">
      <c r="D170" s="65"/>
    </row>
    <row r="171" spans="4:4" x14ac:dyDescent="0.2">
      <c r="D171" s="65"/>
    </row>
    <row r="172" spans="4:4" x14ac:dyDescent="0.2">
      <c r="D172" s="65"/>
    </row>
    <row r="173" spans="4:4" x14ac:dyDescent="0.2">
      <c r="D173" s="65"/>
    </row>
    <row r="174" spans="4:4" x14ac:dyDescent="0.2">
      <c r="D174" s="65"/>
    </row>
    <row r="175" spans="4:4" x14ac:dyDescent="0.2">
      <c r="D175" s="65"/>
    </row>
    <row r="176" spans="4:4" x14ac:dyDescent="0.2">
      <c r="D176" s="65"/>
    </row>
    <row r="177" spans="4:4" x14ac:dyDescent="0.2">
      <c r="D177" s="65"/>
    </row>
    <row r="178" spans="4:4" x14ac:dyDescent="0.2">
      <c r="D178" s="65"/>
    </row>
    <row r="179" spans="4:4" x14ac:dyDescent="0.2">
      <c r="D179" s="65"/>
    </row>
    <row r="180" spans="4:4" x14ac:dyDescent="0.2">
      <c r="D180" s="65"/>
    </row>
    <row r="181" spans="4:4" x14ac:dyDescent="0.2">
      <c r="D181" s="65"/>
    </row>
    <row r="182" spans="4:4" x14ac:dyDescent="0.2">
      <c r="D182" s="65"/>
    </row>
    <row r="183" spans="4:4" x14ac:dyDescent="0.2">
      <c r="D183" s="65"/>
    </row>
    <row r="184" spans="4:4" x14ac:dyDescent="0.2">
      <c r="D184" s="65"/>
    </row>
    <row r="185" spans="4:4" x14ac:dyDescent="0.2">
      <c r="D185" s="65"/>
    </row>
    <row r="186" spans="4:4" x14ac:dyDescent="0.2">
      <c r="D186" s="65"/>
    </row>
    <row r="187" spans="4:4" x14ac:dyDescent="0.2">
      <c r="D187" s="65"/>
    </row>
    <row r="188" spans="4:4" x14ac:dyDescent="0.2">
      <c r="D188" s="65"/>
    </row>
    <row r="189" spans="4:4" x14ac:dyDescent="0.2">
      <c r="D189" s="65"/>
    </row>
    <row r="190" spans="4:4" x14ac:dyDescent="0.2">
      <c r="D190" s="65"/>
    </row>
    <row r="191" spans="4:4" x14ac:dyDescent="0.2">
      <c r="D191" s="65"/>
    </row>
    <row r="192" spans="4:4" x14ac:dyDescent="0.2">
      <c r="D192" s="65"/>
    </row>
    <row r="193" spans="4:4" x14ac:dyDescent="0.2">
      <c r="D193" s="65"/>
    </row>
    <row r="194" spans="4:4" x14ac:dyDescent="0.2">
      <c r="D194" s="65"/>
    </row>
    <row r="195" spans="4:4" x14ac:dyDescent="0.2">
      <c r="D195" s="65"/>
    </row>
    <row r="196" spans="4:4" x14ac:dyDescent="0.2">
      <c r="D196" s="65"/>
    </row>
    <row r="197" spans="4:4" x14ac:dyDescent="0.2">
      <c r="D197" s="65"/>
    </row>
    <row r="198" spans="4:4" x14ac:dyDescent="0.2">
      <c r="D198" s="65"/>
    </row>
    <row r="199" spans="4:4" x14ac:dyDescent="0.2">
      <c r="D199" s="65"/>
    </row>
    <row r="200" spans="4:4" x14ac:dyDescent="0.2">
      <c r="D200" s="65"/>
    </row>
    <row r="201" spans="4:4" x14ac:dyDescent="0.2">
      <c r="D201" s="65"/>
    </row>
    <row r="202" spans="4:4" x14ac:dyDescent="0.2">
      <c r="D202" s="65"/>
    </row>
    <row r="203" spans="4:4" x14ac:dyDescent="0.2">
      <c r="D203" s="65"/>
    </row>
    <row r="204" spans="4:4" x14ac:dyDescent="0.2">
      <c r="D204" s="65"/>
    </row>
    <row r="205" spans="4:4" x14ac:dyDescent="0.2">
      <c r="D205" s="65"/>
    </row>
    <row r="206" spans="4:4" x14ac:dyDescent="0.2">
      <c r="D206" s="65"/>
    </row>
    <row r="207" spans="4:4" x14ac:dyDescent="0.2">
      <c r="D207" s="65"/>
    </row>
    <row r="208" spans="4:4" x14ac:dyDescent="0.2">
      <c r="D208" s="65"/>
    </row>
    <row r="209" spans="4:4" x14ac:dyDescent="0.2">
      <c r="D209" s="65"/>
    </row>
    <row r="210" spans="4:4" x14ac:dyDescent="0.2">
      <c r="D210" s="65"/>
    </row>
    <row r="211" spans="4:4" x14ac:dyDescent="0.2">
      <c r="D211" s="65"/>
    </row>
    <row r="212" spans="4:4" x14ac:dyDescent="0.2">
      <c r="D212" s="65"/>
    </row>
    <row r="213" spans="4:4" x14ac:dyDescent="0.2">
      <c r="D213" s="65"/>
    </row>
    <row r="214" spans="4:4" x14ac:dyDescent="0.2">
      <c r="D214" s="65"/>
    </row>
    <row r="215" spans="4:4" x14ac:dyDescent="0.2">
      <c r="D215" s="65"/>
    </row>
    <row r="216" spans="4:4" x14ac:dyDescent="0.2">
      <c r="D216" s="65"/>
    </row>
    <row r="217" spans="4:4" x14ac:dyDescent="0.2">
      <c r="D217" s="65"/>
    </row>
    <row r="218" spans="4:4" x14ac:dyDescent="0.2">
      <c r="D218" s="65"/>
    </row>
    <row r="219" spans="4:4" x14ac:dyDescent="0.2">
      <c r="D219" s="65"/>
    </row>
    <row r="220" spans="4:4" x14ac:dyDescent="0.2">
      <c r="D220" s="65"/>
    </row>
    <row r="221" spans="4:4" x14ac:dyDescent="0.2">
      <c r="D221" s="65"/>
    </row>
    <row r="222" spans="4:4" x14ac:dyDescent="0.2">
      <c r="D222" s="65"/>
    </row>
    <row r="223" spans="4:4" x14ac:dyDescent="0.2">
      <c r="D223" s="65"/>
    </row>
    <row r="224" spans="4:4" x14ac:dyDescent="0.2">
      <c r="D224" s="65"/>
    </row>
    <row r="225" spans="4:4" x14ac:dyDescent="0.2">
      <c r="D225" s="65"/>
    </row>
    <row r="226" spans="4:4" x14ac:dyDescent="0.2">
      <c r="D226" s="65"/>
    </row>
    <row r="227" spans="4:4" x14ac:dyDescent="0.2">
      <c r="D227" s="65"/>
    </row>
    <row r="228" spans="4:4" x14ac:dyDescent="0.2">
      <c r="D228" s="65"/>
    </row>
    <row r="229" spans="4:4" x14ac:dyDescent="0.2">
      <c r="D229" s="65"/>
    </row>
    <row r="230" spans="4:4" x14ac:dyDescent="0.2">
      <c r="D230" s="65"/>
    </row>
    <row r="231" spans="4:4" x14ac:dyDescent="0.2">
      <c r="D231" s="65"/>
    </row>
    <row r="232" spans="4:4" x14ac:dyDescent="0.2">
      <c r="D232" s="65"/>
    </row>
    <row r="233" spans="4:4" x14ac:dyDescent="0.2">
      <c r="D233" s="65"/>
    </row>
    <row r="234" spans="4:4" x14ac:dyDescent="0.2">
      <c r="D234" s="65"/>
    </row>
    <row r="235" spans="4:4" x14ac:dyDescent="0.2">
      <c r="D235" s="65"/>
    </row>
    <row r="236" spans="4:4" x14ac:dyDescent="0.2">
      <c r="D236" s="65"/>
    </row>
    <row r="237" spans="4:4" x14ac:dyDescent="0.2">
      <c r="D237" s="65"/>
    </row>
    <row r="238" spans="4:4" x14ac:dyDescent="0.2">
      <c r="D238" s="65"/>
    </row>
    <row r="239" spans="4:4" x14ac:dyDescent="0.2">
      <c r="D239" s="65"/>
    </row>
    <row r="240" spans="4:4" x14ac:dyDescent="0.2">
      <c r="D240" s="65"/>
    </row>
    <row r="241" spans="4:4" x14ac:dyDescent="0.2">
      <c r="D241" s="65"/>
    </row>
    <row r="242" spans="4:4" x14ac:dyDescent="0.2">
      <c r="D242" s="65"/>
    </row>
    <row r="243" spans="4:4" x14ac:dyDescent="0.2">
      <c r="D243" s="65"/>
    </row>
    <row r="244" spans="4:4" x14ac:dyDescent="0.2">
      <c r="D244" s="65"/>
    </row>
    <row r="245" spans="4:4" x14ac:dyDescent="0.2">
      <c r="D245" s="65"/>
    </row>
    <row r="246" spans="4:4" x14ac:dyDescent="0.2">
      <c r="D246" s="65"/>
    </row>
    <row r="247" spans="4:4" x14ac:dyDescent="0.2">
      <c r="D247" s="65"/>
    </row>
    <row r="248" spans="4:4" x14ac:dyDescent="0.2">
      <c r="D248" s="65"/>
    </row>
    <row r="249" spans="4:4" x14ac:dyDescent="0.2">
      <c r="D249" s="65"/>
    </row>
    <row r="250" spans="4:4" x14ac:dyDescent="0.2">
      <c r="D250" s="65"/>
    </row>
    <row r="251" spans="4:4" x14ac:dyDescent="0.2">
      <c r="D251" s="65"/>
    </row>
    <row r="252" spans="4:4" x14ac:dyDescent="0.2">
      <c r="D252" s="65"/>
    </row>
    <row r="253" spans="4:4" x14ac:dyDescent="0.2">
      <c r="D253" s="65"/>
    </row>
    <row r="254" spans="4:4" x14ac:dyDescent="0.2">
      <c r="D254" s="65"/>
    </row>
    <row r="255" spans="4:4" x14ac:dyDescent="0.2">
      <c r="D255" s="65"/>
    </row>
    <row r="256" spans="4:4" x14ac:dyDescent="0.2">
      <c r="D256" s="65"/>
    </row>
    <row r="257" spans="4:4" x14ac:dyDescent="0.2">
      <c r="D257" s="65"/>
    </row>
    <row r="258" spans="4:4" x14ac:dyDescent="0.2">
      <c r="D258" s="65"/>
    </row>
    <row r="259" spans="4:4" x14ac:dyDescent="0.2">
      <c r="D259" s="65"/>
    </row>
    <row r="260" spans="4:4" x14ac:dyDescent="0.2">
      <c r="D260" s="65"/>
    </row>
    <row r="261" spans="4:4" x14ac:dyDescent="0.2">
      <c r="D261" s="65"/>
    </row>
    <row r="262" spans="4:4" x14ac:dyDescent="0.2">
      <c r="D262" s="65"/>
    </row>
    <row r="263" spans="4:4" x14ac:dyDescent="0.2">
      <c r="D263" s="65"/>
    </row>
    <row r="264" spans="4:4" x14ac:dyDescent="0.2">
      <c r="D264" s="65"/>
    </row>
    <row r="265" spans="4:4" x14ac:dyDescent="0.2">
      <c r="D265" s="65"/>
    </row>
    <row r="266" spans="4:4" x14ac:dyDescent="0.2">
      <c r="D266" s="65"/>
    </row>
    <row r="267" spans="4:4" x14ac:dyDescent="0.2">
      <c r="D267" s="65"/>
    </row>
    <row r="268" spans="4:4" x14ac:dyDescent="0.2">
      <c r="D268" s="65"/>
    </row>
    <row r="269" spans="4:4" x14ac:dyDescent="0.2">
      <c r="D269" s="65"/>
    </row>
    <row r="270" spans="4:4" x14ac:dyDescent="0.2">
      <c r="D270" s="65"/>
    </row>
    <row r="271" spans="4:4" x14ac:dyDescent="0.2">
      <c r="D271" s="65"/>
    </row>
    <row r="272" spans="4:4" x14ac:dyDescent="0.2">
      <c r="D272" s="65"/>
    </row>
    <row r="273" spans="4:4" x14ac:dyDescent="0.2">
      <c r="D273" s="65"/>
    </row>
    <row r="274" spans="4:4" x14ac:dyDescent="0.2">
      <c r="D274" s="65"/>
    </row>
    <row r="275" spans="4:4" x14ac:dyDescent="0.2">
      <c r="D275" s="65"/>
    </row>
    <row r="276" spans="4:4" x14ac:dyDescent="0.2">
      <c r="D276" s="65"/>
    </row>
    <row r="277" spans="4:4" x14ac:dyDescent="0.2">
      <c r="D277" s="65"/>
    </row>
    <row r="278" spans="4:4" x14ac:dyDescent="0.2">
      <c r="D278" s="65"/>
    </row>
    <row r="279" spans="4:4" x14ac:dyDescent="0.2">
      <c r="D279" s="65"/>
    </row>
    <row r="280" spans="4:4" x14ac:dyDescent="0.2">
      <c r="D280" s="65"/>
    </row>
    <row r="281" spans="4:4" x14ac:dyDescent="0.2">
      <c r="D281" s="65"/>
    </row>
    <row r="282" spans="4:4" x14ac:dyDescent="0.2">
      <c r="D282" s="65"/>
    </row>
    <row r="283" spans="4:4" x14ac:dyDescent="0.2">
      <c r="D283" s="65"/>
    </row>
    <row r="284" spans="4:4" x14ac:dyDescent="0.2">
      <c r="D284" s="65"/>
    </row>
    <row r="285" spans="4:4" x14ac:dyDescent="0.2">
      <c r="D285" s="65"/>
    </row>
    <row r="286" spans="4:4" x14ac:dyDescent="0.2">
      <c r="D286" s="65"/>
    </row>
    <row r="287" spans="4:4" x14ac:dyDescent="0.2">
      <c r="D287" s="65"/>
    </row>
    <row r="288" spans="4:4" x14ac:dyDescent="0.2">
      <c r="D288" s="65"/>
    </row>
    <row r="289" spans="4:4" x14ac:dyDescent="0.2">
      <c r="D289" s="65"/>
    </row>
    <row r="290" spans="4:4" x14ac:dyDescent="0.2">
      <c r="D290" s="65"/>
    </row>
    <row r="291" spans="4:4" x14ac:dyDescent="0.2">
      <c r="D291" s="65"/>
    </row>
    <row r="292" spans="4:4" x14ac:dyDescent="0.2">
      <c r="D292" s="65"/>
    </row>
    <row r="293" spans="4:4" x14ac:dyDescent="0.2">
      <c r="D293" s="65"/>
    </row>
    <row r="294" spans="4:4" x14ac:dyDescent="0.2">
      <c r="D294" s="65"/>
    </row>
    <row r="295" spans="4:4" x14ac:dyDescent="0.2">
      <c r="D295" s="65"/>
    </row>
    <row r="296" spans="4:4" x14ac:dyDescent="0.2">
      <c r="D296" s="65"/>
    </row>
    <row r="297" spans="4:4" x14ac:dyDescent="0.2">
      <c r="D297" s="65"/>
    </row>
    <row r="298" spans="4:4" x14ac:dyDescent="0.2">
      <c r="D298" s="65"/>
    </row>
    <row r="299" spans="4:4" x14ac:dyDescent="0.2">
      <c r="D299" s="65"/>
    </row>
    <row r="300" spans="4:4" x14ac:dyDescent="0.2">
      <c r="D300" s="65"/>
    </row>
    <row r="301" spans="4:4" x14ac:dyDescent="0.2">
      <c r="D301" s="65"/>
    </row>
    <row r="302" spans="4:4" x14ac:dyDescent="0.2">
      <c r="D302" s="65"/>
    </row>
    <row r="303" spans="4:4" x14ac:dyDescent="0.2">
      <c r="D303" s="65"/>
    </row>
    <row r="304" spans="4:4" x14ac:dyDescent="0.2">
      <c r="D304" s="65"/>
    </row>
    <row r="305" spans="4:4" x14ac:dyDescent="0.2">
      <c r="D305" s="65"/>
    </row>
    <row r="306" spans="4:4" x14ac:dyDescent="0.2">
      <c r="D306" s="65"/>
    </row>
    <row r="307" spans="4:4" x14ac:dyDescent="0.2">
      <c r="D307" s="65"/>
    </row>
    <row r="308" spans="4:4" x14ac:dyDescent="0.2">
      <c r="D308" s="65"/>
    </row>
    <row r="309" spans="4:4" x14ac:dyDescent="0.2">
      <c r="D309" s="65"/>
    </row>
    <row r="310" spans="4:4" x14ac:dyDescent="0.2">
      <c r="D310" s="65"/>
    </row>
    <row r="311" spans="4:4" x14ac:dyDescent="0.2">
      <c r="D311" s="65"/>
    </row>
    <row r="312" spans="4:4" x14ac:dyDescent="0.2">
      <c r="D312" s="65"/>
    </row>
    <row r="313" spans="4:4" x14ac:dyDescent="0.2">
      <c r="D313" s="65"/>
    </row>
    <row r="314" spans="4:4" x14ac:dyDescent="0.2">
      <c r="D314" s="65"/>
    </row>
    <row r="315" spans="4:4" x14ac:dyDescent="0.2">
      <c r="D315" s="65"/>
    </row>
    <row r="316" spans="4:4" x14ac:dyDescent="0.2">
      <c r="D316" s="65"/>
    </row>
    <row r="317" spans="4:4" x14ac:dyDescent="0.2">
      <c r="D317" s="65"/>
    </row>
    <row r="318" spans="4:4" x14ac:dyDescent="0.2">
      <c r="D318" s="65"/>
    </row>
    <row r="319" spans="4:4" x14ac:dyDescent="0.2">
      <c r="D319" s="65"/>
    </row>
    <row r="320" spans="4:4" x14ac:dyDescent="0.2">
      <c r="D320" s="65"/>
    </row>
    <row r="321" spans="4:4" x14ac:dyDescent="0.2">
      <c r="D321" s="65"/>
    </row>
    <row r="322" spans="4:4" x14ac:dyDescent="0.2">
      <c r="D322" s="65"/>
    </row>
    <row r="323" spans="4:4" x14ac:dyDescent="0.2">
      <c r="D323" s="65"/>
    </row>
    <row r="324" spans="4:4" x14ac:dyDescent="0.2">
      <c r="D324" s="65"/>
    </row>
    <row r="325" spans="4:4" x14ac:dyDescent="0.2">
      <c r="D325" s="65"/>
    </row>
    <row r="326" spans="4:4" x14ac:dyDescent="0.2">
      <c r="D326" s="65"/>
    </row>
    <row r="327" spans="4:4" x14ac:dyDescent="0.2">
      <c r="D327" s="65"/>
    </row>
    <row r="328" spans="4:4" x14ac:dyDescent="0.2">
      <c r="D328" s="65"/>
    </row>
    <row r="329" spans="4:4" x14ac:dyDescent="0.2">
      <c r="D329" s="65"/>
    </row>
    <row r="330" spans="4:4" x14ac:dyDescent="0.2">
      <c r="D330" s="65"/>
    </row>
    <row r="331" spans="4:4" x14ac:dyDescent="0.2">
      <c r="D331" s="65"/>
    </row>
    <row r="332" spans="4:4" x14ac:dyDescent="0.2">
      <c r="D332" s="65"/>
    </row>
    <row r="333" spans="4:4" x14ac:dyDescent="0.2">
      <c r="D333" s="65"/>
    </row>
    <row r="334" spans="4:4" x14ac:dyDescent="0.2">
      <c r="D334" s="65"/>
    </row>
    <row r="335" spans="4:4" x14ac:dyDescent="0.2">
      <c r="D335" s="65"/>
    </row>
    <row r="336" spans="4:4" x14ac:dyDescent="0.2">
      <c r="D336" s="65"/>
    </row>
    <row r="337" spans="4:4" x14ac:dyDescent="0.2">
      <c r="D337" s="65"/>
    </row>
    <row r="338" spans="4:4" x14ac:dyDescent="0.2">
      <c r="D338" s="65"/>
    </row>
    <row r="339" spans="4:4" x14ac:dyDescent="0.2">
      <c r="D339" s="65"/>
    </row>
    <row r="340" spans="4:4" x14ac:dyDescent="0.2">
      <c r="D340" s="65"/>
    </row>
    <row r="341" spans="4:4" x14ac:dyDescent="0.2">
      <c r="D341" s="65"/>
    </row>
    <row r="342" spans="4:4" x14ac:dyDescent="0.2">
      <c r="D342" s="65"/>
    </row>
    <row r="343" spans="4:4" x14ac:dyDescent="0.2">
      <c r="D343" s="65"/>
    </row>
    <row r="344" spans="4:4" x14ac:dyDescent="0.2">
      <c r="D344" s="65"/>
    </row>
    <row r="345" spans="4:4" x14ac:dyDescent="0.2">
      <c r="D345" s="65"/>
    </row>
    <row r="346" spans="4:4" x14ac:dyDescent="0.2">
      <c r="D346" s="65"/>
    </row>
    <row r="347" spans="4:4" x14ac:dyDescent="0.2">
      <c r="D347" s="65"/>
    </row>
    <row r="348" spans="4:4" x14ac:dyDescent="0.2">
      <c r="D348" s="65"/>
    </row>
    <row r="349" spans="4:4" x14ac:dyDescent="0.2">
      <c r="D349" s="65"/>
    </row>
    <row r="350" spans="4:4" x14ac:dyDescent="0.2">
      <c r="D350" s="65"/>
    </row>
    <row r="351" spans="4:4" x14ac:dyDescent="0.2">
      <c r="D351" s="65"/>
    </row>
    <row r="352" spans="4:4" x14ac:dyDescent="0.2">
      <c r="D352" s="65"/>
    </row>
    <row r="353" spans="4:4" x14ac:dyDescent="0.2">
      <c r="D353" s="65"/>
    </row>
    <row r="354" spans="4:4" x14ac:dyDescent="0.2">
      <c r="D354" s="65"/>
    </row>
    <row r="355" spans="4:4" x14ac:dyDescent="0.2">
      <c r="D355" s="65"/>
    </row>
    <row r="356" spans="4:4" x14ac:dyDescent="0.2">
      <c r="D356" s="65"/>
    </row>
    <row r="357" spans="4:4" x14ac:dyDescent="0.2">
      <c r="D357" s="65"/>
    </row>
    <row r="358" spans="4:4" x14ac:dyDescent="0.2">
      <c r="D358" s="65"/>
    </row>
    <row r="359" spans="4:4" x14ac:dyDescent="0.2">
      <c r="D359" s="65"/>
    </row>
    <row r="360" spans="4:4" x14ac:dyDescent="0.2">
      <c r="D360" s="65"/>
    </row>
    <row r="361" spans="4:4" x14ac:dyDescent="0.2">
      <c r="D361" s="65"/>
    </row>
    <row r="362" spans="4:4" x14ac:dyDescent="0.2">
      <c r="D362" s="65"/>
    </row>
    <row r="363" spans="4:4" x14ac:dyDescent="0.2">
      <c r="D363" s="65"/>
    </row>
    <row r="364" spans="4:4" x14ac:dyDescent="0.2">
      <c r="D364" s="65"/>
    </row>
    <row r="365" spans="4:4" x14ac:dyDescent="0.2">
      <c r="D365" s="65"/>
    </row>
    <row r="366" spans="4:4" x14ac:dyDescent="0.2">
      <c r="D366" s="65"/>
    </row>
    <row r="367" spans="4:4" x14ac:dyDescent="0.2">
      <c r="D367" s="65"/>
    </row>
    <row r="368" spans="4:4" x14ac:dyDescent="0.2">
      <c r="D368" s="65"/>
    </row>
    <row r="369" spans="4:4" x14ac:dyDescent="0.2">
      <c r="D369" s="65"/>
    </row>
    <row r="370" spans="4:4" x14ac:dyDescent="0.2">
      <c r="D370" s="65"/>
    </row>
    <row r="371" spans="4:4" x14ac:dyDescent="0.2">
      <c r="D371" s="65"/>
    </row>
    <row r="372" spans="4:4" x14ac:dyDescent="0.2">
      <c r="D372" s="65"/>
    </row>
    <row r="373" spans="4:4" x14ac:dyDescent="0.2">
      <c r="D373" s="65"/>
    </row>
    <row r="374" spans="4:4" x14ac:dyDescent="0.2">
      <c r="D374" s="65"/>
    </row>
    <row r="375" spans="4:4" x14ac:dyDescent="0.2">
      <c r="D375" s="65"/>
    </row>
    <row r="376" spans="4:4" x14ac:dyDescent="0.2">
      <c r="D376" s="65"/>
    </row>
    <row r="377" spans="4:4" x14ac:dyDescent="0.2">
      <c r="D377" s="65"/>
    </row>
    <row r="378" spans="4:4" x14ac:dyDescent="0.2">
      <c r="D378" s="65"/>
    </row>
    <row r="379" spans="4:4" x14ac:dyDescent="0.2">
      <c r="D379" s="65"/>
    </row>
    <row r="380" spans="4:4" x14ac:dyDescent="0.2">
      <c r="D380" s="65"/>
    </row>
    <row r="381" spans="4:4" x14ac:dyDescent="0.2">
      <c r="D381" s="65"/>
    </row>
    <row r="382" spans="4:4" x14ac:dyDescent="0.2">
      <c r="D382" s="65"/>
    </row>
    <row r="383" spans="4:4" x14ac:dyDescent="0.2">
      <c r="D383" s="65"/>
    </row>
    <row r="384" spans="4:4" x14ac:dyDescent="0.2">
      <c r="D384" s="65"/>
    </row>
    <row r="385" spans="4:4" x14ac:dyDescent="0.2">
      <c r="D385" s="65"/>
    </row>
    <row r="386" spans="4:4" x14ac:dyDescent="0.2">
      <c r="D386" s="65"/>
    </row>
    <row r="387" spans="4:4" x14ac:dyDescent="0.2">
      <c r="D387" s="65"/>
    </row>
    <row r="388" spans="4:4" x14ac:dyDescent="0.2">
      <c r="D388" s="65"/>
    </row>
    <row r="389" spans="4:4" x14ac:dyDescent="0.2">
      <c r="D389" s="65"/>
    </row>
    <row r="390" spans="4:4" x14ac:dyDescent="0.2">
      <c r="D390" s="65"/>
    </row>
    <row r="391" spans="4:4" x14ac:dyDescent="0.2">
      <c r="D391" s="65"/>
    </row>
    <row r="392" spans="4:4" x14ac:dyDescent="0.2">
      <c r="D392" s="65"/>
    </row>
    <row r="393" spans="4:4" x14ac:dyDescent="0.2">
      <c r="D393" s="65"/>
    </row>
    <row r="394" spans="4:4" x14ac:dyDescent="0.2">
      <c r="D394" s="65"/>
    </row>
    <row r="395" spans="4:4" x14ac:dyDescent="0.2">
      <c r="D395" s="65"/>
    </row>
    <row r="396" spans="4:4" x14ac:dyDescent="0.2">
      <c r="D396" s="65"/>
    </row>
    <row r="397" spans="4:4" x14ac:dyDescent="0.2">
      <c r="D397" s="65"/>
    </row>
    <row r="398" spans="4:4" x14ac:dyDescent="0.2">
      <c r="D398" s="65"/>
    </row>
    <row r="399" spans="4:4" x14ac:dyDescent="0.2">
      <c r="D399" s="65"/>
    </row>
    <row r="400" spans="4:4" x14ac:dyDescent="0.2">
      <c r="D400" s="65"/>
    </row>
  </sheetData>
  <conditionalFormatting sqref="B10:B11">
    <cfRule type="cellIs" dxfId="2" priority="2" stopIfTrue="1" operator="equal">
      <formula>"Adjustment to Income/Expense/Rate Base:"</formula>
    </cfRule>
  </conditionalFormatting>
  <conditionalFormatting sqref="B22">
    <cfRule type="cellIs" dxfId="1" priority="1" stopIfTrue="1" operator="equal">
      <formula>"Adjustment to Income/Expense/Rate Base:"</formula>
    </cfRule>
  </conditionalFormatting>
  <dataValidations count="2">
    <dataValidation type="list" allowBlank="1" showInputMessage="1" showErrorMessage="1" errorTitle="Adjustment Type" error="There are only three types of adjustments:_x000a_Type 1 - ordered, reversal of prior period, correcting or normalizing adjustments._x000a_Type 2 - annualizing or change during the test period._x000a_Type 3 - adjustments beyond the test period." sqref="E45:E46">
      <formula1>"1, 2, 3"</formula1>
    </dataValidation>
    <dataValidation type="list" errorStyle="warning" allowBlank="1" showInputMessage="1" showErrorMessage="1" errorTitle="FERC ACCOUNT" error="This FERC Account is not included in the drop-down list. Is this the account you want to use?" sqref="D45:D46">
      <formula1>$D$30:$D$269</formula1>
    </dataValidation>
  </dataValidations>
  <pageMargins left="0.7" right="0.7" top="0.75" bottom="0.75" header="0.3" footer="0.3"/>
  <pageSetup scale="88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L395"/>
  <sheetViews>
    <sheetView view="pageBreakPreview" zoomScale="90" zoomScaleNormal="100" zoomScaleSheetLayoutView="90" workbookViewId="0">
      <selection activeCell="H34" sqref="H34"/>
    </sheetView>
  </sheetViews>
  <sheetFormatPr defaultColWidth="9.140625" defaultRowHeight="12.75" x14ac:dyDescent="0.2"/>
  <cols>
    <col min="1" max="1" width="2.5703125" style="37" customWidth="1"/>
    <col min="2" max="2" width="7.140625" style="37" customWidth="1"/>
    <col min="3" max="3" width="21.7109375" style="37" customWidth="1"/>
    <col min="4" max="4" width="9.7109375" style="37" customWidth="1"/>
    <col min="5" max="5" width="5" style="37" bestFit="1" customWidth="1"/>
    <col min="6" max="6" width="12.140625" style="37" bestFit="1" customWidth="1"/>
    <col min="7" max="7" width="8.42578125" style="37" bestFit="1" customWidth="1"/>
    <col min="8" max="8" width="11.140625" style="37" customWidth="1"/>
    <col min="9" max="9" width="13.7109375" style="37" bestFit="1" customWidth="1"/>
    <col min="10" max="10" width="5.7109375" style="37" customWidth="1"/>
    <col min="11" max="16384" width="9.140625" style="37"/>
  </cols>
  <sheetData>
    <row r="1" spans="2:12" ht="12" customHeight="1" x14ac:dyDescent="0.2">
      <c r="B1" s="66" t="s">
        <v>0</v>
      </c>
      <c r="D1" s="13"/>
      <c r="E1" s="13"/>
      <c r="F1" s="13"/>
      <c r="G1" s="13"/>
      <c r="H1" s="13"/>
      <c r="I1" s="67"/>
      <c r="J1" s="252" t="s">
        <v>240</v>
      </c>
    </row>
    <row r="2" spans="2:12" ht="12" customHeight="1" x14ac:dyDescent="0.2">
      <c r="B2" s="2" t="s">
        <v>1</v>
      </c>
      <c r="D2" s="13"/>
      <c r="E2" s="13"/>
      <c r="F2" s="13"/>
      <c r="G2" s="13"/>
      <c r="H2" s="13"/>
      <c r="I2" s="13"/>
      <c r="J2" s="13"/>
    </row>
    <row r="3" spans="2:12" ht="12" customHeight="1" x14ac:dyDescent="0.2">
      <c r="B3" s="66" t="s">
        <v>260</v>
      </c>
      <c r="D3" s="13"/>
      <c r="E3" s="13"/>
      <c r="F3" s="13"/>
      <c r="G3" s="13"/>
      <c r="H3" s="13"/>
      <c r="I3" s="13"/>
      <c r="J3" s="13"/>
    </row>
    <row r="4" spans="2:12" ht="12" customHeight="1" x14ac:dyDescent="0.2">
      <c r="B4" s="2" t="s">
        <v>259</v>
      </c>
      <c r="D4" s="13"/>
      <c r="E4" s="13"/>
      <c r="F4" s="13"/>
      <c r="G4" s="13"/>
      <c r="H4" s="13"/>
      <c r="I4" s="13"/>
      <c r="J4" s="13"/>
    </row>
    <row r="5" spans="2:12" ht="12" customHeight="1" x14ac:dyDescent="0.2">
      <c r="B5" s="5" t="s">
        <v>76</v>
      </c>
      <c r="D5" s="13"/>
      <c r="E5" s="13"/>
      <c r="F5" s="13"/>
      <c r="G5" s="13"/>
      <c r="H5" s="13"/>
      <c r="I5" s="13"/>
      <c r="J5" s="13"/>
    </row>
    <row r="6" spans="2:12" ht="12" customHeight="1" x14ac:dyDescent="0.2">
      <c r="B6" s="5"/>
      <c r="D6" s="13"/>
      <c r="E6" s="13"/>
      <c r="F6" s="13"/>
      <c r="G6" s="13"/>
      <c r="H6" s="13"/>
      <c r="I6" s="13"/>
      <c r="J6" s="13"/>
    </row>
    <row r="7" spans="2:12" ht="12" customHeight="1" x14ac:dyDescent="0.2">
      <c r="B7" s="5"/>
      <c r="D7" s="13"/>
      <c r="E7" s="13"/>
      <c r="F7" s="13"/>
      <c r="G7" s="13"/>
      <c r="H7" s="13"/>
      <c r="I7" s="13"/>
      <c r="J7" s="13"/>
    </row>
    <row r="8" spans="2:12" ht="12" customHeight="1" x14ac:dyDescent="0.2">
      <c r="D8" s="13"/>
      <c r="E8" s="13"/>
      <c r="F8" s="13" t="s">
        <v>3</v>
      </c>
      <c r="G8" s="13"/>
      <c r="H8" s="13"/>
      <c r="I8" s="13" t="s">
        <v>44</v>
      </c>
      <c r="J8" s="13"/>
    </row>
    <row r="9" spans="2:12" ht="12" customHeight="1" x14ac:dyDescent="0.2">
      <c r="D9" s="68" t="s">
        <v>5</v>
      </c>
      <c r="E9" s="68" t="s">
        <v>6</v>
      </c>
      <c r="F9" s="68" t="s">
        <v>7</v>
      </c>
      <c r="G9" s="68" t="s">
        <v>8</v>
      </c>
      <c r="H9" s="68" t="s">
        <v>9</v>
      </c>
      <c r="I9" s="68" t="s">
        <v>10</v>
      </c>
      <c r="J9" s="68" t="s">
        <v>11</v>
      </c>
    </row>
    <row r="10" spans="2:12" ht="12" customHeight="1" x14ac:dyDescent="0.2">
      <c r="B10" s="69" t="s">
        <v>45</v>
      </c>
      <c r="D10" s="13"/>
      <c r="E10" s="13"/>
      <c r="F10" s="13"/>
      <c r="G10" s="13"/>
      <c r="H10" s="13"/>
      <c r="I10" s="13"/>
      <c r="J10" s="21"/>
    </row>
    <row r="11" spans="2:12" ht="12" customHeight="1" x14ac:dyDescent="0.2">
      <c r="B11" s="37" t="s">
        <v>46</v>
      </c>
      <c r="D11" s="20" t="s">
        <v>47</v>
      </c>
      <c r="E11" s="13" t="s">
        <v>14</v>
      </c>
      <c r="F11" s="14">
        <f>'Page 8.4.4 &gt;$1M'!D27</f>
        <v>132899.47801244337</v>
      </c>
      <c r="G11" s="20" t="s">
        <v>15</v>
      </c>
      <c r="H11" s="70">
        <v>0.22953887558714423</v>
      </c>
      <c r="I11" s="21">
        <f>H11*F11</f>
        <v>30505.59674909465</v>
      </c>
      <c r="J11" s="14"/>
      <c r="K11" s="71"/>
      <c r="L11" s="72"/>
    </row>
    <row r="12" spans="2:12" ht="12" customHeight="1" x14ac:dyDescent="0.2">
      <c r="B12" s="37" t="s">
        <v>46</v>
      </c>
      <c r="D12" s="20" t="s">
        <v>48</v>
      </c>
      <c r="E12" s="13" t="s">
        <v>14</v>
      </c>
      <c r="F12" s="21">
        <f>'Page 8.4.4 &gt;$1M'!E27</f>
        <v>252085</v>
      </c>
      <c r="G12" s="21" t="s">
        <v>15</v>
      </c>
      <c r="H12" s="70">
        <v>0.22953887558714423</v>
      </c>
      <c r="I12" s="21">
        <f t="shared" ref="I12:I14" si="0">H12*F12</f>
        <v>57863.307452385256</v>
      </c>
      <c r="J12" s="14"/>
      <c r="K12" s="71"/>
      <c r="L12" s="72"/>
    </row>
    <row r="13" spans="2:12" ht="12" customHeight="1" x14ac:dyDescent="0.2">
      <c r="B13" s="37" t="s">
        <v>49</v>
      </c>
      <c r="D13" s="20">
        <v>41010</v>
      </c>
      <c r="E13" s="13" t="s">
        <v>14</v>
      </c>
      <c r="F13" s="21">
        <f>'Page 8.4.4 &gt;$1M'!F27</f>
        <v>45232</v>
      </c>
      <c r="G13" s="21" t="s">
        <v>15</v>
      </c>
      <c r="H13" s="70">
        <v>0.22953887558714423</v>
      </c>
      <c r="I13" s="21">
        <f t="shared" si="0"/>
        <v>10382.502420557708</v>
      </c>
      <c r="J13" s="14"/>
      <c r="K13" s="71"/>
      <c r="L13" s="72"/>
    </row>
    <row r="14" spans="2:12" ht="12" customHeight="1" x14ac:dyDescent="0.2">
      <c r="B14" s="37" t="s">
        <v>50</v>
      </c>
      <c r="D14" s="20">
        <v>282</v>
      </c>
      <c r="E14" s="13" t="s">
        <v>14</v>
      </c>
      <c r="F14" s="21">
        <f>'Page 8.4.4 &gt;$1M'!G27</f>
        <v>-64659</v>
      </c>
      <c r="G14" s="21" t="s">
        <v>15</v>
      </c>
      <c r="H14" s="70">
        <v>0.22953887558714423</v>
      </c>
      <c r="I14" s="21">
        <f t="shared" si="0"/>
        <v>-14841.754156589159</v>
      </c>
      <c r="J14" s="14"/>
      <c r="K14" s="71"/>
      <c r="L14" s="72"/>
    </row>
    <row r="15" spans="2:12" ht="12" customHeight="1" x14ac:dyDescent="0.2">
      <c r="D15" s="13"/>
      <c r="E15" s="13"/>
      <c r="F15" s="21"/>
      <c r="G15" s="21"/>
      <c r="H15" s="73"/>
      <c r="I15" s="74"/>
      <c r="K15" s="71"/>
      <c r="L15" s="72"/>
    </row>
    <row r="16" spans="2:12" ht="12" customHeight="1" x14ac:dyDescent="0.2">
      <c r="B16" s="37" t="s">
        <v>46</v>
      </c>
      <c r="D16" s="13" t="s">
        <v>47</v>
      </c>
      <c r="E16" s="13" t="s">
        <v>14</v>
      </c>
      <c r="F16" s="21">
        <f>'Page 8.4.4 &gt;$1M'!D28</f>
        <v>1261175.5957319881</v>
      </c>
      <c r="G16" s="21" t="s">
        <v>16</v>
      </c>
      <c r="H16" s="70">
        <v>0.23084885646883446</v>
      </c>
      <c r="I16" s="21">
        <f t="shared" ref="I16:I19" si="1">H16*F16</f>
        <v>291140.9440811305</v>
      </c>
      <c r="K16" s="71"/>
      <c r="L16" s="72"/>
    </row>
    <row r="17" spans="2:12" ht="12" customHeight="1" x14ac:dyDescent="0.2">
      <c r="B17" s="37" t="s">
        <v>46</v>
      </c>
      <c r="D17" s="13" t="s">
        <v>48</v>
      </c>
      <c r="E17" s="13" t="s">
        <v>14</v>
      </c>
      <c r="F17" s="21">
        <f>'Page 8.4.4 &gt;$1M'!E28</f>
        <v>18646523</v>
      </c>
      <c r="G17" s="13" t="s">
        <v>16</v>
      </c>
      <c r="H17" s="70">
        <v>0.23084885646883446</v>
      </c>
      <c r="I17" s="21">
        <f t="shared" si="1"/>
        <v>4304528.5116698202</v>
      </c>
      <c r="K17" s="71"/>
      <c r="L17" s="72"/>
    </row>
    <row r="18" spans="2:12" ht="12" customHeight="1" x14ac:dyDescent="0.2">
      <c r="B18" s="37" t="s">
        <v>49</v>
      </c>
      <c r="D18" s="13">
        <v>41010</v>
      </c>
      <c r="E18" s="13" t="s">
        <v>14</v>
      </c>
      <c r="F18" s="21">
        <f>'Page 8.4.4 &gt;$1M'!F28</f>
        <v>6597913</v>
      </c>
      <c r="G18" s="21" t="s">
        <v>16</v>
      </c>
      <c r="H18" s="70">
        <v>0.23084885646883446</v>
      </c>
      <c r="I18" s="21">
        <f t="shared" si="1"/>
        <v>1523120.671130857</v>
      </c>
      <c r="K18" s="71"/>
      <c r="L18" s="72"/>
    </row>
    <row r="19" spans="2:12" x14ac:dyDescent="0.2">
      <c r="B19" s="37" t="s">
        <v>50</v>
      </c>
      <c r="D19" s="13">
        <v>282</v>
      </c>
      <c r="E19" s="13" t="s">
        <v>14</v>
      </c>
      <c r="F19" s="21">
        <f>'Page 8.4.4 &gt;$1M'!G28</f>
        <v>-8878281</v>
      </c>
      <c r="G19" s="13" t="s">
        <v>16</v>
      </c>
      <c r="H19" s="70">
        <v>0.23084885646883446</v>
      </c>
      <c r="I19" s="21">
        <f t="shared" si="1"/>
        <v>-2049541.0162589801</v>
      </c>
      <c r="J19" s="14"/>
      <c r="K19" s="71"/>
    </row>
    <row r="20" spans="2:12" x14ac:dyDescent="0.2">
      <c r="D20" s="20"/>
      <c r="E20" s="13"/>
      <c r="F20" s="21"/>
      <c r="G20" s="21"/>
      <c r="H20" s="75"/>
      <c r="I20" s="76"/>
      <c r="K20" s="71"/>
    </row>
    <row r="21" spans="2:12" x14ac:dyDescent="0.2">
      <c r="B21" s="37" t="s">
        <v>46</v>
      </c>
      <c r="D21" s="13" t="s">
        <v>47</v>
      </c>
      <c r="E21" s="13" t="s">
        <v>14</v>
      </c>
      <c r="F21" s="77">
        <f>'Page 8.4.4 &gt;$1M'!D29</f>
        <v>144715.10403872374</v>
      </c>
      <c r="G21" s="13" t="s">
        <v>22</v>
      </c>
      <c r="H21" s="70" t="s">
        <v>23</v>
      </c>
      <c r="I21" s="21">
        <f>F21</f>
        <v>144715.10403872374</v>
      </c>
      <c r="J21" s="14"/>
      <c r="K21" s="71"/>
    </row>
    <row r="22" spans="2:12" x14ac:dyDescent="0.2">
      <c r="B22" s="37" t="s">
        <v>46</v>
      </c>
      <c r="D22" s="20" t="s">
        <v>48</v>
      </c>
      <c r="E22" s="13" t="s">
        <v>14</v>
      </c>
      <c r="F22" s="21">
        <f>'Page 8.4.4 &gt;$1M'!E29</f>
        <v>394027</v>
      </c>
      <c r="G22" s="21" t="s">
        <v>22</v>
      </c>
      <c r="H22" s="70" t="s">
        <v>23</v>
      </c>
      <c r="I22" s="21">
        <f t="shared" ref="I22:I24" si="2">F22</f>
        <v>394027</v>
      </c>
      <c r="J22" s="14"/>
      <c r="K22" s="71"/>
    </row>
    <row r="23" spans="2:12" x14ac:dyDescent="0.2">
      <c r="B23" s="37" t="s">
        <v>49</v>
      </c>
      <c r="D23" s="20">
        <v>41010</v>
      </c>
      <c r="E23" s="13" t="s">
        <v>14</v>
      </c>
      <c r="F23" s="30">
        <f>'Page 8.4.4 &gt;$1M'!F29</f>
        <v>94616</v>
      </c>
      <c r="G23" s="21" t="s">
        <v>22</v>
      </c>
      <c r="H23" s="70" t="s">
        <v>23</v>
      </c>
      <c r="I23" s="21">
        <f t="shared" si="2"/>
        <v>94616</v>
      </c>
      <c r="J23" s="14"/>
      <c r="K23" s="71"/>
    </row>
    <row r="24" spans="2:12" x14ac:dyDescent="0.2">
      <c r="B24" s="37" t="s">
        <v>50</v>
      </c>
      <c r="D24" s="13">
        <v>282</v>
      </c>
      <c r="E24" s="13" t="s">
        <v>14</v>
      </c>
      <c r="F24" s="77">
        <f>'Page 8.4.4 &gt;$1M'!G29</f>
        <v>-124979</v>
      </c>
      <c r="G24" s="21" t="s">
        <v>22</v>
      </c>
      <c r="H24" s="70" t="s">
        <v>23</v>
      </c>
      <c r="I24" s="21">
        <f t="shared" si="2"/>
        <v>-124979</v>
      </c>
      <c r="J24" s="14"/>
      <c r="K24" s="71"/>
    </row>
    <row r="25" spans="2:12" x14ac:dyDescent="0.2">
      <c r="B25" s="36"/>
      <c r="D25" s="13"/>
      <c r="E25" s="13"/>
      <c r="F25" s="78"/>
      <c r="G25" s="21"/>
      <c r="H25" s="21"/>
      <c r="I25" s="79"/>
      <c r="J25" s="14"/>
    </row>
    <row r="26" spans="2:12" x14ac:dyDescent="0.2">
      <c r="D26" s="20"/>
      <c r="E26" s="34"/>
      <c r="F26" s="21"/>
      <c r="G26" s="21"/>
      <c r="H26" s="21"/>
      <c r="I26" s="79"/>
      <c r="J26" s="14"/>
    </row>
    <row r="27" spans="2:12" x14ac:dyDescent="0.2">
      <c r="B27" s="36"/>
      <c r="D27" s="20"/>
      <c r="E27" s="34"/>
      <c r="F27" s="21"/>
      <c r="G27" s="21"/>
      <c r="H27" s="21"/>
      <c r="I27" s="79"/>
      <c r="J27" s="14"/>
    </row>
    <row r="28" spans="2:12" x14ac:dyDescent="0.2">
      <c r="D28" s="20"/>
      <c r="E28" s="13"/>
      <c r="F28" s="21"/>
      <c r="G28" s="21"/>
      <c r="H28" s="21"/>
      <c r="I28" s="79"/>
      <c r="J28" s="14"/>
    </row>
    <row r="29" spans="2:12" x14ac:dyDescent="0.2">
      <c r="D29" s="20"/>
      <c r="E29" s="13"/>
      <c r="F29" s="21"/>
      <c r="G29" s="21"/>
      <c r="H29" s="21"/>
      <c r="I29" s="79"/>
      <c r="J29" s="14"/>
    </row>
    <row r="30" spans="2:12" x14ac:dyDescent="0.2">
      <c r="D30" s="20"/>
      <c r="E30" s="13"/>
      <c r="F30" s="77"/>
      <c r="G30" s="21"/>
      <c r="J30" s="14"/>
    </row>
    <row r="31" spans="2:12" x14ac:dyDescent="0.2">
      <c r="D31" s="20"/>
      <c r="E31" s="13"/>
      <c r="F31" s="77"/>
      <c r="G31" s="13"/>
      <c r="J31" s="14"/>
    </row>
    <row r="32" spans="2:12" x14ac:dyDescent="0.2">
      <c r="D32" s="20"/>
      <c r="E32" s="13"/>
      <c r="F32" s="77"/>
      <c r="G32" s="21"/>
      <c r="J32" s="14"/>
    </row>
    <row r="33" spans="1:11" x14ac:dyDescent="0.2">
      <c r="D33" s="20"/>
      <c r="E33" s="13"/>
      <c r="F33" s="77"/>
      <c r="G33" s="13"/>
      <c r="J33" s="14"/>
    </row>
    <row r="34" spans="1:11" x14ac:dyDescent="0.2">
      <c r="B34" s="36"/>
      <c r="D34" s="20"/>
      <c r="E34" s="13"/>
      <c r="F34" s="21"/>
      <c r="G34" s="21"/>
      <c r="H34" s="21"/>
      <c r="I34" s="79"/>
      <c r="J34" s="14"/>
    </row>
    <row r="35" spans="1:11" x14ac:dyDescent="0.2">
      <c r="H35" s="20"/>
      <c r="I35" s="35"/>
      <c r="J35" s="14"/>
    </row>
    <row r="36" spans="1:11" x14ac:dyDescent="0.2">
      <c r="B36" s="36"/>
      <c r="D36" s="20"/>
      <c r="E36" s="20"/>
      <c r="F36" s="21"/>
      <c r="G36" s="38"/>
      <c r="H36" s="80"/>
      <c r="I36" s="35"/>
      <c r="J36" s="14"/>
    </row>
    <row r="37" spans="1:11" x14ac:dyDescent="0.2">
      <c r="B37" s="72"/>
      <c r="C37" s="72"/>
      <c r="D37" s="20"/>
      <c r="E37" s="20"/>
      <c r="F37" s="81"/>
      <c r="G37" s="20"/>
      <c r="H37" s="20"/>
      <c r="I37" s="35"/>
      <c r="J37" s="14"/>
    </row>
    <row r="38" spans="1:11" x14ac:dyDescent="0.2">
      <c r="D38" s="20"/>
      <c r="E38" s="13"/>
      <c r="F38" s="21"/>
      <c r="G38" s="21"/>
      <c r="H38" s="38"/>
      <c r="I38" s="35"/>
      <c r="J38" s="14"/>
    </row>
    <row r="39" spans="1:11" x14ac:dyDescent="0.2">
      <c r="D39" s="20"/>
      <c r="E39" s="13"/>
      <c r="F39" s="21"/>
      <c r="G39" s="21"/>
      <c r="H39" s="20"/>
      <c r="I39" s="35"/>
      <c r="J39" s="14"/>
    </row>
    <row r="40" spans="1:11" x14ac:dyDescent="0.2">
      <c r="D40" s="20"/>
      <c r="E40" s="13"/>
      <c r="F40" s="21"/>
      <c r="G40" s="21"/>
      <c r="H40" s="38"/>
      <c r="I40" s="40"/>
      <c r="J40" s="14"/>
    </row>
    <row r="41" spans="1:11" ht="13.5" thickBot="1" x14ac:dyDescent="0.25">
      <c r="A41" s="8"/>
      <c r="B41" s="44" t="s">
        <v>43</v>
      </c>
      <c r="C41" s="8"/>
      <c r="D41" s="43"/>
      <c r="E41" s="10" t="s">
        <v>42</v>
      </c>
      <c r="F41" s="10"/>
      <c r="G41" s="10"/>
      <c r="H41" s="10"/>
      <c r="I41" s="10"/>
      <c r="J41" s="10"/>
      <c r="K41" s="1"/>
    </row>
    <row r="42" spans="1:11" x14ac:dyDescent="0.2">
      <c r="A42" s="45"/>
      <c r="B42" s="46"/>
      <c r="C42" s="47"/>
      <c r="D42" s="48"/>
      <c r="E42" s="49" t="s">
        <v>42</v>
      </c>
      <c r="F42" s="50"/>
      <c r="G42" s="49"/>
      <c r="H42" s="49"/>
      <c r="I42" s="49"/>
      <c r="J42" s="82"/>
      <c r="K42" s="1"/>
    </row>
    <row r="43" spans="1:11" x14ac:dyDescent="0.2">
      <c r="A43" s="52"/>
      <c r="B43" s="42"/>
      <c r="C43" s="8"/>
      <c r="D43" s="43"/>
      <c r="E43" s="10" t="s">
        <v>42</v>
      </c>
      <c r="F43" s="10"/>
      <c r="G43" s="10"/>
      <c r="H43" s="10"/>
      <c r="I43" s="10"/>
      <c r="J43" s="54"/>
      <c r="K43" s="1"/>
    </row>
    <row r="44" spans="1:11" x14ac:dyDescent="0.2">
      <c r="A44" s="52"/>
      <c r="B44" s="42"/>
      <c r="C44" s="8"/>
      <c r="D44" s="43"/>
      <c r="E44" s="10" t="s">
        <v>42</v>
      </c>
      <c r="F44" s="10"/>
      <c r="G44" s="10"/>
      <c r="H44" s="10"/>
      <c r="I44" s="10"/>
      <c r="J44" s="54"/>
      <c r="K44" s="1"/>
    </row>
    <row r="45" spans="1:11" x14ac:dyDescent="0.2">
      <c r="A45" s="52"/>
      <c r="B45" s="8"/>
      <c r="C45" s="8"/>
      <c r="D45" s="43"/>
      <c r="E45" s="10" t="s">
        <v>42</v>
      </c>
      <c r="F45" s="10"/>
      <c r="G45" s="10"/>
      <c r="H45" s="10"/>
      <c r="I45" s="10"/>
      <c r="J45" s="54"/>
      <c r="K45" s="1"/>
    </row>
    <row r="46" spans="1:11" x14ac:dyDescent="0.2">
      <c r="A46" s="52"/>
      <c r="B46" s="8"/>
      <c r="C46" s="8"/>
      <c r="D46" s="43"/>
      <c r="E46" s="10" t="s">
        <v>42</v>
      </c>
      <c r="F46" s="8"/>
      <c r="G46" s="8"/>
      <c r="H46" s="8"/>
      <c r="I46" s="8"/>
      <c r="J46" s="55"/>
      <c r="K46" s="1"/>
    </row>
    <row r="47" spans="1:11" x14ac:dyDescent="0.2">
      <c r="A47" s="52"/>
      <c r="B47" s="8"/>
      <c r="C47" s="8"/>
      <c r="D47" s="56"/>
      <c r="E47" s="13"/>
      <c r="G47" s="8"/>
      <c r="H47" s="8"/>
      <c r="I47" s="8"/>
      <c r="J47" s="55"/>
      <c r="K47" s="1"/>
    </row>
    <row r="48" spans="1:11" x14ac:dyDescent="0.2">
      <c r="A48" s="52"/>
      <c r="B48" s="8"/>
      <c r="C48" s="8"/>
      <c r="D48" s="21"/>
      <c r="E48" s="13"/>
      <c r="F48" s="14"/>
      <c r="G48" s="57"/>
      <c r="H48" s="57"/>
      <c r="I48" s="8"/>
      <c r="J48" s="55"/>
      <c r="K48" s="1"/>
    </row>
    <row r="49" spans="1:11" x14ac:dyDescent="0.2">
      <c r="A49" s="52"/>
      <c r="B49" s="8"/>
      <c r="C49" s="8"/>
      <c r="D49" s="21"/>
      <c r="E49" s="13"/>
      <c r="F49" s="14"/>
      <c r="G49" s="57"/>
      <c r="H49" s="57"/>
      <c r="I49" s="8"/>
      <c r="J49" s="55"/>
      <c r="K49" s="1"/>
    </row>
    <row r="50" spans="1:11" x14ac:dyDescent="0.2">
      <c r="A50" s="52"/>
      <c r="B50" s="8"/>
      <c r="C50" s="8"/>
      <c r="D50" s="21"/>
      <c r="E50" s="13"/>
      <c r="F50" s="14"/>
      <c r="G50" s="57"/>
      <c r="H50" s="57"/>
      <c r="I50" s="8"/>
      <c r="J50" s="55"/>
      <c r="K50" s="1"/>
    </row>
    <row r="51" spans="1:11" x14ac:dyDescent="0.2">
      <c r="A51" s="52"/>
      <c r="B51" s="8"/>
      <c r="C51" s="8"/>
      <c r="D51" s="21"/>
      <c r="E51" s="13"/>
      <c r="F51" s="14"/>
      <c r="G51" s="57"/>
      <c r="H51" s="57"/>
      <c r="I51" s="8"/>
      <c r="J51" s="55"/>
      <c r="K51" s="1"/>
    </row>
    <row r="52" spans="1:11" x14ac:dyDescent="0.2">
      <c r="A52" s="52"/>
      <c r="B52" s="8"/>
      <c r="C52" s="8"/>
      <c r="D52" s="21"/>
      <c r="E52" s="13"/>
      <c r="F52" s="14"/>
      <c r="G52" s="57"/>
      <c r="H52" s="57"/>
      <c r="I52" s="8"/>
      <c r="J52" s="55"/>
      <c r="K52" s="1"/>
    </row>
    <row r="53" spans="1:11" ht="13.5" thickBot="1" x14ac:dyDescent="0.25">
      <c r="A53" s="58"/>
      <c r="B53" s="59"/>
      <c r="C53" s="59"/>
      <c r="D53" s="60"/>
      <c r="E53" s="61"/>
      <c r="F53" s="62"/>
      <c r="G53" s="59"/>
      <c r="H53" s="59"/>
      <c r="I53" s="59"/>
      <c r="J53" s="63"/>
      <c r="K53" s="1"/>
    </row>
    <row r="54" spans="1:11" x14ac:dyDescent="0.2">
      <c r="B54" s="83"/>
      <c r="D54" s="20"/>
      <c r="E54" s="13"/>
      <c r="F54" s="84"/>
      <c r="G54" s="13"/>
      <c r="H54" s="13"/>
      <c r="I54" s="13"/>
      <c r="J54" s="13"/>
    </row>
    <row r="55" spans="1:11" x14ac:dyDescent="0.2">
      <c r="B55" s="83"/>
      <c r="D55" s="20"/>
      <c r="E55" s="13"/>
      <c r="F55" s="13"/>
      <c r="G55" s="13"/>
      <c r="H55" s="13"/>
      <c r="I55" s="13"/>
      <c r="J55" s="13"/>
    </row>
    <row r="56" spans="1:11" x14ac:dyDescent="0.2">
      <c r="B56" s="83"/>
      <c r="D56" s="20"/>
      <c r="E56" s="13"/>
      <c r="F56" s="13"/>
      <c r="G56" s="13"/>
      <c r="H56" s="13"/>
      <c r="I56" s="13"/>
      <c r="J56" s="13"/>
    </row>
    <row r="57" spans="1:11" x14ac:dyDescent="0.2">
      <c r="D57" s="20"/>
      <c r="E57" s="13"/>
      <c r="F57" s="13"/>
      <c r="G57" s="13"/>
      <c r="H57" s="13"/>
      <c r="I57" s="13"/>
      <c r="J57" s="13"/>
    </row>
    <row r="58" spans="1:11" x14ac:dyDescent="0.2">
      <c r="D58" s="20"/>
      <c r="E58" s="13"/>
    </row>
    <row r="59" spans="1:11" x14ac:dyDescent="0.2">
      <c r="D59" s="56"/>
      <c r="E59" s="13"/>
    </row>
    <row r="60" spans="1:11" x14ac:dyDescent="0.2">
      <c r="D60" s="21"/>
      <c r="E60" s="13"/>
      <c r="F60" s="14"/>
      <c r="G60" s="68"/>
      <c r="H60" s="68"/>
    </row>
    <row r="61" spans="1:11" x14ac:dyDescent="0.2">
      <c r="D61" s="20"/>
      <c r="E61" s="13"/>
      <c r="F61" s="14"/>
    </row>
    <row r="62" spans="1:11" x14ac:dyDescent="0.2">
      <c r="D62" s="64"/>
      <c r="E62" s="13"/>
      <c r="F62" s="14"/>
    </row>
    <row r="63" spans="1:11" x14ac:dyDescent="0.2">
      <c r="D63" s="20"/>
      <c r="E63" s="13"/>
      <c r="F63" s="14"/>
    </row>
    <row r="64" spans="1:11" x14ac:dyDescent="0.2">
      <c r="D64" s="20"/>
      <c r="E64" s="13"/>
      <c r="F64" s="14"/>
    </row>
    <row r="65" spans="4:6" x14ac:dyDescent="0.2">
      <c r="D65" s="21"/>
      <c r="E65" s="13"/>
      <c r="F65" s="14"/>
    </row>
    <row r="66" spans="4:6" x14ac:dyDescent="0.2">
      <c r="D66" s="20"/>
      <c r="E66" s="13"/>
      <c r="F66" s="14"/>
    </row>
    <row r="67" spans="4:6" x14ac:dyDescent="0.2">
      <c r="D67" s="64"/>
      <c r="E67" s="13"/>
      <c r="F67" s="14"/>
    </row>
    <row r="68" spans="4:6" x14ac:dyDescent="0.2">
      <c r="D68" s="67"/>
    </row>
    <row r="69" spans="4:6" x14ac:dyDescent="0.2">
      <c r="D69" s="67"/>
    </row>
    <row r="70" spans="4:6" x14ac:dyDescent="0.2">
      <c r="D70" s="67"/>
    </row>
    <row r="71" spans="4:6" x14ac:dyDescent="0.2">
      <c r="D71" s="67"/>
    </row>
    <row r="72" spans="4:6" x14ac:dyDescent="0.2">
      <c r="D72" s="67"/>
    </row>
    <row r="73" spans="4:6" x14ac:dyDescent="0.2">
      <c r="D73" s="67"/>
    </row>
    <row r="74" spans="4:6" x14ac:dyDescent="0.2">
      <c r="D74" s="67"/>
    </row>
    <row r="75" spans="4:6" x14ac:dyDescent="0.2">
      <c r="D75" s="67"/>
    </row>
    <row r="76" spans="4:6" x14ac:dyDescent="0.2">
      <c r="D76" s="67"/>
    </row>
    <row r="77" spans="4:6" x14ac:dyDescent="0.2">
      <c r="D77" s="67"/>
    </row>
    <row r="78" spans="4:6" x14ac:dyDescent="0.2">
      <c r="D78" s="67"/>
    </row>
    <row r="79" spans="4:6" x14ac:dyDescent="0.2">
      <c r="D79" s="67"/>
    </row>
    <row r="80" spans="4:6" x14ac:dyDescent="0.2">
      <c r="D80" s="67"/>
    </row>
    <row r="81" spans="4:4" x14ac:dyDescent="0.2">
      <c r="D81" s="67"/>
    </row>
    <row r="82" spans="4:4" x14ac:dyDescent="0.2">
      <c r="D82" s="67"/>
    </row>
    <row r="83" spans="4:4" x14ac:dyDescent="0.2">
      <c r="D83" s="67"/>
    </row>
    <row r="84" spans="4:4" x14ac:dyDescent="0.2">
      <c r="D84" s="67"/>
    </row>
    <row r="85" spans="4:4" x14ac:dyDescent="0.2">
      <c r="D85" s="67"/>
    </row>
    <row r="86" spans="4:4" x14ac:dyDescent="0.2">
      <c r="D86" s="67"/>
    </row>
    <row r="87" spans="4:4" x14ac:dyDescent="0.2">
      <c r="D87" s="67"/>
    </row>
    <row r="88" spans="4:4" x14ac:dyDescent="0.2">
      <c r="D88" s="67"/>
    </row>
    <row r="89" spans="4:4" x14ac:dyDescent="0.2">
      <c r="D89" s="67"/>
    </row>
    <row r="90" spans="4:4" x14ac:dyDescent="0.2">
      <c r="D90" s="67"/>
    </row>
    <row r="91" spans="4:4" x14ac:dyDescent="0.2">
      <c r="D91" s="67"/>
    </row>
    <row r="92" spans="4:4" x14ac:dyDescent="0.2">
      <c r="D92" s="67"/>
    </row>
    <row r="93" spans="4:4" x14ac:dyDescent="0.2">
      <c r="D93" s="67"/>
    </row>
    <row r="94" spans="4:4" x14ac:dyDescent="0.2">
      <c r="D94" s="67"/>
    </row>
    <row r="95" spans="4:4" x14ac:dyDescent="0.2">
      <c r="D95" s="67"/>
    </row>
    <row r="96" spans="4:4" x14ac:dyDescent="0.2">
      <c r="D96" s="67"/>
    </row>
    <row r="97" spans="4:4" x14ac:dyDescent="0.2">
      <c r="D97" s="67"/>
    </row>
    <row r="98" spans="4:4" x14ac:dyDescent="0.2">
      <c r="D98" s="67"/>
    </row>
    <row r="99" spans="4:4" x14ac:dyDescent="0.2">
      <c r="D99" s="67"/>
    </row>
    <row r="100" spans="4:4" x14ac:dyDescent="0.2">
      <c r="D100" s="67"/>
    </row>
    <row r="101" spans="4:4" x14ac:dyDescent="0.2">
      <c r="D101" s="67"/>
    </row>
    <row r="102" spans="4:4" x14ac:dyDescent="0.2">
      <c r="D102" s="67"/>
    </row>
    <row r="103" spans="4:4" x14ac:dyDescent="0.2">
      <c r="D103" s="67"/>
    </row>
    <row r="104" spans="4:4" x14ac:dyDescent="0.2">
      <c r="D104" s="67"/>
    </row>
    <row r="105" spans="4:4" x14ac:dyDescent="0.2">
      <c r="D105" s="67"/>
    </row>
    <row r="106" spans="4:4" x14ac:dyDescent="0.2">
      <c r="D106" s="67"/>
    </row>
    <row r="107" spans="4:4" x14ac:dyDescent="0.2">
      <c r="D107" s="67"/>
    </row>
    <row r="108" spans="4:4" x14ac:dyDescent="0.2">
      <c r="D108" s="67"/>
    </row>
    <row r="109" spans="4:4" x14ac:dyDescent="0.2">
      <c r="D109" s="67"/>
    </row>
    <row r="110" spans="4:4" x14ac:dyDescent="0.2">
      <c r="D110" s="67"/>
    </row>
    <row r="111" spans="4:4" x14ac:dyDescent="0.2">
      <c r="D111" s="67"/>
    </row>
    <row r="112" spans="4:4" x14ac:dyDescent="0.2">
      <c r="D112" s="67"/>
    </row>
    <row r="113" spans="4:4" x14ac:dyDescent="0.2">
      <c r="D113" s="67"/>
    </row>
    <row r="114" spans="4:4" x14ac:dyDescent="0.2">
      <c r="D114" s="67"/>
    </row>
    <row r="115" spans="4:4" x14ac:dyDescent="0.2">
      <c r="D115" s="67"/>
    </row>
    <row r="116" spans="4:4" x14ac:dyDescent="0.2">
      <c r="D116" s="67"/>
    </row>
    <row r="117" spans="4:4" x14ac:dyDescent="0.2">
      <c r="D117" s="67"/>
    </row>
    <row r="118" spans="4:4" x14ac:dyDescent="0.2">
      <c r="D118" s="67"/>
    </row>
    <row r="119" spans="4:4" x14ac:dyDescent="0.2">
      <c r="D119" s="67"/>
    </row>
    <row r="120" spans="4:4" x14ac:dyDescent="0.2">
      <c r="D120" s="67"/>
    </row>
    <row r="121" spans="4:4" x14ac:dyDescent="0.2">
      <c r="D121" s="67"/>
    </row>
    <row r="122" spans="4:4" x14ac:dyDescent="0.2">
      <c r="D122" s="67"/>
    </row>
    <row r="123" spans="4:4" x14ac:dyDescent="0.2">
      <c r="D123" s="67"/>
    </row>
    <row r="124" spans="4:4" x14ac:dyDescent="0.2">
      <c r="D124" s="67"/>
    </row>
    <row r="125" spans="4:4" x14ac:dyDescent="0.2">
      <c r="D125" s="67"/>
    </row>
    <row r="126" spans="4:4" x14ac:dyDescent="0.2">
      <c r="D126" s="67"/>
    </row>
    <row r="127" spans="4:4" x14ac:dyDescent="0.2">
      <c r="D127" s="67"/>
    </row>
    <row r="128" spans="4:4" x14ac:dyDescent="0.2">
      <c r="D128" s="67"/>
    </row>
    <row r="129" spans="4:4" x14ac:dyDescent="0.2">
      <c r="D129" s="67"/>
    </row>
    <row r="130" spans="4:4" x14ac:dyDescent="0.2">
      <c r="D130" s="67"/>
    </row>
    <row r="131" spans="4:4" x14ac:dyDescent="0.2">
      <c r="D131" s="67"/>
    </row>
    <row r="132" spans="4:4" x14ac:dyDescent="0.2">
      <c r="D132" s="67"/>
    </row>
    <row r="133" spans="4:4" x14ac:dyDescent="0.2">
      <c r="D133" s="67"/>
    </row>
    <row r="134" spans="4:4" x14ac:dyDescent="0.2">
      <c r="D134" s="67"/>
    </row>
    <row r="135" spans="4:4" x14ac:dyDescent="0.2">
      <c r="D135" s="67"/>
    </row>
    <row r="136" spans="4:4" x14ac:dyDescent="0.2">
      <c r="D136" s="67"/>
    </row>
    <row r="137" spans="4:4" x14ac:dyDescent="0.2">
      <c r="D137" s="67"/>
    </row>
    <row r="138" spans="4:4" x14ac:dyDescent="0.2">
      <c r="D138" s="67"/>
    </row>
    <row r="139" spans="4:4" x14ac:dyDescent="0.2">
      <c r="D139" s="67"/>
    </row>
    <row r="140" spans="4:4" x14ac:dyDescent="0.2">
      <c r="D140" s="67"/>
    </row>
    <row r="141" spans="4:4" x14ac:dyDescent="0.2">
      <c r="D141" s="67"/>
    </row>
    <row r="142" spans="4:4" x14ac:dyDescent="0.2">
      <c r="D142" s="67"/>
    </row>
    <row r="143" spans="4:4" x14ac:dyDescent="0.2">
      <c r="D143" s="67"/>
    </row>
    <row r="144" spans="4:4" x14ac:dyDescent="0.2">
      <c r="D144" s="67"/>
    </row>
    <row r="145" spans="4:4" x14ac:dyDescent="0.2">
      <c r="D145" s="67"/>
    </row>
    <row r="146" spans="4:4" x14ac:dyDescent="0.2">
      <c r="D146" s="67"/>
    </row>
    <row r="147" spans="4:4" x14ac:dyDescent="0.2">
      <c r="D147" s="67"/>
    </row>
    <row r="148" spans="4:4" x14ac:dyDescent="0.2">
      <c r="D148" s="67"/>
    </row>
    <row r="149" spans="4:4" x14ac:dyDescent="0.2">
      <c r="D149" s="67"/>
    </row>
    <row r="150" spans="4:4" x14ac:dyDescent="0.2">
      <c r="D150" s="67"/>
    </row>
    <row r="151" spans="4:4" x14ac:dyDescent="0.2">
      <c r="D151" s="67"/>
    </row>
    <row r="152" spans="4:4" x14ac:dyDescent="0.2">
      <c r="D152" s="67"/>
    </row>
    <row r="153" spans="4:4" x14ac:dyDescent="0.2">
      <c r="D153" s="67"/>
    </row>
    <row r="154" spans="4:4" x14ac:dyDescent="0.2">
      <c r="D154" s="67"/>
    </row>
    <row r="155" spans="4:4" x14ac:dyDescent="0.2">
      <c r="D155" s="67"/>
    </row>
    <row r="156" spans="4:4" x14ac:dyDescent="0.2">
      <c r="D156" s="67"/>
    </row>
    <row r="157" spans="4:4" x14ac:dyDescent="0.2">
      <c r="D157" s="67"/>
    </row>
    <row r="158" spans="4:4" x14ac:dyDescent="0.2">
      <c r="D158" s="67"/>
    </row>
    <row r="159" spans="4:4" x14ac:dyDescent="0.2">
      <c r="D159" s="67"/>
    </row>
    <row r="160" spans="4:4" x14ac:dyDescent="0.2">
      <c r="D160" s="67"/>
    </row>
    <row r="161" spans="4:4" x14ac:dyDescent="0.2">
      <c r="D161" s="67"/>
    </row>
    <row r="162" spans="4:4" x14ac:dyDescent="0.2">
      <c r="D162" s="67"/>
    </row>
    <row r="163" spans="4:4" x14ac:dyDescent="0.2">
      <c r="D163" s="67"/>
    </row>
    <row r="164" spans="4:4" x14ac:dyDescent="0.2">
      <c r="D164" s="67"/>
    </row>
    <row r="165" spans="4:4" x14ac:dyDescent="0.2">
      <c r="D165" s="67"/>
    </row>
    <row r="166" spans="4:4" x14ac:dyDescent="0.2">
      <c r="D166" s="67"/>
    </row>
    <row r="167" spans="4:4" x14ac:dyDescent="0.2">
      <c r="D167" s="67"/>
    </row>
    <row r="168" spans="4:4" x14ac:dyDescent="0.2">
      <c r="D168" s="67"/>
    </row>
    <row r="169" spans="4:4" x14ac:dyDescent="0.2">
      <c r="D169" s="67"/>
    </row>
    <row r="170" spans="4:4" x14ac:dyDescent="0.2">
      <c r="D170" s="67"/>
    </row>
    <row r="171" spans="4:4" x14ac:dyDescent="0.2">
      <c r="D171" s="67"/>
    </row>
    <row r="172" spans="4:4" x14ac:dyDescent="0.2">
      <c r="D172" s="67"/>
    </row>
    <row r="173" spans="4:4" x14ac:dyDescent="0.2">
      <c r="D173" s="67"/>
    </row>
    <row r="174" spans="4:4" x14ac:dyDescent="0.2">
      <c r="D174" s="67"/>
    </row>
    <row r="175" spans="4:4" x14ac:dyDescent="0.2">
      <c r="D175" s="67"/>
    </row>
    <row r="176" spans="4:4" x14ac:dyDescent="0.2">
      <c r="D176" s="67"/>
    </row>
    <row r="177" spans="4:4" x14ac:dyDescent="0.2">
      <c r="D177" s="67"/>
    </row>
    <row r="178" spans="4:4" x14ac:dyDescent="0.2">
      <c r="D178" s="67"/>
    </row>
    <row r="179" spans="4:4" x14ac:dyDescent="0.2">
      <c r="D179" s="67"/>
    </row>
    <row r="180" spans="4:4" x14ac:dyDescent="0.2">
      <c r="D180" s="67"/>
    </row>
    <row r="181" spans="4:4" x14ac:dyDescent="0.2">
      <c r="D181" s="67"/>
    </row>
    <row r="182" spans="4:4" x14ac:dyDescent="0.2">
      <c r="D182" s="67"/>
    </row>
    <row r="183" spans="4:4" x14ac:dyDescent="0.2">
      <c r="D183" s="67"/>
    </row>
    <row r="184" spans="4:4" x14ac:dyDescent="0.2">
      <c r="D184" s="67"/>
    </row>
    <row r="185" spans="4:4" x14ac:dyDescent="0.2">
      <c r="D185" s="67"/>
    </row>
    <row r="186" spans="4:4" x14ac:dyDescent="0.2">
      <c r="D186" s="67"/>
    </row>
    <row r="187" spans="4:4" x14ac:dyDescent="0.2">
      <c r="D187" s="67"/>
    </row>
    <row r="188" spans="4:4" x14ac:dyDescent="0.2">
      <c r="D188" s="67"/>
    </row>
    <row r="189" spans="4:4" x14ac:dyDescent="0.2">
      <c r="D189" s="67"/>
    </row>
    <row r="190" spans="4:4" x14ac:dyDescent="0.2">
      <c r="D190" s="67"/>
    </row>
    <row r="191" spans="4:4" x14ac:dyDescent="0.2">
      <c r="D191" s="67"/>
    </row>
    <row r="192" spans="4:4" x14ac:dyDescent="0.2">
      <c r="D192" s="67"/>
    </row>
    <row r="193" spans="4:4" x14ac:dyDescent="0.2">
      <c r="D193" s="67"/>
    </row>
    <row r="194" spans="4:4" x14ac:dyDescent="0.2">
      <c r="D194" s="67"/>
    </row>
    <row r="195" spans="4:4" x14ac:dyDescent="0.2">
      <c r="D195" s="67"/>
    </row>
    <row r="196" spans="4:4" x14ac:dyDescent="0.2">
      <c r="D196" s="67"/>
    </row>
    <row r="197" spans="4:4" x14ac:dyDescent="0.2">
      <c r="D197" s="67"/>
    </row>
    <row r="198" spans="4:4" x14ac:dyDescent="0.2">
      <c r="D198" s="67"/>
    </row>
    <row r="199" spans="4:4" x14ac:dyDescent="0.2">
      <c r="D199" s="67"/>
    </row>
    <row r="200" spans="4:4" x14ac:dyDescent="0.2">
      <c r="D200" s="67"/>
    </row>
    <row r="201" spans="4:4" x14ac:dyDescent="0.2">
      <c r="D201" s="67"/>
    </row>
    <row r="202" spans="4:4" x14ac:dyDescent="0.2">
      <c r="D202" s="67"/>
    </row>
    <row r="203" spans="4:4" x14ac:dyDescent="0.2">
      <c r="D203" s="67"/>
    </row>
    <row r="204" spans="4:4" x14ac:dyDescent="0.2">
      <c r="D204" s="67"/>
    </row>
    <row r="205" spans="4:4" x14ac:dyDescent="0.2">
      <c r="D205" s="67"/>
    </row>
    <row r="206" spans="4:4" x14ac:dyDescent="0.2">
      <c r="D206" s="67"/>
    </row>
    <row r="207" spans="4:4" x14ac:dyDescent="0.2">
      <c r="D207" s="67"/>
    </row>
    <row r="208" spans="4:4" x14ac:dyDescent="0.2">
      <c r="D208" s="67"/>
    </row>
    <row r="209" spans="4:4" x14ac:dyDescent="0.2">
      <c r="D209" s="67"/>
    </row>
    <row r="210" spans="4:4" x14ac:dyDescent="0.2">
      <c r="D210" s="67"/>
    </row>
    <row r="211" spans="4:4" x14ac:dyDescent="0.2">
      <c r="D211" s="67"/>
    </row>
    <row r="212" spans="4:4" x14ac:dyDescent="0.2">
      <c r="D212" s="67"/>
    </row>
    <row r="213" spans="4:4" x14ac:dyDescent="0.2">
      <c r="D213" s="67"/>
    </row>
    <row r="214" spans="4:4" x14ac:dyDescent="0.2">
      <c r="D214" s="67"/>
    </row>
    <row r="215" spans="4:4" x14ac:dyDescent="0.2">
      <c r="D215" s="67"/>
    </row>
    <row r="216" spans="4:4" x14ac:dyDescent="0.2">
      <c r="D216" s="67"/>
    </row>
    <row r="217" spans="4:4" x14ac:dyDescent="0.2">
      <c r="D217" s="67"/>
    </row>
    <row r="218" spans="4:4" x14ac:dyDescent="0.2">
      <c r="D218" s="67"/>
    </row>
    <row r="219" spans="4:4" x14ac:dyDescent="0.2">
      <c r="D219" s="67"/>
    </row>
    <row r="220" spans="4:4" x14ac:dyDescent="0.2">
      <c r="D220" s="67"/>
    </row>
    <row r="221" spans="4:4" x14ac:dyDescent="0.2">
      <c r="D221" s="67"/>
    </row>
    <row r="222" spans="4:4" x14ac:dyDescent="0.2">
      <c r="D222" s="67"/>
    </row>
    <row r="223" spans="4:4" x14ac:dyDescent="0.2">
      <c r="D223" s="67"/>
    </row>
    <row r="224" spans="4:4" x14ac:dyDescent="0.2">
      <c r="D224" s="67"/>
    </row>
    <row r="225" spans="4:4" x14ac:dyDescent="0.2">
      <c r="D225" s="67"/>
    </row>
    <row r="226" spans="4:4" x14ac:dyDescent="0.2">
      <c r="D226" s="67"/>
    </row>
    <row r="227" spans="4:4" x14ac:dyDescent="0.2">
      <c r="D227" s="67"/>
    </row>
    <row r="228" spans="4:4" x14ac:dyDescent="0.2">
      <c r="D228" s="67"/>
    </row>
    <row r="229" spans="4:4" x14ac:dyDescent="0.2">
      <c r="D229" s="67"/>
    </row>
    <row r="230" spans="4:4" x14ac:dyDescent="0.2">
      <c r="D230" s="67"/>
    </row>
    <row r="231" spans="4:4" x14ac:dyDescent="0.2">
      <c r="D231" s="67"/>
    </row>
    <row r="232" spans="4:4" x14ac:dyDescent="0.2">
      <c r="D232" s="67"/>
    </row>
    <row r="233" spans="4:4" x14ac:dyDescent="0.2">
      <c r="D233" s="67"/>
    </row>
    <row r="234" spans="4:4" x14ac:dyDescent="0.2">
      <c r="D234" s="67"/>
    </row>
    <row r="235" spans="4:4" x14ac:dyDescent="0.2">
      <c r="D235" s="67"/>
    </row>
    <row r="236" spans="4:4" x14ac:dyDescent="0.2">
      <c r="D236" s="67"/>
    </row>
    <row r="237" spans="4:4" x14ac:dyDescent="0.2">
      <c r="D237" s="67"/>
    </row>
    <row r="238" spans="4:4" x14ac:dyDescent="0.2">
      <c r="D238" s="67"/>
    </row>
    <row r="239" spans="4:4" x14ac:dyDescent="0.2">
      <c r="D239" s="67"/>
    </row>
    <row r="240" spans="4:4" x14ac:dyDescent="0.2">
      <c r="D240" s="67"/>
    </row>
    <row r="241" spans="4:4" x14ac:dyDescent="0.2">
      <c r="D241" s="67"/>
    </row>
    <row r="242" spans="4:4" x14ac:dyDescent="0.2">
      <c r="D242" s="67"/>
    </row>
    <row r="243" spans="4:4" x14ac:dyDescent="0.2">
      <c r="D243" s="67"/>
    </row>
    <row r="244" spans="4:4" x14ac:dyDescent="0.2">
      <c r="D244" s="67"/>
    </row>
    <row r="245" spans="4:4" x14ac:dyDescent="0.2">
      <c r="D245" s="67"/>
    </row>
    <row r="246" spans="4:4" x14ac:dyDescent="0.2">
      <c r="D246" s="67"/>
    </row>
    <row r="247" spans="4:4" x14ac:dyDescent="0.2">
      <c r="D247" s="67"/>
    </row>
    <row r="248" spans="4:4" x14ac:dyDescent="0.2">
      <c r="D248" s="67"/>
    </row>
    <row r="249" spans="4:4" x14ac:dyDescent="0.2">
      <c r="D249" s="67"/>
    </row>
    <row r="250" spans="4:4" x14ac:dyDescent="0.2">
      <c r="D250" s="67"/>
    </row>
    <row r="251" spans="4:4" x14ac:dyDescent="0.2">
      <c r="D251" s="67"/>
    </row>
    <row r="252" spans="4:4" x14ac:dyDescent="0.2">
      <c r="D252" s="67"/>
    </row>
    <row r="253" spans="4:4" x14ac:dyDescent="0.2">
      <c r="D253" s="67"/>
    </row>
    <row r="254" spans="4:4" x14ac:dyDescent="0.2">
      <c r="D254" s="67"/>
    </row>
    <row r="255" spans="4:4" x14ac:dyDescent="0.2">
      <c r="D255" s="67"/>
    </row>
    <row r="256" spans="4:4" x14ac:dyDescent="0.2">
      <c r="D256" s="67"/>
    </row>
    <row r="257" spans="4:4" x14ac:dyDescent="0.2">
      <c r="D257" s="67"/>
    </row>
    <row r="258" spans="4:4" x14ac:dyDescent="0.2">
      <c r="D258" s="67"/>
    </row>
    <row r="259" spans="4:4" x14ac:dyDescent="0.2">
      <c r="D259" s="67"/>
    </row>
    <row r="260" spans="4:4" x14ac:dyDescent="0.2">
      <c r="D260" s="67"/>
    </row>
    <row r="261" spans="4:4" x14ac:dyDescent="0.2">
      <c r="D261" s="67"/>
    </row>
    <row r="262" spans="4:4" x14ac:dyDescent="0.2">
      <c r="D262" s="67"/>
    </row>
    <row r="263" spans="4:4" x14ac:dyDescent="0.2">
      <c r="D263" s="67"/>
    </row>
    <row r="264" spans="4:4" x14ac:dyDescent="0.2">
      <c r="D264" s="67"/>
    </row>
    <row r="265" spans="4:4" x14ac:dyDescent="0.2">
      <c r="D265" s="67"/>
    </row>
    <row r="266" spans="4:4" x14ac:dyDescent="0.2">
      <c r="D266" s="67"/>
    </row>
    <row r="267" spans="4:4" x14ac:dyDescent="0.2">
      <c r="D267" s="67"/>
    </row>
    <row r="268" spans="4:4" x14ac:dyDescent="0.2">
      <c r="D268" s="67"/>
    </row>
    <row r="269" spans="4:4" x14ac:dyDescent="0.2">
      <c r="D269" s="67"/>
    </row>
    <row r="270" spans="4:4" x14ac:dyDescent="0.2">
      <c r="D270" s="67"/>
    </row>
    <row r="271" spans="4:4" x14ac:dyDescent="0.2">
      <c r="D271" s="67"/>
    </row>
    <row r="272" spans="4:4" x14ac:dyDescent="0.2">
      <c r="D272" s="67"/>
    </row>
    <row r="273" spans="4:4" x14ac:dyDescent="0.2">
      <c r="D273" s="67"/>
    </row>
    <row r="274" spans="4:4" x14ac:dyDescent="0.2">
      <c r="D274" s="67"/>
    </row>
    <row r="275" spans="4:4" x14ac:dyDescent="0.2">
      <c r="D275" s="67"/>
    </row>
    <row r="276" spans="4:4" x14ac:dyDescent="0.2">
      <c r="D276" s="67"/>
    </row>
    <row r="277" spans="4:4" x14ac:dyDescent="0.2">
      <c r="D277" s="67"/>
    </row>
    <row r="278" spans="4:4" x14ac:dyDescent="0.2">
      <c r="D278" s="67"/>
    </row>
    <row r="279" spans="4:4" x14ac:dyDescent="0.2">
      <c r="D279" s="67"/>
    </row>
    <row r="280" spans="4:4" x14ac:dyDescent="0.2">
      <c r="D280" s="67"/>
    </row>
    <row r="281" spans="4:4" x14ac:dyDescent="0.2">
      <c r="D281" s="67"/>
    </row>
    <row r="282" spans="4:4" x14ac:dyDescent="0.2">
      <c r="D282" s="67"/>
    </row>
    <row r="283" spans="4:4" x14ac:dyDescent="0.2">
      <c r="D283" s="67"/>
    </row>
    <row r="284" spans="4:4" x14ac:dyDescent="0.2">
      <c r="D284" s="67"/>
    </row>
    <row r="285" spans="4:4" x14ac:dyDescent="0.2">
      <c r="D285" s="67"/>
    </row>
    <row r="286" spans="4:4" x14ac:dyDescent="0.2">
      <c r="D286" s="67"/>
    </row>
    <row r="287" spans="4:4" x14ac:dyDescent="0.2">
      <c r="D287" s="67"/>
    </row>
    <row r="288" spans="4:4" x14ac:dyDescent="0.2">
      <c r="D288" s="67"/>
    </row>
    <row r="289" spans="4:4" x14ac:dyDescent="0.2">
      <c r="D289" s="67"/>
    </row>
    <row r="290" spans="4:4" x14ac:dyDescent="0.2">
      <c r="D290" s="67"/>
    </row>
    <row r="291" spans="4:4" x14ac:dyDescent="0.2">
      <c r="D291" s="67"/>
    </row>
    <row r="292" spans="4:4" x14ac:dyDescent="0.2">
      <c r="D292" s="67"/>
    </row>
    <row r="293" spans="4:4" x14ac:dyDescent="0.2">
      <c r="D293" s="67"/>
    </row>
    <row r="294" spans="4:4" x14ac:dyDescent="0.2">
      <c r="D294" s="67"/>
    </row>
    <row r="295" spans="4:4" x14ac:dyDescent="0.2">
      <c r="D295" s="67"/>
    </row>
    <row r="296" spans="4:4" x14ac:dyDescent="0.2">
      <c r="D296" s="67"/>
    </row>
    <row r="297" spans="4:4" x14ac:dyDescent="0.2">
      <c r="D297" s="67"/>
    </row>
    <row r="298" spans="4:4" x14ac:dyDescent="0.2">
      <c r="D298" s="67"/>
    </row>
    <row r="299" spans="4:4" x14ac:dyDescent="0.2">
      <c r="D299" s="67"/>
    </row>
    <row r="300" spans="4:4" x14ac:dyDescent="0.2">
      <c r="D300" s="67"/>
    </row>
    <row r="301" spans="4:4" x14ac:dyDescent="0.2">
      <c r="D301" s="67"/>
    </row>
    <row r="302" spans="4:4" x14ac:dyDescent="0.2">
      <c r="D302" s="67"/>
    </row>
    <row r="303" spans="4:4" x14ac:dyDescent="0.2">
      <c r="D303" s="67"/>
    </row>
    <row r="304" spans="4:4" x14ac:dyDescent="0.2">
      <c r="D304" s="67"/>
    </row>
    <row r="305" spans="4:4" x14ac:dyDescent="0.2">
      <c r="D305" s="67"/>
    </row>
    <row r="306" spans="4:4" x14ac:dyDescent="0.2">
      <c r="D306" s="67"/>
    </row>
    <row r="307" spans="4:4" x14ac:dyDescent="0.2">
      <c r="D307" s="67"/>
    </row>
    <row r="308" spans="4:4" x14ac:dyDescent="0.2">
      <c r="D308" s="67"/>
    </row>
    <row r="309" spans="4:4" x14ac:dyDescent="0.2">
      <c r="D309" s="67"/>
    </row>
    <row r="310" spans="4:4" x14ac:dyDescent="0.2">
      <c r="D310" s="67"/>
    </row>
    <row r="311" spans="4:4" x14ac:dyDescent="0.2">
      <c r="D311" s="67"/>
    </row>
    <row r="312" spans="4:4" x14ac:dyDescent="0.2">
      <c r="D312" s="67"/>
    </row>
    <row r="313" spans="4:4" x14ac:dyDescent="0.2">
      <c r="D313" s="67"/>
    </row>
    <row r="314" spans="4:4" x14ac:dyDescent="0.2">
      <c r="D314" s="67"/>
    </row>
    <row r="315" spans="4:4" x14ac:dyDescent="0.2">
      <c r="D315" s="67"/>
    </row>
    <row r="316" spans="4:4" x14ac:dyDescent="0.2">
      <c r="D316" s="67"/>
    </row>
    <row r="317" spans="4:4" x14ac:dyDescent="0.2">
      <c r="D317" s="67"/>
    </row>
    <row r="318" spans="4:4" x14ac:dyDescent="0.2">
      <c r="D318" s="67"/>
    </row>
    <row r="319" spans="4:4" x14ac:dyDescent="0.2">
      <c r="D319" s="67"/>
    </row>
    <row r="320" spans="4:4" x14ac:dyDescent="0.2">
      <c r="D320" s="67"/>
    </row>
    <row r="321" spans="4:4" x14ac:dyDescent="0.2">
      <c r="D321" s="67"/>
    </row>
    <row r="322" spans="4:4" x14ac:dyDescent="0.2">
      <c r="D322" s="67"/>
    </row>
    <row r="323" spans="4:4" x14ac:dyDescent="0.2">
      <c r="D323" s="67"/>
    </row>
    <row r="324" spans="4:4" x14ac:dyDescent="0.2">
      <c r="D324" s="67"/>
    </row>
    <row r="325" spans="4:4" x14ac:dyDescent="0.2">
      <c r="D325" s="67"/>
    </row>
    <row r="326" spans="4:4" x14ac:dyDescent="0.2">
      <c r="D326" s="67"/>
    </row>
    <row r="327" spans="4:4" x14ac:dyDescent="0.2">
      <c r="D327" s="67"/>
    </row>
    <row r="328" spans="4:4" x14ac:dyDescent="0.2">
      <c r="D328" s="67"/>
    </row>
    <row r="329" spans="4:4" x14ac:dyDescent="0.2">
      <c r="D329" s="67"/>
    </row>
    <row r="330" spans="4:4" x14ac:dyDescent="0.2">
      <c r="D330" s="67"/>
    </row>
    <row r="331" spans="4:4" x14ac:dyDescent="0.2">
      <c r="D331" s="67"/>
    </row>
    <row r="332" spans="4:4" x14ac:dyDescent="0.2">
      <c r="D332" s="67"/>
    </row>
    <row r="333" spans="4:4" x14ac:dyDescent="0.2">
      <c r="D333" s="67"/>
    </row>
    <row r="334" spans="4:4" x14ac:dyDescent="0.2">
      <c r="D334" s="67"/>
    </row>
    <row r="335" spans="4:4" x14ac:dyDescent="0.2">
      <c r="D335" s="67"/>
    </row>
    <row r="336" spans="4:4" x14ac:dyDescent="0.2">
      <c r="D336" s="67"/>
    </row>
    <row r="337" spans="4:4" x14ac:dyDescent="0.2">
      <c r="D337" s="67"/>
    </row>
    <row r="338" spans="4:4" x14ac:dyDescent="0.2">
      <c r="D338" s="67"/>
    </row>
    <row r="339" spans="4:4" x14ac:dyDescent="0.2">
      <c r="D339" s="67"/>
    </row>
    <row r="340" spans="4:4" x14ac:dyDescent="0.2">
      <c r="D340" s="67"/>
    </row>
    <row r="341" spans="4:4" x14ac:dyDescent="0.2">
      <c r="D341" s="67"/>
    </row>
    <row r="342" spans="4:4" x14ac:dyDescent="0.2">
      <c r="D342" s="67"/>
    </row>
    <row r="343" spans="4:4" x14ac:dyDescent="0.2">
      <c r="D343" s="67"/>
    </row>
    <row r="344" spans="4:4" x14ac:dyDescent="0.2">
      <c r="D344" s="67"/>
    </row>
    <row r="345" spans="4:4" x14ac:dyDescent="0.2">
      <c r="D345" s="67"/>
    </row>
    <row r="346" spans="4:4" x14ac:dyDescent="0.2">
      <c r="D346" s="67"/>
    </row>
    <row r="347" spans="4:4" x14ac:dyDescent="0.2">
      <c r="D347" s="67"/>
    </row>
    <row r="348" spans="4:4" x14ac:dyDescent="0.2">
      <c r="D348" s="67"/>
    </row>
    <row r="349" spans="4:4" x14ac:dyDescent="0.2">
      <c r="D349" s="67"/>
    </row>
    <row r="350" spans="4:4" x14ac:dyDescent="0.2">
      <c r="D350" s="67"/>
    </row>
    <row r="351" spans="4:4" x14ac:dyDescent="0.2">
      <c r="D351" s="67"/>
    </row>
    <row r="352" spans="4:4" x14ac:dyDescent="0.2">
      <c r="D352" s="67"/>
    </row>
    <row r="353" spans="4:4" x14ac:dyDescent="0.2">
      <c r="D353" s="67"/>
    </row>
    <row r="354" spans="4:4" x14ac:dyDescent="0.2">
      <c r="D354" s="67"/>
    </row>
    <row r="355" spans="4:4" x14ac:dyDescent="0.2">
      <c r="D355" s="67"/>
    </row>
    <row r="356" spans="4:4" x14ac:dyDescent="0.2">
      <c r="D356" s="67"/>
    </row>
    <row r="357" spans="4:4" x14ac:dyDescent="0.2">
      <c r="D357" s="67"/>
    </row>
    <row r="358" spans="4:4" x14ac:dyDescent="0.2">
      <c r="D358" s="67"/>
    </row>
    <row r="359" spans="4:4" x14ac:dyDescent="0.2">
      <c r="D359" s="67"/>
    </row>
    <row r="360" spans="4:4" x14ac:dyDescent="0.2">
      <c r="D360" s="67"/>
    </row>
    <row r="361" spans="4:4" x14ac:dyDescent="0.2">
      <c r="D361" s="67"/>
    </row>
    <row r="362" spans="4:4" x14ac:dyDescent="0.2">
      <c r="D362" s="67"/>
    </row>
    <row r="363" spans="4:4" x14ac:dyDescent="0.2">
      <c r="D363" s="67"/>
    </row>
    <row r="364" spans="4:4" x14ac:dyDescent="0.2">
      <c r="D364" s="67"/>
    </row>
    <row r="365" spans="4:4" x14ac:dyDescent="0.2">
      <c r="D365" s="67"/>
    </row>
    <row r="366" spans="4:4" x14ac:dyDescent="0.2">
      <c r="D366" s="67"/>
    </row>
    <row r="367" spans="4:4" x14ac:dyDescent="0.2">
      <c r="D367" s="67"/>
    </row>
    <row r="368" spans="4:4" x14ac:dyDescent="0.2">
      <c r="D368" s="67"/>
    </row>
    <row r="369" spans="4:4" x14ac:dyDescent="0.2">
      <c r="D369" s="67"/>
    </row>
    <row r="370" spans="4:4" x14ac:dyDescent="0.2">
      <c r="D370" s="67"/>
    </row>
    <row r="371" spans="4:4" x14ac:dyDescent="0.2">
      <c r="D371" s="67"/>
    </row>
    <row r="372" spans="4:4" x14ac:dyDescent="0.2">
      <c r="D372" s="67"/>
    </row>
    <row r="373" spans="4:4" x14ac:dyDescent="0.2">
      <c r="D373" s="67"/>
    </row>
    <row r="374" spans="4:4" x14ac:dyDescent="0.2">
      <c r="D374" s="67"/>
    </row>
    <row r="375" spans="4:4" x14ac:dyDescent="0.2">
      <c r="D375" s="67"/>
    </row>
    <row r="376" spans="4:4" x14ac:dyDescent="0.2">
      <c r="D376" s="67"/>
    </row>
    <row r="377" spans="4:4" x14ac:dyDescent="0.2">
      <c r="D377" s="67"/>
    </row>
    <row r="378" spans="4:4" x14ac:dyDescent="0.2">
      <c r="D378" s="67"/>
    </row>
    <row r="379" spans="4:4" x14ac:dyDescent="0.2">
      <c r="D379" s="67"/>
    </row>
    <row r="380" spans="4:4" x14ac:dyDescent="0.2">
      <c r="D380" s="67"/>
    </row>
    <row r="381" spans="4:4" x14ac:dyDescent="0.2">
      <c r="D381" s="67"/>
    </row>
    <row r="382" spans="4:4" x14ac:dyDescent="0.2">
      <c r="D382" s="67"/>
    </row>
    <row r="383" spans="4:4" x14ac:dyDescent="0.2">
      <c r="D383" s="67"/>
    </row>
    <row r="384" spans="4:4" x14ac:dyDescent="0.2">
      <c r="D384" s="67"/>
    </row>
    <row r="385" spans="4:4" x14ac:dyDescent="0.2">
      <c r="D385" s="67"/>
    </row>
    <row r="386" spans="4:4" x14ac:dyDescent="0.2">
      <c r="D386" s="67"/>
    </row>
    <row r="387" spans="4:4" x14ac:dyDescent="0.2">
      <c r="D387" s="67"/>
    </row>
    <row r="388" spans="4:4" x14ac:dyDescent="0.2">
      <c r="D388" s="67"/>
    </row>
    <row r="389" spans="4:4" x14ac:dyDescent="0.2">
      <c r="D389" s="67"/>
    </row>
    <row r="390" spans="4:4" x14ac:dyDescent="0.2">
      <c r="D390" s="67"/>
    </row>
    <row r="391" spans="4:4" x14ac:dyDescent="0.2">
      <c r="D391" s="67"/>
    </row>
    <row r="392" spans="4:4" x14ac:dyDescent="0.2">
      <c r="D392" s="67"/>
    </row>
    <row r="393" spans="4:4" x14ac:dyDescent="0.2">
      <c r="D393" s="67"/>
    </row>
    <row r="394" spans="4:4" x14ac:dyDescent="0.2">
      <c r="D394" s="67"/>
    </row>
    <row r="395" spans="4:4" x14ac:dyDescent="0.2">
      <c r="D395" s="67"/>
    </row>
  </sheetData>
  <conditionalFormatting sqref="B10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94" orientation="portrait" r:id="rId1"/>
  <headerFooter>
    <oddHeader>&amp;LWA UE-140762
Bench Request 10&amp;R&amp;"Arial,Bold"Attachment Bench Request 10-1</oddHeader>
    <oddFooter>&amp;L&amp;F&amp;CPage &amp;P of &amp;N</oddFooter>
  </headerFooter>
  <customProperties>
    <customPr name="_pios_id" r:id="rId2"/>
  </customProperties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Formal</CaseStatus>
    <OpenedDate xmlns="dc463f71-b30c-4ab2-9473-d307f9d35888">2014-05-01T07:00:00+00:00</OpenedDate>
    <Date1 xmlns="dc463f71-b30c-4ab2-9473-d307f9d35888">2015-02-18T08:00:00+00:00</Date1>
    <IsDocumentOrder xmlns="dc463f71-b30c-4ab2-9473-d307f9d35888" xsi:nil="true"/>
    <IsHighlyConfidential xmlns="dc463f71-b30c-4ab2-9473-d307f9d35888">false</IsHighlyConfidential>
    <CaseCompanyNames xmlns="dc463f71-b30c-4ab2-9473-d307f9d35888">Pacific Power &amp; Light Company</CaseCompanyNames>
    <DocketNumber xmlns="dc463f71-b30c-4ab2-9473-d307f9d35888">140762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7932BF0E43BA441AC308742D5F08A91" ma:contentTypeVersion="175" ma:contentTypeDescription="" ma:contentTypeScope="" ma:versionID="48cf33efac28346d280b5c0ff7062db3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9af5a78cd4b1f642e3ede5db40f327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D2A6243-95AC-4047-9B23-97A990B38F2F}"/>
</file>

<file path=customXml/itemProps2.xml><?xml version="1.0" encoding="utf-8"?>
<ds:datastoreItem xmlns:ds="http://schemas.openxmlformats.org/officeDocument/2006/customXml" ds:itemID="{1EE6BA13-5992-444F-8A7C-E9E103B2C0F3}"/>
</file>

<file path=customXml/itemProps3.xml><?xml version="1.0" encoding="utf-8"?>
<ds:datastoreItem xmlns:ds="http://schemas.openxmlformats.org/officeDocument/2006/customXml" ds:itemID="{12A6EE8D-917E-455C-91C3-DFC06C62C72D}"/>
</file>

<file path=customXml/itemProps4.xml><?xml version="1.0" encoding="utf-8"?>
<ds:datastoreItem xmlns:ds="http://schemas.openxmlformats.org/officeDocument/2006/customXml" ds:itemID="{F25E8476-531F-4B87-BA7D-8B5821F04F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SUMMARY</vt:lpstr>
      <vt:lpstr>Page 8.4 - &lt;$500k</vt:lpstr>
      <vt:lpstr>Page 8.4.1 &lt;$500k</vt:lpstr>
      <vt:lpstr>Page 8.4.4 &lt;$500k</vt:lpstr>
      <vt:lpstr>Page 8.4 $500k - $1M</vt:lpstr>
      <vt:lpstr>Page 8.4.1 $500k - $1M</vt:lpstr>
      <vt:lpstr>Page 8.4.4 $500k - $1M</vt:lpstr>
      <vt:lpstr>Page 8.4 - &gt;$1M</vt:lpstr>
      <vt:lpstr>Page 8.4.1 &gt;$1M</vt:lpstr>
      <vt:lpstr>Page 8.4.4 &gt;$1M</vt:lpstr>
      <vt:lpstr>Page 8.4.2</vt:lpstr>
      <vt:lpstr>Page 8.4.3</vt:lpstr>
      <vt:lpstr>Tax workpaper - ALL </vt:lpstr>
      <vt:lpstr>'Page 8.4 - &lt;$500k'!Print_Area</vt:lpstr>
      <vt:lpstr>'Page 8.4 - &gt;$1M'!Print_Area</vt:lpstr>
      <vt:lpstr>'Page 8.4 $500k - $1M'!Print_Area</vt:lpstr>
      <vt:lpstr>'Page 8.4.1 $500k - $1M'!Print_Area</vt:lpstr>
      <vt:lpstr>'Page 8.4.1 &lt;$500k'!Print_Area</vt:lpstr>
      <vt:lpstr>'Page 8.4.1 &gt;$1M'!Print_Area</vt:lpstr>
      <vt:lpstr>'Page 8.4.2'!Print_Area</vt:lpstr>
      <vt:lpstr>'Page 8.4.3'!Print_Area</vt:lpstr>
      <vt:lpstr>'Page 8.4.2'!Print_Titles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2015-02-17T18:24:31Z</dcterms:created>
  <dcterms:modified xsi:type="dcterms:W3CDTF">2015-02-19T00:55:28Z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0x0101006E56B4D1795A2E4DB2F0B01679ED314A00F7932BF0E43BA441AC308742D5F08A91</vt:lpwstr>
  </property>
  <property fmtid="{D5CDD505-2E9C-101B-9397-08002B2CF9AE}" pid="3" name="_docset_NoMedatataSyncRequired">
    <vt:lpwstr>False</vt:lpwstr>
  </property>
</Properties>
</file>