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olors4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Y:\ariel\_testimony and exhibits\exhibits PDFs and Excel\Burns\"/>
    </mc:Choice>
  </mc:AlternateContent>
  <xr:revisionPtr revIDLastSave="0" documentId="13_ncr:1_{49EAA67D-A854-44B6-95E7-7F3A90DE8AE9}" xr6:coauthVersionLast="47" xr6:coauthVersionMax="47" xr10:uidLastSave="{00000000-0000-0000-0000-000000000000}"/>
  <bookViews>
    <workbookView xWindow="-120" yWindow="-120" windowWidth="29040" windowHeight="15990" activeTab="2" xr2:uid="{CE178A5E-191B-4CAC-B89C-96E35D092DD1}"/>
  </bookViews>
  <sheets>
    <sheet name="Table 7" sheetId="21" r:id="rId1"/>
    <sheet name="Rock River I Economics" sheetId="9" r:id="rId2"/>
    <sheet name="Rock River I" sheetId="20" r:id="rId3"/>
    <sheet name="Change in Nominal Costs" sheetId="22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1">'Rock River I Economics'!$A$1:$AM$96</definedName>
    <definedName name="_xlnm.Print_Area" localSheetId="0">'Table 7'!$A$1:$E$23</definedName>
    <definedName name="_xlnm.Print_Titles" localSheetId="1">'Rock River I Economics'!$C:$E,'Rock River I Economics'!$1:$1</definedName>
    <definedName name="PROJECT_BY_PROJECT_COSTS" localSheetId="3">[1]Main!$I$13</definedName>
    <definedName name="PROJECT_BY_PROJECT_COSTS">[2]Main!$I$13</definedName>
    <definedName name="REPOWER_COSTS" localSheetId="3">[1]Main!$I$12</definedName>
    <definedName name="REPOWER_COSTS">[2]Main!$I$12</definedName>
    <definedName name="SOLAR_CASE_NUM" localSheetId="3">[1]Main!$N$11</definedName>
    <definedName name="SOLAR_CASE_NUM">[2]Main!$N$11</definedName>
    <definedName name="SOLAR_COSTS" localSheetId="3">[1]Main!$I$11</definedName>
    <definedName name="SOLAR_COSTS">[2]Main!$I$11</definedName>
    <definedName name="Tax_Rate" localSheetId="3">'[3]Multipliers Input'!$Y$4</definedName>
    <definedName name="TRANS_COSTS" localSheetId="3">[1]Main!$I$9</definedName>
    <definedName name="TRANS_COSTS">[2]Main!$I$9</definedName>
    <definedName name="WIND_CASE_NUM" localSheetId="3">[1]Main!$N$10</definedName>
    <definedName name="WIND_CASE_NUM">[2]Main!$N$10</definedName>
    <definedName name="WIND_COSTS" localSheetId="3">[1]Main!$I$10</definedName>
    <definedName name="WIND_COSTS">[2]Main!$I$10</definedName>
    <definedName name="xdfv">[4]Main!$I$13</definedName>
    <definedName name="yyy">[4]Main!$I$12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1" l="1"/>
  <c r="C14" i="21"/>
  <c r="D13" i="21"/>
  <c r="C13" i="21"/>
  <c r="D12" i="21"/>
  <c r="C12" i="21"/>
  <c r="D11" i="21"/>
  <c r="C11" i="21"/>
  <c r="D6" i="21" l="1"/>
  <c r="D5" i="21"/>
  <c r="D4" i="21"/>
  <c r="D20" i="21"/>
  <c r="D19" i="21"/>
  <c r="D18" i="21"/>
  <c r="C4" i="21"/>
  <c r="C5" i="21"/>
  <c r="C6" i="21"/>
  <c r="H137" i="9" l="1"/>
  <c r="H136" i="9"/>
  <c r="H98" i="9"/>
  <c r="G98" i="9"/>
  <c r="F98" i="9"/>
  <c r="H125" i="9" l="1"/>
  <c r="H17" i="9" l="1"/>
  <c r="G17" i="9"/>
  <c r="F17" i="9"/>
  <c r="H16" i="9"/>
  <c r="G16" i="9"/>
  <c r="F16" i="9"/>
  <c r="H15" i="9"/>
  <c r="G15" i="9"/>
  <c r="F15" i="9"/>
  <c r="H14" i="9"/>
  <c r="G14" i="9"/>
  <c r="F14" i="9"/>
  <c r="H13" i="9"/>
  <c r="G13" i="9"/>
  <c r="F13" i="9"/>
  <c r="H12" i="9"/>
  <c r="G12" i="9"/>
  <c r="F12" i="9"/>
  <c r="H9" i="9"/>
  <c r="G9" i="9"/>
  <c r="F9" i="9"/>
  <c r="H120" i="9" l="1"/>
  <c r="H121" i="9"/>
  <c r="A7" i="9"/>
  <c r="H96" i="9" l="1"/>
  <c r="H95" i="9"/>
  <c r="H73" i="9"/>
  <c r="G73" i="9"/>
  <c r="F73" i="9"/>
  <c r="H48" i="9"/>
  <c r="G48" i="9"/>
  <c r="F48" i="9"/>
  <c r="H22" i="9"/>
  <c r="G22" i="9"/>
  <c r="F22" i="9"/>
  <c r="D4" i="9"/>
  <c r="A9" i="9"/>
  <c r="D5" i="9"/>
  <c r="Q102" i="9" l="1"/>
  <c r="R102" i="9" s="1"/>
  <c r="S102" i="9" s="1"/>
  <c r="T102" i="9" s="1"/>
  <c r="U102" i="9" s="1"/>
  <c r="V102" i="9" s="1"/>
  <c r="W102" i="9" s="1"/>
  <c r="X102" i="9" s="1"/>
  <c r="Y102" i="9" s="1"/>
  <c r="Z102" i="9" s="1"/>
  <c r="AA102" i="9" s="1"/>
  <c r="AB102" i="9" s="1"/>
  <c r="AC102" i="9" s="1"/>
  <c r="AD102" i="9" s="1"/>
  <c r="AE102" i="9" s="1"/>
  <c r="AF102" i="9" s="1"/>
  <c r="AG102" i="9" s="1"/>
  <c r="AH102" i="9" s="1"/>
  <c r="AI102" i="9" s="1"/>
  <c r="AJ102" i="9" s="1"/>
  <c r="AK102" i="9" s="1"/>
  <c r="AL102" i="9" s="1"/>
  <c r="AM102" i="9" s="1"/>
  <c r="W103" i="9"/>
  <c r="X103" i="9" s="1"/>
  <c r="Y103" i="9" s="1"/>
  <c r="Z103" i="9" s="1"/>
  <c r="AA103" i="9" s="1"/>
  <c r="AB103" i="9" s="1"/>
  <c r="AC103" i="9" s="1"/>
  <c r="AD103" i="9" s="1"/>
  <c r="AE103" i="9" s="1"/>
  <c r="AF103" i="9" s="1"/>
  <c r="AG103" i="9" s="1"/>
  <c r="AH103" i="9" s="1"/>
  <c r="AI103" i="9" s="1"/>
  <c r="AJ103" i="9" s="1"/>
  <c r="AK103" i="9" s="1"/>
  <c r="AL103" i="9" s="1"/>
  <c r="AM103" i="9" s="1"/>
  <c r="A18" i="9"/>
  <c r="D19" i="9" l="1"/>
  <c r="A19" i="9"/>
  <c r="A24" i="9" l="1"/>
  <c r="H71" i="9"/>
  <c r="H70" i="9"/>
  <c r="H45" i="9"/>
  <c r="H44" i="9"/>
  <c r="A26" i="9" l="1"/>
  <c r="A27" i="9" l="1"/>
  <c r="A29" i="9" s="1"/>
  <c r="D34" i="9" s="1"/>
  <c r="A30" i="9" l="1"/>
  <c r="A34" i="9" s="1"/>
  <c r="A35" i="9" s="1"/>
  <c r="D40" i="9" s="1"/>
  <c r="D35" i="9" l="1"/>
  <c r="D39" i="9"/>
  <c r="A39" i="9"/>
  <c r="D44" i="9" s="1"/>
  <c r="A40" i="9" l="1"/>
  <c r="D45" i="9" s="1"/>
  <c r="G18" i="9" l="1"/>
  <c r="F18" i="9"/>
  <c r="I7" i="9" l="1"/>
  <c r="I125" i="9" l="1"/>
  <c r="I98" i="9"/>
  <c r="I16" i="9"/>
  <c r="I9" i="9"/>
  <c r="I17" i="9"/>
  <c r="I14" i="9"/>
  <c r="I15" i="9"/>
  <c r="I13" i="9"/>
  <c r="I12" i="9"/>
  <c r="I73" i="9"/>
  <c r="I22" i="9"/>
  <c r="I48" i="9"/>
  <c r="J7" i="9"/>
  <c r="J125" i="9" l="1"/>
  <c r="J98" i="9"/>
  <c r="J17" i="9"/>
  <c r="J16" i="9"/>
  <c r="J15" i="9"/>
  <c r="J13" i="9"/>
  <c r="J14" i="9"/>
  <c r="J12" i="9"/>
  <c r="J9" i="9"/>
  <c r="J73" i="9"/>
  <c r="J22" i="9"/>
  <c r="J48" i="9"/>
  <c r="K7" i="9"/>
  <c r="I18" i="9"/>
  <c r="K125" i="9" l="1"/>
  <c r="K98" i="9"/>
  <c r="K17" i="9"/>
  <c r="K12" i="9"/>
  <c r="K16" i="9"/>
  <c r="K14" i="9"/>
  <c r="K15" i="9"/>
  <c r="K13" i="9"/>
  <c r="K9" i="9"/>
  <c r="J5" i="9"/>
  <c r="K73" i="9"/>
  <c r="I19" i="9"/>
  <c r="K22" i="9"/>
  <c r="K48" i="9"/>
  <c r="L7" i="9"/>
  <c r="L125" i="9" l="1"/>
  <c r="L98" i="9"/>
  <c r="L16" i="9"/>
  <c r="L15" i="9"/>
  <c r="L14" i="9"/>
  <c r="L13" i="9"/>
  <c r="L9" i="9"/>
  <c r="L12" i="9"/>
  <c r="L17" i="9"/>
  <c r="L73" i="9"/>
  <c r="L22" i="9"/>
  <c r="L48" i="9"/>
  <c r="M7" i="9"/>
  <c r="M125" i="9" l="1"/>
  <c r="M98" i="9"/>
  <c r="M15" i="9"/>
  <c r="M14" i="9"/>
  <c r="M9" i="9"/>
  <c r="M13" i="9"/>
  <c r="M12" i="9"/>
  <c r="M17" i="9"/>
  <c r="M16" i="9"/>
  <c r="M73" i="9"/>
  <c r="M22" i="9"/>
  <c r="M48" i="9"/>
  <c r="N7" i="9"/>
  <c r="N125" i="9" l="1"/>
  <c r="N98" i="9"/>
  <c r="N14" i="9"/>
  <c r="N13" i="9"/>
  <c r="N9" i="9"/>
  <c r="N12" i="9"/>
  <c r="N17" i="9"/>
  <c r="N16" i="9"/>
  <c r="N15" i="9"/>
  <c r="N73" i="9"/>
  <c r="N22" i="9"/>
  <c r="N48" i="9"/>
  <c r="O7" i="9"/>
  <c r="O125" i="9" l="1"/>
  <c r="O98" i="9"/>
  <c r="O13" i="9"/>
  <c r="O9" i="9"/>
  <c r="O12" i="9"/>
  <c r="O17" i="9"/>
  <c r="O15" i="9"/>
  <c r="O14" i="9"/>
  <c r="O16" i="9"/>
  <c r="O73" i="9"/>
  <c r="O22" i="9"/>
  <c r="O48" i="9"/>
  <c r="P7" i="9"/>
  <c r="P125" i="9" l="1"/>
  <c r="P98" i="9"/>
  <c r="P12" i="9"/>
  <c r="P17" i="9"/>
  <c r="P16" i="9"/>
  <c r="P15" i="9"/>
  <c r="P14" i="9"/>
  <c r="P13" i="9"/>
  <c r="P9" i="9"/>
  <c r="P73" i="9"/>
  <c r="P22" i="9"/>
  <c r="P48" i="9"/>
  <c r="Q7" i="9"/>
  <c r="Q125" i="9" l="1"/>
  <c r="Q98" i="9"/>
  <c r="Q14" i="9"/>
  <c r="Q17" i="9"/>
  <c r="Q16" i="9"/>
  <c r="Q15" i="9"/>
  <c r="Q13" i="9"/>
  <c r="Q9" i="9"/>
  <c r="Q12" i="9"/>
  <c r="Q73" i="9"/>
  <c r="Q22" i="9"/>
  <c r="Q48" i="9"/>
  <c r="R7" i="9"/>
  <c r="R125" i="9" l="1"/>
  <c r="R98" i="9"/>
  <c r="R9" i="9"/>
  <c r="R17" i="9"/>
  <c r="R16" i="9"/>
  <c r="R15" i="9"/>
  <c r="R14" i="9"/>
  <c r="R12" i="9"/>
  <c r="R13" i="9"/>
  <c r="R73" i="9"/>
  <c r="R22" i="9"/>
  <c r="R48" i="9"/>
  <c r="S7" i="9"/>
  <c r="S125" i="9" l="1"/>
  <c r="S98" i="9"/>
  <c r="S17" i="9"/>
  <c r="S16" i="9"/>
  <c r="S15" i="9"/>
  <c r="S14" i="9"/>
  <c r="S13" i="9"/>
  <c r="S9" i="9"/>
  <c r="S12" i="9"/>
  <c r="S73" i="9"/>
  <c r="S22" i="9"/>
  <c r="S48" i="9"/>
  <c r="T7" i="9"/>
  <c r="T125" i="9" l="1"/>
  <c r="T98" i="9"/>
  <c r="T16" i="9"/>
  <c r="T13" i="9"/>
  <c r="T15" i="9"/>
  <c r="T14" i="9"/>
  <c r="T9" i="9"/>
  <c r="T12" i="9"/>
  <c r="T17" i="9"/>
  <c r="T73" i="9"/>
  <c r="T22" i="9"/>
  <c r="T48" i="9"/>
  <c r="U7" i="9"/>
  <c r="U125" i="9" l="1"/>
  <c r="U98" i="9"/>
  <c r="U15" i="9"/>
  <c r="U14" i="9"/>
  <c r="U12" i="9"/>
  <c r="U13" i="9"/>
  <c r="U9" i="9"/>
  <c r="U17" i="9"/>
  <c r="U16" i="9"/>
  <c r="U73" i="9"/>
  <c r="U22" i="9"/>
  <c r="U48" i="9"/>
  <c r="V7" i="9"/>
  <c r="V125" i="9" l="1"/>
  <c r="V98" i="9"/>
  <c r="V14" i="9"/>
  <c r="V13" i="9"/>
  <c r="V9" i="9"/>
  <c r="V12" i="9"/>
  <c r="V16" i="9"/>
  <c r="V15" i="9"/>
  <c r="V17" i="9"/>
  <c r="V73" i="9"/>
  <c r="V22" i="9"/>
  <c r="V48" i="9"/>
  <c r="W7" i="9"/>
  <c r="W125" i="9" l="1"/>
  <c r="W98" i="9"/>
  <c r="W13" i="9"/>
  <c r="W9" i="9"/>
  <c r="W12" i="9"/>
  <c r="W17" i="9"/>
  <c r="W16" i="9"/>
  <c r="W15" i="9"/>
  <c r="W14" i="9"/>
  <c r="W73" i="9"/>
  <c r="W22" i="9"/>
  <c r="W48" i="9"/>
  <c r="X7" i="9"/>
  <c r="X125" i="9" l="1"/>
  <c r="X98" i="9"/>
  <c r="X12" i="9"/>
  <c r="X17" i="9"/>
  <c r="X16" i="9"/>
  <c r="X14" i="9"/>
  <c r="X9" i="9"/>
  <c r="X13" i="9"/>
  <c r="X15" i="9"/>
  <c r="X73" i="9"/>
  <c r="X22" i="9"/>
  <c r="X48" i="9"/>
  <c r="Y7" i="9"/>
  <c r="X105" i="9" s="1"/>
  <c r="X136" i="9" s="1"/>
  <c r="X106" i="9" l="1"/>
  <c r="X137" i="9" s="1"/>
  <c r="X110" i="9"/>
  <c r="Y125" i="9"/>
  <c r="F106" i="9"/>
  <c r="F111" i="9" s="1"/>
  <c r="F105" i="9"/>
  <c r="F110" i="9" s="1"/>
  <c r="Y105" i="9"/>
  <c r="Y136" i="9" s="1"/>
  <c r="G105" i="9"/>
  <c r="G110" i="9" s="1"/>
  <c r="G115" i="9" s="1"/>
  <c r="H105" i="9"/>
  <c r="H110" i="9" s="1"/>
  <c r="Y106" i="9"/>
  <c r="Y137" i="9" s="1"/>
  <c r="Y98" i="9"/>
  <c r="H106" i="9"/>
  <c r="H111" i="9" s="1"/>
  <c r="G106" i="9"/>
  <c r="G111" i="9" s="1"/>
  <c r="G116" i="9" s="1"/>
  <c r="I106" i="9"/>
  <c r="I105" i="9"/>
  <c r="J105" i="9"/>
  <c r="J106" i="9"/>
  <c r="K106" i="9"/>
  <c r="K105" i="9"/>
  <c r="L106" i="9"/>
  <c r="L105" i="9"/>
  <c r="M105" i="9"/>
  <c r="M106" i="9"/>
  <c r="N106" i="9"/>
  <c r="N105" i="9"/>
  <c r="O106" i="9"/>
  <c r="O105" i="9"/>
  <c r="P105" i="9"/>
  <c r="P106" i="9"/>
  <c r="Q106" i="9"/>
  <c r="Q105" i="9"/>
  <c r="R105" i="9"/>
  <c r="R106" i="9"/>
  <c r="S106" i="9"/>
  <c r="S105" i="9"/>
  <c r="T106" i="9"/>
  <c r="T105" i="9"/>
  <c r="U106" i="9"/>
  <c r="U105" i="9"/>
  <c r="V106" i="9"/>
  <c r="V105" i="9"/>
  <c r="W106" i="9"/>
  <c r="W105" i="9"/>
  <c r="Y17" i="9"/>
  <c r="Y16" i="9"/>
  <c r="Y15" i="9"/>
  <c r="Y14" i="9"/>
  <c r="Y13" i="9"/>
  <c r="Y9" i="9"/>
  <c r="Y12" i="9"/>
  <c r="X56" i="9"/>
  <c r="H80" i="9"/>
  <c r="F80" i="9"/>
  <c r="F85" i="9" s="1"/>
  <c r="H81" i="9"/>
  <c r="Y73" i="9"/>
  <c r="G80" i="9"/>
  <c r="F81" i="9"/>
  <c r="F86" i="9" s="1"/>
  <c r="G81" i="9"/>
  <c r="I81" i="9"/>
  <c r="I134" i="9" s="1"/>
  <c r="I80" i="9"/>
  <c r="I133" i="9" s="1"/>
  <c r="J81" i="9"/>
  <c r="K81" i="9"/>
  <c r="K80" i="9"/>
  <c r="J80" i="9"/>
  <c r="L80" i="9"/>
  <c r="M80" i="9"/>
  <c r="L81" i="9"/>
  <c r="M81" i="9"/>
  <c r="N81" i="9"/>
  <c r="N80" i="9"/>
  <c r="O80" i="9"/>
  <c r="P81" i="9"/>
  <c r="P80" i="9"/>
  <c r="O81" i="9"/>
  <c r="Q81" i="9"/>
  <c r="Q80" i="9"/>
  <c r="R81" i="9"/>
  <c r="S80" i="9"/>
  <c r="R80" i="9"/>
  <c r="S81" i="9"/>
  <c r="T80" i="9"/>
  <c r="U80" i="9"/>
  <c r="U81" i="9"/>
  <c r="T81" i="9"/>
  <c r="V81" i="9"/>
  <c r="V80" i="9"/>
  <c r="W80" i="9"/>
  <c r="X81" i="9"/>
  <c r="X80" i="9"/>
  <c r="W81" i="9"/>
  <c r="X55" i="9"/>
  <c r="Y22" i="9"/>
  <c r="Y55" i="9"/>
  <c r="Y130" i="9" s="1"/>
  <c r="H56" i="9"/>
  <c r="G56" i="9"/>
  <c r="Y48" i="9"/>
  <c r="F56" i="9"/>
  <c r="F61" i="9" s="1"/>
  <c r="H55" i="9"/>
  <c r="G55" i="9"/>
  <c r="F55" i="9"/>
  <c r="F60" i="9" s="1"/>
  <c r="I56" i="9"/>
  <c r="I131" i="9" s="1"/>
  <c r="I55" i="9"/>
  <c r="I130" i="9" s="1"/>
  <c r="J55" i="9"/>
  <c r="J56" i="9"/>
  <c r="K56" i="9"/>
  <c r="K55" i="9"/>
  <c r="L56" i="9"/>
  <c r="L55" i="9"/>
  <c r="M55" i="9"/>
  <c r="M56" i="9"/>
  <c r="N55" i="9"/>
  <c r="N56" i="9"/>
  <c r="O56" i="9"/>
  <c r="O55" i="9"/>
  <c r="P56" i="9"/>
  <c r="P55" i="9"/>
  <c r="Q56" i="9"/>
  <c r="Q55" i="9"/>
  <c r="R56" i="9"/>
  <c r="R55" i="9"/>
  <c r="S56" i="9"/>
  <c r="S55" i="9"/>
  <c r="T56" i="9"/>
  <c r="T55" i="9"/>
  <c r="U55" i="9"/>
  <c r="U56" i="9"/>
  <c r="V56" i="9"/>
  <c r="V55" i="9"/>
  <c r="W56" i="9"/>
  <c r="W55" i="9"/>
  <c r="Y30" i="9"/>
  <c r="Y128" i="9" s="1"/>
  <c r="F29" i="9"/>
  <c r="F34" i="9" s="1"/>
  <c r="H29" i="9"/>
  <c r="G30" i="9"/>
  <c r="H30" i="9"/>
  <c r="F30" i="9"/>
  <c r="F35" i="9" s="1"/>
  <c r="G29" i="9"/>
  <c r="I29" i="9"/>
  <c r="I30" i="9"/>
  <c r="I128" i="9" s="1"/>
  <c r="J29" i="9"/>
  <c r="J30" i="9"/>
  <c r="K29" i="9"/>
  <c r="K30" i="9"/>
  <c r="L29" i="9"/>
  <c r="L30" i="9"/>
  <c r="M29" i="9"/>
  <c r="M30" i="9"/>
  <c r="N30" i="9"/>
  <c r="N29" i="9"/>
  <c r="O30" i="9"/>
  <c r="O29" i="9"/>
  <c r="P29" i="9"/>
  <c r="P30" i="9"/>
  <c r="Q30" i="9"/>
  <c r="Q29" i="9"/>
  <c r="R30" i="9"/>
  <c r="R29" i="9"/>
  <c r="S30" i="9"/>
  <c r="S29" i="9"/>
  <c r="T29" i="9"/>
  <c r="T30" i="9"/>
  <c r="U30" i="9"/>
  <c r="U29" i="9"/>
  <c r="V29" i="9"/>
  <c r="V30" i="9"/>
  <c r="W29" i="9"/>
  <c r="W30" i="9"/>
  <c r="X30" i="9"/>
  <c r="X29" i="9"/>
  <c r="Z7" i="9"/>
  <c r="X111" i="9" l="1"/>
  <c r="T111" i="9"/>
  <c r="T137" i="9"/>
  <c r="N111" i="9"/>
  <c r="N137" i="9"/>
  <c r="W110" i="9"/>
  <c r="W136" i="9"/>
  <c r="U110" i="9"/>
  <c r="U136" i="9"/>
  <c r="S110" i="9"/>
  <c r="S136" i="9"/>
  <c r="Q110" i="9"/>
  <c r="Q136" i="9"/>
  <c r="O110" i="9"/>
  <c r="O136" i="9"/>
  <c r="M111" i="9"/>
  <c r="M137" i="9"/>
  <c r="K110" i="9"/>
  <c r="K136" i="9"/>
  <c r="V111" i="9"/>
  <c r="V137" i="9"/>
  <c r="R110" i="9"/>
  <c r="R136" i="9"/>
  <c r="L111" i="9"/>
  <c r="L137" i="9"/>
  <c r="W111" i="9"/>
  <c r="W137" i="9"/>
  <c r="U111" i="9"/>
  <c r="U137" i="9"/>
  <c r="S111" i="9"/>
  <c r="S137" i="9"/>
  <c r="Q111" i="9"/>
  <c r="Q137" i="9"/>
  <c r="O111" i="9"/>
  <c r="O137" i="9"/>
  <c r="M110" i="9"/>
  <c r="M136" i="9"/>
  <c r="K111" i="9"/>
  <c r="K137" i="9"/>
  <c r="P110" i="9"/>
  <c r="P136" i="9"/>
  <c r="J110" i="9"/>
  <c r="J136" i="9"/>
  <c r="V110" i="9"/>
  <c r="V136" i="9"/>
  <c r="T110" i="9"/>
  <c r="T136" i="9"/>
  <c r="R111" i="9"/>
  <c r="R137" i="9"/>
  <c r="P111" i="9"/>
  <c r="P137" i="9"/>
  <c r="N110" i="9"/>
  <c r="N136" i="9"/>
  <c r="L110" i="9"/>
  <c r="L136" i="9"/>
  <c r="J111" i="9"/>
  <c r="J137" i="9"/>
  <c r="I110" i="9"/>
  <c r="I115" i="9" s="1"/>
  <c r="I120" i="9" s="1"/>
  <c r="I136" i="9"/>
  <c r="I111" i="9"/>
  <c r="I116" i="9" s="1"/>
  <c r="I121" i="9" s="1"/>
  <c r="I137" i="9"/>
  <c r="F115" i="9"/>
  <c r="F116" i="9"/>
  <c r="Y110" i="9"/>
  <c r="Y111" i="9"/>
  <c r="Z125" i="9"/>
  <c r="Z105" i="9"/>
  <c r="Z136" i="9" s="1"/>
  <c r="Z106" i="9"/>
  <c r="Z137" i="9" s="1"/>
  <c r="Z98" i="9"/>
  <c r="I127" i="9"/>
  <c r="I34" i="9"/>
  <c r="L35" i="9"/>
  <c r="L128" i="9"/>
  <c r="W61" i="9"/>
  <c r="W131" i="9"/>
  <c r="T85" i="9"/>
  <c r="T133" i="9"/>
  <c r="L34" i="9"/>
  <c r="L127" i="9"/>
  <c r="R60" i="9"/>
  <c r="R130" i="9"/>
  <c r="N61" i="9"/>
  <c r="N131" i="9"/>
  <c r="J61" i="9"/>
  <c r="J131" i="9"/>
  <c r="X86" i="9"/>
  <c r="X134" i="9"/>
  <c r="S86" i="9"/>
  <c r="S134" i="9"/>
  <c r="P86" i="9"/>
  <c r="P134" i="9"/>
  <c r="J85" i="9"/>
  <c r="J133" i="9"/>
  <c r="S34" i="9"/>
  <c r="S127" i="9"/>
  <c r="H35" i="9"/>
  <c r="H128" i="9"/>
  <c r="V61" i="9"/>
  <c r="V131" i="9"/>
  <c r="R61" i="9"/>
  <c r="R131" i="9"/>
  <c r="N60" i="9"/>
  <c r="N130" i="9"/>
  <c r="J60" i="9"/>
  <c r="J130" i="9"/>
  <c r="W85" i="9"/>
  <c r="W133" i="9"/>
  <c r="R85" i="9"/>
  <c r="R133" i="9"/>
  <c r="O85" i="9"/>
  <c r="O133" i="9"/>
  <c r="K85" i="9"/>
  <c r="K133" i="9"/>
  <c r="P35" i="9"/>
  <c r="P128" i="9"/>
  <c r="P85" i="9"/>
  <c r="P133" i="9"/>
  <c r="K34" i="9"/>
  <c r="K127" i="9"/>
  <c r="Q60" i="9"/>
  <c r="Q130" i="9"/>
  <c r="H61" i="9"/>
  <c r="H131" i="9"/>
  <c r="V85" i="9"/>
  <c r="V133" i="9"/>
  <c r="S85" i="9"/>
  <c r="S133" i="9"/>
  <c r="N85" i="9"/>
  <c r="N133" i="9"/>
  <c r="K86" i="9"/>
  <c r="K134" i="9"/>
  <c r="H86" i="9"/>
  <c r="H134" i="9"/>
  <c r="V60" i="9"/>
  <c r="V130" i="9"/>
  <c r="S35" i="9"/>
  <c r="S128" i="9"/>
  <c r="U61" i="9"/>
  <c r="U131" i="9"/>
  <c r="M61" i="9"/>
  <c r="M131" i="9"/>
  <c r="V35" i="9"/>
  <c r="V128" i="9"/>
  <c r="R34" i="9"/>
  <c r="R127" i="9"/>
  <c r="N34" i="9"/>
  <c r="N127" i="9"/>
  <c r="J35" i="9"/>
  <c r="J128" i="9"/>
  <c r="H34" i="9"/>
  <c r="H127" i="9"/>
  <c r="U60" i="9"/>
  <c r="U130" i="9"/>
  <c r="Q61" i="9"/>
  <c r="Q131" i="9"/>
  <c r="M60" i="9"/>
  <c r="M130" i="9"/>
  <c r="V86" i="9"/>
  <c r="V134" i="9"/>
  <c r="R86" i="9"/>
  <c r="R134" i="9"/>
  <c r="N86" i="9"/>
  <c r="N134" i="9"/>
  <c r="J86" i="9"/>
  <c r="J134" i="9"/>
  <c r="T35" i="9"/>
  <c r="T128" i="9"/>
  <c r="K61" i="9"/>
  <c r="K131" i="9"/>
  <c r="P34" i="9"/>
  <c r="P127" i="9"/>
  <c r="K35" i="9"/>
  <c r="K128" i="9"/>
  <c r="P60" i="9"/>
  <c r="P130" i="9"/>
  <c r="M86" i="9"/>
  <c r="M134" i="9"/>
  <c r="H85" i="9"/>
  <c r="H133" i="9"/>
  <c r="X34" i="9"/>
  <c r="X127" i="9"/>
  <c r="S61" i="9"/>
  <c r="S131" i="9"/>
  <c r="T34" i="9"/>
  <c r="T127" i="9"/>
  <c r="W35" i="9"/>
  <c r="W128" i="9"/>
  <c r="W34" i="9"/>
  <c r="W127" i="9"/>
  <c r="N35" i="9"/>
  <c r="N128" i="9"/>
  <c r="Q85" i="9"/>
  <c r="Q133" i="9"/>
  <c r="T61" i="9"/>
  <c r="T131" i="9"/>
  <c r="L61" i="9"/>
  <c r="L131" i="9"/>
  <c r="X60" i="9"/>
  <c r="X130" i="9"/>
  <c r="Q86" i="9"/>
  <c r="Q134" i="9"/>
  <c r="L86" i="9"/>
  <c r="L134" i="9"/>
  <c r="X61" i="9"/>
  <c r="X131" i="9"/>
  <c r="O61" i="9"/>
  <c r="O131" i="9"/>
  <c r="X85" i="9"/>
  <c r="X133" i="9"/>
  <c r="L85" i="9"/>
  <c r="L133" i="9"/>
  <c r="X35" i="9"/>
  <c r="X128" i="9"/>
  <c r="O34" i="9"/>
  <c r="O127" i="9"/>
  <c r="O35" i="9"/>
  <c r="O128" i="9"/>
  <c r="V34" i="9"/>
  <c r="V127" i="9"/>
  <c r="R35" i="9"/>
  <c r="R128" i="9"/>
  <c r="J34" i="9"/>
  <c r="J127" i="9"/>
  <c r="T60" i="9"/>
  <c r="T130" i="9"/>
  <c r="L60" i="9"/>
  <c r="L130" i="9"/>
  <c r="T86" i="9"/>
  <c r="T134" i="9"/>
  <c r="U34" i="9"/>
  <c r="U127" i="9"/>
  <c r="Q34" i="9"/>
  <c r="Q127" i="9"/>
  <c r="M35" i="9"/>
  <c r="M128" i="9"/>
  <c r="P61" i="9"/>
  <c r="P131" i="9"/>
  <c r="U86" i="9"/>
  <c r="U134" i="9"/>
  <c r="U35" i="9"/>
  <c r="U128" i="9"/>
  <c r="Q35" i="9"/>
  <c r="Q128" i="9"/>
  <c r="M34" i="9"/>
  <c r="M127" i="9"/>
  <c r="W60" i="9"/>
  <c r="W130" i="9"/>
  <c r="S60" i="9"/>
  <c r="S130" i="9"/>
  <c r="O60" i="9"/>
  <c r="O130" i="9"/>
  <c r="K60" i="9"/>
  <c r="K130" i="9"/>
  <c r="H60" i="9"/>
  <c r="H130" i="9"/>
  <c r="W86" i="9"/>
  <c r="W134" i="9"/>
  <c r="U85" i="9"/>
  <c r="U133" i="9"/>
  <c r="O86" i="9"/>
  <c r="O134" i="9"/>
  <c r="M85" i="9"/>
  <c r="M133" i="9"/>
  <c r="Y60" i="9"/>
  <c r="Y35" i="9"/>
  <c r="Z17" i="9"/>
  <c r="Z15" i="9"/>
  <c r="Z16" i="9"/>
  <c r="Z13" i="9"/>
  <c r="Z14" i="9"/>
  <c r="Z12" i="9"/>
  <c r="Z9" i="9"/>
  <c r="I85" i="9"/>
  <c r="I90" i="9" s="1"/>
  <c r="I95" i="9" s="1"/>
  <c r="I39" i="9"/>
  <c r="I44" i="9" s="1"/>
  <c r="G60" i="9"/>
  <c r="G65" i="9" s="1"/>
  <c r="I86" i="9"/>
  <c r="I91" i="9" s="1"/>
  <c r="I96" i="9" s="1"/>
  <c r="I35" i="9"/>
  <c r="I40" i="9" s="1"/>
  <c r="G34" i="9"/>
  <c r="G39" i="9" s="1"/>
  <c r="G86" i="9"/>
  <c r="G91" i="9" s="1"/>
  <c r="I61" i="9"/>
  <c r="I66" i="9" s="1"/>
  <c r="I71" i="9" s="1"/>
  <c r="G85" i="9"/>
  <c r="G90" i="9" s="1"/>
  <c r="G61" i="9"/>
  <c r="G66" i="9" s="1"/>
  <c r="G35" i="9"/>
  <c r="G40" i="9" s="1"/>
  <c r="I60" i="9"/>
  <c r="I65" i="9" s="1"/>
  <c r="I70" i="9" s="1"/>
  <c r="F91" i="9"/>
  <c r="F90" i="9"/>
  <c r="Y56" i="9"/>
  <c r="F65" i="9"/>
  <c r="Y80" i="9"/>
  <c r="Q77" i="9"/>
  <c r="R77" i="9" s="1"/>
  <c r="S77" i="9" s="1"/>
  <c r="T77" i="9" s="1"/>
  <c r="U77" i="9" s="1"/>
  <c r="V77" i="9" s="1"/>
  <c r="W77" i="9" s="1"/>
  <c r="X77" i="9" s="1"/>
  <c r="Y77" i="9" s="1"/>
  <c r="Z77" i="9" s="1"/>
  <c r="AA77" i="9" s="1"/>
  <c r="AB77" i="9" s="1"/>
  <c r="AC77" i="9" s="1"/>
  <c r="AD77" i="9" s="1"/>
  <c r="AE77" i="9" s="1"/>
  <c r="AF77" i="9" s="1"/>
  <c r="AG77" i="9" s="1"/>
  <c r="AH77" i="9" s="1"/>
  <c r="AI77" i="9" s="1"/>
  <c r="AJ77" i="9" s="1"/>
  <c r="AK77" i="9" s="1"/>
  <c r="AL77" i="9" s="1"/>
  <c r="AM77" i="9" s="1"/>
  <c r="Y81" i="9"/>
  <c r="Z73" i="9"/>
  <c r="W27" i="9"/>
  <c r="X27" i="9" s="1"/>
  <c r="Y27" i="9" s="1"/>
  <c r="Z27" i="9" s="1"/>
  <c r="AA27" i="9" s="1"/>
  <c r="AB27" i="9" s="1"/>
  <c r="AC27" i="9" s="1"/>
  <c r="AD27" i="9" s="1"/>
  <c r="AE27" i="9" s="1"/>
  <c r="AF27" i="9" s="1"/>
  <c r="AG27" i="9" s="1"/>
  <c r="AH27" i="9" s="1"/>
  <c r="AI27" i="9" s="1"/>
  <c r="AJ27" i="9" s="1"/>
  <c r="AK27" i="9" s="1"/>
  <c r="AL27" i="9" s="1"/>
  <c r="AM27" i="9" s="1"/>
  <c r="F66" i="9"/>
  <c r="W78" i="9"/>
  <c r="X78" i="9" s="1"/>
  <c r="Y78" i="9" s="1"/>
  <c r="Z78" i="9" s="1"/>
  <c r="AA78" i="9" s="1"/>
  <c r="AB78" i="9" s="1"/>
  <c r="AC78" i="9" s="1"/>
  <c r="AD78" i="9" s="1"/>
  <c r="AE78" i="9" s="1"/>
  <c r="AF78" i="9" s="1"/>
  <c r="AG78" i="9" s="1"/>
  <c r="AH78" i="9" s="1"/>
  <c r="AI78" i="9" s="1"/>
  <c r="AJ78" i="9" s="1"/>
  <c r="AK78" i="9" s="1"/>
  <c r="AL78" i="9" s="1"/>
  <c r="AM78" i="9" s="1"/>
  <c r="Y29" i="9"/>
  <c r="Q26" i="9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AB26" i="9" s="1"/>
  <c r="AC26" i="9" s="1"/>
  <c r="AD26" i="9" s="1"/>
  <c r="AE26" i="9" s="1"/>
  <c r="AF26" i="9" s="1"/>
  <c r="AG26" i="9" s="1"/>
  <c r="AH26" i="9" s="1"/>
  <c r="AI26" i="9" s="1"/>
  <c r="AJ26" i="9" s="1"/>
  <c r="AK26" i="9" s="1"/>
  <c r="AL26" i="9" s="1"/>
  <c r="AM26" i="9" s="1"/>
  <c r="Z22" i="9"/>
  <c r="Z48" i="9"/>
  <c r="Q52" i="9"/>
  <c r="R52" i="9" s="1"/>
  <c r="S52" i="9" s="1"/>
  <c r="T52" i="9" s="1"/>
  <c r="U52" i="9" s="1"/>
  <c r="V52" i="9" s="1"/>
  <c r="W52" i="9" s="1"/>
  <c r="X52" i="9" s="1"/>
  <c r="Y52" i="9" s="1"/>
  <c r="Z52" i="9" s="1"/>
  <c r="AA52" i="9" s="1"/>
  <c r="AB52" i="9" s="1"/>
  <c r="AC52" i="9" s="1"/>
  <c r="AD52" i="9" s="1"/>
  <c r="AE52" i="9" s="1"/>
  <c r="AF52" i="9" s="1"/>
  <c r="AG52" i="9" s="1"/>
  <c r="AH52" i="9" s="1"/>
  <c r="AI52" i="9" s="1"/>
  <c r="AJ52" i="9" s="1"/>
  <c r="AK52" i="9" s="1"/>
  <c r="AL52" i="9" s="1"/>
  <c r="AM52" i="9" s="1"/>
  <c r="W53" i="9"/>
  <c r="X53" i="9" s="1"/>
  <c r="Y53" i="9" s="1"/>
  <c r="Z53" i="9" s="1"/>
  <c r="AA53" i="9" s="1"/>
  <c r="AB53" i="9" s="1"/>
  <c r="AC53" i="9" s="1"/>
  <c r="AD53" i="9" s="1"/>
  <c r="AE53" i="9" s="1"/>
  <c r="AF53" i="9" s="1"/>
  <c r="AG53" i="9" s="1"/>
  <c r="AH53" i="9" s="1"/>
  <c r="AI53" i="9" s="1"/>
  <c r="AJ53" i="9" s="1"/>
  <c r="AK53" i="9" s="1"/>
  <c r="AL53" i="9" s="1"/>
  <c r="AM53" i="9" s="1"/>
  <c r="F39" i="9"/>
  <c r="F40" i="9"/>
  <c r="AA7" i="9"/>
  <c r="I45" i="9" l="1"/>
  <c r="H2" i="22"/>
  <c r="AA125" i="9"/>
  <c r="AA106" i="9"/>
  <c r="AA137" i="9" s="1"/>
  <c r="AA105" i="9"/>
  <c r="AA136" i="9" s="1"/>
  <c r="AA98" i="9"/>
  <c r="Z110" i="9"/>
  <c r="Z111" i="9"/>
  <c r="Y61" i="9"/>
  <c r="Y131" i="9"/>
  <c r="Y86" i="9"/>
  <c r="Y134" i="9"/>
  <c r="Y85" i="9"/>
  <c r="Y133" i="9"/>
  <c r="Y34" i="9"/>
  <c r="Y127" i="9"/>
  <c r="AA17" i="9"/>
  <c r="AA16" i="9"/>
  <c r="AA14" i="9"/>
  <c r="AA15" i="9"/>
  <c r="AA13" i="9"/>
  <c r="AA9" i="9"/>
  <c r="AA12" i="9"/>
  <c r="Z30" i="9"/>
  <c r="Z80" i="9"/>
  <c r="AA73" i="9"/>
  <c r="AA80" i="9"/>
  <c r="AA133" i="9" s="1"/>
  <c r="AA81" i="9"/>
  <c r="AA134" i="9" s="1"/>
  <c r="Z81" i="9"/>
  <c r="Z29" i="9"/>
  <c r="AA22" i="9"/>
  <c r="AA55" i="9"/>
  <c r="AA130" i="9" s="1"/>
  <c r="AA48" i="9"/>
  <c r="AA56" i="9"/>
  <c r="AA131" i="9" s="1"/>
  <c r="Z55" i="9"/>
  <c r="Z56" i="9"/>
  <c r="AA29" i="9"/>
  <c r="AA127" i="9" s="1"/>
  <c r="AA30" i="9"/>
  <c r="AA128" i="9" s="1"/>
  <c r="AB7" i="9"/>
  <c r="AA111" i="9" l="1"/>
  <c r="AA110" i="9"/>
  <c r="AB125" i="9"/>
  <c r="AB98" i="9"/>
  <c r="AB106" i="9"/>
  <c r="AB137" i="9" s="1"/>
  <c r="AB105" i="9"/>
  <c r="AB136" i="9" s="1"/>
  <c r="Z61" i="9"/>
  <c r="Z131" i="9"/>
  <c r="Z35" i="9"/>
  <c r="Z128" i="9"/>
  <c r="Z34" i="9"/>
  <c r="Z127" i="9"/>
  <c r="Z86" i="9"/>
  <c r="Z134" i="9"/>
  <c r="Z60" i="9"/>
  <c r="Z130" i="9"/>
  <c r="Z85" i="9"/>
  <c r="Z133" i="9"/>
  <c r="AA60" i="9"/>
  <c r="AA85" i="9"/>
  <c r="AA35" i="9"/>
  <c r="AA34" i="9"/>
  <c r="AB16" i="9"/>
  <c r="AB15" i="9"/>
  <c r="AB13" i="9"/>
  <c r="AB9" i="9"/>
  <c r="AB14" i="9"/>
  <c r="AB12" i="9"/>
  <c r="AB17" i="9"/>
  <c r="AA61" i="9"/>
  <c r="AA86" i="9"/>
  <c r="AB73" i="9"/>
  <c r="AB80" i="9"/>
  <c r="AB81" i="9"/>
  <c r="AB134" i="9" s="1"/>
  <c r="AB22" i="9"/>
  <c r="AB48" i="9"/>
  <c r="AB55" i="9"/>
  <c r="AB56" i="9"/>
  <c r="AB29" i="9"/>
  <c r="AB30" i="9"/>
  <c r="AC7" i="9"/>
  <c r="AB111" i="9" l="1"/>
  <c r="AB110" i="9"/>
  <c r="AC125" i="9"/>
  <c r="AC106" i="9"/>
  <c r="AC137" i="9" s="1"/>
  <c r="AC98" i="9"/>
  <c r="AC105" i="9"/>
  <c r="AC136" i="9" s="1"/>
  <c r="AB85" i="9"/>
  <c r="AB133" i="9"/>
  <c r="AB34" i="9"/>
  <c r="AB127" i="9"/>
  <c r="AB35" i="9"/>
  <c r="AB128" i="9"/>
  <c r="AB60" i="9"/>
  <c r="AB130" i="9"/>
  <c r="AB61" i="9"/>
  <c r="AB131" i="9"/>
  <c r="AB86" i="9"/>
  <c r="AC15" i="9"/>
  <c r="AC14" i="9"/>
  <c r="AC12" i="9"/>
  <c r="AC13" i="9"/>
  <c r="AC9" i="9"/>
  <c r="AC17" i="9"/>
  <c r="AC16" i="9"/>
  <c r="AC73" i="9"/>
  <c r="AC81" i="9"/>
  <c r="AC134" i="9" s="1"/>
  <c r="AC80" i="9"/>
  <c r="AC133" i="9" s="1"/>
  <c r="AC22" i="9"/>
  <c r="AC55" i="9"/>
  <c r="AC130" i="9" s="1"/>
  <c r="AC56" i="9"/>
  <c r="AC131" i="9" s="1"/>
  <c r="AC48" i="9"/>
  <c r="AC29" i="9"/>
  <c r="AC30" i="9"/>
  <c r="AC128" i="9" s="1"/>
  <c r="AD7" i="9"/>
  <c r="AC111" i="9" l="1"/>
  <c r="AC110" i="9"/>
  <c r="AD125" i="9"/>
  <c r="AD106" i="9"/>
  <c r="AD137" i="9" s="1"/>
  <c r="AD98" i="9"/>
  <c r="AD105" i="9"/>
  <c r="AD136" i="9" s="1"/>
  <c r="AC34" i="9"/>
  <c r="AC127" i="9"/>
  <c r="AC61" i="9"/>
  <c r="AC60" i="9"/>
  <c r="AD14" i="9"/>
  <c r="AD13" i="9"/>
  <c r="AD9" i="9"/>
  <c r="AD12" i="9"/>
  <c r="AD16" i="9"/>
  <c r="AD17" i="9"/>
  <c r="AD15" i="9"/>
  <c r="AC85" i="9"/>
  <c r="AC35" i="9"/>
  <c r="AC86" i="9"/>
  <c r="AD73" i="9"/>
  <c r="AD80" i="9"/>
  <c r="AD81" i="9"/>
  <c r="AD22" i="9"/>
  <c r="AD56" i="9"/>
  <c r="AD131" i="9" s="1"/>
  <c r="AD48" i="9"/>
  <c r="AD55" i="9"/>
  <c r="AD130" i="9" s="1"/>
  <c r="AD30" i="9"/>
  <c r="AD128" i="9" s="1"/>
  <c r="AD29" i="9"/>
  <c r="AD127" i="9" s="1"/>
  <c r="AE7" i="9"/>
  <c r="AD110" i="9" l="1"/>
  <c r="AD111" i="9"/>
  <c r="AE125" i="9"/>
  <c r="AE106" i="9"/>
  <c r="AE137" i="9" s="1"/>
  <c r="AE98" i="9"/>
  <c r="AE105" i="9"/>
  <c r="AE136" i="9" s="1"/>
  <c r="AD85" i="9"/>
  <c r="AD133" i="9"/>
  <c r="AD86" i="9"/>
  <c r="AD134" i="9"/>
  <c r="AD34" i="9"/>
  <c r="AD35" i="9"/>
  <c r="AD60" i="9"/>
  <c r="AE13" i="9"/>
  <c r="AE9" i="9"/>
  <c r="AE12" i="9"/>
  <c r="AE17" i="9"/>
  <c r="AE15" i="9"/>
  <c r="AE16" i="9"/>
  <c r="AE14" i="9"/>
  <c r="AD61" i="9"/>
  <c r="AE73" i="9"/>
  <c r="AE81" i="9"/>
  <c r="AE134" i="9" s="1"/>
  <c r="AE80" i="9"/>
  <c r="AE22" i="9"/>
  <c r="AE56" i="9"/>
  <c r="AE48" i="9"/>
  <c r="AE55" i="9"/>
  <c r="AE130" i="9" s="1"/>
  <c r="AE30" i="9"/>
  <c r="AE128" i="9" s="1"/>
  <c r="AE29" i="9"/>
  <c r="AE127" i="9" s="1"/>
  <c r="AF7" i="9"/>
  <c r="AF125" i="9" l="1"/>
  <c r="AF98" i="9"/>
  <c r="AF105" i="9"/>
  <c r="AF136" i="9" s="1"/>
  <c r="AF106" i="9"/>
  <c r="AF137" i="9" s="1"/>
  <c r="AE110" i="9"/>
  <c r="AE111" i="9"/>
  <c r="AE61" i="9"/>
  <c r="AE131" i="9"/>
  <c r="AE85" i="9"/>
  <c r="AE133" i="9"/>
  <c r="AF12" i="9"/>
  <c r="AF17" i="9"/>
  <c r="AF16" i="9"/>
  <c r="AF15" i="9"/>
  <c r="AF14" i="9"/>
  <c r="AF13" i="9"/>
  <c r="AF9" i="9"/>
  <c r="AE86" i="9"/>
  <c r="AE34" i="9"/>
  <c r="AE35" i="9"/>
  <c r="AE60" i="9"/>
  <c r="AF73" i="9"/>
  <c r="AF80" i="9"/>
  <c r="AF81" i="9"/>
  <c r="AF22" i="9"/>
  <c r="AF56" i="9"/>
  <c r="AF131" i="9" s="1"/>
  <c r="AF48" i="9"/>
  <c r="AF55" i="9"/>
  <c r="AF130" i="9" s="1"/>
  <c r="AF30" i="9"/>
  <c r="AF128" i="9" s="1"/>
  <c r="AF29" i="9"/>
  <c r="AF127" i="9" s="1"/>
  <c r="AG7" i="9"/>
  <c r="AF110" i="9" l="1"/>
  <c r="AF111" i="9"/>
  <c r="AG125" i="9"/>
  <c r="AG105" i="9"/>
  <c r="AG136" i="9" s="1"/>
  <c r="AG98" i="9"/>
  <c r="AG106" i="9"/>
  <c r="AG137" i="9" s="1"/>
  <c r="AF85" i="9"/>
  <c r="AF133" i="9"/>
  <c r="AF86" i="9"/>
  <c r="AF134" i="9"/>
  <c r="AF34" i="9"/>
  <c r="AF60" i="9"/>
  <c r="AF35" i="9"/>
  <c r="AG17" i="9"/>
  <c r="AG16" i="9"/>
  <c r="AG15" i="9"/>
  <c r="AG14" i="9"/>
  <c r="AG13" i="9"/>
  <c r="AG9" i="9"/>
  <c r="AG12" i="9"/>
  <c r="AF61" i="9"/>
  <c r="AG73" i="9"/>
  <c r="AG80" i="9"/>
  <c r="AG133" i="9" s="1"/>
  <c r="AG81" i="9"/>
  <c r="AG134" i="9" s="1"/>
  <c r="AG22" i="9"/>
  <c r="AG56" i="9"/>
  <c r="AG131" i="9" s="1"/>
  <c r="AG48" i="9"/>
  <c r="AG55" i="9"/>
  <c r="AG130" i="9" s="1"/>
  <c r="AG30" i="9"/>
  <c r="AG128" i="9" s="1"/>
  <c r="AG29" i="9"/>
  <c r="AG127" i="9" s="1"/>
  <c r="AH7" i="9"/>
  <c r="AG110" i="9" l="1"/>
  <c r="AG111" i="9"/>
  <c r="AH125" i="9"/>
  <c r="AH105" i="9"/>
  <c r="AH136" i="9" s="1"/>
  <c r="AH106" i="9"/>
  <c r="AH137" i="9" s="1"/>
  <c r="AH98" i="9"/>
  <c r="AG61" i="9"/>
  <c r="AH17" i="9"/>
  <c r="AH16" i="9"/>
  <c r="AH15" i="9"/>
  <c r="AH14" i="9"/>
  <c r="AH13" i="9"/>
  <c r="AH9" i="9"/>
  <c r="AH12" i="9"/>
  <c r="AG86" i="9"/>
  <c r="AG85" i="9"/>
  <c r="AG34" i="9"/>
  <c r="AG35" i="9"/>
  <c r="AG60" i="9"/>
  <c r="AH73" i="9"/>
  <c r="AH81" i="9"/>
  <c r="AH80" i="9"/>
  <c r="AH22" i="9"/>
  <c r="AH56" i="9"/>
  <c r="AH131" i="9" s="1"/>
  <c r="AH48" i="9"/>
  <c r="AH55" i="9"/>
  <c r="AH130" i="9" s="1"/>
  <c r="AH29" i="9"/>
  <c r="AH127" i="9" s="1"/>
  <c r="AH30" i="9"/>
  <c r="AI7" i="9"/>
  <c r="AH110" i="9" l="1"/>
  <c r="AH111" i="9"/>
  <c r="AI125" i="9"/>
  <c r="AI106" i="9"/>
  <c r="AI137" i="9" s="1"/>
  <c r="AI105" i="9"/>
  <c r="AI136" i="9" s="1"/>
  <c r="AI98" i="9"/>
  <c r="AH85" i="9"/>
  <c r="AH133" i="9"/>
  <c r="AH35" i="9"/>
  <c r="AH128" i="9"/>
  <c r="AH86" i="9"/>
  <c r="AH134" i="9"/>
  <c r="AH34" i="9"/>
  <c r="AH60" i="9"/>
  <c r="AI17" i="9"/>
  <c r="AI16" i="9"/>
  <c r="AI15" i="9"/>
  <c r="AI14" i="9"/>
  <c r="AI13" i="9"/>
  <c r="AI9" i="9"/>
  <c r="AI12" i="9"/>
  <c r="AH61" i="9"/>
  <c r="AI73" i="9"/>
  <c r="AI80" i="9"/>
  <c r="AI133" i="9" s="1"/>
  <c r="AI81" i="9"/>
  <c r="AI134" i="9" s="1"/>
  <c r="AI22" i="9"/>
  <c r="AI48" i="9"/>
  <c r="AI55" i="9"/>
  <c r="AI130" i="9" s="1"/>
  <c r="AI56" i="9"/>
  <c r="AI131" i="9" s="1"/>
  <c r="AI29" i="9"/>
  <c r="AI127" i="9" s="1"/>
  <c r="AI30" i="9"/>
  <c r="AI128" i="9" s="1"/>
  <c r="AJ7" i="9"/>
  <c r="J18" i="9"/>
  <c r="K18" i="9"/>
  <c r="L18" i="9"/>
  <c r="M18" i="9"/>
  <c r="N18" i="9"/>
  <c r="M115" i="9" l="1"/>
  <c r="M120" i="9" s="1"/>
  <c r="M116" i="9"/>
  <c r="M121" i="9" s="1"/>
  <c r="N115" i="9"/>
  <c r="N120" i="9" s="1"/>
  <c r="N116" i="9"/>
  <c r="N121" i="9" s="1"/>
  <c r="J116" i="9"/>
  <c r="J121" i="9" s="1"/>
  <c r="J115" i="9"/>
  <c r="J120" i="9" s="1"/>
  <c r="AJ125" i="9"/>
  <c r="AJ106" i="9"/>
  <c r="AJ137" i="9" s="1"/>
  <c r="AJ98" i="9"/>
  <c r="AJ105" i="9"/>
  <c r="AJ136" i="9" s="1"/>
  <c r="AI111" i="9"/>
  <c r="AI110" i="9"/>
  <c r="L116" i="9"/>
  <c r="L121" i="9" s="1"/>
  <c r="L115" i="9"/>
  <c r="L120" i="9" s="1"/>
  <c r="K116" i="9"/>
  <c r="K121" i="9" s="1"/>
  <c r="K115" i="9"/>
  <c r="K120" i="9" s="1"/>
  <c r="AI60" i="9"/>
  <c r="AJ16" i="9"/>
  <c r="AJ15" i="9"/>
  <c r="AJ14" i="9"/>
  <c r="AJ9" i="9"/>
  <c r="AJ13" i="9"/>
  <c r="AJ12" i="9"/>
  <c r="AJ17" i="9"/>
  <c r="AI85" i="9"/>
  <c r="AI86" i="9"/>
  <c r="AI35" i="9"/>
  <c r="AI34" i="9"/>
  <c r="AI61" i="9"/>
  <c r="K40" i="9"/>
  <c r="K39" i="9"/>
  <c r="K44" i="9" s="1"/>
  <c r="N90" i="9"/>
  <c r="N95" i="9" s="1"/>
  <c r="N91" i="9"/>
  <c r="N96" i="9" s="1"/>
  <c r="J91" i="9"/>
  <c r="J96" i="9" s="1"/>
  <c r="J90" i="9"/>
  <c r="J95" i="9" s="1"/>
  <c r="AJ73" i="9"/>
  <c r="AJ81" i="9"/>
  <c r="AJ134" i="9" s="1"/>
  <c r="AJ80" i="9"/>
  <c r="M91" i="9"/>
  <c r="M96" i="9" s="1"/>
  <c r="M90" i="9"/>
  <c r="M95" i="9" s="1"/>
  <c r="L90" i="9"/>
  <c r="L95" i="9" s="1"/>
  <c r="L91" i="9"/>
  <c r="L96" i="9" s="1"/>
  <c r="K91" i="9"/>
  <c r="K96" i="9" s="1"/>
  <c r="K90" i="9"/>
  <c r="K95" i="9" s="1"/>
  <c r="AJ22" i="9"/>
  <c r="AJ48" i="9"/>
  <c r="AJ55" i="9"/>
  <c r="AJ56" i="9"/>
  <c r="AJ29" i="9"/>
  <c r="AJ127" i="9" s="1"/>
  <c r="AJ30" i="9"/>
  <c r="AJ128" i="9" s="1"/>
  <c r="N19" i="9"/>
  <c r="N39" i="9"/>
  <c r="N44" i="9" s="1"/>
  <c r="N65" i="9"/>
  <c r="N70" i="9" s="1"/>
  <c r="N66" i="9"/>
  <c r="N71" i="9" s="1"/>
  <c r="N40" i="9"/>
  <c r="M19" i="9"/>
  <c r="M40" i="9"/>
  <c r="M39" i="9"/>
  <c r="M44" i="9" s="1"/>
  <c r="M66" i="9"/>
  <c r="M71" i="9" s="1"/>
  <c r="M65" i="9"/>
  <c r="M70" i="9" s="1"/>
  <c r="K19" i="9"/>
  <c r="K65" i="9"/>
  <c r="K70" i="9" s="1"/>
  <c r="K66" i="9"/>
  <c r="K71" i="9" s="1"/>
  <c r="J65" i="9"/>
  <c r="J39" i="9"/>
  <c r="J66" i="9"/>
  <c r="J40" i="9"/>
  <c r="I2" i="22" s="1"/>
  <c r="L40" i="9"/>
  <c r="L39" i="9"/>
  <c r="L44" i="9" s="1"/>
  <c r="L66" i="9"/>
  <c r="L71" i="9" s="1"/>
  <c r="L65" i="9"/>
  <c r="L70" i="9" s="1"/>
  <c r="J19" i="9"/>
  <c r="AK7" i="9"/>
  <c r="L19" i="9"/>
  <c r="K45" i="9" l="1"/>
  <c r="J2" i="22"/>
  <c r="N45" i="9"/>
  <c r="M2" i="22"/>
  <c r="L45" i="9"/>
  <c r="K2" i="22"/>
  <c r="M45" i="9"/>
  <c r="L2" i="22"/>
  <c r="AJ111" i="9"/>
  <c r="AJ110" i="9"/>
  <c r="AK125" i="9"/>
  <c r="AK106" i="9"/>
  <c r="AK137" i="9" s="1"/>
  <c r="AK98" i="9"/>
  <c r="AK105" i="9"/>
  <c r="AK136" i="9" s="1"/>
  <c r="AJ61" i="9"/>
  <c r="AJ131" i="9"/>
  <c r="AJ60" i="9"/>
  <c r="AJ130" i="9"/>
  <c r="AJ85" i="9"/>
  <c r="AJ133" i="9"/>
  <c r="AJ86" i="9"/>
  <c r="AJ34" i="9"/>
  <c r="AK15" i="9"/>
  <c r="AK14" i="9"/>
  <c r="AK13" i="9"/>
  <c r="AK9" i="9"/>
  <c r="AK12" i="9"/>
  <c r="AK17" i="9"/>
  <c r="AK16" i="9"/>
  <c r="AJ35" i="9"/>
  <c r="AK73" i="9"/>
  <c r="AK81" i="9"/>
  <c r="AK134" i="9" s="1"/>
  <c r="AK80" i="9"/>
  <c r="AK133" i="9" s="1"/>
  <c r="AK22" i="9"/>
  <c r="AK55" i="9"/>
  <c r="AK56" i="9"/>
  <c r="AK48" i="9"/>
  <c r="AK29" i="9"/>
  <c r="AK127" i="9" s="1"/>
  <c r="AK30" i="9"/>
  <c r="AK128" i="9" s="1"/>
  <c r="J45" i="9"/>
  <c r="J44" i="9"/>
  <c r="J71" i="9"/>
  <c r="J70" i="9"/>
  <c r="AL7" i="9"/>
  <c r="AL125" i="9" l="1"/>
  <c r="AL106" i="9"/>
  <c r="AL137" i="9" s="1"/>
  <c r="AL105" i="9"/>
  <c r="AL136" i="9" s="1"/>
  <c r="AL98" i="9"/>
  <c r="AK111" i="9"/>
  <c r="AK110" i="9"/>
  <c r="AK60" i="9"/>
  <c r="AK130" i="9"/>
  <c r="AK61" i="9"/>
  <c r="AK131" i="9"/>
  <c r="AK34" i="9"/>
  <c r="AK85" i="9"/>
  <c r="AK86" i="9"/>
  <c r="AL14" i="9"/>
  <c r="AL13" i="9"/>
  <c r="AL9" i="9"/>
  <c r="AL12" i="9"/>
  <c r="AL17" i="9"/>
  <c r="AL16" i="9"/>
  <c r="AL15" i="9"/>
  <c r="AK35" i="9"/>
  <c r="AL73" i="9"/>
  <c r="AL81" i="9"/>
  <c r="AL134" i="9" s="1"/>
  <c r="AL80" i="9"/>
  <c r="AL133" i="9" s="1"/>
  <c r="AL22" i="9"/>
  <c r="AL56" i="9"/>
  <c r="AL131" i="9" s="1"/>
  <c r="AL48" i="9"/>
  <c r="AL55" i="9"/>
  <c r="AL130" i="9" s="1"/>
  <c r="AL30" i="9"/>
  <c r="AL128" i="9" s="1"/>
  <c r="AL29" i="9"/>
  <c r="AL127" i="9" s="1"/>
  <c r="AM7" i="9"/>
  <c r="AL110" i="9" l="1"/>
  <c r="AL111" i="9"/>
  <c r="AM125" i="9"/>
  <c r="AM106" i="9"/>
  <c r="AM137" i="9" s="1"/>
  <c r="AM98" i="9"/>
  <c r="AM105" i="9"/>
  <c r="AM136" i="9" s="1"/>
  <c r="AL61" i="9"/>
  <c r="AL86" i="9"/>
  <c r="AL35" i="9"/>
  <c r="AL85" i="9"/>
  <c r="AL60" i="9"/>
  <c r="AM13" i="9"/>
  <c r="E13" i="9" s="1"/>
  <c r="AM9" i="9"/>
  <c r="AM12" i="9"/>
  <c r="E12" i="9" s="1"/>
  <c r="AM17" i="9"/>
  <c r="E17" i="9" s="1"/>
  <c r="AM16" i="9"/>
  <c r="E16" i="9" s="1"/>
  <c r="AM15" i="9"/>
  <c r="E15" i="9" s="1"/>
  <c r="AM14" i="9"/>
  <c r="E14" i="9" s="1"/>
  <c r="AL34" i="9"/>
  <c r="AM73" i="9"/>
  <c r="AM81" i="9"/>
  <c r="AM134" i="9" s="1"/>
  <c r="AM80" i="9"/>
  <c r="AM133" i="9" s="1"/>
  <c r="AM22" i="9"/>
  <c r="AM56" i="9"/>
  <c r="AM131" i="9" s="1"/>
  <c r="AM48" i="9"/>
  <c r="AM55" i="9"/>
  <c r="AM130" i="9" s="1"/>
  <c r="AM30" i="9"/>
  <c r="AM128" i="9" s="1"/>
  <c r="AM29" i="9"/>
  <c r="AM127" i="9" s="1"/>
  <c r="AM110" i="9" l="1"/>
  <c r="E110" i="9" s="1"/>
  <c r="AM111" i="9"/>
  <c r="E111" i="9" s="1"/>
  <c r="AM34" i="9"/>
  <c r="AM35" i="9"/>
  <c r="E9" i="9"/>
  <c r="AM60" i="9"/>
  <c r="AM61" i="9"/>
  <c r="AM85" i="9"/>
  <c r="E85" i="9" s="1"/>
  <c r="AM86" i="9"/>
  <c r="E86" i="9" s="1"/>
  <c r="E105" i="9" l="1"/>
  <c r="E106" i="9"/>
  <c r="E81" i="9"/>
  <c r="E80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H18" i="9"/>
  <c r="W115" i="9" l="1"/>
  <c r="W120" i="9" s="1"/>
  <c r="W116" i="9"/>
  <c r="W121" i="9" s="1"/>
  <c r="V116" i="9"/>
  <c r="V121" i="9" s="1"/>
  <c r="V115" i="9"/>
  <c r="V120" i="9" s="1"/>
  <c r="AL115" i="9"/>
  <c r="AL120" i="9" s="1"/>
  <c r="AL116" i="9"/>
  <c r="AL121" i="9" s="1"/>
  <c r="AE115" i="9"/>
  <c r="AE120" i="9" s="1"/>
  <c r="AE116" i="9"/>
  <c r="AE121" i="9" s="1"/>
  <c r="X115" i="9"/>
  <c r="X120" i="9" s="1"/>
  <c r="X116" i="9"/>
  <c r="X121" i="9" s="1"/>
  <c r="Q115" i="9"/>
  <c r="Q120" i="9" s="1"/>
  <c r="Q116" i="9"/>
  <c r="Q121" i="9" s="1"/>
  <c r="AG115" i="9"/>
  <c r="AG120" i="9" s="1"/>
  <c r="AG116" i="9"/>
  <c r="AG121" i="9" s="1"/>
  <c r="R116" i="9"/>
  <c r="R121" i="9" s="1"/>
  <c r="R115" i="9"/>
  <c r="R120" i="9" s="1"/>
  <c r="AH116" i="9"/>
  <c r="AH121" i="9" s="1"/>
  <c r="AH115" i="9"/>
  <c r="AH120" i="9" s="1"/>
  <c r="AI116" i="9"/>
  <c r="AI121" i="9" s="1"/>
  <c r="AI115" i="9"/>
  <c r="AI120" i="9" s="1"/>
  <c r="H115" i="9"/>
  <c r="H116" i="9"/>
  <c r="AD115" i="9"/>
  <c r="AD120" i="9" s="1"/>
  <c r="AD116" i="9"/>
  <c r="AD121" i="9" s="1"/>
  <c r="O115" i="9"/>
  <c r="O120" i="9" s="1"/>
  <c r="O116" i="9"/>
  <c r="O121" i="9" s="1"/>
  <c r="AM115" i="9"/>
  <c r="AM120" i="9" s="1"/>
  <c r="AM116" i="9"/>
  <c r="AM121" i="9" s="1"/>
  <c r="P115" i="9"/>
  <c r="P120" i="9" s="1"/>
  <c r="P116" i="9"/>
  <c r="P121" i="9" s="1"/>
  <c r="AF115" i="9"/>
  <c r="AF120" i="9" s="1"/>
  <c r="AF116" i="9"/>
  <c r="AF121" i="9" s="1"/>
  <c r="Y115" i="9"/>
  <c r="Y120" i="9" s="1"/>
  <c r="Y116" i="9"/>
  <c r="Y121" i="9" s="1"/>
  <c r="Z116" i="9"/>
  <c r="Z121" i="9" s="1"/>
  <c r="Z115" i="9"/>
  <c r="Z120" i="9" s="1"/>
  <c r="S116" i="9"/>
  <c r="S121" i="9" s="1"/>
  <c r="S115" i="9"/>
  <c r="S120" i="9" s="1"/>
  <c r="AA116" i="9"/>
  <c r="AA121" i="9" s="1"/>
  <c r="AA115" i="9"/>
  <c r="AA120" i="9" s="1"/>
  <c r="T116" i="9"/>
  <c r="T121" i="9" s="1"/>
  <c r="T115" i="9"/>
  <c r="T120" i="9" s="1"/>
  <c r="AB116" i="9"/>
  <c r="AB121" i="9" s="1"/>
  <c r="AB115" i="9"/>
  <c r="AB120" i="9" s="1"/>
  <c r="AJ116" i="9"/>
  <c r="AJ121" i="9" s="1"/>
  <c r="AJ115" i="9"/>
  <c r="AJ120" i="9" s="1"/>
  <c r="U115" i="9"/>
  <c r="U120" i="9" s="1"/>
  <c r="U116" i="9"/>
  <c r="U121" i="9" s="1"/>
  <c r="AC115" i="9"/>
  <c r="AC120" i="9" s="1"/>
  <c r="AC116" i="9"/>
  <c r="AC121" i="9" s="1"/>
  <c r="AK115" i="9"/>
  <c r="AK120" i="9" s="1"/>
  <c r="AK116" i="9"/>
  <c r="AK121" i="9" s="1"/>
  <c r="AG91" i="9"/>
  <c r="AG96" i="9" s="1"/>
  <c r="AG90" i="9"/>
  <c r="AG95" i="9" s="1"/>
  <c r="P91" i="9"/>
  <c r="P96" i="9" s="1"/>
  <c r="P90" i="9"/>
  <c r="P95" i="9" s="1"/>
  <c r="AF91" i="9"/>
  <c r="AF96" i="9" s="1"/>
  <c r="AF90" i="9"/>
  <c r="AF95" i="9" s="1"/>
  <c r="Q91" i="9"/>
  <c r="Q96" i="9" s="1"/>
  <c r="Q90" i="9"/>
  <c r="Q95" i="9" s="1"/>
  <c r="R91" i="9"/>
  <c r="R96" i="9" s="1"/>
  <c r="R90" i="9"/>
  <c r="R95" i="9" s="1"/>
  <c r="AH91" i="9"/>
  <c r="AH96" i="9" s="1"/>
  <c r="AH90" i="9"/>
  <c r="AH95" i="9" s="1"/>
  <c r="AA91" i="9"/>
  <c r="AA96" i="9" s="1"/>
  <c r="AA90" i="9"/>
  <c r="AA95" i="9" s="1"/>
  <c r="AK90" i="9"/>
  <c r="AK95" i="9" s="1"/>
  <c r="AK91" i="9"/>
  <c r="AK96" i="9" s="1"/>
  <c r="X91" i="9"/>
  <c r="X96" i="9" s="1"/>
  <c r="X90" i="9"/>
  <c r="X95" i="9" s="1"/>
  <c r="Y91" i="9"/>
  <c r="Y96" i="9" s="1"/>
  <c r="Y90" i="9"/>
  <c r="Y95" i="9" s="1"/>
  <c r="Z91" i="9"/>
  <c r="Z96" i="9" s="1"/>
  <c r="Z90" i="9"/>
  <c r="Z95" i="9" s="1"/>
  <c r="S91" i="9"/>
  <c r="S96" i="9" s="1"/>
  <c r="S90" i="9"/>
  <c r="S95" i="9" s="1"/>
  <c r="AI91" i="9"/>
  <c r="AI96" i="9" s="1"/>
  <c r="AI90" i="9"/>
  <c r="AI95" i="9" s="1"/>
  <c r="T91" i="9"/>
  <c r="T96" i="9" s="1"/>
  <c r="T90" i="9"/>
  <c r="T95" i="9" s="1"/>
  <c r="AB90" i="9"/>
  <c r="AB95" i="9" s="1"/>
  <c r="AB91" i="9"/>
  <c r="AB96" i="9" s="1"/>
  <c r="AJ90" i="9"/>
  <c r="AJ95" i="9" s="1"/>
  <c r="AJ91" i="9"/>
  <c r="AJ96" i="9" s="1"/>
  <c r="U91" i="9"/>
  <c r="U96" i="9" s="1"/>
  <c r="U90" i="9"/>
  <c r="U95" i="9" s="1"/>
  <c r="AC90" i="9"/>
  <c r="AC95" i="9" s="1"/>
  <c r="AC91" i="9"/>
  <c r="AC96" i="9" s="1"/>
  <c r="H91" i="9"/>
  <c r="H90" i="9"/>
  <c r="V90" i="9"/>
  <c r="V95" i="9" s="1"/>
  <c r="V91" i="9"/>
  <c r="V96" i="9" s="1"/>
  <c r="AD90" i="9"/>
  <c r="AD95" i="9" s="1"/>
  <c r="AD91" i="9"/>
  <c r="AD96" i="9" s="1"/>
  <c r="AL90" i="9"/>
  <c r="AL95" i="9" s="1"/>
  <c r="AL91" i="9"/>
  <c r="AL96" i="9" s="1"/>
  <c r="O90" i="9"/>
  <c r="O95" i="9" s="1"/>
  <c r="O91" i="9"/>
  <c r="O96" i="9" s="1"/>
  <c r="W90" i="9"/>
  <c r="W95" i="9" s="1"/>
  <c r="W91" i="9"/>
  <c r="W96" i="9" s="1"/>
  <c r="AE90" i="9"/>
  <c r="AE95" i="9" s="1"/>
  <c r="AE91" i="9"/>
  <c r="AE96" i="9" s="1"/>
  <c r="AM90" i="9"/>
  <c r="AM95" i="9" s="1"/>
  <c r="AM91" i="9"/>
  <c r="AM96" i="9" s="1"/>
  <c r="AK19" i="9"/>
  <c r="AB19" i="9"/>
  <c r="U19" i="9"/>
  <c r="U40" i="9"/>
  <c r="U39" i="9"/>
  <c r="U44" i="9" s="1"/>
  <c r="U66" i="9"/>
  <c r="U71" i="9" s="1"/>
  <c r="U65" i="9"/>
  <c r="U70" i="9" s="1"/>
  <c r="AC19" i="9"/>
  <c r="V19" i="9"/>
  <c r="V39" i="9"/>
  <c r="V44" i="9" s="1"/>
  <c r="V66" i="9"/>
  <c r="V71" i="9" s="1"/>
  <c r="V65" i="9"/>
  <c r="V70" i="9" s="1"/>
  <c r="V40" i="9"/>
  <c r="AL19" i="9"/>
  <c r="O39" i="9"/>
  <c r="O66" i="9"/>
  <c r="O65" i="9"/>
  <c r="O40" i="9"/>
  <c r="N2" i="22" s="1"/>
  <c r="AE19" i="9"/>
  <c r="P19" i="9"/>
  <c r="P66" i="9"/>
  <c r="P71" i="9" s="1"/>
  <c r="P65" i="9"/>
  <c r="P70" i="9" s="1"/>
  <c r="P40" i="9"/>
  <c r="P39" i="9"/>
  <c r="P44" i="9" s="1"/>
  <c r="Y19" i="9"/>
  <c r="Y66" i="9"/>
  <c r="Y71" i="9" s="1"/>
  <c r="Y65" i="9"/>
  <c r="Y70" i="9" s="1"/>
  <c r="Y40" i="9"/>
  <c r="Y39" i="9"/>
  <c r="Y44" i="9" s="1"/>
  <c r="AJ19" i="9"/>
  <c r="H66" i="9"/>
  <c r="H40" i="9"/>
  <c r="G2" i="22" s="1"/>
  <c r="H65" i="9"/>
  <c r="H39" i="9"/>
  <c r="AD19" i="9"/>
  <c r="W19" i="9"/>
  <c r="W39" i="9"/>
  <c r="W44" i="9" s="1"/>
  <c r="W66" i="9"/>
  <c r="W71" i="9" s="1"/>
  <c r="W65" i="9"/>
  <c r="W70" i="9" s="1"/>
  <c r="W40" i="9"/>
  <c r="AM19" i="9"/>
  <c r="X19" i="9"/>
  <c r="X66" i="9"/>
  <c r="X71" i="9" s="1"/>
  <c r="X65" i="9"/>
  <c r="X70" i="9" s="1"/>
  <c r="X39" i="9"/>
  <c r="X44" i="9" s="1"/>
  <c r="X40" i="9"/>
  <c r="AF19" i="9"/>
  <c r="Q19" i="9"/>
  <c r="Q66" i="9"/>
  <c r="Q71" i="9" s="1"/>
  <c r="Q65" i="9"/>
  <c r="Q70" i="9" s="1"/>
  <c r="Q40" i="9"/>
  <c r="Q39" i="9"/>
  <c r="Q44" i="9" s="1"/>
  <c r="T19" i="9"/>
  <c r="T40" i="9"/>
  <c r="T65" i="9"/>
  <c r="T70" i="9" s="1"/>
  <c r="T39" i="9"/>
  <c r="T44" i="9" s="1"/>
  <c r="T66" i="9"/>
  <c r="T71" i="9" s="1"/>
  <c r="AG19" i="9"/>
  <c r="R19" i="9"/>
  <c r="R65" i="9"/>
  <c r="R70" i="9" s="1"/>
  <c r="R40" i="9"/>
  <c r="R39" i="9"/>
  <c r="R44" i="9" s="1"/>
  <c r="R66" i="9"/>
  <c r="R71" i="9" s="1"/>
  <c r="Z19" i="9"/>
  <c r="AH19" i="9"/>
  <c r="S19" i="9"/>
  <c r="S65" i="9"/>
  <c r="S70" i="9" s="1"/>
  <c r="S40" i="9"/>
  <c r="S39" i="9"/>
  <c r="S44" i="9" s="1"/>
  <c r="S66" i="9"/>
  <c r="S71" i="9" s="1"/>
  <c r="AA19" i="9"/>
  <c r="AI19" i="9"/>
  <c r="O19" i="9"/>
  <c r="E18" i="9"/>
  <c r="P45" i="9" l="1"/>
  <c r="O2" i="22"/>
  <c r="X45" i="9"/>
  <c r="W2" i="22"/>
  <c r="R45" i="9"/>
  <c r="Q2" i="22"/>
  <c r="V45" i="9"/>
  <c r="U2" i="22"/>
  <c r="S45" i="9"/>
  <c r="R2" i="22"/>
  <c r="U45" i="9"/>
  <c r="T2" i="22"/>
  <c r="T45" i="9"/>
  <c r="S2" i="22"/>
  <c r="Y45" i="9"/>
  <c r="X2" i="22"/>
  <c r="Q45" i="9"/>
  <c r="P2" i="22"/>
  <c r="W45" i="9"/>
  <c r="V2" i="22"/>
  <c r="E116" i="9"/>
  <c r="E115" i="9"/>
  <c r="E120" i="9" s="1"/>
  <c r="E19" i="9"/>
  <c r="E90" i="9"/>
  <c r="E95" i="9" s="1"/>
  <c r="E91" i="9"/>
  <c r="O44" i="9"/>
  <c r="O45" i="9"/>
  <c r="O70" i="9"/>
  <c r="O71" i="9"/>
  <c r="C7" i="21" l="1"/>
  <c r="C21" i="21" s="1"/>
  <c r="E121" i="9"/>
  <c r="D7" i="21" s="1"/>
  <c r="D21" i="21" s="1"/>
  <c r="C20" i="21"/>
  <c r="E96" i="9"/>
  <c r="C18" i="21"/>
  <c r="Z39" i="9"/>
  <c r="Z44" i="9" s="1"/>
  <c r="AA39" i="9" l="1"/>
  <c r="AA44" i="9" s="1"/>
  <c r="AA66" i="9" l="1"/>
  <c r="AA71" i="9" s="1"/>
  <c r="AB39" i="9"/>
  <c r="AB44" i="9" s="1"/>
  <c r="Z66" i="9"/>
  <c r="Z71" i="9" s="1"/>
  <c r="AA40" i="9"/>
  <c r="AA45" i="9" s="1"/>
  <c r="Z65" i="9"/>
  <c r="Z70" i="9" s="1"/>
  <c r="Z40" i="9"/>
  <c r="Z45" i="9" s="1"/>
  <c r="AA65" i="9" l="1"/>
  <c r="AA70" i="9" s="1"/>
  <c r="AB66" i="9"/>
  <c r="AB71" i="9" s="1"/>
  <c r="AB65" i="9"/>
  <c r="AB70" i="9" s="1"/>
  <c r="AC39" i="9"/>
  <c r="AC44" i="9" s="1"/>
  <c r="AB40" i="9"/>
  <c r="AB45" i="9" l="1"/>
  <c r="AC65" i="9"/>
  <c r="AC70" i="9" s="1"/>
  <c r="AD39" i="9"/>
  <c r="AD44" i="9" s="1"/>
  <c r="AC66" i="9"/>
  <c r="AC71" i="9" s="1"/>
  <c r="AC40" i="9"/>
  <c r="AD65" i="9" l="1"/>
  <c r="AD70" i="9" s="1"/>
  <c r="AE66" i="9"/>
  <c r="AE71" i="9" s="1"/>
  <c r="AC45" i="9"/>
  <c r="AD66" i="9"/>
  <c r="AD71" i="9" s="1"/>
  <c r="AE39" i="9"/>
  <c r="AE44" i="9" s="1"/>
  <c r="AD40" i="9"/>
  <c r="AE65" i="9" l="1"/>
  <c r="AE70" i="9" s="1"/>
  <c r="AF66" i="9"/>
  <c r="AF71" i="9" s="1"/>
  <c r="AD45" i="9"/>
  <c r="AE40" i="9"/>
  <c r="AF39" i="9"/>
  <c r="AF44" i="9" s="1"/>
  <c r="AG66" i="9" l="1"/>
  <c r="AG71" i="9" s="1"/>
  <c r="AE45" i="9"/>
  <c r="AG40" i="9"/>
  <c r="AG45" i="9" s="1"/>
  <c r="AG39" i="9"/>
  <c r="AG44" i="9" s="1"/>
  <c r="AF65" i="9"/>
  <c r="AF70" i="9" s="1"/>
  <c r="AF40" i="9"/>
  <c r="AG65" i="9" l="1"/>
  <c r="AG70" i="9" s="1"/>
  <c r="AF45" i="9"/>
  <c r="AH39" i="9"/>
  <c r="AH44" i="9" s="1"/>
  <c r="AH66" i="9"/>
  <c r="AH71" i="9" s="1"/>
  <c r="AH40" i="9"/>
  <c r="AH45" i="9" s="1"/>
  <c r="AH65" i="9" l="1"/>
  <c r="AH70" i="9" s="1"/>
  <c r="AI66" i="9"/>
  <c r="AI71" i="9" s="1"/>
  <c r="AI40" i="9"/>
  <c r="AI45" i="9" s="1"/>
  <c r="AI39" i="9"/>
  <c r="AI44" i="9" s="1"/>
  <c r="AJ65" i="9" l="1"/>
  <c r="AJ70" i="9" s="1"/>
  <c r="AI65" i="9"/>
  <c r="AI70" i="9" s="1"/>
  <c r="AJ39" i="9"/>
  <c r="AJ44" i="9" s="1"/>
  <c r="AJ66" i="9"/>
  <c r="AJ71" i="9" s="1"/>
  <c r="AJ40" i="9"/>
  <c r="AJ45" i="9" s="1"/>
  <c r="AK65" i="9" l="1"/>
  <c r="AK70" i="9" s="1"/>
  <c r="AK66" i="9"/>
  <c r="AK71" i="9" s="1"/>
  <c r="AK39" i="9"/>
  <c r="AK44" i="9" s="1"/>
  <c r="AK40" i="9"/>
  <c r="AK45" i="9" s="1"/>
  <c r="AL40" i="9" l="1"/>
  <c r="AL45" i="9" s="1"/>
  <c r="AL66" i="9"/>
  <c r="AL71" i="9" s="1"/>
  <c r="AL65" i="9"/>
  <c r="AL70" i="9" s="1"/>
  <c r="AL39" i="9"/>
  <c r="AL44" i="9" s="1"/>
  <c r="AM40" i="9" l="1"/>
  <c r="AM66" i="9"/>
  <c r="AM71" i="9" s="1"/>
  <c r="AM39" i="9"/>
  <c r="AM44" i="9" s="1"/>
  <c r="AM65" i="9"/>
  <c r="AM70" i="9" s="1"/>
  <c r="E35" i="9"/>
  <c r="E34" i="9"/>
  <c r="E29" i="9" s="1"/>
  <c r="E61" i="9"/>
  <c r="E56" i="9" l="1"/>
  <c r="E30" i="9"/>
  <c r="AM45" i="9"/>
  <c r="E40" i="9"/>
  <c r="C19" i="21" s="1"/>
  <c r="E60" i="9"/>
  <c r="E55" i="9" s="1"/>
  <c r="H19" i="9" l="1"/>
  <c r="E66" i="9" l="1"/>
  <c r="E71" i="9" s="1"/>
  <c r="E65" i="9"/>
  <c r="E70" i="9" s="1"/>
  <c r="E39" i="9" l="1"/>
  <c r="E45" i="9" l="1"/>
  <c r="E44" i="9"/>
  <c r="A44" i="9" l="1"/>
  <c r="A45" i="9" l="1"/>
  <c r="A50" i="9" s="1"/>
  <c r="A52" i="9" s="1"/>
  <c r="A53" i="9" s="1"/>
  <c r="A55" i="9" s="1"/>
  <c r="D60" i="9" s="1"/>
  <c r="A56" i="9" l="1"/>
  <c r="A60" i="9" s="1"/>
  <c r="D61" i="9" l="1"/>
  <c r="D65" i="9"/>
  <c r="A61" i="9"/>
  <c r="D66" i="9" l="1"/>
  <c r="A65" i="9"/>
  <c r="D70" i="9" l="1"/>
  <c r="A66" i="9"/>
  <c r="D71" i="9" s="1"/>
  <c r="A70" i="9" l="1"/>
  <c r="A71" i="9" s="1"/>
  <c r="A75" i="9" s="1"/>
  <c r="A77" i="9" s="1"/>
  <c r="A78" i="9" s="1"/>
  <c r="A80" i="9" l="1"/>
  <c r="D85" i="9" s="1"/>
  <c r="A81" i="9" l="1"/>
  <c r="D86" i="9" s="1"/>
  <c r="A85" i="9" l="1"/>
  <c r="D90" i="9" s="1"/>
  <c r="A86" i="9" l="1"/>
  <c r="D91" i="9" s="1"/>
  <c r="A90" i="9"/>
  <c r="D95" i="9" l="1"/>
  <c r="A91" i="9"/>
  <c r="D96" i="9" l="1"/>
  <c r="A95" i="9"/>
  <c r="A96" i="9" s="1"/>
  <c r="A100" i="9" s="1"/>
  <c r="A102" i="9" s="1"/>
  <c r="A103" i="9" s="1"/>
  <c r="A105" i="9" s="1"/>
  <c r="D110" i="9" l="1"/>
  <c r="A106" i="9"/>
  <c r="D111" i="9" l="1"/>
  <c r="A110" i="9"/>
  <c r="D115" i="9" l="1"/>
  <c r="A111" i="9"/>
  <c r="D116" i="9" l="1"/>
  <c r="A115" i="9"/>
  <c r="D120" i="9" l="1"/>
  <c r="A116" i="9"/>
  <c r="D121" i="9" l="1"/>
  <c r="A120" i="9"/>
  <c r="A121" i="9" s="1"/>
</calcChain>
</file>

<file path=xl/sharedStrings.xml><?xml version="1.0" encoding="utf-8"?>
<sst xmlns="http://schemas.openxmlformats.org/spreadsheetml/2006/main" count="240" uniqueCount="128">
  <si>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</si>
  <si>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</si>
  <si>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</si>
  <si>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</si>
  <si>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</si>
  <si>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</si>
  <si>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</si>
  <si>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</si>
  <si>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</si>
  <si>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</si>
  <si>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</si>
  <si>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</si>
  <si>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</si>
  <si>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</si>
  <si>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</si>
  <si>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</si>
  <si>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</si>
  <si>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</si>
  <si>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</si>
  <si>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</si>
  <si>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</si>
  <si>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</si>
  <si>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</si>
  <si>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</si>
  <si>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</si>
  <si>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</si>
  <si>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</si>
  <si>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</si>
  <si>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</si>
  <si>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</si>
  <si>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</si>
  <si>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</si>
  <si>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</si>
  <si>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</si>
  <si>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Rock River I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</si>
  <si>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</si>
  <si>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</si>
  <si>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</si>
  <si>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</si>
  <si>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</si>
  <si>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</si>
  <si>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</si>
  <si>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</si>
  <si>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</si>
  <si>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</si>
  <si>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</si>
  <si>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</si>
  <si>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</si>
  <si>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</si>
  <si>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</si>
  <si>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</si>
  <si>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</si>
  <si>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</si>
  <si>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</si>
  <si>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</si>
  <si>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</si>
  <si>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</si>
  <si>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</si>
  <si>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</si>
  <si>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</si>
  <si>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</si>
  <si>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</si>
  <si>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</si>
  <si>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</si>
  <si>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</si>
  <si>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</si>
  <si>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Rock River I Asset Purchase Annual Cost Detail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</si>
  <si>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</si>
  <si>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</si>
  <si>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</si>
  <si>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</si>
  <si>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</si>
  <si>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</si>
  <si>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</si>
  <si>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</si>
  <si>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</si>
  <si>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</si>
  <si>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</si>
  <si>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</si>
  <si>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</si>
  <si>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</si>
  <si>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</si>
  <si>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System (Benefit)/Cost ($ million)</t>
  </si>
  <si>
    <t>Project Costs ($ million)</t>
  </si>
  <si>
    <t>Line</t>
  </si>
  <si>
    <t>No.</t>
  </si>
  <si>
    <t>System (Benefit)/Cost w/ '32-'40 Extrap.</t>
  </si>
  <si>
    <t>System (Benefit)/Cost w/ '38-'40 Extrap.</t>
  </si>
  <si>
    <t>System (Benefit)/Cost (2024-2040)</t>
  </si>
  <si>
    <t>Formula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</si>
  <si>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</si>
  <si>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</si>
  <si>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</si>
  <si>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</si>
  <si>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</si>
  <si>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</si>
  <si>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</si>
  <si>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</si>
  <si>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</si>
  <si>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Adjusted by Capacity Contribution</t>
  </si>
  <si>
    <t>ACC Value of Energy and Capacity</t>
  </si>
  <si>
    <t>Value of Storage Energy and Reserves</t>
  </si>
  <si>
    <t>Adj Net Benefit/(Cost)</t>
  </si>
  <si>
    <t>Cap Contrib</t>
  </si>
  <si>
    <t>MN '32-'40 Extrap.</t>
  </si>
  <si>
    <t>MN '38-'40 Extrap.</t>
  </si>
  <si>
    <t>.</t>
  </si>
  <si>
    <t>MN  '32-'40 Extrap.</t>
  </si>
  <si>
    <t>MN  '38-'40 Extrap.</t>
  </si>
  <si>
    <t>PVRR(d) Net (Benefit)/Cost
($million)</t>
  </si>
  <si>
    <t>Nom. Lev. Net Benefit ($/MWh of Incremental Energy)</t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</si>
  <si>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</si>
  <si>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</si>
  <si>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</si>
  <si>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t>High Natural Gas, High CO2</t>
  </si>
  <si>
    <t>Medium Natural Gas, Medium CO2</t>
  </si>
  <si>
    <t>Low Natural Gas, No CO2</t>
  </si>
  <si>
    <t>MM</t>
  </si>
  <si>
    <t>Figure 2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</si>
  <si>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Transmission Projects ($ million) </t>
    </r>
  </si>
  <si>
    <t>Rock River I Asset Purchase Summary - 60% PTC</t>
  </si>
  <si>
    <t>Table 1 Rock River 1 60%PTC</t>
  </si>
  <si>
    <t>Table 1 Rock River 1 110% vs 60%PTC</t>
  </si>
  <si>
    <t>Medium Natural Gas, SCGHG</t>
  </si>
  <si>
    <r>
      <t>Medium Natural Gas, Medium CO</t>
    </r>
    <r>
      <rPr>
        <b/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</si>
  <si>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b/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</si>
  <si>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b/>
        <vertAlign val="subscript"/>
        <sz val="12"/>
        <color theme="1"/>
        <rFont val="Times New Roman"/>
        <family val="1"/>
      </rPr>
      <t>2</t>
    </r>
  </si>
  <si>
    <t>Table 7 Rock River 1 110%PTC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</si>
</sst>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  <numFmt numFmtId="171" formatCode="&quot;$&quot;#,##0&quot;/MWh&quot;;\(&quot;$&quot;#,##0&quot;/MWh)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A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3" fontId="2" fillId="0" borderId="0" xfId="0" applyNumberFormat="1" applyFont="1" applyFill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10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3" xfId="0" applyFont="1" applyBorder="1" applyAlignment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168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168" fontId="6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7" fontId="2" fillId="2" borderId="0" xfId="0" applyNumberFormat="1" applyFont="1" applyFill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8" fontId="0" fillId="0" borderId="0" xfId="0" applyNumberFormat="1"/>
    <xf numFmtId="0" fontId="19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6" fillId="0" borderId="0" xfId="0" applyFont="1"/>
    <xf numFmtId="7" fontId="2" fillId="0" borderId="0" xfId="0" applyNumberFormat="1" applyFont="1" applyFill="1" applyAlignment="1">
      <alignment horizontal="center"/>
    </xf>
    <xf numFmtId="7" fontId="23" fillId="0" borderId="23" xfId="0" applyNumberFormat="1" applyFont="1" applyBorder="1" applyAlignment="1">
      <alignment horizontal="center" vertical="center"/>
    </xf>
    <xf numFmtId="171" fontId="20" fillId="0" borderId="24" xfId="0" applyNumberFormat="1" applyFont="1" applyBorder="1" applyAlignment="1">
      <alignment horizontal="center"/>
    </xf>
    <xf numFmtId="7" fontId="23" fillId="0" borderId="25" xfId="0" applyNumberFormat="1" applyFont="1" applyBorder="1" applyAlignment="1">
      <alignment horizontal="center" vertical="center"/>
    </xf>
  </cellXfs>
  <cellStyles count="5">
    <cellStyle name="Comma 2" xfId="2" xr:uid="{00000000-0005-0000-0000-000001000000}"/>
    <cellStyle name="Normal" xfId="0" builtinId="0"/>
    <cellStyle name="Normal_Stacey_RFP08 All Source_ Intermediates Summary_ FINAL_UpdtFmts" xfId="3" xr:uid="{EB5DFAE7-8B0B-4E36-98CC-57C24D291A13}"/>
    <cellStyle name="Percent" xfId="1" builtinId="5"/>
    <cellStyle name="Percent 2" xfId="4" xr:uid="{3E7FB150-F950-4876-9005-1962F73576C4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Gas/Medium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Economics'!$G$127</c:f>
              <c:strCache>
                <c:ptCount val="1"/>
                <c:pt idx="0">
                  <c:v>MM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Economics'!$I$127:$AM$127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57.868712129070254</c:v>
                </c:pt>
                <c:pt idx="18">
                  <c:v>59.115782875451714</c:v>
                </c:pt>
                <c:pt idx="19">
                  <c:v>60.389727996417697</c:v>
                </c:pt>
                <c:pt idx="20">
                  <c:v>61.691126634740499</c:v>
                </c:pt>
                <c:pt idx="21">
                  <c:v>63.020570413719156</c:v>
                </c:pt>
                <c:pt idx="22">
                  <c:v>64.378663706134802</c:v>
                </c:pt>
                <c:pt idx="23">
                  <c:v>65.766023909002001</c:v>
                </c:pt>
                <c:pt idx="24">
                  <c:v>67.183281724240999</c:v>
                </c:pt>
                <c:pt idx="25">
                  <c:v>68.631081445398394</c:v>
                </c:pt>
                <c:pt idx="26">
                  <c:v>70.110081250546727</c:v>
                </c:pt>
                <c:pt idx="27">
                  <c:v>71.620953501496004</c:v>
                </c:pt>
                <c:pt idx="28">
                  <c:v>73.164385049453244</c:v>
                </c:pt>
                <c:pt idx="29">
                  <c:v>74.741077547268958</c:v>
                </c:pt>
                <c:pt idx="30">
                  <c:v>76.351747768412608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4-4D86-8E50-04EEF1E9DB1B}"/>
            </c:ext>
          </c:extLst>
        </c:ser>
        <c:ser>
          <c:idx val="1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4-4D86-8E50-04EEF1E9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Low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Economics'!$G$130</c:f>
              <c:strCache>
                <c:ptCount val="1"/>
                <c:pt idx="0">
                  <c:v>LN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Economics'!$I$130:$AM$130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36.979585367394385</c:v>
                </c:pt>
                <c:pt idx="18">
                  <c:v>37.776495432061729</c:v>
                </c:pt>
                <c:pt idx="19">
                  <c:v>38.59057890862266</c:v>
                </c:pt>
                <c:pt idx="20">
                  <c:v>39.422205884103477</c:v>
                </c:pt>
                <c:pt idx="21">
                  <c:v>40.271754420905907</c:v>
                </c:pt>
                <c:pt idx="22">
                  <c:v>41.139610728676431</c:v>
                </c:pt>
                <c:pt idx="23">
                  <c:v>42.026169339879409</c:v>
                </c:pt>
                <c:pt idx="24">
                  <c:v>42.931833289153808</c:v>
                </c:pt>
                <c:pt idx="25">
                  <c:v>43.85701429653507</c:v>
                </c:pt>
                <c:pt idx="26">
                  <c:v>44.802132954625399</c:v>
                </c:pt>
                <c:pt idx="27">
                  <c:v>45.767618919797577</c:v>
                </c:pt>
                <c:pt idx="28">
                  <c:v>46.753911107519215</c:v>
                </c:pt>
                <c:pt idx="29">
                  <c:v>47.761457891886252</c:v>
                </c:pt>
                <c:pt idx="30">
                  <c:v>48.790717309456397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7-4967-A6B0-D2B79BFDD5E2}"/>
            </c:ext>
          </c:extLst>
        </c:ser>
        <c:ser>
          <c:idx val="1"/>
          <c:order val="1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7-4967-A6B0-D2B79BFD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High Gas/High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Economics'!$G$133</c:f>
              <c:strCache>
                <c:ptCount val="1"/>
                <c:pt idx="0">
                  <c:v>HH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Economics'!$I$133:$AM$133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84.844648438304517</c:v>
                </c:pt>
                <c:pt idx="18">
                  <c:v>86.673050612149979</c:v>
                </c:pt>
                <c:pt idx="19">
                  <c:v>88.540854852841804</c:v>
                </c:pt>
                <c:pt idx="20">
                  <c:v>90.448910274920536</c:v>
                </c:pt>
                <c:pt idx="21">
                  <c:v>92.398084291345072</c:v>
                </c:pt>
                <c:pt idx="22">
                  <c:v>94.389263007823558</c:v>
                </c:pt>
                <c:pt idx="23">
                  <c:v>96.423351625642155</c:v>
                </c:pt>
                <c:pt idx="24">
                  <c:v>98.501274853174735</c:v>
                </c:pt>
                <c:pt idx="25">
                  <c:v>100.62397732626064</c:v>
                </c:pt>
                <c:pt idx="26">
                  <c:v>102.79242403764155</c:v>
                </c:pt>
                <c:pt idx="27">
                  <c:v>105.00760077565272</c:v>
                </c:pt>
                <c:pt idx="28">
                  <c:v>107.27051457236803</c:v>
                </c:pt>
                <c:pt idx="29">
                  <c:v>109.58219416140255</c:v>
                </c:pt>
                <c:pt idx="30">
                  <c:v>111.94369044558077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8-48DD-B2CF-62795FB7DBD8}"/>
            </c:ext>
          </c:extLst>
        </c:ser>
        <c:ser>
          <c:idx val="1"/>
          <c:order val="1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8-48DD-B2CF-62795FB7D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38-40 Extrapolation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D4-4161-807C-ECDDAE95DC25}"/>
            </c:ext>
          </c:extLst>
        </c:ser>
        <c:ser>
          <c:idx val="4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4D4-4161-807C-ECDDAE95DC25}"/>
            </c:ext>
          </c:extLst>
        </c:ser>
        <c:ser>
          <c:idx val="5"/>
          <c:order val="2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4D4-4161-807C-ECDDAE95DC25}"/>
            </c:ext>
          </c:extLst>
        </c:ser>
        <c:ser>
          <c:idx val="0"/>
          <c:order val="3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110.22081845380293</c:v>
                </c:pt>
                <c:pt idx="18">
                  <c:v>112.59607709148239</c:v>
                </c:pt>
                <c:pt idx="19">
                  <c:v>115.02252255280382</c:v>
                </c:pt>
                <c:pt idx="20">
                  <c:v>117.50125791381674</c:v>
                </c:pt>
                <c:pt idx="21">
                  <c:v>120.0334100218595</c:v>
                </c:pt>
                <c:pt idx="22">
                  <c:v>122.62013000783057</c:v>
                </c:pt>
                <c:pt idx="23">
                  <c:v>125.26259380949931</c:v>
                </c:pt>
                <c:pt idx="24">
                  <c:v>127.96200270609401</c:v>
                </c:pt>
                <c:pt idx="25">
                  <c:v>130.71958386441034</c:v>
                </c:pt>
                <c:pt idx="26">
                  <c:v>133.53659089668838</c:v>
                </c:pt>
                <c:pt idx="27">
                  <c:v>136.414304430512</c:v>
                </c:pt>
                <c:pt idx="28">
                  <c:v>139.35403269098953</c:v>
                </c:pt>
                <c:pt idx="29">
                  <c:v>142.35711209548035</c:v>
                </c:pt>
                <c:pt idx="30">
                  <c:v>145.42490786113794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D4-4161-807C-ECDDAE95D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Economics'!$G$136</c:f>
              <c:strCache>
                <c:ptCount val="1"/>
                <c:pt idx="0">
                  <c:v>MN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Economics'!$I$136:$AM$136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110.45489212476458</c:v>
                </c:pt>
                <c:pt idx="18">
                  <c:v>112.83519505005326</c:v>
                </c:pt>
                <c:pt idx="19">
                  <c:v>115.2667935033819</c:v>
                </c:pt>
                <c:pt idx="20">
                  <c:v>117.75079290337978</c:v>
                </c:pt>
                <c:pt idx="21">
                  <c:v>120.2883224904476</c:v>
                </c:pt>
                <c:pt idx="22">
                  <c:v>122.88053584011674</c:v>
                </c:pt>
                <c:pt idx="23">
                  <c:v>125.52861138747124</c:v>
                </c:pt>
                <c:pt idx="24">
                  <c:v>128.23375296287125</c:v>
                </c:pt>
                <c:pt idx="25">
                  <c:v>130.99719033922111</c:v>
                </c:pt>
                <c:pt idx="26">
                  <c:v>133.82017979103131</c:v>
                </c:pt>
                <c:pt idx="27">
                  <c:v>136.70400466552803</c:v>
                </c:pt>
                <c:pt idx="28">
                  <c:v>139.64997596607014</c:v>
                </c:pt>
                <c:pt idx="29">
                  <c:v>142.65943294813894</c:v>
                </c:pt>
                <c:pt idx="30">
                  <c:v>145.73374372817133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A-445B-A872-ED2F18757957}"/>
            </c:ext>
          </c:extLst>
        </c:ser>
        <c:ser>
          <c:idx val="1"/>
          <c:order val="1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110.22081845380293</c:v>
                </c:pt>
                <c:pt idx="18">
                  <c:v>112.59607709148239</c:v>
                </c:pt>
                <c:pt idx="19">
                  <c:v>115.02252255280382</c:v>
                </c:pt>
                <c:pt idx="20">
                  <c:v>117.50125791381674</c:v>
                </c:pt>
                <c:pt idx="21">
                  <c:v>120.0334100218595</c:v>
                </c:pt>
                <c:pt idx="22">
                  <c:v>122.62013000783057</c:v>
                </c:pt>
                <c:pt idx="23">
                  <c:v>125.26259380949931</c:v>
                </c:pt>
                <c:pt idx="24">
                  <c:v>127.96200270609401</c:v>
                </c:pt>
                <c:pt idx="25">
                  <c:v>130.71958386441034</c:v>
                </c:pt>
                <c:pt idx="26">
                  <c:v>133.53659089668838</c:v>
                </c:pt>
                <c:pt idx="27">
                  <c:v>136.414304430512</c:v>
                </c:pt>
                <c:pt idx="28">
                  <c:v>139.35403269098953</c:v>
                </c:pt>
                <c:pt idx="29">
                  <c:v>142.35711209548035</c:v>
                </c:pt>
                <c:pt idx="30">
                  <c:v>145.42490786113794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A-445B-A872-ED2F18757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'Change in Nominal Costs'!$B$2:$D$2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'Change in Nominal Costs'!$E$1:$X$1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'Change in Nominal Costs'!$E$2:$X$2</c:f>
              <c:numCache>
                <c:formatCode>"$"#,##0_);\("$"#,##0\)</c:formatCode>
                <c:ptCount val="20"/>
                <c:pt idx="2">
                  <c:v>0</c:v>
                </c:pt>
                <c:pt idx="3">
                  <c:v>-1.0254811764013136</c:v>
                </c:pt>
                <c:pt idx="4">
                  <c:v>-1.8852390160044292</c:v>
                </c:pt>
                <c:pt idx="5">
                  <c:v>-2.0512113177544018</c:v>
                </c:pt>
                <c:pt idx="6">
                  <c:v>-3.6291514809338725</c:v>
                </c:pt>
                <c:pt idx="7">
                  <c:v>-4.9002005204594656</c:v>
                </c:pt>
                <c:pt idx="8">
                  <c:v>-5.8676513610367733</c:v>
                </c:pt>
                <c:pt idx="9">
                  <c:v>-7.0046526354741445</c:v>
                </c:pt>
                <c:pt idx="10">
                  <c:v>-7.0198459577358072</c:v>
                </c:pt>
                <c:pt idx="11">
                  <c:v>-8.6090425799750232</c:v>
                </c:pt>
                <c:pt idx="12">
                  <c:v>-8.4232097701074071</c:v>
                </c:pt>
                <c:pt idx="13">
                  <c:v>-7.3027888619502743</c:v>
                </c:pt>
                <c:pt idx="14">
                  <c:v>-0.47240110706926686</c:v>
                </c:pt>
                <c:pt idx="15">
                  <c:v>-0.21973036797196066</c:v>
                </c:pt>
                <c:pt idx="16">
                  <c:v>-3.2900282038079514</c:v>
                </c:pt>
                <c:pt idx="17">
                  <c:v>-2.7350432166601575</c:v>
                </c:pt>
                <c:pt idx="18">
                  <c:v>-5.0870702778855463</c:v>
                </c:pt>
                <c:pt idx="19">
                  <c:v>-5.8993200470244123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3-4DEA-B472-D7E6DA959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138</xdr:row>
      <xdr:rowOff>12700</xdr:rowOff>
    </xdr:from>
    <xdr:to>
      <xdr:col>7</xdr:col>
      <xdr:colOff>393700</xdr:colOff>
      <xdr:row>155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645F65-4B41-45A1-B8EA-53F04983F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101600</xdr:colOff>
      <xdr:row>137</xdr:row>
      <xdr:rowOff>165100</xdr:rowOff>
    </xdr:from>
    <xdr:to>
      <xdr:col>17</xdr:col>
      <xdr:colOff>50800</xdr:colOff>
      <xdr:row>154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F7C815-B99D-424C-B9D7-5428E6554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228600</xdr:colOff>
      <xdr:row>138</xdr:row>
      <xdr:rowOff>12700</xdr:rowOff>
    </xdr:from>
    <xdr:to>
      <xdr:col>25</xdr:col>
      <xdr:colOff>508000</xdr:colOff>
      <xdr:row>155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B295F5-1FAF-4918-B5AC-598D80054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156</xdr:row>
      <xdr:rowOff>0</xdr:rowOff>
    </xdr:from>
    <xdr:to>
      <xdr:col>16</xdr:col>
      <xdr:colOff>520700</xdr:colOff>
      <xdr:row>172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7AB318-1722-4D8D-AA56-5A831C8CA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138</xdr:row>
      <xdr:rowOff>0</xdr:rowOff>
    </xdr:from>
    <xdr:to>
      <xdr:col>34</xdr:col>
      <xdr:colOff>444500</xdr:colOff>
      <xdr:row>154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1371FE-4F3C-45AC-839D-9811215A0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6517-1532-4C8B-B160-FD685F059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ding/Structuring%20&amp;%20Pricing/2023%20Repowering/Burns%20Testimony/WA%20SCGHG/Rock_River_1_Benefit%20Analysis%202022.02.25%20SC%2060%25%20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Figure 2 "/>
      <sheetName val="Rock River I Economics"/>
      <sheetName val="Rock River I"/>
    </sheetNames>
    <sheetDataSet>
      <sheetData sheetId="0"/>
      <sheetData sheetId="1"/>
      <sheetData sheetId="2">
        <row r="40">
          <cell r="E40">
            <v>-30.152084146791271</v>
          </cell>
        </row>
        <row r="45">
          <cell r="E45">
            <v>-14.005954582425657</v>
          </cell>
        </row>
        <row r="66">
          <cell r="E66">
            <v>8.8207485981300326</v>
          </cell>
        </row>
        <row r="71">
          <cell r="E71">
            <v>4.0973288495399496</v>
          </cell>
        </row>
        <row r="91">
          <cell r="E91">
            <v>-67.757945002233015</v>
          </cell>
        </row>
        <row r="96">
          <cell r="E96">
            <v>-31.474265449765387</v>
          </cell>
        </row>
        <row r="116">
          <cell r="E116">
            <v>-143.41610785756569</v>
          </cell>
        </row>
        <row r="121">
          <cell r="E121">
            <v>-66.618263708151815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26C5-63FF-4972-9566-87CA5B25F43D}">
  <sheetPr>
    <tabColor theme="4" tint="0.39997558519241921"/>
  </sheetPr>
  <dimension ref="B2:D21"/>
  <sheetViews>
    <sheetView view="pageLayout" zoomScaleNormal="100" workbookViewId="0">
      <selection activeCell="E3" sqref="E3"/>
    </sheetView>
  </sheetViews>
  <sheetFormatPr defaultRowHeight="15" x14ac:dyDescent="0.25"/>
  <cols>
    <col min="2" max="2" width="32.85546875" bestFit="1" customWidth="1"/>
    <col min="3" max="4" width="15.85546875" customWidth="1"/>
  </cols>
  <sheetData>
    <row r="2" spans="2:4" ht="15.75" thickBot="1" x14ac:dyDescent="0.3">
      <c r="B2" t="s">
        <v>127</v>
      </c>
    </row>
    <row r="3" spans="2:4" ht="93.75" customHeight="1" thickBot="1" x14ac:dyDescent="0.3">
      <c r="B3" s="153"/>
      <c r="C3" s="154" t="s">
        <v>109</v>
      </c>
      <c r="D3" s="155" t="s">
        <v>110</v>
      </c>
    </row>
    <row r="4" spans="2:4" ht="19.5" thickBot="1" x14ac:dyDescent="0.3">
      <c r="B4" s="156" t="s">
        <v>111</v>
      </c>
      <c r="C4" s="166">
        <f>'Rock River I Economics'!$E$91</f>
        <v>-91.694776150774715</v>
      </c>
      <c r="D4" s="167">
        <f>-'Rock River I Economics'!$E$96</f>
        <v>42.593170805743725</v>
      </c>
    </row>
    <row r="5" spans="2:4" ht="19.5" thickBot="1" x14ac:dyDescent="0.3">
      <c r="B5" s="156" t="s">
        <v>112</v>
      </c>
      <c r="C5" s="166">
        <f>'Rock River I Economics'!$E$40</f>
        <v>-54.088915295332981</v>
      </c>
      <c r="D5" s="167">
        <f>-'Rock River I Economics'!$E$45</f>
        <v>25.124859938403997</v>
      </c>
    </row>
    <row r="6" spans="2:4" ht="19.5" thickBot="1" x14ac:dyDescent="0.3">
      <c r="B6" s="157" t="s">
        <v>113</v>
      </c>
      <c r="C6" s="168">
        <f>'Rock River I Economics'!$E$66</f>
        <v>-15.116082550411681</v>
      </c>
      <c r="D6" s="167">
        <f>-'Rock River I Economics'!$E$71</f>
        <v>7.0215765064383895</v>
      </c>
    </row>
    <row r="7" spans="2:4" ht="16.5" thickBot="1" x14ac:dyDescent="0.3">
      <c r="B7" s="156" t="s">
        <v>123</v>
      </c>
      <c r="C7" s="168">
        <f>'Rock River I Economics'!$E$116</f>
        <v>-167.35293900610745</v>
      </c>
      <c r="D7" s="167">
        <f>-'Rock River I Economics'!$E$121</f>
        <v>77.737169064130171</v>
      </c>
    </row>
    <row r="9" spans="2:4" ht="15.75" thickBot="1" x14ac:dyDescent="0.3">
      <c r="B9" t="s">
        <v>121</v>
      </c>
    </row>
    <row r="10" spans="2:4" ht="79.5" thickBot="1" x14ac:dyDescent="0.3">
      <c r="B10" s="153"/>
      <c r="C10" s="154" t="s">
        <v>109</v>
      </c>
      <c r="D10" s="155" t="s">
        <v>110</v>
      </c>
    </row>
    <row r="11" spans="2:4" ht="19.5" thickBot="1" x14ac:dyDescent="0.3">
      <c r="B11" s="156" t="s">
        <v>111</v>
      </c>
      <c r="C11" s="166">
        <f>'[5]Rock River I Economics'!$E$91</f>
        <v>-67.757945002233015</v>
      </c>
      <c r="D11" s="167">
        <f>-'[5]Rock River I Economics'!$E$96</f>
        <v>31.474265449765387</v>
      </c>
    </row>
    <row r="12" spans="2:4" ht="19.5" thickBot="1" x14ac:dyDescent="0.3">
      <c r="B12" s="156" t="s">
        <v>112</v>
      </c>
      <c r="C12" s="166">
        <f>'[5]Rock River I Economics'!$E$40</f>
        <v>-30.152084146791271</v>
      </c>
      <c r="D12" s="167">
        <f>-'[5]Rock River I Economics'!$E$45</f>
        <v>14.005954582425657</v>
      </c>
    </row>
    <row r="13" spans="2:4" ht="19.5" thickBot="1" x14ac:dyDescent="0.3">
      <c r="B13" s="157" t="s">
        <v>113</v>
      </c>
      <c r="C13" s="168">
        <f>'[5]Rock River I Economics'!$E$66</f>
        <v>8.8207485981300326</v>
      </c>
      <c r="D13" s="167">
        <f>-'[5]Rock River I Economics'!$E$71</f>
        <v>-4.0973288495399496</v>
      </c>
    </row>
    <row r="14" spans="2:4" ht="16.5" thickBot="1" x14ac:dyDescent="0.3">
      <c r="B14" s="157" t="s">
        <v>123</v>
      </c>
      <c r="C14" s="168">
        <f>'[5]Rock River I Economics'!$E$116</f>
        <v>-143.41610785756569</v>
      </c>
      <c r="D14" s="167">
        <f>-'[5]Rock River I Economics'!$E$121</f>
        <v>66.618263708151815</v>
      </c>
    </row>
    <row r="16" spans="2:4" ht="15.75" thickBot="1" x14ac:dyDescent="0.3">
      <c r="B16" t="s">
        <v>122</v>
      </c>
    </row>
    <row r="17" spans="2:4" ht="79.5" thickBot="1" x14ac:dyDescent="0.3">
      <c r="B17" s="153"/>
      <c r="C17" s="154" t="s">
        <v>109</v>
      </c>
      <c r="D17" s="155" t="s">
        <v>110</v>
      </c>
    </row>
    <row r="18" spans="2:4" ht="16.5" thickBot="1" x14ac:dyDescent="0.3">
      <c r="B18" s="156" t="s">
        <v>114</v>
      </c>
      <c r="C18" s="166">
        <f>C4-C11</f>
        <v>-23.9368311485417</v>
      </c>
      <c r="D18" s="167">
        <f t="shared" ref="D18:D21" si="0">D4-D11</f>
        <v>11.118905355978338</v>
      </c>
    </row>
    <row r="19" spans="2:4" ht="16.5" thickBot="1" x14ac:dyDescent="0.3">
      <c r="B19" s="156" t="s">
        <v>115</v>
      </c>
      <c r="C19" s="166">
        <f>C5-C12</f>
        <v>-23.93683114854171</v>
      </c>
      <c r="D19" s="167">
        <f t="shared" si="0"/>
        <v>11.11890535597834</v>
      </c>
    </row>
    <row r="20" spans="2:4" ht="16.5" thickBot="1" x14ac:dyDescent="0.3">
      <c r="B20" s="157" t="s">
        <v>116</v>
      </c>
      <c r="C20" s="168">
        <f>C6-C13</f>
        <v>-23.936831148541714</v>
      </c>
      <c r="D20" s="167">
        <f t="shared" si="0"/>
        <v>11.118905355978338</v>
      </c>
    </row>
    <row r="21" spans="2:4" ht="16.5" thickBot="1" x14ac:dyDescent="0.3">
      <c r="B21" s="156" t="s">
        <v>123</v>
      </c>
      <c r="C21" s="168">
        <f>C7-C14</f>
        <v>-23.936831148541756</v>
      </c>
      <c r="D21" s="167">
        <f t="shared" si="0"/>
        <v>11.118905355978356</v>
      </c>
    </row>
  </sheetData>
  <pageMargins left="0.7" right="0.7" top="0.75" bottom="0.75" header="0.3" footer="0.3"/>
  <pageSetup orientation="portrait" r:id="rId1"/>
  <headerFooter>
    <oddHeader>&amp;LREFILED April 19,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M137"/>
  <sheetViews>
    <sheetView view="pageLayout" zoomScaleNormal="85" workbookViewId="0">
      <selection activeCell="I14" sqref="I14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hidden="1" customWidth="1" outlineLevel="1"/>
    <col min="8" max="8" width="9.140625" style="1" hidden="1" customWidth="1" outlineLevel="1"/>
    <col min="9" max="9" width="9.140625" style="1" customWidth="1" collapsed="1"/>
    <col min="10" max="16" width="9.140625" style="1"/>
    <col min="17" max="17" width="12" style="1" bestFit="1" customWidth="1"/>
    <col min="18" max="24" width="9.140625" style="1"/>
    <col min="25" max="25" width="10.28515625" style="1" bestFit="1" customWidth="1"/>
    <col min="26" max="33" width="9.140625" style="1"/>
    <col min="34" max="39" width="10.28515625" style="1" bestFit="1" customWidth="1"/>
    <col min="40" max="16384" width="9.140625" style="1"/>
  </cols>
  <sheetData>
    <row r="2" spans="1:39" x14ac:dyDescent="0.25">
      <c r="C2" s="137" t="s">
        <v>0</v>
      </c>
      <c r="D2" s="10">
        <v>6.88E-2</v>
      </c>
      <c r="F2" s="12"/>
      <c r="G2" s="12"/>
    </row>
    <row r="3" spans="1:39" x14ac:dyDescent="0.25">
      <c r="C3" s="137" t="s">
        <v>1</v>
      </c>
      <c r="D3" s="15">
        <v>2.155E-2</v>
      </c>
      <c r="F3" s="12"/>
      <c r="G3" s="12"/>
    </row>
    <row r="4" spans="1:39" x14ac:dyDescent="0.25">
      <c r="A4" s="134" t="s">
        <v>84</v>
      </c>
      <c r="B4" s="134"/>
      <c r="C4" s="137" t="s">
        <v>2</v>
      </c>
      <c r="D4" s="8">
        <f>(1+D2)/(1+D3)-1</f>
        <v>4.6253242621506541E-2</v>
      </c>
      <c r="F4" s="12"/>
      <c r="G4" s="12"/>
    </row>
    <row r="5" spans="1:39" x14ac:dyDescent="0.25">
      <c r="A5" s="138" t="s">
        <v>85</v>
      </c>
      <c r="B5" s="134"/>
      <c r="C5" s="135" t="s">
        <v>5</v>
      </c>
      <c r="D5" s="2">
        <f>'Rock River I'!$E$4</f>
        <v>53.58</v>
      </c>
      <c r="F5" s="13"/>
      <c r="G5" s="13"/>
      <c r="J5" s="11">
        <f>J9/($D$5*8760)*1000</f>
        <v>0.45452027523389388</v>
      </c>
    </row>
    <row r="6" spans="1:39" ht="6" customHeight="1" x14ac:dyDescent="0.25"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15.75" x14ac:dyDescent="0.25">
      <c r="A7" s="141" t="str">
        <f>'Rock River I'!$C$4</f>
        <v>Rock River I</v>
      </c>
      <c r="B7" s="142"/>
      <c r="C7" s="136"/>
      <c r="D7" s="145" t="s">
        <v>89</v>
      </c>
      <c r="E7" s="145" t="s">
        <v>3</v>
      </c>
      <c r="F7" s="146">
        <v>2021</v>
      </c>
      <c r="G7" s="146">
        <v>2022</v>
      </c>
      <c r="H7" s="145">
        <v>2023</v>
      </c>
      <c r="I7" s="145">
        <f>H7+1</f>
        <v>2024</v>
      </c>
      <c r="J7" s="145">
        <f t="shared" ref="J7:AM7" si="0">I7+1</f>
        <v>2025</v>
      </c>
      <c r="K7" s="145">
        <f t="shared" si="0"/>
        <v>2026</v>
      </c>
      <c r="L7" s="145">
        <f t="shared" si="0"/>
        <v>2027</v>
      </c>
      <c r="M7" s="145">
        <f t="shared" si="0"/>
        <v>2028</v>
      </c>
      <c r="N7" s="145">
        <f t="shared" si="0"/>
        <v>2029</v>
      </c>
      <c r="O7" s="145">
        <f t="shared" si="0"/>
        <v>2030</v>
      </c>
      <c r="P7" s="145">
        <f t="shared" si="0"/>
        <v>2031</v>
      </c>
      <c r="Q7" s="145">
        <f t="shared" si="0"/>
        <v>2032</v>
      </c>
      <c r="R7" s="145">
        <f t="shared" si="0"/>
        <v>2033</v>
      </c>
      <c r="S7" s="145">
        <f t="shared" si="0"/>
        <v>2034</v>
      </c>
      <c r="T7" s="145">
        <f t="shared" si="0"/>
        <v>2035</v>
      </c>
      <c r="U7" s="145">
        <f t="shared" si="0"/>
        <v>2036</v>
      </c>
      <c r="V7" s="145">
        <f t="shared" si="0"/>
        <v>2037</v>
      </c>
      <c r="W7" s="145">
        <f t="shared" si="0"/>
        <v>2038</v>
      </c>
      <c r="X7" s="145">
        <f t="shared" si="0"/>
        <v>2039</v>
      </c>
      <c r="Y7" s="145">
        <f t="shared" si="0"/>
        <v>2040</v>
      </c>
      <c r="Z7" s="145">
        <f t="shared" si="0"/>
        <v>2041</v>
      </c>
      <c r="AA7" s="145">
        <f t="shared" si="0"/>
        <v>2042</v>
      </c>
      <c r="AB7" s="145">
        <f t="shared" si="0"/>
        <v>2043</v>
      </c>
      <c r="AC7" s="145">
        <f t="shared" si="0"/>
        <v>2044</v>
      </c>
      <c r="AD7" s="145">
        <f t="shared" si="0"/>
        <v>2045</v>
      </c>
      <c r="AE7" s="145">
        <f t="shared" si="0"/>
        <v>2046</v>
      </c>
      <c r="AF7" s="145">
        <f t="shared" si="0"/>
        <v>2047</v>
      </c>
      <c r="AG7" s="145">
        <f t="shared" si="0"/>
        <v>2048</v>
      </c>
      <c r="AH7" s="145">
        <f t="shared" si="0"/>
        <v>2049</v>
      </c>
      <c r="AI7" s="145">
        <f t="shared" si="0"/>
        <v>2050</v>
      </c>
      <c r="AJ7" s="145">
        <f t="shared" si="0"/>
        <v>2051</v>
      </c>
      <c r="AK7" s="145">
        <f t="shared" si="0"/>
        <v>2052</v>
      </c>
      <c r="AL7" s="145">
        <f t="shared" si="0"/>
        <v>2053</v>
      </c>
      <c r="AM7" s="145">
        <f t="shared" si="0"/>
        <v>2054</v>
      </c>
    </row>
    <row r="8" spans="1:39" ht="6" customHeight="1" x14ac:dyDescent="0.25"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x14ac:dyDescent="0.25">
      <c r="A9" s="131">
        <f>MIN(A$1:A7)-1</f>
        <v>-1</v>
      </c>
      <c r="B9" s="131"/>
      <c r="C9" s="19" t="s">
        <v>4</v>
      </c>
      <c r="E9" s="5">
        <f>NPV($D$2,F9:AM9)*(1+$D$2)^0.5</f>
        <v>2152.8046495756453</v>
      </c>
      <c r="F9" s="9">
        <f>IFERROR(INDEX('Rock River I'!$X$14:$X$54,MATCH(F$7,'Rock River I'!$B$14:$B$54,0),1),0)/1000</f>
        <v>0</v>
      </c>
      <c r="G9" s="9">
        <f>IFERROR(INDEX('Rock River I'!$X$14:$X$54,MATCH(G$7,'Rock River I'!$B$14:$B$54,0),1),0)/1000</f>
        <v>0</v>
      </c>
      <c r="H9" s="9">
        <f>IFERROR(INDEX('Rock River I'!$X$14:$X$54,MATCH(H$7,'Rock River I'!$B$14:$B$54,0),1),0)/1000</f>
        <v>0</v>
      </c>
      <c r="I9" s="9">
        <f>IFERROR(INDEX('Rock River I'!$X$14:$X$54,MATCH(I$7,'Rock River I'!$B$14:$B$54,0),1),0)/1000</f>
        <v>49.725289422395655</v>
      </c>
      <c r="J9" s="9">
        <f>IFERROR(INDEX('Rock River I'!$X$14:$X$54,MATCH(J$7,'Rock River I'!$B$14:$B$54,0),1),0)/1000</f>
        <v>213.3340000000006</v>
      </c>
      <c r="K9" s="9">
        <f>IFERROR(INDEX('Rock River I'!$X$14:$X$54,MATCH(K$7,'Rock River I'!$B$14:$B$54,0),1),0)/1000</f>
        <v>213.3340000000006</v>
      </c>
      <c r="L9" s="9">
        <f>IFERROR(INDEX('Rock River I'!$X$14:$X$54,MATCH(L$7,'Rock River I'!$B$14:$B$54,0),1),0)/1000</f>
        <v>213.3340000000006</v>
      </c>
      <c r="M9" s="9">
        <f>IFERROR(INDEX('Rock River I'!$X$14:$X$54,MATCH(M$7,'Rock River I'!$B$14:$B$54,0),1),0)/1000</f>
        <v>214.13675375637911</v>
      </c>
      <c r="N9" s="9">
        <f>IFERROR(INDEX('Rock River I'!$X$14:$X$54,MATCH(N$7,'Rock River I'!$B$14:$B$54,0),1),0)/1000</f>
        <v>213.3340000000006</v>
      </c>
      <c r="O9" s="9">
        <f>IFERROR(INDEX('Rock River I'!$X$14:$X$54,MATCH(O$7,'Rock River I'!$B$14:$B$54,0),1),0)/1000</f>
        <v>213.3340000000006</v>
      </c>
      <c r="P9" s="9">
        <f>IFERROR(INDEX('Rock River I'!$X$14:$X$54,MATCH(P$7,'Rock River I'!$B$14:$B$54,0),1),0)/1000</f>
        <v>213.3340000000006</v>
      </c>
      <c r="Q9" s="9">
        <f>IFERROR(INDEX('Rock River I'!$X$14:$X$54,MATCH(Q$7,'Rock River I'!$B$14:$B$54,0),1),0)/1000</f>
        <v>214.13675375637911</v>
      </c>
      <c r="R9" s="9">
        <f>IFERROR(INDEX('Rock River I'!$X$14:$X$54,MATCH(R$7,'Rock River I'!$B$14:$B$54,0),1),0)/1000</f>
        <v>213.3340000000006</v>
      </c>
      <c r="S9" s="9">
        <f>IFERROR(INDEX('Rock River I'!$X$14:$X$54,MATCH(S$7,'Rock River I'!$B$14:$B$54,0),1),0)/1000</f>
        <v>213.3340000000006</v>
      </c>
      <c r="T9" s="9">
        <f>IFERROR(INDEX('Rock River I'!$X$14:$X$54,MATCH(T$7,'Rock River I'!$B$14:$B$54,0),1),0)/1000</f>
        <v>213.3340000000006</v>
      </c>
      <c r="U9" s="9">
        <f>IFERROR(INDEX('Rock River I'!$X$14:$X$54,MATCH(U$7,'Rock River I'!$B$14:$B$54,0),1),0)/1000</f>
        <v>214.13675375637911</v>
      </c>
      <c r="V9" s="9">
        <f>IFERROR(INDEX('Rock River I'!$X$14:$X$54,MATCH(V$7,'Rock River I'!$B$14:$B$54,0),1),0)/1000</f>
        <v>213.3340000000006</v>
      </c>
      <c r="W9" s="9">
        <f>IFERROR(INDEX('Rock River I'!$X$14:$X$54,MATCH(W$7,'Rock River I'!$B$14:$B$54,0),1),0)/1000</f>
        <v>213.3340000000006</v>
      </c>
      <c r="X9" s="9">
        <f>IFERROR(INDEX('Rock River I'!$X$14:$X$54,MATCH(X$7,'Rock River I'!$B$14:$B$54,0),1),0)/1000</f>
        <v>213.3340000000006</v>
      </c>
      <c r="Y9" s="9">
        <f>IFERROR(INDEX('Rock River I'!$X$14:$X$54,MATCH(Y$7,'Rock River I'!$B$14:$B$54,0),1),0)/1000</f>
        <v>214.13675375637911</v>
      </c>
      <c r="Z9" s="9">
        <f>IFERROR(INDEX('Rock River I'!$X$14:$X$54,MATCH(Z$7,'Rock River I'!$B$14:$B$54,0),1),0)/1000</f>
        <v>213.3340000000006</v>
      </c>
      <c r="AA9" s="9">
        <f>IFERROR(INDEX('Rock River I'!$X$14:$X$54,MATCH(AA$7,'Rock River I'!$B$14:$B$54,0),1),0)/1000</f>
        <v>213.3340000000006</v>
      </c>
      <c r="AB9" s="9">
        <f>IFERROR(INDEX('Rock River I'!$X$14:$X$54,MATCH(AB$7,'Rock River I'!$B$14:$B$54,0),1),0)/1000</f>
        <v>213.3340000000006</v>
      </c>
      <c r="AC9" s="9">
        <f>IFERROR(INDEX('Rock River I'!$X$14:$X$54,MATCH(AC$7,'Rock River I'!$B$14:$B$54,0),1),0)/1000</f>
        <v>214.13675375637911</v>
      </c>
      <c r="AD9" s="9">
        <f>IFERROR(INDEX('Rock River I'!$X$14:$X$54,MATCH(AD$7,'Rock River I'!$B$14:$B$54,0),1),0)/1000</f>
        <v>213.3340000000006</v>
      </c>
      <c r="AE9" s="9">
        <f>IFERROR(INDEX('Rock River I'!$X$14:$X$54,MATCH(AE$7,'Rock River I'!$B$14:$B$54,0),1),0)/1000</f>
        <v>213.3340000000006</v>
      </c>
      <c r="AF9" s="9">
        <f>IFERROR(INDEX('Rock River I'!$X$14:$X$54,MATCH(AF$7,'Rock River I'!$B$14:$B$54,0),1),0)/1000</f>
        <v>213.3340000000006</v>
      </c>
      <c r="AG9" s="9">
        <f>IFERROR(INDEX('Rock River I'!$X$14:$X$54,MATCH(AG$7,'Rock River I'!$B$14:$B$54,0),1),0)/1000</f>
        <v>214.13675375637911</v>
      </c>
      <c r="AH9" s="9">
        <f>IFERROR(INDEX('Rock River I'!$X$14:$X$54,MATCH(AH$7,'Rock River I'!$B$14:$B$54,0),1),0)/1000</f>
        <v>213.3340000000006</v>
      </c>
      <c r="AI9" s="9">
        <f>IFERROR(INDEX('Rock River I'!$X$14:$X$54,MATCH(AI$7,'Rock River I'!$B$14:$B$54,0),1),0)/1000</f>
        <v>213.3340000000006</v>
      </c>
      <c r="AJ9" s="9">
        <f>IFERROR(INDEX('Rock River I'!$X$14:$X$54,MATCH(AJ$7,'Rock River I'!$B$14:$B$54,0),1),0)/1000</f>
        <v>213.3340000000006</v>
      </c>
      <c r="AK9" s="9">
        <f>IFERROR(INDEX('Rock River I'!$X$14:$X$54,MATCH(AK$7,'Rock River I'!$B$14:$B$54,0),1),0)/1000</f>
        <v>214.13675375637911</v>
      </c>
      <c r="AL9" s="9">
        <f>IFERROR(INDEX('Rock River I'!$X$14:$X$54,MATCH(AL$7,'Rock River I'!$B$14:$B$54,0),1),0)/1000</f>
        <v>200.90267764440168</v>
      </c>
      <c r="AM9" s="9">
        <f>IFERROR(INDEX('Rock River I'!$X$14:$X$54,MATCH(AM$7,'Rock River I'!$B$14:$B$54,0),1),0)/1000</f>
        <v>122.70653293320373</v>
      </c>
    </row>
    <row r="10" spans="1:39" ht="6" customHeight="1" x14ac:dyDescent="0.25"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outlineLevel="1" x14ac:dyDescent="0.25">
      <c r="A11" s="19" t="s">
        <v>80</v>
      </c>
      <c r="B11" s="19"/>
    </row>
    <row r="12" spans="1:39" outlineLevel="1" x14ac:dyDescent="0.25">
      <c r="C12" s="1" t="s">
        <v>7</v>
      </c>
      <c r="E12" s="16">
        <f t="shared" ref="E12:E18" si="1">NPV($D$2,F12:AM12)*(1+$D$2)^0.5</f>
        <v>85.668411767677995</v>
      </c>
      <c r="F12" s="149">
        <f>-(+IFERROR(INDEX('Rock River I'!$G$14:$G$54,MATCH(F$7,'Rock River I'!$B$14:$B$54,0),1),0)+IFERROR(INDEX('Rock River I'!$H$14:$H$54,MATCH(F$7,'Rock River I'!$B$14:$B$54,0),1),0)+IFERROR(INDEX('Rock River I'!$Q$14:$Q$54,MATCH(F$7,'Rock River I'!$B$14:$B$54,0),1),0))/1000000</f>
        <v>0</v>
      </c>
      <c r="G12" s="149">
        <f>-(+IFERROR(INDEX('Rock River I'!$G$14:$G$54,MATCH(G$7,'Rock River I'!$B$14:$B$54,0),1),0)+IFERROR(INDEX('Rock River I'!$H$14:$H$54,MATCH(G$7,'Rock River I'!$B$14:$B$54,0),1),0)+IFERROR(INDEX('Rock River I'!$Q$14:$Q$54,MATCH(G$7,'Rock River I'!$B$14:$B$54,0),1),0))/1000000</f>
        <v>0</v>
      </c>
      <c r="H12" s="149">
        <f>-(+IFERROR(INDEX('Rock River I'!$G$14:$G$54,MATCH(H$7,'Rock River I'!$B$14:$B$54,0),1),0)+IFERROR(INDEX('Rock River I'!$H$14:$H$54,MATCH(H$7,'Rock River I'!$B$14:$B$54,0),1),0)+IFERROR(INDEX('Rock River I'!$Q$14:$Q$54,MATCH(H$7,'Rock River I'!$B$14:$B$54,0),1),0))/1000000</f>
        <v>0</v>
      </c>
      <c r="I12" s="149">
        <f>-(+IFERROR(INDEX('Rock River I'!$G$14:$G$54,MATCH(I$7,'Rock River I'!$B$14:$B$54,0),1),0)+IFERROR(INDEX('Rock River I'!$H$14:$H$54,MATCH(I$7,'Rock River I'!$B$14:$B$54,0),1),0)+IFERROR(INDEX('Rock River I'!$Q$14:$Q$54,MATCH(I$7,'Rock River I'!$B$14:$B$54,0),1),0))/1000000</f>
        <v>2.1196735816575507</v>
      </c>
      <c r="J12" s="149">
        <f>-(+IFERROR(INDEX('Rock River I'!$G$14:$G$54,MATCH(J$7,'Rock River I'!$B$14:$B$54,0),1),0)+IFERROR(INDEX('Rock River I'!$H$14:$H$54,MATCH(J$7,'Rock River I'!$B$14:$B$54,0),1),0)+IFERROR(INDEX('Rock River I'!$Q$14:$Q$54,MATCH(J$7,'Rock River I'!$B$14:$B$54,0),1),0))/1000000</f>
        <v>11.065491864694549</v>
      </c>
      <c r="K12" s="149">
        <f>-(+IFERROR(INDEX('Rock River I'!$G$14:$G$54,MATCH(K$7,'Rock River I'!$B$14:$B$54,0),1),0)+IFERROR(INDEX('Rock River I'!$H$14:$H$54,MATCH(K$7,'Rock River I'!$B$14:$B$54,0),1),0)+IFERROR(INDEX('Rock River I'!$Q$14:$Q$54,MATCH(K$7,'Rock River I'!$B$14:$B$54,0),1),0))/1000000</f>
        <v>10.391474216558247</v>
      </c>
      <c r="L12" s="149">
        <f>-(+IFERROR(INDEX('Rock River I'!$G$14:$G$54,MATCH(L$7,'Rock River I'!$B$14:$B$54,0),1),0)+IFERROR(INDEX('Rock River I'!$H$14:$H$54,MATCH(L$7,'Rock River I'!$B$14:$B$54,0),1),0)+IFERROR(INDEX('Rock River I'!$Q$14:$Q$54,MATCH(L$7,'Rock River I'!$B$14:$B$54,0),1),0))/1000000</f>
        <v>9.916467722553346</v>
      </c>
      <c r="M12" s="149">
        <f>-(+IFERROR(INDEX('Rock River I'!$G$14:$G$54,MATCH(M$7,'Rock River I'!$B$14:$B$54,0),1),0)+IFERROR(INDEX('Rock River I'!$H$14:$H$54,MATCH(M$7,'Rock River I'!$B$14:$B$54,0),1),0)+IFERROR(INDEX('Rock River I'!$Q$14:$Q$54,MATCH(M$7,'Rock River I'!$B$14:$B$54,0),1),0))/1000000</f>
        <v>9.5158460121701491</v>
      </c>
      <c r="N12" s="149">
        <f>-(+IFERROR(INDEX('Rock River I'!$G$14:$G$54,MATCH(N$7,'Rock River I'!$B$14:$B$54,0),1),0)+IFERROR(INDEX('Rock River I'!$H$14:$H$54,MATCH(N$7,'Rock River I'!$B$14:$B$54,0),1),0)+IFERROR(INDEX('Rock River I'!$Q$14:$Q$54,MATCH(N$7,'Rock River I'!$B$14:$B$54,0),1),0))/1000000</f>
        <v>9.171185495831196</v>
      </c>
      <c r="O12" s="149">
        <f>-(+IFERROR(INDEX('Rock River I'!$G$14:$G$54,MATCH(O$7,'Rock River I'!$B$14:$B$54,0),1),0)+IFERROR(INDEX('Rock River I'!$H$14:$H$54,MATCH(O$7,'Rock River I'!$B$14:$B$54,0),1),0)+IFERROR(INDEX('Rock River I'!$Q$14:$Q$54,MATCH(O$7,'Rock River I'!$B$14:$B$54,0),1),0))/1000000</f>
        <v>8.9394650277595407</v>
      </c>
      <c r="P12" s="149">
        <f>-(+IFERROR(INDEX('Rock River I'!$G$14:$G$54,MATCH(P$7,'Rock River I'!$B$14:$B$54,0),1),0)+IFERROR(INDEX('Rock River I'!$H$14:$H$54,MATCH(P$7,'Rock River I'!$B$14:$B$54,0),1),0)+IFERROR(INDEX('Rock River I'!$Q$14:$Q$54,MATCH(P$7,'Rock River I'!$B$14:$B$54,0),1),0))/1000000</f>
        <v>8.7647976317177072</v>
      </c>
      <c r="Q12" s="149">
        <f>-(+IFERROR(INDEX('Rock River I'!$G$14:$G$54,MATCH(Q$7,'Rock River I'!$B$14:$B$54,0),1),0)+IFERROR(INDEX('Rock River I'!$H$14:$H$54,MATCH(Q$7,'Rock River I'!$B$14:$B$54,0),1),0)+IFERROR(INDEX('Rock River I'!$Q$14:$Q$54,MATCH(Q$7,'Rock River I'!$B$14:$B$54,0),1),0))/1000000</f>
        <v>8.5909446004762646</v>
      </c>
      <c r="R12" s="149">
        <f>-(+IFERROR(INDEX('Rock River I'!$G$14:$G$54,MATCH(R$7,'Rock River I'!$B$14:$B$54,0),1),0)+IFERROR(INDEX('Rock River I'!$H$14:$H$54,MATCH(R$7,'Rock River I'!$B$14:$B$54,0),1),0)+IFERROR(INDEX('Rock River I'!$Q$14:$Q$54,MATCH(R$7,'Rock River I'!$B$14:$B$54,0),1),0))/1000000</f>
        <v>8.4179752042722775</v>
      </c>
      <c r="S12" s="149">
        <f>-(+IFERROR(INDEX('Rock River I'!$G$14:$G$54,MATCH(S$7,'Rock River I'!$B$14:$B$54,0),1),0)+IFERROR(INDEX('Rock River I'!$H$14:$H$54,MATCH(S$7,'Rock River I'!$B$14:$B$54,0),1),0)+IFERROR(INDEX('Rock River I'!$Q$14:$Q$54,MATCH(S$7,'Rock River I'!$B$14:$B$54,0),1),0))/1000000</f>
        <v>8.2487685554990353</v>
      </c>
      <c r="T12" s="149">
        <f>-(+IFERROR(INDEX('Rock River I'!$G$14:$G$54,MATCH(T$7,'Rock River I'!$B$14:$B$54,0),1),0)+IFERROR(INDEX('Rock River I'!$H$14:$H$54,MATCH(T$7,'Rock River I'!$B$14:$B$54,0),1),0)+IFERROR(INDEX('Rock River I'!$Q$14:$Q$54,MATCH(T$7,'Rock River I'!$B$14:$B$54,0),1),0))/1000000</f>
        <v>8.1160708017224081</v>
      </c>
      <c r="U12" s="149">
        <f>-(+IFERROR(INDEX('Rock River I'!$G$14:$G$54,MATCH(U$7,'Rock River I'!$B$14:$B$54,0),1),0)+IFERROR(INDEX('Rock River I'!$H$14:$H$54,MATCH(U$7,'Rock River I'!$B$14:$B$54,0),1),0)+IFERROR(INDEX('Rock River I'!$Q$14:$Q$54,MATCH(U$7,'Rock River I'!$B$14:$B$54,0),1),0))/1000000</f>
        <v>8.0181697870726971</v>
      </c>
      <c r="V12" s="149">
        <f>-(+IFERROR(INDEX('Rock River I'!$G$14:$G$54,MATCH(V$7,'Rock River I'!$B$14:$B$54,0),1),0)+IFERROR(INDEX('Rock River I'!$H$14:$H$54,MATCH(V$7,'Rock River I'!$B$14:$B$54,0),1),0)+IFERROR(INDEX('Rock River I'!$Q$14:$Q$54,MATCH(V$7,'Rock River I'!$B$14:$B$54,0),1),0))/1000000</f>
        <v>7.9198747443688848</v>
      </c>
      <c r="W12" s="149">
        <f>-(+IFERROR(INDEX('Rock River I'!$G$14:$G$54,MATCH(W$7,'Rock River I'!$B$14:$B$54,0),1),0)+IFERROR(INDEX('Rock River I'!$H$14:$H$54,MATCH(W$7,'Rock River I'!$B$14:$B$54,0),1),0)+IFERROR(INDEX('Rock River I'!$Q$14:$Q$54,MATCH(W$7,'Rock River I'!$B$14:$B$54,0),1),0))/1000000</f>
        <v>7.822617381863985</v>
      </c>
      <c r="X12" s="149">
        <f>-(+IFERROR(INDEX('Rock River I'!$G$14:$G$54,MATCH(X$7,'Rock River I'!$B$14:$B$54,0),1),0)+IFERROR(INDEX('Rock River I'!$H$14:$H$54,MATCH(X$7,'Rock River I'!$B$14:$B$54,0),1),0)+IFERROR(INDEX('Rock River I'!$Q$14:$Q$54,MATCH(X$7,'Rock River I'!$B$14:$B$54,0),1),0))/1000000</f>
        <v>7.727220976194932</v>
      </c>
      <c r="Y12" s="149">
        <f>-(+IFERROR(INDEX('Rock River I'!$G$14:$G$54,MATCH(Y$7,'Rock River I'!$B$14:$B$54,0),1),0)+IFERROR(INDEX('Rock River I'!$H$14:$H$54,MATCH(Y$7,'Rock River I'!$B$14:$B$54,0),1),0)+IFERROR(INDEX('Rock River I'!$Q$14:$Q$54,MATCH(Y$7,'Rock River I'!$B$14:$B$54,0),1),0))/1000000</f>
        <v>7.6345476736025564</v>
      </c>
      <c r="Z12" s="149">
        <f>-(+IFERROR(INDEX('Rock River I'!$G$14:$G$54,MATCH(Z$7,'Rock River I'!$B$14:$B$54,0),1),0)+IFERROR(INDEX('Rock River I'!$H$14:$H$54,MATCH(Z$7,'Rock River I'!$B$14:$B$54,0),1),0)+IFERROR(INDEX('Rock River I'!$Q$14:$Q$54,MATCH(Z$7,'Rock River I'!$B$14:$B$54,0),1),0))/1000000</f>
        <v>7.5459010724624953</v>
      </c>
      <c r="AA12" s="149">
        <f>-(+IFERROR(INDEX('Rock River I'!$G$14:$G$54,MATCH(AA$7,'Rock River I'!$B$14:$B$54,0),1),0)+IFERROR(INDEX('Rock River I'!$H$14:$H$54,MATCH(AA$7,'Rock River I'!$B$14:$B$54,0),1),0)+IFERROR(INDEX('Rock River I'!$Q$14:$Q$54,MATCH(AA$7,'Rock River I'!$B$14:$B$54,0),1),0))/1000000</f>
        <v>7.4624512072784377</v>
      </c>
      <c r="AB12" s="149">
        <f>-(+IFERROR(INDEX('Rock River I'!$G$14:$G$54,MATCH(AB$7,'Rock River I'!$B$14:$B$54,0),1),0)+IFERROR(INDEX('Rock River I'!$H$14:$H$54,MATCH(AB$7,'Rock River I'!$B$14:$B$54,0),1),0)+IFERROR(INDEX('Rock River I'!$Q$14:$Q$54,MATCH(AB$7,'Rock River I'!$B$14:$B$54,0),1),0))/1000000</f>
        <v>7.3853329575201663</v>
      </c>
      <c r="AC12" s="149">
        <f>-(+IFERROR(INDEX('Rock River I'!$G$14:$G$54,MATCH(AC$7,'Rock River I'!$B$14:$B$54,0),1),0)+IFERROR(INDEX('Rock River I'!$H$14:$H$54,MATCH(AC$7,'Rock River I'!$B$14:$B$54,0),1),0)+IFERROR(INDEX('Rock River I'!$Q$14:$Q$54,MATCH(AC$7,'Rock River I'!$B$14:$B$54,0),1),0))/1000000</f>
        <v>7.316074276414275</v>
      </c>
      <c r="AD12" s="149">
        <f>-(+IFERROR(INDEX('Rock River I'!$G$14:$G$54,MATCH(AD$7,'Rock River I'!$B$14:$B$54,0),1),0)+IFERROR(INDEX('Rock River I'!$H$14:$H$54,MATCH(AD$7,'Rock River I'!$B$14:$B$54,0),1),0)+IFERROR(INDEX('Rock River I'!$Q$14:$Q$54,MATCH(AD$7,'Rock River I'!$B$14:$B$54,0),1),0))/1000000</f>
        <v>7.2567810897049938</v>
      </c>
      <c r="AE12" s="149">
        <f>-(+IFERROR(INDEX('Rock River I'!$G$14:$G$54,MATCH(AE$7,'Rock River I'!$B$14:$B$54,0),1),0)+IFERROR(INDEX('Rock River I'!$H$14:$H$54,MATCH(AE$7,'Rock River I'!$B$14:$B$54,0),1),0)+IFERROR(INDEX('Rock River I'!$Q$14:$Q$54,MATCH(AE$7,'Rock River I'!$B$14:$B$54,0),1),0))/1000000</f>
        <v>7.21043903192556</v>
      </c>
      <c r="AF12" s="149">
        <f>-(+IFERROR(INDEX('Rock River I'!$G$14:$G$54,MATCH(AF$7,'Rock River I'!$B$14:$B$54,0),1),0)+IFERROR(INDEX('Rock River I'!$H$14:$H$54,MATCH(AF$7,'Rock River I'!$B$14:$B$54,0),1),0)+IFERROR(INDEX('Rock River I'!$Q$14:$Q$54,MATCH(AF$7,'Rock River I'!$B$14:$B$54,0),1),0))/1000000</f>
        <v>7.1814315190820741</v>
      </c>
      <c r="AG12" s="149">
        <f>-(+IFERROR(INDEX('Rock River I'!$G$14:$G$54,MATCH(AG$7,'Rock River I'!$B$14:$B$54,0),1),0)+IFERROR(INDEX('Rock River I'!$H$14:$H$54,MATCH(AG$7,'Rock River I'!$B$14:$B$54,0),1),0)+IFERROR(INDEX('Rock River I'!$Q$14:$Q$54,MATCH(AG$7,'Rock River I'!$B$14:$B$54,0),1),0))/1000000</f>
        <v>7.176486527103795</v>
      </c>
      <c r="AH12" s="149">
        <f>-(+IFERROR(INDEX('Rock River I'!$G$14:$G$54,MATCH(AH$7,'Rock River I'!$B$14:$B$54,0),1),0)+IFERROR(INDEX('Rock River I'!$H$14:$H$54,MATCH(AH$7,'Rock River I'!$B$14:$B$54,0),1),0)+IFERROR(INDEX('Rock River I'!$Q$14:$Q$54,MATCH(AH$7,'Rock River I'!$B$14:$B$54,0),1),0))/1000000</f>
        <v>7.206553104205029</v>
      </c>
      <c r="AI12" s="149">
        <f>-(+IFERROR(INDEX('Rock River I'!$G$14:$G$54,MATCH(AI$7,'Rock River I'!$B$14:$B$54,0),1),0)+IFERROR(INDEX('Rock River I'!$H$14:$H$54,MATCH(AI$7,'Rock River I'!$B$14:$B$54,0),1),0)+IFERROR(INDEX('Rock River I'!$Q$14:$Q$54,MATCH(AI$7,'Rock River I'!$B$14:$B$54,0),1),0))/1000000</f>
        <v>7.2909528274474837</v>
      </c>
      <c r="AJ12" s="149">
        <f>-(+IFERROR(INDEX('Rock River I'!$G$14:$G$54,MATCH(AJ$7,'Rock River I'!$B$14:$B$54,0),1),0)+IFERROR(INDEX('Rock River I'!$H$14:$H$54,MATCH(AJ$7,'Rock River I'!$B$14:$B$54,0),1),0)+IFERROR(INDEX('Rock River I'!$Q$14:$Q$54,MATCH(AJ$7,'Rock River I'!$B$14:$B$54,0),1),0))/1000000</f>
        <v>7.4681399530207218</v>
      </c>
      <c r="AK12" s="149">
        <f>-(+IFERROR(INDEX('Rock River I'!$G$14:$G$54,MATCH(AK$7,'Rock River I'!$B$14:$B$54,0),1),0)+IFERROR(INDEX('Rock River I'!$H$14:$H$54,MATCH(AK$7,'Rock River I'!$B$14:$B$54,0),1),0)+IFERROR(INDEX('Rock River I'!$Q$14:$Q$54,MATCH(AK$7,'Rock River I'!$B$14:$B$54,0),1),0))/1000000</f>
        <v>7.671069629683152</v>
      </c>
      <c r="AL12" s="149">
        <f>-(+IFERROR(INDEX('Rock River I'!$G$14:$G$54,MATCH(AL$7,'Rock River I'!$B$14:$B$54,0),1),0)+IFERROR(INDEX('Rock River I'!$H$14:$H$54,MATCH(AL$7,'Rock River I'!$B$14:$B$54,0),1),0)+IFERROR(INDEX('Rock River I'!$Q$14:$Q$54,MATCH(AL$7,'Rock River I'!$B$14:$B$54,0),1),0))/1000000</f>
        <v>7.6980402712588809</v>
      </c>
      <c r="AM12" s="149">
        <f>-(+IFERROR(INDEX('Rock River I'!$G$14:$G$54,MATCH(AM$7,'Rock River I'!$B$14:$B$54,0),1),0)+IFERROR(INDEX('Rock River I'!$H$14:$H$54,MATCH(AM$7,'Rock River I'!$B$14:$B$54,0),1),0)+IFERROR(INDEX('Rock River I'!$Q$14:$Q$54,MATCH(AM$7,'Rock River I'!$B$14:$B$54,0),1),0))/1000000</f>
        <v>-11.991229906578837</v>
      </c>
    </row>
    <row r="13" spans="1:39" outlineLevel="1" x14ac:dyDescent="0.25">
      <c r="C13" s="1" t="s">
        <v>11</v>
      </c>
      <c r="E13" s="16">
        <f t="shared" si="1"/>
        <v>-52.661028526791775</v>
      </c>
      <c r="F13" s="149">
        <f>-IFERROR(INDEX('Rock River I'!$F$14:$F$54,MATCH(F$7,'Rock River I'!$B$14:$B$54,0),1),0)/1000000</f>
        <v>0</v>
      </c>
      <c r="G13" s="149">
        <f>-IFERROR(INDEX('Rock River I'!$F$14:$F$54,MATCH(G$7,'Rock River I'!$B$14:$B$54,0),1),0)/1000000</f>
        <v>0</v>
      </c>
      <c r="H13" s="149">
        <f>-IFERROR(INDEX('Rock River I'!$F$14:$F$54,MATCH(H$7,'Rock River I'!$B$14:$B$54,0),1),0)/1000000</f>
        <v>0</v>
      </c>
      <c r="I13" s="149">
        <f>-IFERROR(INDEX('Rock River I'!$F$14:$F$54,MATCH(I$7,'Rock River I'!$B$14:$B$54,0),1),0)/1000000</f>
        <v>-1.9583271618109663</v>
      </c>
      <c r="J13" s="149">
        <f>-IFERROR(INDEX('Rock River I'!$F$14:$F$54,MATCH(J$7,'Rock River I'!$B$14:$B$54,0),1),0)/1000000</f>
        <v>-8.7128908125081495</v>
      </c>
      <c r="K13" s="149">
        <f>-IFERROR(INDEX('Rock River I'!$F$14:$F$54,MATCH(K$7,'Rock River I'!$B$14:$B$54,0),1),0)/1000000</f>
        <v>-8.7128908125081495</v>
      </c>
      <c r="L13" s="149">
        <f>-IFERROR(INDEX('Rock River I'!$F$14:$F$54,MATCH(L$7,'Rock River I'!$B$14:$B$54,0),1),0)/1000000</f>
        <v>-9.0240654843834402</v>
      </c>
      <c r="M13" s="149">
        <f>-IFERROR(INDEX('Rock River I'!$F$14:$F$54,MATCH(M$7,'Rock River I'!$B$14:$B$54,0),1),0)/1000000</f>
        <v>-9.0580221085755248</v>
      </c>
      <c r="N13" s="149">
        <f>-IFERROR(INDEX('Rock River I'!$F$14:$F$54,MATCH(N$7,'Rock River I'!$B$14:$B$54,0),1),0)/1000000</f>
        <v>-9.335240156258731</v>
      </c>
      <c r="O13" s="149">
        <f>-IFERROR(INDEX('Rock River I'!$F$14:$F$54,MATCH(O$7,'Rock River I'!$B$14:$B$54,0),1),0)/1000000</f>
        <v>-9.335240156258731</v>
      </c>
      <c r="P13" s="149">
        <f>-IFERROR(INDEX('Rock River I'!$F$14:$F$54,MATCH(P$7,'Rock River I'!$B$14:$B$54,0),1),0)/1000000</f>
        <v>-9.6464148281340201</v>
      </c>
      <c r="Q13" s="149">
        <f>-IFERROR(INDEX('Rock River I'!$F$14:$F$54,MATCH(Q$7,'Rock River I'!$B$14:$B$54,0),1),0)/1000000</f>
        <v>-9.9950588784281642</v>
      </c>
      <c r="R13" s="149">
        <f>-IFERROR(INDEX('Rock River I'!$F$14:$F$54,MATCH(R$7,'Rock River I'!$B$14:$B$54,0),1),0)/1000000</f>
        <v>-9.9575895000093109</v>
      </c>
      <c r="S13" s="149">
        <f>-IFERROR(INDEX('Rock River I'!$F$14:$F$54,MATCH(S$7,'Rock River I'!$B$14:$B$54,0),1),0)/1000000</f>
        <v>-7.8752531963378676</v>
      </c>
      <c r="T13" s="149">
        <f>-IFERROR(INDEX('Rock River I'!$F$14:$F$54,MATCH(T$7,'Rock River I'!$B$14:$B$54,0),1),0)/1000000</f>
        <v>0</v>
      </c>
      <c r="U13" s="149">
        <f>-IFERROR(INDEX('Rock River I'!$F$14:$F$54,MATCH(U$7,'Rock River I'!$B$14:$B$54,0),1),0)/1000000</f>
        <v>0</v>
      </c>
      <c r="V13" s="149">
        <f>-IFERROR(INDEX('Rock River I'!$F$14:$F$54,MATCH(V$7,'Rock River I'!$B$14:$B$54,0),1),0)/1000000</f>
        <v>0</v>
      </c>
      <c r="W13" s="149">
        <f>-IFERROR(INDEX('Rock River I'!$F$14:$F$54,MATCH(W$7,'Rock River I'!$B$14:$B$54,0),1),0)/1000000</f>
        <v>0</v>
      </c>
      <c r="X13" s="149">
        <f>-IFERROR(INDEX('Rock River I'!$F$14:$F$54,MATCH(X$7,'Rock River I'!$B$14:$B$54,0),1),0)/1000000</f>
        <v>0</v>
      </c>
      <c r="Y13" s="149">
        <f>-IFERROR(INDEX('Rock River I'!$F$14:$F$54,MATCH(Y$7,'Rock River I'!$B$14:$B$54,0),1),0)/1000000</f>
        <v>0</v>
      </c>
      <c r="Z13" s="149">
        <f>-IFERROR(INDEX('Rock River I'!$F$14:$F$54,MATCH(Z$7,'Rock River I'!$B$14:$B$54,0),1),0)/1000000</f>
        <v>0</v>
      </c>
      <c r="AA13" s="149">
        <f>-IFERROR(INDEX('Rock River I'!$F$14:$F$54,MATCH(AA$7,'Rock River I'!$B$14:$B$54,0),1),0)/1000000</f>
        <v>0</v>
      </c>
      <c r="AB13" s="149">
        <f>-IFERROR(INDEX('Rock River I'!$F$14:$F$54,MATCH(AB$7,'Rock River I'!$B$14:$B$54,0),1),0)/1000000</f>
        <v>0</v>
      </c>
      <c r="AC13" s="149">
        <f>-IFERROR(INDEX('Rock River I'!$F$14:$F$54,MATCH(AC$7,'Rock River I'!$B$14:$B$54,0),1),0)/1000000</f>
        <v>0</v>
      </c>
      <c r="AD13" s="149">
        <f>-IFERROR(INDEX('Rock River I'!$F$14:$F$54,MATCH(AD$7,'Rock River I'!$B$14:$B$54,0),1),0)/1000000</f>
        <v>0</v>
      </c>
      <c r="AE13" s="149">
        <f>-IFERROR(INDEX('Rock River I'!$F$14:$F$54,MATCH(AE$7,'Rock River I'!$B$14:$B$54,0),1),0)/1000000</f>
        <v>0</v>
      </c>
      <c r="AF13" s="149">
        <f>-IFERROR(INDEX('Rock River I'!$F$14:$F$54,MATCH(AF$7,'Rock River I'!$B$14:$B$54,0),1),0)/1000000</f>
        <v>0</v>
      </c>
      <c r="AG13" s="149">
        <f>-IFERROR(INDEX('Rock River I'!$F$14:$F$54,MATCH(AG$7,'Rock River I'!$B$14:$B$54,0),1),0)/1000000</f>
        <v>0</v>
      </c>
      <c r="AH13" s="149">
        <f>-IFERROR(INDEX('Rock River I'!$F$14:$F$54,MATCH(AH$7,'Rock River I'!$B$14:$B$54,0),1),0)/1000000</f>
        <v>0</v>
      </c>
      <c r="AI13" s="149">
        <f>-IFERROR(INDEX('Rock River I'!$F$14:$F$54,MATCH(AI$7,'Rock River I'!$B$14:$B$54,0),1),0)/1000000</f>
        <v>0</v>
      </c>
      <c r="AJ13" s="149">
        <f>-IFERROR(INDEX('Rock River I'!$F$14:$F$54,MATCH(AJ$7,'Rock River I'!$B$14:$B$54,0),1),0)/1000000</f>
        <v>0</v>
      </c>
      <c r="AK13" s="149">
        <f>-IFERROR(INDEX('Rock River I'!$F$14:$F$54,MATCH(AK$7,'Rock River I'!$B$14:$B$54,0),1),0)/1000000</f>
        <v>0</v>
      </c>
      <c r="AL13" s="149">
        <f>-IFERROR(INDEX('Rock River I'!$F$14:$F$54,MATCH(AL$7,'Rock River I'!$B$14:$B$54,0),1),0)/1000000</f>
        <v>0</v>
      </c>
      <c r="AM13" s="149">
        <f>-IFERROR(INDEX('Rock River I'!$F$14:$F$54,MATCH(AM$7,'Rock River I'!$B$14:$B$54,0),1),0)/1000000</f>
        <v>0</v>
      </c>
    </row>
    <row r="14" spans="1:39" outlineLevel="1" x14ac:dyDescent="0.25">
      <c r="C14" s="1" t="s">
        <v>8</v>
      </c>
      <c r="E14" s="16">
        <f t="shared" si="1"/>
        <v>13.558973070271026</v>
      </c>
      <c r="F14" s="149">
        <f>-(+IFERROR(INDEX('Rock River I'!$J$14:$J$54,MATCH(F$7,'Rock River I'!$B$14:$B$54,0),1),0)+IFERROR(INDEX('Rock River I'!$M$14:$M$54,MATCH(F$7,'Rock River I'!$B$14:$B$54,0),1),0)+IFERROR(INDEX('Rock River I'!$N$14:$N$54,MATCH(F$7,'Rock River I'!$B$14:$B$54,0),1),0))/1000000</f>
        <v>0</v>
      </c>
      <c r="G14" s="149">
        <f>-(+IFERROR(INDEX('Rock River I'!$J$14:$J$54,MATCH(G$7,'Rock River I'!$B$14:$B$54,0),1),0)+IFERROR(INDEX('Rock River I'!$M$14:$M$54,MATCH(G$7,'Rock River I'!$B$14:$B$54,0),1),0)+IFERROR(INDEX('Rock River I'!$N$14:$N$54,MATCH(G$7,'Rock River I'!$B$14:$B$54,0),1),0))/1000000</f>
        <v>0</v>
      </c>
      <c r="H14" s="149">
        <f>-(+IFERROR(INDEX('Rock River I'!$J$14:$J$54,MATCH(H$7,'Rock River I'!$B$14:$B$54,0),1),0)+IFERROR(INDEX('Rock River I'!$M$14:$M$54,MATCH(H$7,'Rock River I'!$B$14:$B$54,0),1),0)+IFERROR(INDEX('Rock River I'!$N$14:$N$54,MATCH(H$7,'Rock River I'!$B$14:$B$54,0),1),0))/1000000</f>
        <v>0</v>
      </c>
      <c r="I14" s="149">
        <f>-(+IFERROR(INDEX('Rock River I'!$J$14:$J$54,MATCH(I$7,'Rock River I'!$B$14:$B$54,0),1),0)+IFERROR(INDEX('Rock River I'!$M$14:$M$54,MATCH(I$7,'Rock River I'!$B$14:$B$54,0),1),0)+IFERROR(INDEX('Rock River I'!$N$14:$N$54,MATCH(I$7,'Rock River I'!$B$14:$B$54,0),1),0))/1000000</f>
        <v>0.26509285047436715</v>
      </c>
      <c r="J14" s="149">
        <f>-(+IFERROR(INDEX('Rock River I'!$J$14:$J$54,MATCH(J$7,'Rock River I'!$B$14:$B$54,0),1),0)+IFERROR(INDEX('Rock River I'!$M$14:$M$54,MATCH(J$7,'Rock River I'!$B$14:$B$54,0),1),0)+IFERROR(INDEX('Rock River I'!$N$14:$N$54,MATCH(J$7,'Rock River I'!$B$14:$B$54,0),1),0))/1000000</f>
        <v>1.3530549938369878</v>
      </c>
      <c r="K14" s="149">
        <f>-(+IFERROR(INDEX('Rock River I'!$J$14:$J$54,MATCH(K$7,'Rock River I'!$B$14:$B$54,0),1),0)+IFERROR(INDEX('Rock River I'!$M$14:$M$54,MATCH(K$7,'Rock River I'!$B$14:$B$54,0),1),0)+IFERROR(INDEX('Rock River I'!$N$14:$N$54,MATCH(K$7,'Rock River I'!$B$14:$B$54,0),1),0))/1000000</f>
        <v>1.4036971323794625</v>
      </c>
      <c r="L14" s="149">
        <f>-(+IFERROR(INDEX('Rock River I'!$J$14:$J$54,MATCH(L$7,'Rock River I'!$B$14:$B$54,0),1),0)+IFERROR(INDEX('Rock River I'!$M$14:$M$54,MATCH(L$7,'Rock River I'!$B$14:$B$54,0),1),0)+IFERROR(INDEX('Rock River I'!$N$14:$N$54,MATCH(L$7,'Rock River I'!$B$14:$B$54,0),1),0))/1000000</f>
        <v>1.5067688719721932</v>
      </c>
      <c r="M14" s="149">
        <f>-(+IFERROR(INDEX('Rock River I'!$J$14:$J$54,MATCH(M$7,'Rock River I'!$B$14:$B$54,0),1),0)+IFERROR(INDEX('Rock River I'!$M$14:$M$54,MATCH(M$7,'Rock River I'!$B$14:$B$54,0),1),0)+IFERROR(INDEX('Rock River I'!$N$14:$N$54,MATCH(M$7,'Rock River I'!$B$14:$B$54,0),1),0))/1000000</f>
        <v>1.560602791905908</v>
      </c>
      <c r="N14" s="149">
        <f>-(+IFERROR(INDEX('Rock River I'!$J$14:$J$54,MATCH(N$7,'Rock River I'!$B$14:$B$54,0),1),0)+IFERROR(INDEX('Rock River I'!$M$14:$M$54,MATCH(N$7,'Rock River I'!$B$14:$B$54,0),1),0)+IFERROR(INDEX('Rock River I'!$N$14:$N$54,MATCH(N$7,'Rock River I'!$B$14:$B$54,0),1),0))/1000000</f>
        <v>1.2258567723970855</v>
      </c>
      <c r="O14" s="149">
        <f>-(+IFERROR(INDEX('Rock River I'!$J$14:$J$54,MATCH(O$7,'Rock River I'!$B$14:$B$54,0),1),0)+IFERROR(INDEX('Rock River I'!$M$14:$M$54,MATCH(O$7,'Rock River I'!$B$14:$B$54,0),1),0)+IFERROR(INDEX('Rock River I'!$N$14:$N$54,MATCH(O$7,'Rock River I'!$B$14:$B$54,0),1),0))/1000000</f>
        <v>1.2125649627250945</v>
      </c>
      <c r="P14" s="149">
        <f>-(+IFERROR(INDEX('Rock River I'!$J$14:$J$54,MATCH(P$7,'Rock River I'!$B$14:$B$54,0),1),0)+IFERROR(INDEX('Rock River I'!$M$14:$M$54,MATCH(P$7,'Rock River I'!$B$14:$B$54,0),1),0)+IFERROR(INDEX('Rock River I'!$N$14:$N$54,MATCH(P$7,'Rock River I'!$B$14:$B$54,0),1),0))/1000000</f>
        <v>0.98563054446357345</v>
      </c>
      <c r="Q14" s="149">
        <f>-(+IFERROR(INDEX('Rock River I'!$J$14:$J$54,MATCH(Q$7,'Rock River I'!$B$14:$B$54,0),1),0)+IFERROR(INDEX('Rock River I'!$M$14:$M$54,MATCH(Q$7,'Rock River I'!$B$14:$B$54,0),1),0)+IFERROR(INDEX('Rock River I'!$N$14:$N$54,MATCH(Q$7,'Rock River I'!$B$14:$B$54,0),1),0))/1000000</f>
        <v>1.0395575379534858</v>
      </c>
      <c r="R14" s="149">
        <f>-(+IFERROR(INDEX('Rock River I'!$J$14:$J$54,MATCH(R$7,'Rock River I'!$B$14:$B$54,0),1),0)+IFERROR(INDEX('Rock River I'!$M$14:$M$54,MATCH(R$7,'Rock River I'!$B$14:$B$54,0),1),0)+IFERROR(INDEX('Rock River I'!$N$14:$N$54,MATCH(R$7,'Rock River I'!$B$14:$B$54,0),1),0))/1000000</f>
        <v>0.95632577706956035</v>
      </c>
      <c r="S14" s="149">
        <f>-(+IFERROR(INDEX('Rock River I'!$J$14:$J$54,MATCH(S$7,'Rock River I'!$B$14:$B$54,0),1),0)+IFERROR(INDEX('Rock River I'!$M$14:$M$54,MATCH(S$7,'Rock River I'!$B$14:$B$54,0),1),0)+IFERROR(INDEX('Rock River I'!$N$14:$N$54,MATCH(S$7,'Rock River I'!$B$14:$B$54,0),1),0))/1000000</f>
        <v>0.99017127036687513</v>
      </c>
      <c r="T14" s="149">
        <f>-(+IFERROR(INDEX('Rock River I'!$J$14:$J$54,MATCH(T$7,'Rock River I'!$B$14:$B$54,0),1),0)+IFERROR(INDEX('Rock River I'!$M$14:$M$54,MATCH(T$7,'Rock River I'!$B$14:$B$54,0),1),0)+IFERROR(INDEX('Rock River I'!$N$14:$N$54,MATCH(T$7,'Rock River I'!$B$14:$B$54,0),1),0))/1000000</f>
        <v>1.2865503911070517</v>
      </c>
      <c r="U14" s="149">
        <f>-(+IFERROR(INDEX('Rock River I'!$J$14:$J$54,MATCH(U$7,'Rock River I'!$B$14:$B$54,0),1),0)+IFERROR(INDEX('Rock River I'!$M$14:$M$54,MATCH(U$7,'Rock River I'!$B$14:$B$54,0),1),0)+IFERROR(INDEX('Rock River I'!$N$14:$N$54,MATCH(U$7,'Rock River I'!$B$14:$B$54,0),1),0))/1000000</f>
        <v>1.3090276721421601</v>
      </c>
      <c r="V14" s="149">
        <f>-(+IFERROR(INDEX('Rock River I'!$J$14:$J$54,MATCH(V$7,'Rock River I'!$B$14:$B$54,0),1),0)+IFERROR(INDEX('Rock River I'!$M$14:$M$54,MATCH(V$7,'Rock River I'!$B$14:$B$54,0),1),0)+IFERROR(INDEX('Rock River I'!$N$14:$N$54,MATCH(V$7,'Rock River I'!$B$14:$B$54,0),1),0))/1000000</f>
        <v>1.3123610296044697</v>
      </c>
      <c r="W14" s="149">
        <f>-(+IFERROR(INDEX('Rock River I'!$J$14:$J$54,MATCH(W$7,'Rock River I'!$B$14:$B$54,0),1),0)+IFERROR(INDEX('Rock River I'!$M$14:$M$54,MATCH(W$7,'Rock River I'!$B$14:$B$54,0),1),0)+IFERROR(INDEX('Rock River I'!$N$14:$N$54,MATCH(W$7,'Rock River I'!$B$14:$B$54,0),1),0))/1000000</f>
        <v>1.3406539153269081</v>
      </c>
      <c r="X14" s="149">
        <f>-(+IFERROR(INDEX('Rock River I'!$J$14:$J$54,MATCH(X$7,'Rock River I'!$B$14:$B$54,0),1),0)+IFERROR(INDEX('Rock River I'!$M$14:$M$54,MATCH(X$7,'Rock River I'!$B$14:$B$54,0),1),0)+IFERROR(INDEX('Rock River I'!$N$14:$N$54,MATCH(X$7,'Rock River I'!$B$14:$B$54,0),1),0))/1000000</f>
        <v>1.3704756898542521</v>
      </c>
      <c r="Y14" s="149">
        <f>-(+IFERROR(INDEX('Rock River I'!$J$14:$J$54,MATCH(Y$7,'Rock River I'!$B$14:$B$54,0),1),0)+IFERROR(INDEX('Rock River I'!$M$14:$M$54,MATCH(Y$7,'Rock River I'!$B$14:$B$54,0),1),0)+IFERROR(INDEX('Rock River I'!$N$14:$N$54,MATCH(Y$7,'Rock River I'!$B$14:$B$54,0),1),0))/1000000</f>
        <v>1.3644186958681694</v>
      </c>
      <c r="Z14" s="149">
        <f>-(+IFERROR(INDEX('Rock River I'!$J$14:$J$54,MATCH(Z$7,'Rock River I'!$B$14:$B$54,0),1),0)+IFERROR(INDEX('Rock River I'!$M$14:$M$54,MATCH(Z$7,'Rock River I'!$B$14:$B$54,0),1),0)+IFERROR(INDEX('Rock River I'!$N$14:$N$54,MATCH(Z$7,'Rock River I'!$B$14:$B$54,0),1),0))/1000000</f>
        <v>1.3942436836800873</v>
      </c>
      <c r="AA14" s="149">
        <f>-(+IFERROR(INDEX('Rock River I'!$J$14:$J$54,MATCH(AA$7,'Rock River I'!$B$14:$B$54,0),1),0)+IFERROR(INDEX('Rock River I'!$M$14:$M$54,MATCH(AA$7,'Rock River I'!$B$14:$B$54,0),1),0)+IFERROR(INDEX('Rock River I'!$N$14:$N$54,MATCH(AA$7,'Rock River I'!$B$14:$B$54,0),1),0))/1000000</f>
        <v>1.4262031988898796</v>
      </c>
      <c r="AB14" s="149">
        <f>-(+IFERROR(INDEX('Rock River I'!$J$14:$J$54,MATCH(AB$7,'Rock River I'!$B$14:$B$54,0),1),0)+IFERROR(INDEX('Rock River I'!$M$14:$M$54,MATCH(AB$7,'Rock River I'!$B$14:$B$54,0),1),0)+IFERROR(INDEX('Rock River I'!$N$14:$N$54,MATCH(AB$7,'Rock River I'!$B$14:$B$54,0),1),0))/1000000</f>
        <v>1.4588956752039568</v>
      </c>
      <c r="AC14" s="149">
        <f>-(+IFERROR(INDEX('Rock River I'!$J$14:$J$54,MATCH(AC$7,'Rock River I'!$B$14:$B$54,0),1),0)+IFERROR(INDEX('Rock River I'!$M$14:$M$54,MATCH(AC$7,'Rock River I'!$B$14:$B$54,0),1),0)+IFERROR(INDEX('Rock River I'!$N$14:$N$54,MATCH(AC$7,'Rock River I'!$B$14:$B$54,0),1),0))/1000000</f>
        <v>1.4924610697214753</v>
      </c>
      <c r="AD14" s="149">
        <f>-(+IFERROR(INDEX('Rock River I'!$J$14:$J$54,MATCH(AD$7,'Rock River I'!$B$14:$B$54,0),1),0)+IFERROR(INDEX('Rock River I'!$M$14:$M$54,MATCH(AD$7,'Rock River I'!$B$14:$B$54,0),1),0)+IFERROR(INDEX('Rock River I'!$N$14:$N$54,MATCH(AD$7,'Rock River I'!$B$14:$B$54,0),1),0))/1000000</f>
        <v>1.5265471651520408</v>
      </c>
      <c r="AE14" s="149">
        <f>-(+IFERROR(INDEX('Rock River I'!$J$14:$J$54,MATCH(AE$7,'Rock River I'!$B$14:$B$54,0),1),0)+IFERROR(INDEX('Rock River I'!$M$14:$M$54,MATCH(AE$7,'Rock River I'!$B$14:$B$54,0),1),0)+IFERROR(INDEX('Rock River I'!$N$14:$N$54,MATCH(AE$7,'Rock River I'!$B$14:$B$54,0),1),0))/1000000</f>
        <v>1.5615409796257915</v>
      </c>
      <c r="AF14" s="149">
        <f>-(+IFERROR(INDEX('Rock River I'!$J$14:$J$54,MATCH(AF$7,'Rock River I'!$B$14:$B$54,0),1),0)+IFERROR(INDEX('Rock River I'!$M$14:$M$54,MATCH(AF$7,'Rock River I'!$B$14:$B$54,0),1),0)+IFERROR(INDEX('Rock River I'!$N$14:$N$54,MATCH(AF$7,'Rock River I'!$B$14:$B$54,0),1),0))/1000000</f>
        <v>1.5973373748111064</v>
      </c>
      <c r="AG14" s="149">
        <f>-(+IFERROR(INDEX('Rock River I'!$J$14:$J$54,MATCH(AG$7,'Rock River I'!$B$14:$B$54,0),1),0)+IFERROR(INDEX('Rock River I'!$M$14:$M$54,MATCH(AG$7,'Rock River I'!$B$14:$B$54,0),1),0)+IFERROR(INDEX('Rock River I'!$N$14:$N$54,MATCH(AG$7,'Rock River I'!$B$14:$B$54,0),1),0))/1000000</f>
        <v>1.6309624741316786</v>
      </c>
      <c r="AH14" s="149">
        <f>-(+IFERROR(INDEX('Rock River I'!$J$14:$J$54,MATCH(AH$7,'Rock River I'!$B$14:$B$54,0),1),0)+IFERROR(INDEX('Rock River I'!$M$14:$M$54,MATCH(AH$7,'Rock River I'!$B$14:$B$54,0),1),0)+IFERROR(INDEX('Rock River I'!$N$14:$N$54,MATCH(AH$7,'Rock River I'!$B$14:$B$54,0),1),0))/1000000</f>
        <v>1.6650238333466876</v>
      </c>
      <c r="AI14" s="149">
        <f>-(+IFERROR(INDEX('Rock River I'!$J$14:$J$54,MATCH(AI$7,'Rock River I'!$B$14:$B$54,0),1),0)+IFERROR(INDEX('Rock River I'!$M$14:$M$54,MATCH(AI$7,'Rock River I'!$B$14:$B$54,0),1),0)+IFERROR(INDEX('Rock River I'!$N$14:$N$54,MATCH(AI$7,'Rock River I'!$B$14:$B$54,0),1),0))/1000000</f>
        <v>1.6999352702890509</v>
      </c>
      <c r="AJ14" s="149">
        <f>-(+IFERROR(INDEX('Rock River I'!$J$14:$J$54,MATCH(AJ$7,'Rock River I'!$B$14:$B$54,0),1),0)+IFERROR(INDEX('Rock River I'!$M$14:$M$54,MATCH(AJ$7,'Rock River I'!$B$14:$B$54,0),1),0)+IFERROR(INDEX('Rock River I'!$N$14:$N$54,MATCH(AJ$7,'Rock River I'!$B$14:$B$54,0),1),0))/1000000</f>
        <v>1.7355787931678253</v>
      </c>
      <c r="AK14" s="149">
        <f>-(+IFERROR(INDEX('Rock River I'!$J$14:$J$54,MATCH(AK$7,'Rock River I'!$B$14:$B$54,0),1),0)+IFERROR(INDEX('Rock River I'!$M$14:$M$54,MATCH(AK$7,'Rock River I'!$B$14:$B$54,0),1),0)+IFERROR(INDEX('Rock River I'!$N$14:$N$54,MATCH(AK$7,'Rock River I'!$B$14:$B$54,0),1),0))/1000000</f>
        <v>1.7721134686499811</v>
      </c>
      <c r="AL14" s="149">
        <f>-(+IFERROR(INDEX('Rock River I'!$J$14:$J$54,MATCH(AL$7,'Rock River I'!$B$14:$B$54,0),1),0)+IFERROR(INDEX('Rock River I'!$M$14:$M$54,MATCH(AL$7,'Rock River I'!$B$14:$B$54,0),1),0)+IFERROR(INDEX('Rock River I'!$N$14:$N$54,MATCH(AL$7,'Rock River I'!$B$14:$B$54,0),1),0))/1000000</f>
        <v>1.8068549098953819</v>
      </c>
      <c r="AM14" s="149">
        <f>-(+IFERROR(INDEX('Rock River I'!$J$14:$J$54,MATCH(AM$7,'Rock River I'!$B$14:$B$54,0),1),0)+IFERROR(INDEX('Rock River I'!$M$14:$M$54,MATCH(AM$7,'Rock River I'!$B$14:$B$54,0),1),0)+IFERROR(INDEX('Rock River I'!$N$14:$N$54,MATCH(AM$7,'Rock River I'!$B$14:$B$54,0),1),0))/1000000</f>
        <v>1.1793008792915329</v>
      </c>
    </row>
    <row r="15" spans="1:39" outlineLevel="1" x14ac:dyDescent="0.25">
      <c r="C15" s="1" t="s">
        <v>9</v>
      </c>
      <c r="E15" s="16">
        <f t="shared" si="1"/>
        <v>1.7011559288794187</v>
      </c>
      <c r="F15" s="149">
        <f>-IFERROR(INDEX('Rock River I'!$L$14:$L$54,MATCH(F$7,'Rock River I'!$B$14:$B$54,0),1),0)/1000000</f>
        <v>0</v>
      </c>
      <c r="G15" s="149">
        <f>-IFERROR(INDEX('Rock River I'!$L$14:$L$54,MATCH(G$7,'Rock River I'!$B$14:$B$54,0),1),0)/1000000</f>
        <v>0</v>
      </c>
      <c r="H15" s="149">
        <f>-IFERROR(INDEX('Rock River I'!$L$14:$L$54,MATCH(H$7,'Rock River I'!$B$14:$B$54,0),1),0)/1000000</f>
        <v>0</v>
      </c>
      <c r="I15" s="149">
        <f>-IFERROR(INDEX('Rock River I'!$L$14:$L$54,MATCH(I$7,'Rock River I'!$B$14:$B$54,0),1),0)/1000000</f>
        <v>0</v>
      </c>
      <c r="J15" s="149">
        <f>-IFERROR(INDEX('Rock River I'!$L$14:$L$54,MATCH(J$7,'Rock River I'!$B$14:$B$54,0),1),0)/1000000</f>
        <v>0</v>
      </c>
      <c r="K15" s="149">
        <f>-IFERROR(INDEX('Rock River I'!$L$14:$L$54,MATCH(K$7,'Rock River I'!$B$14:$B$54,0),1),0)/1000000</f>
        <v>0</v>
      </c>
      <c r="L15" s="149">
        <f>-IFERROR(INDEX('Rock River I'!$L$14:$L$54,MATCH(L$7,'Rock River I'!$B$14:$B$54,0),1),0)/1000000</f>
        <v>4.9725289422395652E-2</v>
      </c>
      <c r="M15" s="149">
        <f>-IFERROR(INDEX('Rock River I'!$L$14:$L$54,MATCH(M$7,'Rock River I'!$B$14:$B$54,0),1),0)/1000000</f>
        <v>0.21413675375637911</v>
      </c>
      <c r="N15" s="149">
        <f>-IFERROR(INDEX('Rock River I'!$L$14:$L$54,MATCH(N$7,'Rock River I'!$B$14:$B$54,0),1),0)/1000000</f>
        <v>0.21333400000000061</v>
      </c>
      <c r="O15" s="149">
        <f>-IFERROR(INDEX('Rock River I'!$L$14:$L$54,MATCH(O$7,'Rock River I'!$B$14:$B$54,0),1),0)/1000000</f>
        <v>0.21333400000000061</v>
      </c>
      <c r="P15" s="149">
        <f>-IFERROR(INDEX('Rock River I'!$L$14:$L$54,MATCH(P$7,'Rock River I'!$B$14:$B$54,0),1),0)/1000000</f>
        <v>0.21333400000000061</v>
      </c>
      <c r="Q15" s="149">
        <f>-IFERROR(INDEX('Rock River I'!$L$14:$L$54,MATCH(Q$7,'Rock River I'!$B$14:$B$54,0),1),0)/1000000</f>
        <v>0.21413675375637911</v>
      </c>
      <c r="R15" s="149">
        <f>-IFERROR(INDEX('Rock River I'!$L$14:$L$54,MATCH(R$7,'Rock River I'!$B$14:$B$54,0),1),0)/1000000</f>
        <v>0.21333400000000061</v>
      </c>
      <c r="S15" s="149">
        <f>-IFERROR(INDEX('Rock River I'!$L$14:$L$54,MATCH(S$7,'Rock River I'!$B$14:$B$54,0),1),0)/1000000</f>
        <v>0.21333400000000061</v>
      </c>
      <c r="T15" s="149">
        <f>-IFERROR(INDEX('Rock River I'!$L$14:$L$54,MATCH(T$7,'Rock River I'!$B$14:$B$54,0),1),0)/1000000</f>
        <v>0.21333400000000061</v>
      </c>
      <c r="U15" s="149">
        <f>-IFERROR(INDEX('Rock River I'!$L$14:$L$54,MATCH(U$7,'Rock River I'!$B$14:$B$54,0),1),0)/1000000</f>
        <v>0.21413675375637911</v>
      </c>
      <c r="V15" s="149">
        <f>-IFERROR(INDEX('Rock River I'!$L$14:$L$54,MATCH(V$7,'Rock River I'!$B$14:$B$54,0),1),0)/1000000</f>
        <v>0.21333400000000061</v>
      </c>
      <c r="W15" s="149">
        <f>-IFERROR(INDEX('Rock River I'!$L$14:$L$54,MATCH(W$7,'Rock River I'!$B$14:$B$54,0),1),0)/1000000</f>
        <v>0.21333400000000061</v>
      </c>
      <c r="X15" s="149">
        <f>-IFERROR(INDEX('Rock River I'!$L$14:$L$54,MATCH(X$7,'Rock River I'!$B$14:$B$54,0),1),0)/1000000</f>
        <v>0.21333400000000061</v>
      </c>
      <c r="Y15" s="149">
        <f>-IFERROR(INDEX('Rock River I'!$L$14:$L$54,MATCH(Y$7,'Rock River I'!$B$14:$B$54,0),1),0)/1000000</f>
        <v>0.21413675375637911</v>
      </c>
      <c r="Z15" s="149">
        <f>-IFERROR(INDEX('Rock River I'!$L$14:$L$54,MATCH(Z$7,'Rock River I'!$B$14:$B$54,0),1),0)/1000000</f>
        <v>0.21333400000000061</v>
      </c>
      <c r="AA15" s="149">
        <f>-IFERROR(INDEX('Rock River I'!$L$14:$L$54,MATCH(AA$7,'Rock River I'!$B$14:$B$54,0),1),0)/1000000</f>
        <v>0.21333400000000061</v>
      </c>
      <c r="AB15" s="149">
        <f>-IFERROR(INDEX('Rock River I'!$L$14:$L$54,MATCH(AB$7,'Rock River I'!$B$14:$B$54,0),1),0)/1000000</f>
        <v>0.21333400000000061</v>
      </c>
      <c r="AC15" s="149">
        <f>-IFERROR(INDEX('Rock River I'!$L$14:$L$54,MATCH(AC$7,'Rock River I'!$B$14:$B$54,0),1),0)/1000000</f>
        <v>0.21413675375637911</v>
      </c>
      <c r="AD15" s="149">
        <f>-IFERROR(INDEX('Rock River I'!$L$14:$L$54,MATCH(AD$7,'Rock River I'!$B$14:$B$54,0),1),0)/1000000</f>
        <v>0.21333400000000061</v>
      </c>
      <c r="AE15" s="149">
        <f>-IFERROR(INDEX('Rock River I'!$L$14:$L$54,MATCH(AE$7,'Rock River I'!$B$14:$B$54,0),1),0)/1000000</f>
        <v>0.21333400000000061</v>
      </c>
      <c r="AF15" s="149">
        <f>-IFERROR(INDEX('Rock River I'!$L$14:$L$54,MATCH(AF$7,'Rock River I'!$B$14:$B$54,0),1),0)/1000000</f>
        <v>0.21333400000000061</v>
      </c>
      <c r="AG15" s="149">
        <f>-IFERROR(INDEX('Rock River I'!$L$14:$L$54,MATCH(AG$7,'Rock River I'!$B$14:$B$54,0),1),0)/1000000</f>
        <v>0.21413675375637911</v>
      </c>
      <c r="AH15" s="149">
        <f>-IFERROR(INDEX('Rock River I'!$L$14:$L$54,MATCH(AH$7,'Rock River I'!$B$14:$B$54,0),1),0)/1000000</f>
        <v>0.21333400000000061</v>
      </c>
      <c r="AI15" s="149">
        <f>-IFERROR(INDEX('Rock River I'!$L$14:$L$54,MATCH(AI$7,'Rock River I'!$B$14:$B$54,0),1),0)/1000000</f>
        <v>0.21333400000000061</v>
      </c>
      <c r="AJ15" s="149">
        <f>-IFERROR(INDEX('Rock River I'!$L$14:$L$54,MATCH(AJ$7,'Rock River I'!$B$14:$B$54,0),1),0)/1000000</f>
        <v>0.21333400000000061</v>
      </c>
      <c r="AK15" s="149">
        <f>-IFERROR(INDEX('Rock River I'!$L$14:$L$54,MATCH(AK$7,'Rock River I'!$B$14:$B$54,0),1),0)/1000000</f>
        <v>0.21413675375637911</v>
      </c>
      <c r="AL15" s="149">
        <f>-IFERROR(INDEX('Rock River I'!$L$14:$L$54,MATCH(AL$7,'Rock River I'!$B$14:$B$54,0),1),0)/1000000</f>
        <v>0.20090267764440167</v>
      </c>
      <c r="AM15" s="149">
        <f>-IFERROR(INDEX('Rock River I'!$L$14:$L$54,MATCH(AM$7,'Rock River I'!$B$14:$B$54,0),1),0)/1000000</f>
        <v>0.12270653293320373</v>
      </c>
    </row>
    <row r="16" spans="1:39" outlineLevel="1" x14ac:dyDescent="0.25">
      <c r="C16" s="1" t="s">
        <v>10</v>
      </c>
      <c r="E16" s="16">
        <f t="shared" si="1"/>
        <v>3.8072033196483996</v>
      </c>
      <c r="F16" s="149">
        <f>-IFERROR(INDEX('Rock River I'!$K$14:$K$54,MATCH(F$7,'Rock River I'!$B$14:$B$54,0),1),0)/1000000</f>
        <v>0</v>
      </c>
      <c r="G16" s="149">
        <f>-IFERROR(INDEX('Rock River I'!$K$14:$K$54,MATCH(G$7,'Rock River I'!$B$14:$B$54,0),1),0)/1000000</f>
        <v>0</v>
      </c>
      <c r="H16" s="149">
        <f>-IFERROR(INDEX('Rock River I'!$K$14:$K$54,MATCH(H$7,'Rock River I'!$B$14:$B$54,0),1),0)/1000000</f>
        <v>0</v>
      </c>
      <c r="I16" s="149">
        <f>-IFERROR(INDEX('Rock River I'!$K$14:$K$54,MATCH(I$7,'Rock River I'!$B$14:$B$54,0),1),0)/1000000</f>
        <v>0</v>
      </c>
      <c r="J16" s="149">
        <f>-IFERROR(INDEX('Rock River I'!$K$14:$K$54,MATCH(J$7,'Rock River I'!$B$14:$B$54,0),1),0)/1000000</f>
        <v>0.63820888445507218</v>
      </c>
      <c r="K16" s="149">
        <f>-IFERROR(INDEX('Rock River I'!$K$14:$K$54,MATCH(K$7,'Rock River I'!$B$14:$B$54,0),1),0)/1000000</f>
        <v>0.57382907804060845</v>
      </c>
      <c r="L16" s="149">
        <f>-IFERROR(INDEX('Rock River I'!$K$14:$K$54,MATCH(L$7,'Rock River I'!$B$14:$B$54,0),1),0)/1000000</f>
        <v>0.52897178968006942</v>
      </c>
      <c r="M16" s="149">
        <f>-IFERROR(INDEX('Rock River I'!$K$14:$K$54,MATCH(M$7,'Rock River I'!$B$14:$B$54,0),1),0)/1000000</f>
        <v>0.49580755539400245</v>
      </c>
      <c r="N16" s="149">
        <f>-IFERROR(INDEX('Rock River I'!$K$14:$K$54,MATCH(N$7,'Rock River I'!$B$14:$B$54,0),1),0)/1000000</f>
        <v>0.46249486805691892</v>
      </c>
      <c r="O16" s="149">
        <f>-IFERROR(INDEX('Rock River I'!$K$14:$K$54,MATCH(O$7,'Rock River I'!$B$14:$B$54,0),1),0)/1000000</f>
        <v>0.43795303815576625</v>
      </c>
      <c r="P16" s="149">
        <f>-IFERROR(INDEX('Rock River I'!$K$14:$K$54,MATCH(P$7,'Rock River I'!$B$14:$B$54,0),1),0)/1000000</f>
        <v>0.42223100974320915</v>
      </c>
      <c r="Q16" s="149">
        <f>-IFERROR(INDEX('Rock River I'!$K$14:$K$54,MATCH(Q$7,'Rock River I'!$B$14:$B$54,0),1),0)/1000000</f>
        <v>0.4064432074709306</v>
      </c>
      <c r="R16" s="149">
        <f>-IFERROR(INDEX('Rock River I'!$K$14:$K$54,MATCH(R$7,'Rock River I'!$B$14:$B$54,0),1),0)/1000000</f>
        <v>0.39058200463979503</v>
      </c>
      <c r="S16" s="149">
        <f>-IFERROR(INDEX('Rock River I'!$K$14:$K$54,MATCH(S$7,'Rock River I'!$B$14:$B$54,0),1),0)/1000000</f>
        <v>0.37463878865329836</v>
      </c>
      <c r="T16" s="149">
        <f>-IFERROR(INDEX('Rock River I'!$K$14:$K$54,MATCH(T$7,'Rock River I'!$B$14:$B$54,0),1),0)/1000000</f>
        <v>0.35889257666576996</v>
      </c>
      <c r="U16" s="149">
        <f>-IFERROR(INDEX('Rock River I'!$K$14:$K$54,MATCH(U$7,'Rock River I'!$B$14:$B$54,0),1),0)/1000000</f>
        <v>0.34630255527018039</v>
      </c>
      <c r="V16" s="149">
        <f>-IFERROR(INDEX('Rock River I'!$K$14:$K$54,MATCH(V$7,'Rock River I'!$B$14:$B$54,0),1),0)/1000000</f>
        <v>0.33322647237669495</v>
      </c>
      <c r="W16" s="149">
        <f>-IFERROR(INDEX('Rock River I'!$K$14:$K$54,MATCH(W$7,'Rock River I'!$B$14:$B$54,0),1),0)/1000000</f>
        <v>0.31975004053971473</v>
      </c>
      <c r="X16" s="149">
        <f>-IFERROR(INDEX('Rock River I'!$K$14:$K$54,MATCH(X$7,'Rock River I'!$B$14:$B$54,0),1),0)/1000000</f>
        <v>0.30590752954830669</v>
      </c>
      <c r="Y16" s="149">
        <f>-IFERROR(INDEX('Rock River I'!$K$14:$K$54,MATCH(Y$7,'Rock River I'!$B$14:$B$54,0),1),0)/1000000</f>
        <v>0.29166800128479226</v>
      </c>
      <c r="Z16" s="149">
        <f>-IFERROR(INDEX('Rock River I'!$K$14:$K$54,MATCH(Z$7,'Rock River I'!$B$14:$B$54,0),1),0)/1000000</f>
        <v>0.27704540556115431</v>
      </c>
      <c r="AA16" s="149">
        <f>-IFERROR(INDEX('Rock River I'!$K$14:$K$54,MATCH(AA$7,'Rock River I'!$B$14:$B$54,0),1),0)/1000000</f>
        <v>0.26204409015033192</v>
      </c>
      <c r="AB16" s="149">
        <f>-IFERROR(INDEX('Rock River I'!$K$14:$K$54,MATCH(AB$7,'Rock River I'!$B$14:$B$54,0),1),0)/1000000</f>
        <v>0.24661153060672447</v>
      </c>
      <c r="AC16" s="149">
        <f>-IFERROR(INDEX('Rock River I'!$K$14:$K$54,MATCH(AC$7,'Rock River I'!$B$14:$B$54,0),1),0)/1000000</f>
        <v>0.23068517505900057</v>
      </c>
      <c r="AD16" s="149">
        <f>-IFERROR(INDEX('Rock River I'!$K$14:$K$54,MATCH(AD$7,'Rock River I'!$B$14:$B$54,0),1),0)/1000000</f>
        <v>0.21418952830231966</v>
      </c>
      <c r="AE16" s="149">
        <f>-IFERROR(INDEX('Rock River I'!$K$14:$K$54,MATCH(AE$7,'Rock River I'!$B$14:$B$54,0),1),0)/1000000</f>
        <v>0.19703199306096331</v>
      </c>
      <c r="AF16" s="149">
        <f>-IFERROR(INDEX('Rock River I'!$K$14:$K$54,MATCH(AF$7,'Rock River I'!$B$14:$B$54,0),1),0)/1000000</f>
        <v>0.17909672539938137</v>
      </c>
      <c r="AG16" s="149">
        <f>-IFERROR(INDEX('Rock River I'!$K$14:$K$54,MATCH(AG$7,'Rock River I'!$B$14:$B$54,0),1),0)/1000000</f>
        <v>0.16023515333180571</v>
      </c>
      <c r="AH16" s="149">
        <f>-IFERROR(INDEX('Rock River I'!$K$14:$K$54,MATCH(AH$7,'Rock River I'!$B$14:$B$54,0),1),0)/1000000</f>
        <v>0.14025052427730619</v>
      </c>
      <c r="AI16" s="149">
        <f>-IFERROR(INDEX('Rock River I'!$K$14:$K$54,MATCH(AI$7,'Rock River I'!$B$14:$B$54,0),1),0)/1000000</f>
        <v>0.11887086140584928</v>
      </c>
      <c r="AJ16" s="149">
        <f>-IFERROR(INDEX('Rock River I'!$K$14:$K$54,MATCH(AJ$7,'Rock River I'!$B$14:$B$54,0),1),0)/1000000</f>
        <v>9.5696805858551365E-2</v>
      </c>
      <c r="AK16" s="149">
        <f>-IFERROR(INDEX('Rock River I'!$K$14:$K$54,MATCH(AK$7,'Rock River I'!$B$14:$B$54,0),1),0)/1000000</f>
        <v>7.0085707649329601E-2</v>
      </c>
      <c r="AL16" s="149">
        <f>-IFERROR(INDEX('Rock River I'!$K$14:$K$54,MATCH(AL$7,'Rock River I'!$B$14:$B$54,0),1),0)/1000000</f>
        <v>3.7743549395895415E-2</v>
      </c>
      <c r="AM16" s="149">
        <f>-IFERROR(INDEX('Rock River I'!$K$14:$K$54,MATCH(AM$7,'Rock River I'!$B$14:$B$54,0),1),0)/1000000</f>
        <v>-2.1889333635356912E-3</v>
      </c>
    </row>
    <row r="17" spans="1:39" outlineLevel="1" x14ac:dyDescent="0.25">
      <c r="C17" s="3" t="s">
        <v>12</v>
      </c>
      <c r="E17" s="17">
        <f t="shared" si="1"/>
        <v>0</v>
      </c>
      <c r="F17" s="150">
        <f>-(+IFERROR(INDEX('Rock River I'!$O$14:$O$54,MATCH(F$7,'Rock River I'!$B$14:$B$54,0),1),0)+IFERROR(INDEX('Rock River I'!$P$14:$P$54,MATCH(F$7,'Rock River I'!$B$14:$B$54,0),1),0)+IFERROR(INDEX('Rock River I'!$R$14:$R$54,MATCH(F$7,'Rock River I'!$B$14:$B$54,0),1),0)+IFERROR(INDEX('Rock River I'!$S$14:$S$54,MATCH(F$7,'Rock River I'!$B$14:$B$54,0),1),0))/1000000</f>
        <v>0</v>
      </c>
      <c r="G17" s="150">
        <f>-(+IFERROR(INDEX('Rock River I'!$O$14:$O$54,MATCH(G$7,'Rock River I'!$B$14:$B$54,0),1),0)+IFERROR(INDEX('Rock River I'!$P$14:$P$54,MATCH(G$7,'Rock River I'!$B$14:$B$54,0),1),0)+IFERROR(INDEX('Rock River I'!$R$14:$R$54,MATCH(G$7,'Rock River I'!$B$14:$B$54,0),1),0)+IFERROR(INDEX('Rock River I'!$S$14:$S$54,MATCH(G$7,'Rock River I'!$B$14:$B$54,0),1),0))/1000000</f>
        <v>0</v>
      </c>
      <c r="H17" s="150">
        <f>-(+IFERROR(INDEX('Rock River I'!$O$14:$O$54,MATCH(H$7,'Rock River I'!$B$14:$B$54,0),1),0)+IFERROR(INDEX('Rock River I'!$P$14:$P$54,MATCH(H$7,'Rock River I'!$B$14:$B$54,0),1),0)+IFERROR(INDEX('Rock River I'!$R$14:$R$54,MATCH(H$7,'Rock River I'!$B$14:$B$54,0),1),0)+IFERROR(INDEX('Rock River I'!$S$14:$S$54,MATCH(H$7,'Rock River I'!$B$14:$B$54,0),1),0))/1000000</f>
        <v>0</v>
      </c>
      <c r="I17" s="150">
        <f>-(+IFERROR(INDEX('Rock River I'!$O$14:$O$54,MATCH(I$7,'Rock River I'!$B$14:$B$54,0),1),0)+IFERROR(INDEX('Rock River I'!$P$14:$P$54,MATCH(I$7,'Rock River I'!$B$14:$B$54,0),1),0)+IFERROR(INDEX('Rock River I'!$R$14:$R$54,MATCH(I$7,'Rock River I'!$B$14:$B$54,0),1),0)+IFERROR(INDEX('Rock River I'!$S$14:$S$54,MATCH(I$7,'Rock River I'!$B$14:$B$54,0),1),0))/1000000</f>
        <v>0</v>
      </c>
      <c r="J17" s="150">
        <f>-(+IFERROR(INDEX('Rock River I'!$O$14:$O$54,MATCH(J$7,'Rock River I'!$B$14:$B$54,0),1),0)+IFERROR(INDEX('Rock River I'!$P$14:$P$54,MATCH(J$7,'Rock River I'!$B$14:$B$54,0),1),0)+IFERROR(INDEX('Rock River I'!$R$14:$R$54,MATCH(J$7,'Rock River I'!$B$14:$B$54,0),1),0)+IFERROR(INDEX('Rock River I'!$S$14:$S$54,MATCH(J$7,'Rock River I'!$B$14:$B$54,0),1),0))/1000000</f>
        <v>0</v>
      </c>
      <c r="K17" s="150">
        <f>-(+IFERROR(INDEX('Rock River I'!$O$14:$O$54,MATCH(K$7,'Rock River I'!$B$14:$B$54,0),1),0)+IFERROR(INDEX('Rock River I'!$P$14:$P$54,MATCH(K$7,'Rock River I'!$B$14:$B$54,0),1),0)+IFERROR(INDEX('Rock River I'!$R$14:$R$54,MATCH(K$7,'Rock River I'!$B$14:$B$54,0),1),0)+IFERROR(INDEX('Rock River I'!$S$14:$S$54,MATCH(K$7,'Rock River I'!$B$14:$B$54,0),1),0))/1000000</f>
        <v>0</v>
      </c>
      <c r="L17" s="150">
        <f>-(+IFERROR(INDEX('Rock River I'!$O$14:$O$54,MATCH(L$7,'Rock River I'!$B$14:$B$54,0),1),0)+IFERROR(INDEX('Rock River I'!$P$14:$P$54,MATCH(L$7,'Rock River I'!$B$14:$B$54,0),1),0)+IFERROR(INDEX('Rock River I'!$R$14:$R$54,MATCH(L$7,'Rock River I'!$B$14:$B$54,0),1),0)+IFERROR(INDEX('Rock River I'!$S$14:$S$54,MATCH(L$7,'Rock River I'!$B$14:$B$54,0),1),0))/1000000</f>
        <v>0</v>
      </c>
      <c r="M17" s="150">
        <f>-(+IFERROR(INDEX('Rock River I'!$O$14:$O$54,MATCH(M$7,'Rock River I'!$B$14:$B$54,0),1),0)+IFERROR(INDEX('Rock River I'!$P$14:$P$54,MATCH(M$7,'Rock River I'!$B$14:$B$54,0),1),0)+IFERROR(INDEX('Rock River I'!$R$14:$R$54,MATCH(M$7,'Rock River I'!$B$14:$B$54,0),1),0)+IFERROR(INDEX('Rock River I'!$S$14:$S$54,MATCH(M$7,'Rock River I'!$B$14:$B$54,0),1),0))/1000000</f>
        <v>0</v>
      </c>
      <c r="N17" s="150">
        <f>-(+IFERROR(INDEX('Rock River I'!$O$14:$O$54,MATCH(N$7,'Rock River I'!$B$14:$B$54,0),1),0)+IFERROR(INDEX('Rock River I'!$P$14:$P$54,MATCH(N$7,'Rock River I'!$B$14:$B$54,0),1),0)+IFERROR(INDEX('Rock River I'!$R$14:$R$54,MATCH(N$7,'Rock River I'!$B$14:$B$54,0),1),0)+IFERROR(INDEX('Rock River I'!$S$14:$S$54,MATCH(N$7,'Rock River I'!$B$14:$B$54,0),1),0))/1000000</f>
        <v>0</v>
      </c>
      <c r="O17" s="150">
        <f>-(+IFERROR(INDEX('Rock River I'!$O$14:$O$54,MATCH(O$7,'Rock River I'!$B$14:$B$54,0),1),0)+IFERROR(INDEX('Rock River I'!$P$14:$P$54,MATCH(O$7,'Rock River I'!$B$14:$B$54,0),1),0)+IFERROR(INDEX('Rock River I'!$R$14:$R$54,MATCH(O$7,'Rock River I'!$B$14:$B$54,0),1),0)+IFERROR(INDEX('Rock River I'!$S$14:$S$54,MATCH(O$7,'Rock River I'!$B$14:$B$54,0),1),0))/1000000</f>
        <v>0</v>
      </c>
      <c r="P17" s="150">
        <f>-(+IFERROR(INDEX('Rock River I'!$O$14:$O$54,MATCH(P$7,'Rock River I'!$B$14:$B$54,0),1),0)+IFERROR(INDEX('Rock River I'!$P$14:$P$54,MATCH(P$7,'Rock River I'!$B$14:$B$54,0),1),0)+IFERROR(INDEX('Rock River I'!$R$14:$R$54,MATCH(P$7,'Rock River I'!$B$14:$B$54,0),1),0)+IFERROR(INDEX('Rock River I'!$S$14:$S$54,MATCH(P$7,'Rock River I'!$B$14:$B$54,0),1),0))/1000000</f>
        <v>0</v>
      </c>
      <c r="Q17" s="150">
        <f>-(+IFERROR(INDEX('Rock River I'!$O$14:$O$54,MATCH(Q$7,'Rock River I'!$B$14:$B$54,0),1),0)+IFERROR(INDEX('Rock River I'!$P$14:$P$54,MATCH(Q$7,'Rock River I'!$B$14:$B$54,0),1),0)+IFERROR(INDEX('Rock River I'!$R$14:$R$54,MATCH(Q$7,'Rock River I'!$B$14:$B$54,0),1),0)+IFERROR(INDEX('Rock River I'!$S$14:$S$54,MATCH(Q$7,'Rock River I'!$B$14:$B$54,0),1),0))/1000000</f>
        <v>0</v>
      </c>
      <c r="R17" s="150">
        <f>-(+IFERROR(INDEX('Rock River I'!$O$14:$O$54,MATCH(R$7,'Rock River I'!$B$14:$B$54,0),1),0)+IFERROR(INDEX('Rock River I'!$P$14:$P$54,MATCH(R$7,'Rock River I'!$B$14:$B$54,0),1),0)+IFERROR(INDEX('Rock River I'!$R$14:$R$54,MATCH(R$7,'Rock River I'!$B$14:$B$54,0),1),0)+IFERROR(INDEX('Rock River I'!$S$14:$S$54,MATCH(R$7,'Rock River I'!$B$14:$B$54,0),1),0))/1000000</f>
        <v>0</v>
      </c>
      <c r="S17" s="150">
        <f>-(+IFERROR(INDEX('Rock River I'!$O$14:$O$54,MATCH(S$7,'Rock River I'!$B$14:$B$54,0),1),0)+IFERROR(INDEX('Rock River I'!$P$14:$P$54,MATCH(S$7,'Rock River I'!$B$14:$B$54,0),1),0)+IFERROR(INDEX('Rock River I'!$R$14:$R$54,MATCH(S$7,'Rock River I'!$B$14:$B$54,0),1),0)+IFERROR(INDEX('Rock River I'!$S$14:$S$54,MATCH(S$7,'Rock River I'!$B$14:$B$54,0),1),0))/1000000</f>
        <v>0</v>
      </c>
      <c r="T17" s="150">
        <f>-(+IFERROR(INDEX('Rock River I'!$O$14:$O$54,MATCH(T$7,'Rock River I'!$B$14:$B$54,0),1),0)+IFERROR(INDEX('Rock River I'!$P$14:$P$54,MATCH(T$7,'Rock River I'!$B$14:$B$54,0),1),0)+IFERROR(INDEX('Rock River I'!$R$14:$R$54,MATCH(T$7,'Rock River I'!$B$14:$B$54,0),1),0)+IFERROR(INDEX('Rock River I'!$S$14:$S$54,MATCH(T$7,'Rock River I'!$B$14:$B$54,0),1),0))/1000000</f>
        <v>0</v>
      </c>
      <c r="U17" s="150">
        <f>-(+IFERROR(INDEX('Rock River I'!$O$14:$O$54,MATCH(U$7,'Rock River I'!$B$14:$B$54,0),1),0)+IFERROR(INDEX('Rock River I'!$P$14:$P$54,MATCH(U$7,'Rock River I'!$B$14:$B$54,0),1),0)+IFERROR(INDEX('Rock River I'!$R$14:$R$54,MATCH(U$7,'Rock River I'!$B$14:$B$54,0),1),0)+IFERROR(INDEX('Rock River I'!$S$14:$S$54,MATCH(U$7,'Rock River I'!$B$14:$B$54,0),1),0))/1000000</f>
        <v>0</v>
      </c>
      <c r="V17" s="150">
        <f>-(+IFERROR(INDEX('Rock River I'!$O$14:$O$54,MATCH(V$7,'Rock River I'!$B$14:$B$54,0),1),0)+IFERROR(INDEX('Rock River I'!$P$14:$P$54,MATCH(V$7,'Rock River I'!$B$14:$B$54,0),1),0)+IFERROR(INDEX('Rock River I'!$R$14:$R$54,MATCH(V$7,'Rock River I'!$B$14:$B$54,0),1),0)+IFERROR(INDEX('Rock River I'!$S$14:$S$54,MATCH(V$7,'Rock River I'!$B$14:$B$54,0),1),0))/1000000</f>
        <v>0</v>
      </c>
      <c r="W17" s="150">
        <f>-(+IFERROR(INDEX('Rock River I'!$O$14:$O$54,MATCH(W$7,'Rock River I'!$B$14:$B$54,0),1),0)+IFERROR(INDEX('Rock River I'!$P$14:$P$54,MATCH(W$7,'Rock River I'!$B$14:$B$54,0),1),0)+IFERROR(INDEX('Rock River I'!$R$14:$R$54,MATCH(W$7,'Rock River I'!$B$14:$B$54,0),1),0)+IFERROR(INDEX('Rock River I'!$S$14:$S$54,MATCH(W$7,'Rock River I'!$B$14:$B$54,0),1),0))/1000000</f>
        <v>0</v>
      </c>
      <c r="X17" s="150">
        <f>-(+IFERROR(INDEX('Rock River I'!$O$14:$O$54,MATCH(X$7,'Rock River I'!$B$14:$B$54,0),1),0)+IFERROR(INDEX('Rock River I'!$P$14:$P$54,MATCH(X$7,'Rock River I'!$B$14:$B$54,0),1),0)+IFERROR(INDEX('Rock River I'!$R$14:$R$54,MATCH(X$7,'Rock River I'!$B$14:$B$54,0),1),0)+IFERROR(INDEX('Rock River I'!$S$14:$S$54,MATCH(X$7,'Rock River I'!$B$14:$B$54,0),1),0))/1000000</f>
        <v>0</v>
      </c>
      <c r="Y17" s="150">
        <f>-(+IFERROR(INDEX('Rock River I'!$O$14:$O$54,MATCH(Y$7,'Rock River I'!$B$14:$B$54,0),1),0)+IFERROR(INDEX('Rock River I'!$P$14:$P$54,MATCH(Y$7,'Rock River I'!$B$14:$B$54,0),1),0)+IFERROR(INDEX('Rock River I'!$R$14:$R$54,MATCH(Y$7,'Rock River I'!$B$14:$B$54,0),1),0)+IFERROR(INDEX('Rock River I'!$S$14:$S$54,MATCH(Y$7,'Rock River I'!$B$14:$B$54,0),1),0))/1000000</f>
        <v>0</v>
      </c>
      <c r="Z17" s="150">
        <f>-(+IFERROR(INDEX('Rock River I'!$O$14:$O$54,MATCH(Z$7,'Rock River I'!$B$14:$B$54,0),1),0)+IFERROR(INDEX('Rock River I'!$P$14:$P$54,MATCH(Z$7,'Rock River I'!$B$14:$B$54,0),1),0)+IFERROR(INDEX('Rock River I'!$R$14:$R$54,MATCH(Z$7,'Rock River I'!$B$14:$B$54,0),1),0)+IFERROR(INDEX('Rock River I'!$S$14:$S$54,MATCH(Z$7,'Rock River I'!$B$14:$B$54,0),1),0))/1000000</f>
        <v>0</v>
      </c>
      <c r="AA17" s="150">
        <f>-(+IFERROR(INDEX('Rock River I'!$O$14:$O$54,MATCH(AA$7,'Rock River I'!$B$14:$B$54,0),1),0)+IFERROR(INDEX('Rock River I'!$P$14:$P$54,MATCH(AA$7,'Rock River I'!$B$14:$B$54,0),1),0)+IFERROR(INDEX('Rock River I'!$R$14:$R$54,MATCH(AA$7,'Rock River I'!$B$14:$B$54,0),1),0)+IFERROR(INDEX('Rock River I'!$S$14:$S$54,MATCH(AA$7,'Rock River I'!$B$14:$B$54,0),1),0))/1000000</f>
        <v>0</v>
      </c>
      <c r="AB17" s="150">
        <f>-(+IFERROR(INDEX('Rock River I'!$O$14:$O$54,MATCH(AB$7,'Rock River I'!$B$14:$B$54,0),1),0)+IFERROR(INDEX('Rock River I'!$P$14:$P$54,MATCH(AB$7,'Rock River I'!$B$14:$B$54,0),1),0)+IFERROR(INDEX('Rock River I'!$R$14:$R$54,MATCH(AB$7,'Rock River I'!$B$14:$B$54,0),1),0)+IFERROR(INDEX('Rock River I'!$S$14:$S$54,MATCH(AB$7,'Rock River I'!$B$14:$B$54,0),1),0))/1000000</f>
        <v>0</v>
      </c>
      <c r="AC17" s="150">
        <f>-(+IFERROR(INDEX('Rock River I'!$O$14:$O$54,MATCH(AC$7,'Rock River I'!$B$14:$B$54,0),1),0)+IFERROR(INDEX('Rock River I'!$P$14:$P$54,MATCH(AC$7,'Rock River I'!$B$14:$B$54,0),1),0)+IFERROR(INDEX('Rock River I'!$R$14:$R$54,MATCH(AC$7,'Rock River I'!$B$14:$B$54,0),1),0)+IFERROR(INDEX('Rock River I'!$S$14:$S$54,MATCH(AC$7,'Rock River I'!$B$14:$B$54,0),1),0))/1000000</f>
        <v>0</v>
      </c>
      <c r="AD17" s="150">
        <f>-(+IFERROR(INDEX('Rock River I'!$O$14:$O$54,MATCH(AD$7,'Rock River I'!$B$14:$B$54,0),1),0)+IFERROR(INDEX('Rock River I'!$P$14:$P$54,MATCH(AD$7,'Rock River I'!$B$14:$B$54,0),1),0)+IFERROR(INDEX('Rock River I'!$R$14:$R$54,MATCH(AD$7,'Rock River I'!$B$14:$B$54,0),1),0)+IFERROR(INDEX('Rock River I'!$S$14:$S$54,MATCH(AD$7,'Rock River I'!$B$14:$B$54,0),1),0))/1000000</f>
        <v>0</v>
      </c>
      <c r="AE17" s="150">
        <f>-(+IFERROR(INDEX('Rock River I'!$O$14:$O$54,MATCH(AE$7,'Rock River I'!$B$14:$B$54,0),1),0)+IFERROR(INDEX('Rock River I'!$P$14:$P$54,MATCH(AE$7,'Rock River I'!$B$14:$B$54,0),1),0)+IFERROR(INDEX('Rock River I'!$R$14:$R$54,MATCH(AE$7,'Rock River I'!$B$14:$B$54,0),1),0)+IFERROR(INDEX('Rock River I'!$S$14:$S$54,MATCH(AE$7,'Rock River I'!$B$14:$B$54,0),1),0))/1000000</f>
        <v>0</v>
      </c>
      <c r="AF17" s="150">
        <f>-(+IFERROR(INDEX('Rock River I'!$O$14:$O$54,MATCH(AF$7,'Rock River I'!$B$14:$B$54,0),1),0)+IFERROR(INDEX('Rock River I'!$P$14:$P$54,MATCH(AF$7,'Rock River I'!$B$14:$B$54,0),1),0)+IFERROR(INDEX('Rock River I'!$R$14:$R$54,MATCH(AF$7,'Rock River I'!$B$14:$B$54,0),1),0)+IFERROR(INDEX('Rock River I'!$S$14:$S$54,MATCH(AF$7,'Rock River I'!$B$14:$B$54,0),1),0))/1000000</f>
        <v>0</v>
      </c>
      <c r="AG17" s="150">
        <f>-(+IFERROR(INDEX('Rock River I'!$O$14:$O$54,MATCH(AG$7,'Rock River I'!$B$14:$B$54,0),1),0)+IFERROR(INDEX('Rock River I'!$P$14:$P$54,MATCH(AG$7,'Rock River I'!$B$14:$B$54,0),1),0)+IFERROR(INDEX('Rock River I'!$R$14:$R$54,MATCH(AG$7,'Rock River I'!$B$14:$B$54,0),1),0)+IFERROR(INDEX('Rock River I'!$S$14:$S$54,MATCH(AG$7,'Rock River I'!$B$14:$B$54,0),1),0))/1000000</f>
        <v>0</v>
      </c>
      <c r="AH17" s="150">
        <f>-(+IFERROR(INDEX('Rock River I'!$O$14:$O$54,MATCH(AH$7,'Rock River I'!$B$14:$B$54,0),1),0)+IFERROR(INDEX('Rock River I'!$P$14:$P$54,MATCH(AH$7,'Rock River I'!$B$14:$B$54,0),1),0)+IFERROR(INDEX('Rock River I'!$R$14:$R$54,MATCH(AH$7,'Rock River I'!$B$14:$B$54,0),1),0)+IFERROR(INDEX('Rock River I'!$S$14:$S$54,MATCH(AH$7,'Rock River I'!$B$14:$B$54,0),1),0))/1000000</f>
        <v>0</v>
      </c>
      <c r="AI17" s="150">
        <f>-(+IFERROR(INDEX('Rock River I'!$O$14:$O$54,MATCH(AI$7,'Rock River I'!$B$14:$B$54,0),1),0)+IFERROR(INDEX('Rock River I'!$P$14:$P$54,MATCH(AI$7,'Rock River I'!$B$14:$B$54,0),1),0)+IFERROR(INDEX('Rock River I'!$R$14:$R$54,MATCH(AI$7,'Rock River I'!$B$14:$B$54,0),1),0)+IFERROR(INDEX('Rock River I'!$S$14:$S$54,MATCH(AI$7,'Rock River I'!$B$14:$B$54,0),1),0))/1000000</f>
        <v>0</v>
      </c>
      <c r="AJ17" s="150">
        <f>-(+IFERROR(INDEX('Rock River I'!$O$14:$O$54,MATCH(AJ$7,'Rock River I'!$B$14:$B$54,0),1),0)+IFERROR(INDEX('Rock River I'!$P$14:$P$54,MATCH(AJ$7,'Rock River I'!$B$14:$B$54,0),1),0)+IFERROR(INDEX('Rock River I'!$R$14:$R$54,MATCH(AJ$7,'Rock River I'!$B$14:$B$54,0),1),0)+IFERROR(INDEX('Rock River I'!$S$14:$S$54,MATCH(AJ$7,'Rock River I'!$B$14:$B$54,0),1),0))/1000000</f>
        <v>0</v>
      </c>
      <c r="AK17" s="150">
        <f>-(+IFERROR(INDEX('Rock River I'!$O$14:$O$54,MATCH(AK$7,'Rock River I'!$B$14:$B$54,0),1),0)+IFERROR(INDEX('Rock River I'!$P$14:$P$54,MATCH(AK$7,'Rock River I'!$B$14:$B$54,0),1),0)+IFERROR(INDEX('Rock River I'!$R$14:$R$54,MATCH(AK$7,'Rock River I'!$B$14:$B$54,0),1),0)+IFERROR(INDEX('Rock River I'!$S$14:$S$54,MATCH(AK$7,'Rock River I'!$B$14:$B$54,0),1),0))/1000000</f>
        <v>0</v>
      </c>
      <c r="AL17" s="150">
        <f>-(+IFERROR(INDEX('Rock River I'!$O$14:$O$54,MATCH(AL$7,'Rock River I'!$B$14:$B$54,0),1),0)+IFERROR(INDEX('Rock River I'!$P$14:$P$54,MATCH(AL$7,'Rock River I'!$B$14:$B$54,0),1),0)+IFERROR(INDEX('Rock River I'!$R$14:$R$54,MATCH(AL$7,'Rock River I'!$B$14:$B$54,0),1),0)+IFERROR(INDEX('Rock River I'!$S$14:$S$54,MATCH(AL$7,'Rock River I'!$B$14:$B$54,0),1),0))/1000000</f>
        <v>0</v>
      </c>
      <c r="AM17" s="150">
        <f>-(+IFERROR(INDEX('Rock River I'!$O$14:$O$54,MATCH(AM$7,'Rock River I'!$B$14:$B$54,0),1),0)+IFERROR(INDEX('Rock River I'!$P$14:$P$54,MATCH(AM$7,'Rock River I'!$B$14:$B$54,0),1),0)+IFERROR(INDEX('Rock River I'!$R$14:$R$54,MATCH(AM$7,'Rock River I'!$B$14:$B$54,0),1),0)+IFERROR(INDEX('Rock River I'!$S$14:$S$54,MATCH(AM$7,'Rock River I'!$B$14:$B$54,0),1),0))/1000000</f>
        <v>0</v>
      </c>
    </row>
    <row r="18" spans="1:39" x14ac:dyDescent="0.25">
      <c r="A18" s="131">
        <f>MIN(A$1:A17)-1</f>
        <v>-2</v>
      </c>
      <c r="B18" s="131"/>
      <c r="C18" s="19" t="s">
        <v>83</v>
      </c>
      <c r="E18" s="16">
        <f t="shared" si="1"/>
        <v>52.07471555968506</v>
      </c>
      <c r="F18" s="16">
        <f t="shared" ref="F18:G18" si="2">SUM(F12:F17)</f>
        <v>0</v>
      </c>
      <c r="G18" s="16">
        <f t="shared" si="2"/>
        <v>0</v>
      </c>
      <c r="H18" s="16">
        <f>SUM(H12:H17)</f>
        <v>0</v>
      </c>
      <c r="I18" s="16">
        <f t="shared" ref="I18:AM18" si="3">SUM(I12:I17)</f>
        <v>0.42643927032095152</v>
      </c>
      <c r="J18" s="16">
        <f t="shared" si="3"/>
        <v>4.3438649304784596</v>
      </c>
      <c r="K18" s="16">
        <f t="shared" si="3"/>
        <v>3.6561096144701688</v>
      </c>
      <c r="L18" s="16">
        <f t="shared" si="3"/>
        <v>2.977868189244564</v>
      </c>
      <c r="M18" s="16">
        <f t="shared" si="3"/>
        <v>2.728371004650914</v>
      </c>
      <c r="N18" s="16">
        <f t="shared" si="3"/>
        <v>1.73763098002647</v>
      </c>
      <c r="O18" s="16">
        <f t="shared" si="3"/>
        <v>1.4680768723816708</v>
      </c>
      <c r="P18" s="16">
        <f t="shared" si="3"/>
        <v>0.73957835779047032</v>
      </c>
      <c r="Q18" s="16">
        <f t="shared" si="3"/>
        <v>0.25602322122889598</v>
      </c>
      <c r="R18" s="16">
        <f t="shared" si="3"/>
        <v>2.0627485972322612E-2</v>
      </c>
      <c r="S18" s="16">
        <f t="shared" si="3"/>
        <v>1.9516594181813418</v>
      </c>
      <c r="T18" s="16">
        <f t="shared" si="3"/>
        <v>9.9748477694952324</v>
      </c>
      <c r="U18" s="16">
        <f t="shared" si="3"/>
        <v>9.8876367682414177</v>
      </c>
      <c r="V18" s="16">
        <f t="shared" si="3"/>
        <v>9.7787962463500513</v>
      </c>
      <c r="W18" s="16">
        <f t="shared" si="3"/>
        <v>9.6963553377306084</v>
      </c>
      <c r="X18" s="16">
        <f t="shared" si="3"/>
        <v>9.6169381955974931</v>
      </c>
      <c r="Y18" s="16">
        <f t="shared" si="3"/>
        <v>9.5047711245118975</v>
      </c>
      <c r="Z18" s="16">
        <f t="shared" si="3"/>
        <v>9.4305241617037385</v>
      </c>
      <c r="AA18" s="16">
        <f t="shared" si="3"/>
        <v>9.3640324963186501</v>
      </c>
      <c r="AB18" s="16">
        <f t="shared" si="3"/>
        <v>9.304174163330849</v>
      </c>
      <c r="AC18" s="16">
        <f t="shared" si="3"/>
        <v>9.2533572749511315</v>
      </c>
      <c r="AD18" s="16">
        <f t="shared" si="3"/>
        <v>9.2108517831593559</v>
      </c>
      <c r="AE18" s="16">
        <f t="shared" si="3"/>
        <v>9.1823460046123166</v>
      </c>
      <c r="AF18" s="16">
        <f t="shared" si="3"/>
        <v>9.1711996192925636</v>
      </c>
      <c r="AG18" s="16">
        <f t="shared" si="3"/>
        <v>9.1818209083236599</v>
      </c>
      <c r="AH18" s="16">
        <f t="shared" si="3"/>
        <v>9.2251614618290247</v>
      </c>
      <c r="AI18" s="16">
        <f t="shared" si="3"/>
        <v>9.3230929591423859</v>
      </c>
      <c r="AJ18" s="16">
        <f t="shared" si="3"/>
        <v>9.5127495520471008</v>
      </c>
      <c r="AK18" s="16">
        <f t="shared" si="3"/>
        <v>9.7274055597388429</v>
      </c>
      <c r="AL18" s="16">
        <f t="shared" si="3"/>
        <v>9.7435414081945595</v>
      </c>
      <c r="AM18" s="16">
        <f t="shared" si="3"/>
        <v>-10.691411427717636</v>
      </c>
    </row>
    <row r="19" spans="1:39" x14ac:dyDescent="0.25">
      <c r="A19" s="131">
        <f>MIN(A$1:A18)-1</f>
        <v>-3</v>
      </c>
      <c r="B19" s="131"/>
      <c r="C19" s="19" t="s">
        <v>81</v>
      </c>
      <c r="D19" s="131" t="str">
        <f>"("&amp;-$A18&amp;") / ("&amp;-$A$9&amp;")"</f>
        <v>(2) / (1)</v>
      </c>
      <c r="E19" s="7">
        <f>IF(E$9=0,0,E18/E$9*1000)</f>
        <v>24.189243352828079</v>
      </c>
      <c r="F19" s="7"/>
      <c r="G19" s="7"/>
      <c r="H19" s="7">
        <f t="shared" ref="H19:AM19" si="4">IF(H$9=0,0,H18/H$9*1000)</f>
        <v>0</v>
      </c>
      <c r="I19" s="7">
        <f t="shared" si="4"/>
        <v>8.5759032330315321</v>
      </c>
      <c r="J19" s="7">
        <f t="shared" si="4"/>
        <v>20.361803230982627</v>
      </c>
      <c r="K19" s="7">
        <f t="shared" si="4"/>
        <v>17.13796026170305</v>
      </c>
      <c r="L19" s="7">
        <f t="shared" si="4"/>
        <v>13.958713516104117</v>
      </c>
      <c r="M19" s="7">
        <f t="shared" si="4"/>
        <v>12.741255094185981</v>
      </c>
      <c r="N19" s="7">
        <f t="shared" si="4"/>
        <v>8.1451197653747887</v>
      </c>
      <c r="O19" s="7">
        <f t="shared" si="4"/>
        <v>6.8815888343239555</v>
      </c>
      <c r="P19" s="7">
        <f t="shared" si="4"/>
        <v>3.4667627185093246</v>
      </c>
      <c r="Q19" s="7">
        <f t="shared" si="4"/>
        <v>1.1956061569896153</v>
      </c>
      <c r="R19" s="7">
        <f t="shared" si="4"/>
        <v>9.6691038335767171E-2</v>
      </c>
      <c r="S19" s="7">
        <f t="shared" si="4"/>
        <v>9.1483749340533453</v>
      </c>
      <c r="T19" s="7">
        <f t="shared" si="4"/>
        <v>46.756952804031258</v>
      </c>
      <c r="U19" s="7">
        <f t="shared" si="4"/>
        <v>46.174403014862492</v>
      </c>
      <c r="V19" s="7">
        <f t="shared" si="4"/>
        <v>45.837964161127729</v>
      </c>
      <c r="W19" s="7">
        <f t="shared" si="4"/>
        <v>45.451523609600819</v>
      </c>
      <c r="X19" s="7">
        <f t="shared" si="4"/>
        <v>45.079256919185248</v>
      </c>
      <c r="Y19" s="7">
        <f t="shared" si="4"/>
        <v>44.386453786094869</v>
      </c>
      <c r="Z19" s="7">
        <f t="shared" si="4"/>
        <v>44.205443865974068</v>
      </c>
      <c r="AA19" s="7">
        <f t="shared" si="4"/>
        <v>43.893765158477429</v>
      </c>
      <c r="AB19" s="7">
        <f t="shared" si="4"/>
        <v>43.613180099425421</v>
      </c>
      <c r="AC19" s="7">
        <f t="shared" si="4"/>
        <v>43.212372993561708</v>
      </c>
      <c r="AD19" s="7">
        <f t="shared" si="4"/>
        <v>43.175732809394333</v>
      </c>
      <c r="AE19" s="7">
        <f t="shared" si="4"/>
        <v>43.042112390018893</v>
      </c>
      <c r="AF19" s="7">
        <f t="shared" si="4"/>
        <v>42.989863872109176</v>
      </c>
      <c r="AG19" s="7">
        <f t="shared" si="4"/>
        <v>42.87830438846435</v>
      </c>
      <c r="AH19" s="7">
        <f t="shared" si="4"/>
        <v>43.242809218544629</v>
      </c>
      <c r="AI19" s="7">
        <f t="shared" si="4"/>
        <v>43.701861677662066</v>
      </c>
      <c r="AJ19" s="7">
        <f t="shared" si="4"/>
        <v>44.590874178738851</v>
      </c>
      <c r="AK19" s="7">
        <f t="shared" si="4"/>
        <v>45.426137218861548</v>
      </c>
      <c r="AL19" s="7">
        <f t="shared" si="4"/>
        <v>48.498813069284502</v>
      </c>
      <c r="AM19" s="7">
        <f t="shared" si="4"/>
        <v>-87.129928392138581</v>
      </c>
    </row>
    <row r="20" spans="1:39" ht="6" customHeight="1" x14ac:dyDescent="0.25"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5">
      <c r="A21" s="1" t="s">
        <v>106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7.25" x14ac:dyDescent="0.3">
      <c r="A22" s="141" t="s">
        <v>124</v>
      </c>
      <c r="B22" s="140"/>
      <c r="C22" s="136"/>
      <c r="E22" s="145" t="s">
        <v>6</v>
      </c>
      <c r="F22" s="145">
        <f t="shared" ref="F22:G22" si="5">F$7</f>
        <v>2021</v>
      </c>
      <c r="G22" s="145">
        <f t="shared" si="5"/>
        <v>2022</v>
      </c>
      <c r="H22" s="145">
        <f>H$7</f>
        <v>2023</v>
      </c>
      <c r="I22" s="145">
        <f t="shared" ref="I22:AM22" si="6">I$7</f>
        <v>2024</v>
      </c>
      <c r="J22" s="145">
        <f t="shared" si="6"/>
        <v>2025</v>
      </c>
      <c r="K22" s="145">
        <f t="shared" si="6"/>
        <v>2026</v>
      </c>
      <c r="L22" s="145">
        <f t="shared" si="6"/>
        <v>2027</v>
      </c>
      <c r="M22" s="145">
        <f t="shared" si="6"/>
        <v>2028</v>
      </c>
      <c r="N22" s="145">
        <f t="shared" si="6"/>
        <v>2029</v>
      </c>
      <c r="O22" s="145">
        <f t="shared" si="6"/>
        <v>2030</v>
      </c>
      <c r="P22" s="145">
        <f t="shared" si="6"/>
        <v>2031</v>
      </c>
      <c r="Q22" s="145">
        <f t="shared" si="6"/>
        <v>2032</v>
      </c>
      <c r="R22" s="145">
        <f t="shared" si="6"/>
        <v>2033</v>
      </c>
      <c r="S22" s="145">
        <f t="shared" si="6"/>
        <v>2034</v>
      </c>
      <c r="T22" s="145">
        <f t="shared" si="6"/>
        <v>2035</v>
      </c>
      <c r="U22" s="145">
        <f t="shared" si="6"/>
        <v>2036</v>
      </c>
      <c r="V22" s="145">
        <f t="shared" si="6"/>
        <v>2037</v>
      </c>
      <c r="W22" s="145">
        <f t="shared" si="6"/>
        <v>2038</v>
      </c>
      <c r="X22" s="145">
        <f t="shared" si="6"/>
        <v>2039</v>
      </c>
      <c r="Y22" s="145">
        <f t="shared" si="6"/>
        <v>2040</v>
      </c>
      <c r="Z22" s="145">
        <f t="shared" si="6"/>
        <v>2041</v>
      </c>
      <c r="AA22" s="145">
        <f t="shared" si="6"/>
        <v>2042</v>
      </c>
      <c r="AB22" s="145">
        <f t="shared" si="6"/>
        <v>2043</v>
      </c>
      <c r="AC22" s="145">
        <f t="shared" si="6"/>
        <v>2044</v>
      </c>
      <c r="AD22" s="145">
        <f t="shared" si="6"/>
        <v>2045</v>
      </c>
      <c r="AE22" s="145">
        <f t="shared" si="6"/>
        <v>2046</v>
      </c>
      <c r="AF22" s="145">
        <f t="shared" si="6"/>
        <v>2047</v>
      </c>
      <c r="AG22" s="145">
        <f t="shared" si="6"/>
        <v>2048</v>
      </c>
      <c r="AH22" s="145">
        <f t="shared" si="6"/>
        <v>2049</v>
      </c>
      <c r="AI22" s="145">
        <f t="shared" si="6"/>
        <v>2050</v>
      </c>
      <c r="AJ22" s="145">
        <f t="shared" si="6"/>
        <v>2051</v>
      </c>
      <c r="AK22" s="145">
        <f t="shared" si="6"/>
        <v>2052</v>
      </c>
      <c r="AL22" s="145">
        <f t="shared" si="6"/>
        <v>2053</v>
      </c>
      <c r="AM22" s="145">
        <f t="shared" si="6"/>
        <v>2054</v>
      </c>
    </row>
    <row r="23" spans="1:39" ht="6" customHeight="1" x14ac:dyDescent="0.25"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5">
      <c r="A24" s="131">
        <f>MIN(A$1:A23)-1</f>
        <v>-4</v>
      </c>
      <c r="B24" s="131"/>
      <c r="C24" s="1" t="s">
        <v>88</v>
      </c>
      <c r="F24" s="7">
        <v>0</v>
      </c>
      <c r="G24" s="7">
        <v>0</v>
      </c>
      <c r="H24" s="7">
        <v>0</v>
      </c>
      <c r="I24" s="7">
        <v>-29.198833502783764</v>
      </c>
      <c r="J24" s="7">
        <v>-29.198833502783764</v>
      </c>
      <c r="K24" s="7">
        <v>-26.752983266729888</v>
      </c>
      <c r="L24" s="7">
        <v>-30.970307921749075</v>
      </c>
      <c r="M24" s="7">
        <v>-35.624764975139747</v>
      </c>
      <c r="N24" s="7">
        <v>-35.649649568578951</v>
      </c>
      <c r="O24" s="7">
        <v>-39.715795456213215</v>
      </c>
      <c r="P24" s="7">
        <v>-36.372187815942397</v>
      </c>
      <c r="Q24" s="7">
        <v>-41.399085610915726</v>
      </c>
      <c r="R24" s="7">
        <v>-39.580363449237844</v>
      </c>
      <c r="S24" s="7">
        <v>-43.380090750333231</v>
      </c>
      <c r="T24" s="7">
        <v>-48.97132607350197</v>
      </c>
      <c r="U24" s="7">
        <v>-47.200524706339827</v>
      </c>
      <c r="V24" s="7">
        <v>-61.259923172855551</v>
      </c>
      <c r="W24" s="7">
        <v>-58.27199862371085</v>
      </c>
      <c r="X24" s="7">
        <v>-68.924824329375525</v>
      </c>
      <c r="Y24" s="7">
        <v>-71.935764885374908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6" customHeight="1" x14ac:dyDescent="0.25"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5">
      <c r="A26" s="131">
        <f>MIN(A$1:A25)-1</f>
        <v>-5</v>
      </c>
      <c r="B26" s="131"/>
      <c r="C26" s="139" t="s">
        <v>13</v>
      </c>
      <c r="J26" s="7"/>
      <c r="P26" s="7"/>
      <c r="Q26" s="7">
        <f>-PMT($D$4,COUNT(Q24:$Y24),NPV($D$2,Q24:$Y24))*(1+$D$3)</f>
        <v>-47.764712060593837</v>
      </c>
      <c r="R26" s="7">
        <f t="shared" ref="R26:AM26" si="7">Q26*(1+$D$3)</f>
        <v>-48.794041605499629</v>
      </c>
      <c r="S26" s="7">
        <f t="shared" si="7"/>
        <v>-49.845553202098145</v>
      </c>
      <c r="T26" s="7">
        <f t="shared" si="7"/>
        <v>-50.919724873603357</v>
      </c>
      <c r="U26" s="7">
        <f t="shared" si="7"/>
        <v>-52.017044944629511</v>
      </c>
      <c r="V26" s="7">
        <f t="shared" si="7"/>
        <v>-53.138012263186276</v>
      </c>
      <c r="W26" s="7">
        <f t="shared" si="7"/>
        <v>-54.28313642745794</v>
      </c>
      <c r="X26" s="7">
        <f t="shared" si="7"/>
        <v>-55.452938017469656</v>
      </c>
      <c r="Y26" s="7">
        <f t="shared" si="7"/>
        <v>-56.647948831746127</v>
      </c>
      <c r="Z26" s="7">
        <f t="shared" si="7"/>
        <v>-57.868712129070254</v>
      </c>
      <c r="AA26" s="7">
        <f t="shared" si="7"/>
        <v>-59.115782875451714</v>
      </c>
      <c r="AB26" s="7">
        <f t="shared" si="7"/>
        <v>-60.389727996417697</v>
      </c>
      <c r="AC26" s="7">
        <f t="shared" si="7"/>
        <v>-61.691126634740499</v>
      </c>
      <c r="AD26" s="7">
        <f t="shared" si="7"/>
        <v>-63.020570413719156</v>
      </c>
      <c r="AE26" s="7">
        <f t="shared" si="7"/>
        <v>-64.378663706134802</v>
      </c>
      <c r="AF26" s="7">
        <f t="shared" si="7"/>
        <v>-65.766023909002001</v>
      </c>
      <c r="AG26" s="7">
        <f t="shared" si="7"/>
        <v>-67.183281724240999</v>
      </c>
      <c r="AH26" s="7">
        <f t="shared" si="7"/>
        <v>-68.631081445398394</v>
      </c>
      <c r="AI26" s="7">
        <f t="shared" si="7"/>
        <v>-70.110081250546727</v>
      </c>
      <c r="AJ26" s="7">
        <f t="shared" si="7"/>
        <v>-71.620953501496004</v>
      </c>
      <c r="AK26" s="7">
        <f t="shared" si="7"/>
        <v>-73.164385049453244</v>
      </c>
      <c r="AL26" s="7">
        <f t="shared" si="7"/>
        <v>-74.741077547268958</v>
      </c>
      <c r="AM26" s="7">
        <f t="shared" si="7"/>
        <v>-76.351747768412608</v>
      </c>
    </row>
    <row r="27" spans="1:39" x14ac:dyDescent="0.25">
      <c r="A27" s="131">
        <f>MIN(A$1:A26)-1</f>
        <v>-6</v>
      </c>
      <c r="B27" s="131"/>
      <c r="C27" s="139" t="s">
        <v>14</v>
      </c>
      <c r="W27" s="7">
        <f>-PMT($D$4,COUNT(W24:$Y24),NPV($D$2,W24:$Y24))*(1+$D$3)</f>
        <v>-64.730358674970873</v>
      </c>
      <c r="X27" s="7">
        <f t="shared" ref="X27:AM27" si="8">W27*(1+$D$3)</f>
        <v>-66.125297904416499</v>
      </c>
      <c r="Y27" s="7">
        <f t="shared" si="8"/>
        <v>-67.550298074256673</v>
      </c>
      <c r="Z27" s="7">
        <f t="shared" si="8"/>
        <v>-69.006006997756899</v>
      </c>
      <c r="AA27" s="7">
        <f t="shared" si="8"/>
        <v>-70.493086448558557</v>
      </c>
      <c r="AB27" s="7">
        <f t="shared" si="8"/>
        <v>-72.012212461524996</v>
      </c>
      <c r="AC27" s="7">
        <f t="shared" si="8"/>
        <v>-73.564075640070854</v>
      </c>
      <c r="AD27" s="7">
        <f t="shared" si="8"/>
        <v>-75.149381470114378</v>
      </c>
      <c r="AE27" s="7">
        <f t="shared" si="8"/>
        <v>-76.768850640795335</v>
      </c>
      <c r="AF27" s="7">
        <f t="shared" si="8"/>
        <v>-78.423219372104469</v>
      </c>
      <c r="AG27" s="7">
        <f t="shared" si="8"/>
        <v>-80.113239749573324</v>
      </c>
      <c r="AH27" s="7">
        <f t="shared" si="8"/>
        <v>-81.839680066176626</v>
      </c>
      <c r="AI27" s="7">
        <f t="shared" si="8"/>
        <v>-83.603325171602734</v>
      </c>
      <c r="AJ27" s="7">
        <f t="shared" si="8"/>
        <v>-85.404976829050767</v>
      </c>
      <c r="AK27" s="7">
        <f t="shared" si="8"/>
        <v>-87.245454079716808</v>
      </c>
      <c r="AL27" s="7">
        <f t="shared" si="8"/>
        <v>-89.125593615134704</v>
      </c>
      <c r="AM27" s="7">
        <f t="shared" si="8"/>
        <v>-91.046250157540854</v>
      </c>
    </row>
    <row r="28" spans="1:39" ht="6" customHeight="1" x14ac:dyDescent="0.25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5">
      <c r="A29" s="131">
        <f>MIN(A$1:A28)-1</f>
        <v>-7</v>
      </c>
      <c r="B29" s="131"/>
      <c r="C29" s="144" t="s">
        <v>86</v>
      </c>
      <c r="E29" s="7">
        <f>$E34/$E$9*1000</f>
        <v>-46.394691144501685</v>
      </c>
      <c r="F29" s="7">
        <f>IF(F$7&lt;=$Y$7,F24,F26)</f>
        <v>0</v>
      </c>
      <c r="G29" s="7">
        <f t="shared" ref="G29:AM29" si="9">IF(G$7&lt;=$Y$7,G24,G26)</f>
        <v>0</v>
      </c>
      <c r="H29" s="7">
        <f t="shared" si="9"/>
        <v>0</v>
      </c>
      <c r="I29" s="7">
        <f t="shared" si="9"/>
        <v>-29.198833502783764</v>
      </c>
      <c r="J29" s="7">
        <f t="shared" si="9"/>
        <v>-29.198833502783764</v>
      </c>
      <c r="K29" s="7">
        <f t="shared" si="9"/>
        <v>-26.752983266729888</v>
      </c>
      <c r="L29" s="7">
        <f t="shared" si="9"/>
        <v>-30.970307921749075</v>
      </c>
      <c r="M29" s="7">
        <f t="shared" si="9"/>
        <v>-35.624764975139747</v>
      </c>
      <c r="N29" s="7">
        <f t="shared" si="9"/>
        <v>-35.649649568578951</v>
      </c>
      <c r="O29" s="7">
        <f t="shared" si="9"/>
        <v>-39.715795456213215</v>
      </c>
      <c r="P29" s="7">
        <f t="shared" si="9"/>
        <v>-36.372187815942397</v>
      </c>
      <c r="Q29" s="7">
        <f t="shared" si="9"/>
        <v>-41.399085610915726</v>
      </c>
      <c r="R29" s="7">
        <f t="shared" si="9"/>
        <v>-39.580363449237844</v>
      </c>
      <c r="S29" s="7">
        <f t="shared" si="9"/>
        <v>-43.380090750333231</v>
      </c>
      <c r="T29" s="7">
        <f t="shared" si="9"/>
        <v>-48.97132607350197</v>
      </c>
      <c r="U29" s="7">
        <f t="shared" si="9"/>
        <v>-47.200524706339827</v>
      </c>
      <c r="V29" s="7">
        <f t="shared" si="9"/>
        <v>-61.259923172855551</v>
      </c>
      <c r="W29" s="7">
        <f t="shared" si="9"/>
        <v>-58.27199862371085</v>
      </c>
      <c r="X29" s="7">
        <f t="shared" si="9"/>
        <v>-68.924824329375525</v>
      </c>
      <c r="Y29" s="7">
        <f t="shared" si="9"/>
        <v>-71.935764885374908</v>
      </c>
      <c r="Z29" s="7">
        <f t="shared" si="9"/>
        <v>-57.868712129070254</v>
      </c>
      <c r="AA29" s="7">
        <f t="shared" si="9"/>
        <v>-59.115782875451714</v>
      </c>
      <c r="AB29" s="7">
        <f t="shared" si="9"/>
        <v>-60.389727996417697</v>
      </c>
      <c r="AC29" s="7">
        <f t="shared" si="9"/>
        <v>-61.691126634740499</v>
      </c>
      <c r="AD29" s="7">
        <f t="shared" si="9"/>
        <v>-63.020570413719156</v>
      </c>
      <c r="AE29" s="7">
        <f t="shared" si="9"/>
        <v>-64.378663706134802</v>
      </c>
      <c r="AF29" s="7">
        <f t="shared" si="9"/>
        <v>-65.766023909002001</v>
      </c>
      <c r="AG29" s="7">
        <f t="shared" si="9"/>
        <v>-67.183281724240999</v>
      </c>
      <c r="AH29" s="7">
        <f t="shared" si="9"/>
        <v>-68.631081445398394</v>
      </c>
      <c r="AI29" s="7">
        <f t="shared" si="9"/>
        <v>-70.110081250546727</v>
      </c>
      <c r="AJ29" s="7">
        <f t="shared" si="9"/>
        <v>-71.620953501496004</v>
      </c>
      <c r="AK29" s="7">
        <f t="shared" si="9"/>
        <v>-73.164385049453244</v>
      </c>
      <c r="AL29" s="7">
        <f t="shared" si="9"/>
        <v>-74.741077547268958</v>
      </c>
      <c r="AM29" s="7">
        <f t="shared" si="9"/>
        <v>-76.351747768412608</v>
      </c>
    </row>
    <row r="30" spans="1:39" x14ac:dyDescent="0.25">
      <c r="A30" s="131">
        <f>MIN(A$1:A29)-1</f>
        <v>-8</v>
      </c>
      <c r="B30" s="131"/>
      <c r="C30" s="144" t="s">
        <v>87</v>
      </c>
      <c r="E30" s="7">
        <f>$E35/$E$9*1000</f>
        <v>-49.314103291232072</v>
      </c>
      <c r="F30" s="7">
        <f>IF(F$7&lt;=$Y$7,F24,F27)</f>
        <v>0</v>
      </c>
      <c r="G30" s="7">
        <f t="shared" ref="G30:AM30" si="10">IF(G$7&lt;=$Y$7,G24,G27)</f>
        <v>0</v>
      </c>
      <c r="H30" s="7">
        <f t="shared" si="10"/>
        <v>0</v>
      </c>
      <c r="I30" s="7">
        <f t="shared" si="10"/>
        <v>-29.198833502783764</v>
      </c>
      <c r="J30" s="7">
        <f t="shared" si="10"/>
        <v>-29.198833502783764</v>
      </c>
      <c r="K30" s="7">
        <f t="shared" si="10"/>
        <v>-26.752983266729888</v>
      </c>
      <c r="L30" s="7">
        <f t="shared" si="10"/>
        <v>-30.970307921749075</v>
      </c>
      <c r="M30" s="7">
        <f t="shared" si="10"/>
        <v>-35.624764975139747</v>
      </c>
      <c r="N30" s="7">
        <f t="shared" si="10"/>
        <v>-35.649649568578951</v>
      </c>
      <c r="O30" s="7">
        <f t="shared" si="10"/>
        <v>-39.715795456213215</v>
      </c>
      <c r="P30" s="7">
        <f t="shared" si="10"/>
        <v>-36.372187815942397</v>
      </c>
      <c r="Q30" s="7">
        <f t="shared" si="10"/>
        <v>-41.399085610915726</v>
      </c>
      <c r="R30" s="7">
        <f t="shared" si="10"/>
        <v>-39.580363449237844</v>
      </c>
      <c r="S30" s="7">
        <f t="shared" si="10"/>
        <v>-43.380090750333231</v>
      </c>
      <c r="T30" s="7">
        <f t="shared" si="10"/>
        <v>-48.97132607350197</v>
      </c>
      <c r="U30" s="7">
        <f t="shared" si="10"/>
        <v>-47.200524706339827</v>
      </c>
      <c r="V30" s="7">
        <f t="shared" si="10"/>
        <v>-61.259923172855551</v>
      </c>
      <c r="W30" s="7">
        <f t="shared" si="10"/>
        <v>-58.27199862371085</v>
      </c>
      <c r="X30" s="7">
        <f t="shared" si="10"/>
        <v>-68.924824329375525</v>
      </c>
      <c r="Y30" s="7">
        <f t="shared" si="10"/>
        <v>-71.935764885374908</v>
      </c>
      <c r="Z30" s="7">
        <f t="shared" si="10"/>
        <v>-69.006006997756899</v>
      </c>
      <c r="AA30" s="7">
        <f t="shared" si="10"/>
        <v>-70.493086448558557</v>
      </c>
      <c r="AB30" s="7">
        <f t="shared" si="10"/>
        <v>-72.012212461524996</v>
      </c>
      <c r="AC30" s="7">
        <f t="shared" si="10"/>
        <v>-73.564075640070854</v>
      </c>
      <c r="AD30" s="7">
        <f t="shared" si="10"/>
        <v>-75.149381470114378</v>
      </c>
      <c r="AE30" s="7">
        <f t="shared" si="10"/>
        <v>-76.768850640795335</v>
      </c>
      <c r="AF30" s="7">
        <f t="shared" si="10"/>
        <v>-78.423219372104469</v>
      </c>
      <c r="AG30" s="7">
        <f t="shared" si="10"/>
        <v>-80.113239749573324</v>
      </c>
      <c r="AH30" s="7">
        <f t="shared" si="10"/>
        <v>-81.839680066176626</v>
      </c>
      <c r="AI30" s="7">
        <f t="shared" si="10"/>
        <v>-83.603325171602734</v>
      </c>
      <c r="AJ30" s="7">
        <f t="shared" si="10"/>
        <v>-85.404976829050767</v>
      </c>
      <c r="AK30" s="7">
        <f t="shared" si="10"/>
        <v>-87.245454079716808</v>
      </c>
      <c r="AL30" s="7">
        <f t="shared" si="10"/>
        <v>-89.125593615134704</v>
      </c>
      <c r="AM30" s="7">
        <f t="shared" si="10"/>
        <v>-91.046250157540854</v>
      </c>
    </row>
    <row r="31" spans="1:39" x14ac:dyDescent="0.25">
      <c r="E31" s="4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x14ac:dyDescent="0.25">
      <c r="A32" s="132" t="s">
        <v>82</v>
      </c>
      <c r="B32" s="132"/>
      <c r="E32" s="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6" customHeight="1" x14ac:dyDescent="0.25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x14ac:dyDescent="0.25">
      <c r="A34" s="131">
        <f>MIN(A$1:A32)-1</f>
        <v>-9</v>
      </c>
      <c r="B34" s="131"/>
      <c r="C34" s="1" t="s">
        <v>15</v>
      </c>
      <c r="D34" s="131" t="str">
        <f>"("&amp;-$A$9&amp;") X ("&amp;-$A29&amp;")"</f>
        <v>(1) X (7)</v>
      </c>
      <c r="E34" s="16">
        <f>NPV($D$2,F34:AM34)*(1+$D$2)^0.5</f>
        <v>-99.878706811509232</v>
      </c>
      <c r="F34" s="16">
        <f t="shared" ref="F34:AM34" si="11">F$9*F29/1000</f>
        <v>0</v>
      </c>
      <c r="G34" s="16">
        <f t="shared" si="11"/>
        <v>0</v>
      </c>
      <c r="H34" s="16">
        <f t="shared" si="11"/>
        <v>0</v>
      </c>
      <c r="I34" s="16">
        <f>I$9*I29/1000</f>
        <v>-1.4519204467222653</v>
      </c>
      <c r="J34" s="16">
        <f t="shared" si="11"/>
        <v>-6.2291039464828888</v>
      </c>
      <c r="K34" s="16">
        <f t="shared" si="11"/>
        <v>-5.7073209322245706</v>
      </c>
      <c r="L34" s="16">
        <f t="shared" si="11"/>
        <v>-6.6070196701784365</v>
      </c>
      <c r="M34" s="16">
        <f t="shared" si="11"/>
        <v>-7.6285715251103792</v>
      </c>
      <c r="N34" s="16">
        <f t="shared" si="11"/>
        <v>-7.6052823410632433</v>
      </c>
      <c r="O34" s="16">
        <f t="shared" si="11"/>
        <v>-8.4727295078558154</v>
      </c>
      <c r="P34" s="16">
        <f t="shared" si="11"/>
        <v>-7.7594243155262772</v>
      </c>
      <c r="Q34" s="16">
        <f t="shared" si="11"/>
        <v>-8.8650658012039187</v>
      </c>
      <c r="R34" s="16">
        <f t="shared" si="11"/>
        <v>-8.4438372560797301</v>
      </c>
      <c r="S34" s="16">
        <f t="shared" si="11"/>
        <v>-9.2544482801316157</v>
      </c>
      <c r="T34" s="16">
        <f t="shared" si="11"/>
        <v>-10.447248876564499</v>
      </c>
      <c r="U34" s="16">
        <f t="shared" si="11"/>
        <v>-10.107367136213378</v>
      </c>
      <c r="V34" s="16">
        <f t="shared" si="11"/>
        <v>-13.068824450158003</v>
      </c>
      <c r="W34" s="16">
        <f t="shared" si="11"/>
        <v>-12.431398554390766</v>
      </c>
      <c r="X34" s="16">
        <f t="shared" si="11"/>
        <v>-14.704008473483039</v>
      </c>
      <c r="Y34" s="16">
        <f t="shared" si="11"/>
        <v>-15.40409117153631</v>
      </c>
      <c r="Z34" s="16">
        <f t="shared" si="11"/>
        <v>-12.345363833343107</v>
      </c>
      <c r="AA34" s="16">
        <f t="shared" si="11"/>
        <v>-12.611406423951651</v>
      </c>
      <c r="AB34" s="16">
        <f t="shared" si="11"/>
        <v>-12.88318223238781</v>
      </c>
      <c r="AC34" s="16">
        <f t="shared" si="11"/>
        <v>-13.210337593137027</v>
      </c>
      <c r="AD34" s="16">
        <f t="shared" si="11"/>
        <v>-13.444430368640401</v>
      </c>
      <c r="AE34" s="16">
        <f t="shared" si="11"/>
        <v>-13.734157843084601</v>
      </c>
      <c r="AF34" s="16">
        <f t="shared" si="11"/>
        <v>-14.030128944603073</v>
      </c>
      <c r="AG34" s="16">
        <f t="shared" si="11"/>
        <v>-14.386409855129239</v>
      </c>
      <c r="AH34" s="16">
        <f t="shared" si="11"/>
        <v>-14.641343129072663</v>
      </c>
      <c r="AI34" s="16">
        <f t="shared" si="11"/>
        <v>-14.956864073504176</v>
      </c>
      <c r="AJ34" s="16">
        <f t="shared" si="11"/>
        <v>-15.279184494288192</v>
      </c>
      <c r="AK34" s="16">
        <f t="shared" si="11"/>
        <v>-15.667183905071676</v>
      </c>
      <c r="AL34" s="16">
        <f t="shared" si="11"/>
        <v>-15.015682609274203</v>
      </c>
      <c r="AM34" s="16">
        <f t="shared" si="11"/>
        <v>-9.3688582520523873</v>
      </c>
    </row>
    <row r="35" spans="1:39" x14ac:dyDescent="0.25">
      <c r="A35" s="131">
        <f>MIN(A$1:A34)-1</f>
        <v>-10</v>
      </c>
      <c r="B35" s="131"/>
      <c r="C35" s="1" t="s">
        <v>16</v>
      </c>
      <c r="D35" s="131" t="str">
        <f>"("&amp;-$A$9&amp;") X ("&amp;-$A30&amp;")"</f>
        <v>(1) X (8)</v>
      </c>
      <c r="E35" s="16">
        <f>NPV($D$2,F35:AM35)*(1+$D$2)^0.5</f>
        <v>-106.16363085501804</v>
      </c>
      <c r="F35" s="16">
        <f t="shared" ref="F35:AM35" si="12">F$9*F30/1000</f>
        <v>0</v>
      </c>
      <c r="G35" s="16">
        <f t="shared" si="12"/>
        <v>0</v>
      </c>
      <c r="H35" s="16">
        <f t="shared" si="12"/>
        <v>0</v>
      </c>
      <c r="I35" s="16">
        <f t="shared" si="12"/>
        <v>-1.4519204467222653</v>
      </c>
      <c r="J35" s="16">
        <f t="shared" si="12"/>
        <v>-6.2291039464828888</v>
      </c>
      <c r="K35" s="16">
        <f t="shared" si="12"/>
        <v>-5.7073209322245706</v>
      </c>
      <c r="L35" s="16">
        <f t="shared" si="12"/>
        <v>-6.6070196701784365</v>
      </c>
      <c r="M35" s="16">
        <f t="shared" si="12"/>
        <v>-7.6285715251103792</v>
      </c>
      <c r="N35" s="16">
        <f t="shared" si="12"/>
        <v>-7.6052823410632433</v>
      </c>
      <c r="O35" s="16">
        <f t="shared" si="12"/>
        <v>-8.4727295078558154</v>
      </c>
      <c r="P35" s="16">
        <f t="shared" si="12"/>
        <v>-7.7594243155262772</v>
      </c>
      <c r="Q35" s="16">
        <f t="shared" si="12"/>
        <v>-8.8650658012039187</v>
      </c>
      <c r="R35" s="16">
        <f t="shared" si="12"/>
        <v>-8.4438372560797301</v>
      </c>
      <c r="S35" s="16">
        <f t="shared" si="12"/>
        <v>-9.2544482801316157</v>
      </c>
      <c r="T35" s="16">
        <f t="shared" si="12"/>
        <v>-10.447248876564499</v>
      </c>
      <c r="U35" s="16">
        <f t="shared" si="12"/>
        <v>-10.107367136213378</v>
      </c>
      <c r="V35" s="16">
        <f t="shared" si="12"/>
        <v>-13.068824450158003</v>
      </c>
      <c r="W35" s="16">
        <f t="shared" si="12"/>
        <v>-12.431398554390766</v>
      </c>
      <c r="X35" s="16">
        <f t="shared" si="12"/>
        <v>-14.704008473483039</v>
      </c>
      <c r="Y35" s="16">
        <f t="shared" si="12"/>
        <v>-15.40409117153631</v>
      </c>
      <c r="Z35" s="16">
        <f t="shared" si="12"/>
        <v>-14.721327496859512</v>
      </c>
      <c r="AA35" s="16">
        <f t="shared" si="12"/>
        <v>-15.038572104416833</v>
      </c>
      <c r="AB35" s="16">
        <f t="shared" si="12"/>
        <v>-15.362653333267017</v>
      </c>
      <c r="AC35" s="16">
        <f t="shared" si="12"/>
        <v>-15.752772350653499</v>
      </c>
      <c r="AD35" s="16">
        <f t="shared" si="12"/>
        <v>-16.031918146545426</v>
      </c>
      <c r="AE35" s="16">
        <f t="shared" si="12"/>
        <v>-16.377405982603481</v>
      </c>
      <c r="AF35" s="16">
        <f t="shared" si="12"/>
        <v>-16.730339081528584</v>
      </c>
      <c r="AG35" s="16">
        <f t="shared" si="12"/>
        <v>-17.155189092880143</v>
      </c>
      <c r="AH35" s="16">
        <f t="shared" si="12"/>
        <v>-17.459186307237776</v>
      </c>
      <c r="AI35" s="16">
        <f t="shared" si="12"/>
        <v>-17.835431772158746</v>
      </c>
      <c r="AJ35" s="16">
        <f t="shared" si="12"/>
        <v>-18.219785326848768</v>
      </c>
      <c r="AK35" s="16">
        <f t="shared" si="12"/>
        <v>-18.682458316631802</v>
      </c>
      <c r="AL35" s="16">
        <f t="shared" si="12"/>
        <v>-17.905570403927353</v>
      </c>
      <c r="AM35" s="16">
        <f t="shared" si="12"/>
        <v>-11.171969693400992</v>
      </c>
    </row>
    <row r="36" spans="1:39" ht="6" customHeight="1" x14ac:dyDescent="0.2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x14ac:dyDescent="0.25">
      <c r="A37" s="133" t="s">
        <v>78</v>
      </c>
      <c r="B37" s="133"/>
    </row>
    <row r="38" spans="1:39" ht="6" customHeight="1" x14ac:dyDescent="0.25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x14ac:dyDescent="0.25">
      <c r="A39" s="131">
        <f>MIN(A$1:A38)-1</f>
        <v>-11</v>
      </c>
      <c r="B39" s="131"/>
      <c r="C39" s="1" t="s">
        <v>15</v>
      </c>
      <c r="D39" s="131" t="str">
        <f>"("&amp;-$A$18&amp;") + ("&amp;-$A34&amp;")"</f>
        <v>(2) + (9)</v>
      </c>
      <c r="E39" s="147">
        <f>NPV($D$2,F39:AM39)*(1+$D$2)^0.5</f>
        <v>-47.803991251824158</v>
      </c>
      <c r="F39" s="16">
        <f t="shared" ref="F39:AM39" si="13">F$18+F34</f>
        <v>0</v>
      </c>
      <c r="G39" s="16">
        <f t="shared" si="13"/>
        <v>0</v>
      </c>
      <c r="H39" s="16">
        <f t="shared" si="13"/>
        <v>0</v>
      </c>
      <c r="I39" s="16">
        <f t="shared" si="13"/>
        <v>-1.0254811764013136</v>
      </c>
      <c r="J39" s="16">
        <f t="shared" si="13"/>
        <v>-1.8852390160044292</v>
      </c>
      <c r="K39" s="16">
        <f>K$18+K34</f>
        <v>-2.0512113177544018</v>
      </c>
      <c r="L39" s="16">
        <f t="shared" si="13"/>
        <v>-3.6291514809338725</v>
      </c>
      <c r="M39" s="16">
        <f t="shared" si="13"/>
        <v>-4.9002005204594656</v>
      </c>
      <c r="N39" s="16">
        <f t="shared" si="13"/>
        <v>-5.8676513610367733</v>
      </c>
      <c r="O39" s="16">
        <f t="shared" si="13"/>
        <v>-7.0046526354741445</v>
      </c>
      <c r="P39" s="16">
        <f t="shared" si="13"/>
        <v>-7.0198459577358072</v>
      </c>
      <c r="Q39" s="16">
        <f t="shared" si="13"/>
        <v>-8.6090425799750232</v>
      </c>
      <c r="R39" s="16">
        <f t="shared" si="13"/>
        <v>-8.4232097701074071</v>
      </c>
      <c r="S39" s="16">
        <f t="shared" si="13"/>
        <v>-7.3027888619502743</v>
      </c>
      <c r="T39" s="16">
        <f t="shared" si="13"/>
        <v>-0.47240110706926686</v>
      </c>
      <c r="U39" s="16">
        <f t="shared" si="13"/>
        <v>-0.21973036797196066</v>
      </c>
      <c r="V39" s="16">
        <f t="shared" si="13"/>
        <v>-3.2900282038079514</v>
      </c>
      <c r="W39" s="16">
        <f t="shared" si="13"/>
        <v>-2.7350432166601575</v>
      </c>
      <c r="X39" s="16">
        <f t="shared" si="13"/>
        <v>-5.0870702778855463</v>
      </c>
      <c r="Y39" s="16">
        <f t="shared" si="13"/>
        <v>-5.8993200470244123</v>
      </c>
      <c r="Z39" s="16">
        <f t="shared" si="13"/>
        <v>-2.9148396716393687</v>
      </c>
      <c r="AA39" s="16">
        <f t="shared" si="13"/>
        <v>-3.2473739276330011</v>
      </c>
      <c r="AB39" s="16">
        <f t="shared" si="13"/>
        <v>-3.579008069056961</v>
      </c>
      <c r="AC39" s="16">
        <f t="shared" si="13"/>
        <v>-3.9569803181858951</v>
      </c>
      <c r="AD39" s="16">
        <f t="shared" si="13"/>
        <v>-4.2335785854810446</v>
      </c>
      <c r="AE39" s="16">
        <f t="shared" si="13"/>
        <v>-4.5518118384722843</v>
      </c>
      <c r="AF39" s="16">
        <f t="shared" si="13"/>
        <v>-4.858929325310509</v>
      </c>
      <c r="AG39" s="16">
        <f t="shared" si="13"/>
        <v>-5.204588946805579</v>
      </c>
      <c r="AH39" s="16">
        <f t="shared" si="13"/>
        <v>-5.416181667243638</v>
      </c>
      <c r="AI39" s="16">
        <f t="shared" si="13"/>
        <v>-5.6337711143617906</v>
      </c>
      <c r="AJ39" s="16">
        <f t="shared" si="13"/>
        <v>-5.7664349422410908</v>
      </c>
      <c r="AK39" s="16">
        <f t="shared" si="13"/>
        <v>-5.939778345332833</v>
      </c>
      <c r="AL39" s="16">
        <f t="shared" si="13"/>
        <v>-5.2721412010796431</v>
      </c>
      <c r="AM39" s="16">
        <f t="shared" si="13"/>
        <v>-20.060269679770023</v>
      </c>
    </row>
    <row r="40" spans="1:39" x14ac:dyDescent="0.25">
      <c r="A40" s="131">
        <f>MIN(A$1:A39)-1</f>
        <v>-12</v>
      </c>
      <c r="B40" s="131"/>
      <c r="C40" s="1" t="s">
        <v>16</v>
      </c>
      <c r="D40" s="131" t="str">
        <f>"("&amp;-$A$18&amp;") + ("&amp;-$A35&amp;")"</f>
        <v>(2) + (10)</v>
      </c>
      <c r="E40" s="147">
        <f>NPV($D$2,F40:AM40)*(1+$D$2)^0.5</f>
        <v>-54.088915295332981</v>
      </c>
      <c r="F40" s="16">
        <f t="shared" ref="F40:AM40" si="14">F$18+F35</f>
        <v>0</v>
      </c>
      <c r="G40" s="16">
        <f t="shared" si="14"/>
        <v>0</v>
      </c>
      <c r="H40" s="16">
        <f t="shared" si="14"/>
        <v>0</v>
      </c>
      <c r="I40" s="16">
        <f t="shared" si="14"/>
        <v>-1.0254811764013136</v>
      </c>
      <c r="J40" s="16">
        <f t="shared" si="14"/>
        <v>-1.8852390160044292</v>
      </c>
      <c r="K40" s="16">
        <f>K$18+K35</f>
        <v>-2.0512113177544018</v>
      </c>
      <c r="L40" s="16">
        <f t="shared" si="14"/>
        <v>-3.6291514809338725</v>
      </c>
      <c r="M40" s="16">
        <f t="shared" si="14"/>
        <v>-4.9002005204594656</v>
      </c>
      <c r="N40" s="16">
        <f t="shared" si="14"/>
        <v>-5.8676513610367733</v>
      </c>
      <c r="O40" s="16">
        <f t="shared" si="14"/>
        <v>-7.0046526354741445</v>
      </c>
      <c r="P40" s="16">
        <f t="shared" si="14"/>
        <v>-7.0198459577358072</v>
      </c>
      <c r="Q40" s="16">
        <f t="shared" si="14"/>
        <v>-8.6090425799750232</v>
      </c>
      <c r="R40" s="16">
        <f t="shared" si="14"/>
        <v>-8.4232097701074071</v>
      </c>
      <c r="S40" s="16">
        <f t="shared" si="14"/>
        <v>-7.3027888619502743</v>
      </c>
      <c r="T40" s="16">
        <f t="shared" si="14"/>
        <v>-0.47240110706926686</v>
      </c>
      <c r="U40" s="16">
        <f t="shared" si="14"/>
        <v>-0.21973036797196066</v>
      </c>
      <c r="V40" s="16">
        <f t="shared" si="14"/>
        <v>-3.2900282038079514</v>
      </c>
      <c r="W40" s="16">
        <f t="shared" si="14"/>
        <v>-2.7350432166601575</v>
      </c>
      <c r="X40" s="16">
        <f t="shared" si="14"/>
        <v>-5.0870702778855463</v>
      </c>
      <c r="Y40" s="16">
        <f t="shared" si="14"/>
        <v>-5.8993200470244123</v>
      </c>
      <c r="Z40" s="16">
        <f t="shared" si="14"/>
        <v>-5.2908033351557737</v>
      </c>
      <c r="AA40" s="16">
        <f t="shared" si="14"/>
        <v>-5.6745396080981827</v>
      </c>
      <c r="AB40" s="16">
        <f t="shared" si="14"/>
        <v>-6.0584791699361684</v>
      </c>
      <c r="AC40" s="16">
        <f t="shared" si="14"/>
        <v>-6.4994150757023679</v>
      </c>
      <c r="AD40" s="16">
        <f t="shared" si="14"/>
        <v>-6.8210663633860698</v>
      </c>
      <c r="AE40" s="16">
        <f t="shared" si="14"/>
        <v>-7.1950599779911641</v>
      </c>
      <c r="AF40" s="16">
        <f t="shared" si="14"/>
        <v>-7.5591394622360202</v>
      </c>
      <c r="AG40" s="16">
        <f t="shared" si="14"/>
        <v>-7.9733681845564828</v>
      </c>
      <c r="AH40" s="16">
        <f t="shared" si="14"/>
        <v>-8.2340248454087508</v>
      </c>
      <c r="AI40" s="16">
        <f t="shared" si="14"/>
        <v>-8.5123388130163598</v>
      </c>
      <c r="AJ40" s="16">
        <f t="shared" si="14"/>
        <v>-8.7070357748016676</v>
      </c>
      <c r="AK40" s="16">
        <f t="shared" si="14"/>
        <v>-8.9550527568929592</v>
      </c>
      <c r="AL40" s="16">
        <f t="shared" si="14"/>
        <v>-8.1620289957327934</v>
      </c>
      <c r="AM40" s="16">
        <f t="shared" si="14"/>
        <v>-21.863381121118628</v>
      </c>
    </row>
    <row r="41" spans="1:39" ht="6" customHeight="1" x14ac:dyDescent="0.25">
      <c r="E41" s="14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33" t="s">
        <v>79</v>
      </c>
      <c r="B42" s="133"/>
      <c r="E42" s="19"/>
    </row>
    <row r="43" spans="1:39" ht="6" customHeight="1" x14ac:dyDescent="0.25">
      <c r="E43" s="14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x14ac:dyDescent="0.25">
      <c r="A44" s="131">
        <f>MIN(A$1:A43)-1</f>
        <v>-13</v>
      </c>
      <c r="B44" s="131"/>
      <c r="C44" s="1" t="s">
        <v>15</v>
      </c>
      <c r="D44" s="131" t="str">
        <f>"("&amp;-$A39&amp;") / ("&amp;-$A$9&amp;")"</f>
        <v>(11) / (1)</v>
      </c>
      <c r="E44" s="148">
        <f>IF(E$9=0,0,E39/E$9*1000)</f>
        <v>-22.205447791673596</v>
      </c>
      <c r="F44" s="7"/>
      <c r="G44" s="7"/>
      <c r="H44" s="7">
        <f t="shared" ref="H44:AM44" si="15">IF(H$9=0,0,H39/H$9*1000)</f>
        <v>0</v>
      </c>
      <c r="I44" s="7">
        <f t="shared" si="15"/>
        <v>-20.622930269752228</v>
      </c>
      <c r="J44" s="7">
        <f t="shared" si="15"/>
        <v>-8.8370302718011384</v>
      </c>
      <c r="K44" s="7">
        <f>IF(K$9=0,0,K39/K$9*1000)</f>
        <v>-9.6150230050268402</v>
      </c>
      <c r="L44" s="7">
        <f t="shared" si="15"/>
        <v>-17.011594405644964</v>
      </c>
      <c r="M44" s="7">
        <f t="shared" si="15"/>
        <v>-22.88350988095377</v>
      </c>
      <c r="N44" s="7">
        <f t="shared" si="15"/>
        <v>-27.504529803204164</v>
      </c>
      <c r="O44" s="7">
        <f t="shared" si="15"/>
        <v>-32.834206621889265</v>
      </c>
      <c r="P44" s="7">
        <f t="shared" si="15"/>
        <v>-32.905425097433074</v>
      </c>
      <c r="Q44" s="7">
        <f t="shared" si="15"/>
        <v>-40.203479453926114</v>
      </c>
      <c r="R44" s="7">
        <f t="shared" si="15"/>
        <v>-39.483672410902074</v>
      </c>
      <c r="S44" s="7">
        <f t="shared" si="15"/>
        <v>-34.231715816279888</v>
      </c>
      <c r="T44" s="7">
        <f t="shared" si="15"/>
        <v>-2.2143732694707152</v>
      </c>
      <c r="U44" s="7">
        <f t="shared" si="15"/>
        <v>-1.0261216914773321</v>
      </c>
      <c r="V44" s="7">
        <f t="shared" si="15"/>
        <v>-15.421959011727818</v>
      </c>
      <c r="W44" s="7">
        <f t="shared" si="15"/>
        <v>-12.820475014110034</v>
      </c>
      <c r="X44" s="7">
        <f t="shared" si="15"/>
        <v>-23.845567410190277</v>
      </c>
      <c r="Y44" s="7">
        <f t="shared" si="15"/>
        <v>-27.549311099280043</v>
      </c>
      <c r="Z44" s="7">
        <f t="shared" si="15"/>
        <v>-13.663268263096182</v>
      </c>
      <c r="AA44" s="7">
        <f t="shared" si="15"/>
        <v>-15.222017716974285</v>
      </c>
      <c r="AB44" s="7">
        <f t="shared" si="15"/>
        <v>-16.776547896992277</v>
      </c>
      <c r="AC44" s="7">
        <f t="shared" si="15"/>
        <v>-18.478753641178784</v>
      </c>
      <c r="AD44" s="7">
        <f t="shared" si="15"/>
        <v>-19.844837604324827</v>
      </c>
      <c r="AE44" s="7">
        <f t="shared" si="15"/>
        <v>-21.336551316115909</v>
      </c>
      <c r="AF44" s="7">
        <f t="shared" si="15"/>
        <v>-22.776160036892833</v>
      </c>
      <c r="AG44" s="7">
        <f t="shared" si="15"/>
        <v>-24.304977335776648</v>
      </c>
      <c r="AH44" s="7">
        <f t="shared" si="15"/>
        <v>-25.388272226853772</v>
      </c>
      <c r="AI44" s="7">
        <f t="shared" si="15"/>
        <v>-26.408219572884654</v>
      </c>
      <c r="AJ44" s="7">
        <f t="shared" si="15"/>
        <v>-27.030079322757153</v>
      </c>
      <c r="AK44" s="7">
        <f t="shared" si="15"/>
        <v>-27.738247830591707</v>
      </c>
      <c r="AL44" s="7">
        <f t="shared" si="15"/>
        <v>-26.242264477984452</v>
      </c>
      <c r="AM44" s="7">
        <f t="shared" si="15"/>
        <v>-163.48167616055122</v>
      </c>
    </row>
    <row r="45" spans="1:39" x14ac:dyDescent="0.25">
      <c r="A45" s="131">
        <f>MIN(A$1:A44)-1</f>
        <v>-14</v>
      </c>
      <c r="B45" s="131"/>
      <c r="C45" s="1" t="s">
        <v>16</v>
      </c>
      <c r="D45" s="131" t="str">
        <f>"("&amp;-$A40&amp;") / ("&amp;-$A$9&amp;")"</f>
        <v>(12) / (1)</v>
      </c>
      <c r="E45" s="148">
        <f>IF(E$9=0,0,E40/E$9*1000)</f>
        <v>-25.124859938403997</v>
      </c>
      <c r="F45" s="7"/>
      <c r="G45" s="7"/>
      <c r="H45" s="7">
        <f t="shared" ref="H45:AM45" si="16">IF(H$9=0,0,H40/H$9*1000)</f>
        <v>0</v>
      </c>
      <c r="I45" s="7">
        <f t="shared" si="16"/>
        <v>-20.622930269752228</v>
      </c>
      <c r="J45" s="7">
        <f t="shared" si="16"/>
        <v>-8.8370302718011384</v>
      </c>
      <c r="K45" s="7">
        <f>IF(K$9=0,0,K40/K$9*1000)</f>
        <v>-9.6150230050268402</v>
      </c>
      <c r="L45" s="7">
        <f t="shared" si="16"/>
        <v>-17.011594405644964</v>
      </c>
      <c r="M45" s="7">
        <f t="shared" si="16"/>
        <v>-22.88350988095377</v>
      </c>
      <c r="N45" s="7">
        <f t="shared" si="16"/>
        <v>-27.504529803204164</v>
      </c>
      <c r="O45" s="7">
        <f t="shared" si="16"/>
        <v>-32.834206621889265</v>
      </c>
      <c r="P45" s="7">
        <f t="shared" si="16"/>
        <v>-32.905425097433074</v>
      </c>
      <c r="Q45" s="7">
        <f t="shared" si="16"/>
        <v>-40.203479453926114</v>
      </c>
      <c r="R45" s="7">
        <f t="shared" si="16"/>
        <v>-39.483672410902074</v>
      </c>
      <c r="S45" s="7">
        <f t="shared" si="16"/>
        <v>-34.231715816279888</v>
      </c>
      <c r="T45" s="7">
        <f t="shared" si="16"/>
        <v>-2.2143732694707152</v>
      </c>
      <c r="U45" s="7">
        <f t="shared" si="16"/>
        <v>-1.0261216914773321</v>
      </c>
      <c r="V45" s="7">
        <f t="shared" si="16"/>
        <v>-15.421959011727818</v>
      </c>
      <c r="W45" s="7">
        <f t="shared" si="16"/>
        <v>-12.820475014110034</v>
      </c>
      <c r="X45" s="7">
        <f t="shared" si="16"/>
        <v>-23.845567410190277</v>
      </c>
      <c r="Y45" s="7">
        <f t="shared" si="16"/>
        <v>-27.549311099280043</v>
      </c>
      <c r="Z45" s="7">
        <f t="shared" si="16"/>
        <v>-24.800563131782834</v>
      </c>
      <c r="AA45" s="7">
        <f t="shared" si="16"/>
        <v>-26.599321290081125</v>
      </c>
      <c r="AB45" s="7">
        <f t="shared" si="16"/>
        <v>-28.399032362099579</v>
      </c>
      <c r="AC45" s="7">
        <f t="shared" si="16"/>
        <v>-30.351702646509139</v>
      </c>
      <c r="AD45" s="7">
        <f t="shared" si="16"/>
        <v>-31.973648660720048</v>
      </c>
      <c r="AE45" s="7">
        <f t="shared" si="16"/>
        <v>-33.726738250776457</v>
      </c>
      <c r="AF45" s="7">
        <f t="shared" si="16"/>
        <v>-35.433355499995308</v>
      </c>
      <c r="AG45" s="7">
        <f t="shared" si="16"/>
        <v>-37.23493536110896</v>
      </c>
      <c r="AH45" s="7">
        <f t="shared" si="16"/>
        <v>-38.596870847632012</v>
      </c>
      <c r="AI45" s="7">
        <f t="shared" si="16"/>
        <v>-39.90146349394066</v>
      </c>
      <c r="AJ45" s="7">
        <f t="shared" si="16"/>
        <v>-40.814102650311924</v>
      </c>
      <c r="AK45" s="7">
        <f t="shared" si="16"/>
        <v>-41.819316860855281</v>
      </c>
      <c r="AL45" s="7">
        <f t="shared" si="16"/>
        <v>-40.62678054585021</v>
      </c>
      <c r="AM45" s="7">
        <f t="shared" si="16"/>
        <v>-178.17617854967943</v>
      </c>
    </row>
    <row r="46" spans="1:39" ht="6" customHeight="1" x14ac:dyDescent="0.25">
      <c r="A46" s="7"/>
      <c r="B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8" spans="1:39" ht="17.25" x14ac:dyDescent="0.3">
      <c r="A48" s="141" t="s">
        <v>125</v>
      </c>
      <c r="B48" s="140"/>
      <c r="C48" s="136"/>
      <c r="E48" s="145" t="s">
        <v>6</v>
      </c>
      <c r="F48" s="145">
        <f t="shared" ref="F48:G48" si="17">F$7</f>
        <v>2021</v>
      </c>
      <c r="G48" s="145">
        <f t="shared" si="17"/>
        <v>2022</v>
      </c>
      <c r="H48" s="145">
        <f>H$7</f>
        <v>2023</v>
      </c>
      <c r="I48" s="145">
        <f t="shared" ref="I48:AM48" si="18">I$7</f>
        <v>2024</v>
      </c>
      <c r="J48" s="145">
        <f t="shared" si="18"/>
        <v>2025</v>
      </c>
      <c r="K48" s="145">
        <f t="shared" si="18"/>
        <v>2026</v>
      </c>
      <c r="L48" s="145">
        <f t="shared" si="18"/>
        <v>2027</v>
      </c>
      <c r="M48" s="145">
        <f t="shared" si="18"/>
        <v>2028</v>
      </c>
      <c r="N48" s="145">
        <f t="shared" si="18"/>
        <v>2029</v>
      </c>
      <c r="O48" s="145">
        <f t="shared" si="18"/>
        <v>2030</v>
      </c>
      <c r="P48" s="145">
        <f t="shared" si="18"/>
        <v>2031</v>
      </c>
      <c r="Q48" s="145">
        <f t="shared" si="18"/>
        <v>2032</v>
      </c>
      <c r="R48" s="145">
        <f t="shared" si="18"/>
        <v>2033</v>
      </c>
      <c r="S48" s="145">
        <f t="shared" si="18"/>
        <v>2034</v>
      </c>
      <c r="T48" s="145">
        <f t="shared" si="18"/>
        <v>2035</v>
      </c>
      <c r="U48" s="145">
        <f t="shared" si="18"/>
        <v>2036</v>
      </c>
      <c r="V48" s="145">
        <f t="shared" si="18"/>
        <v>2037</v>
      </c>
      <c r="W48" s="145">
        <f t="shared" si="18"/>
        <v>2038</v>
      </c>
      <c r="X48" s="145">
        <f t="shared" si="18"/>
        <v>2039</v>
      </c>
      <c r="Y48" s="145">
        <f t="shared" si="18"/>
        <v>2040</v>
      </c>
      <c r="Z48" s="145">
        <f t="shared" si="18"/>
        <v>2041</v>
      </c>
      <c r="AA48" s="145">
        <f t="shared" si="18"/>
        <v>2042</v>
      </c>
      <c r="AB48" s="145">
        <f t="shared" si="18"/>
        <v>2043</v>
      </c>
      <c r="AC48" s="145">
        <f t="shared" si="18"/>
        <v>2044</v>
      </c>
      <c r="AD48" s="145">
        <f t="shared" si="18"/>
        <v>2045</v>
      </c>
      <c r="AE48" s="145">
        <f t="shared" si="18"/>
        <v>2046</v>
      </c>
      <c r="AF48" s="145">
        <f t="shared" si="18"/>
        <v>2047</v>
      </c>
      <c r="AG48" s="145">
        <f t="shared" si="18"/>
        <v>2048</v>
      </c>
      <c r="AH48" s="145">
        <f t="shared" si="18"/>
        <v>2049</v>
      </c>
      <c r="AI48" s="145">
        <f t="shared" si="18"/>
        <v>2050</v>
      </c>
      <c r="AJ48" s="145">
        <f t="shared" si="18"/>
        <v>2051</v>
      </c>
      <c r="AK48" s="145">
        <f t="shared" si="18"/>
        <v>2052</v>
      </c>
      <c r="AL48" s="145">
        <f t="shared" si="18"/>
        <v>2053</v>
      </c>
      <c r="AM48" s="145">
        <f t="shared" si="18"/>
        <v>2054</v>
      </c>
    </row>
    <row r="49" spans="1:39" ht="6" customHeight="1" x14ac:dyDescent="0.25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x14ac:dyDescent="0.25">
      <c r="A50" s="131">
        <f>MIN(A$1:A49)-1</f>
        <v>-15</v>
      </c>
      <c r="B50" s="131"/>
      <c r="C50" s="1" t="s">
        <v>88</v>
      </c>
      <c r="F50" s="7">
        <v>0</v>
      </c>
      <c r="G50" s="7">
        <v>0</v>
      </c>
      <c r="H50" s="7">
        <v>0</v>
      </c>
      <c r="I50" s="165">
        <v>-19.197382608710434</v>
      </c>
      <c r="J50" s="165">
        <v>-22.932484897457844</v>
      </c>
      <c r="K50" s="165">
        <v>-18.706387305457252</v>
      </c>
      <c r="L50" s="165">
        <v>-21.472521754895897</v>
      </c>
      <c r="M50" s="165">
        <v>-28.929678348660619</v>
      </c>
      <c r="N50" s="165">
        <v>-23.490160656395865</v>
      </c>
      <c r="O50" s="165">
        <v>-22.488383015337313</v>
      </c>
      <c r="P50" s="165">
        <v>-21.914907278822561</v>
      </c>
      <c r="Q50" s="165">
        <v>-25.12954341803799</v>
      </c>
      <c r="R50" s="165">
        <v>-27.922210949156057</v>
      </c>
      <c r="S50" s="165">
        <v>-28.050973530167461</v>
      </c>
      <c r="T50" s="165">
        <v>-29.108926615915856</v>
      </c>
      <c r="U50" s="165">
        <v>-42.624151344006513</v>
      </c>
      <c r="V50" s="165">
        <v>-36.332475254421993</v>
      </c>
      <c r="W50" s="165">
        <v>-36.216119960555069</v>
      </c>
      <c r="X50" s="165">
        <v>-37.152021759710259</v>
      </c>
      <c r="Y50" s="165">
        <v>-42.299967486276074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6" customHeight="1" x14ac:dyDescent="0.25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x14ac:dyDescent="0.25">
      <c r="A52" s="131">
        <f>MIN(A$1:A51)-1</f>
        <v>-16</v>
      </c>
      <c r="B52" s="131"/>
      <c r="C52" s="139" t="s">
        <v>13</v>
      </c>
      <c r="J52" s="7"/>
      <c r="P52" s="7"/>
      <c r="Q52" s="7">
        <f>-PMT($D$4,COUNT(Q50:$Y50),NPV($D$2,Q50:$Y50))*(1+$D$3)</f>
        <v>-30.522871206363593</v>
      </c>
      <c r="R52" s="7">
        <f t="shared" ref="R52:AM52" si="19">Q52*(1+$D$3)</f>
        <v>-31.180639080860729</v>
      </c>
      <c r="S52" s="7">
        <f t="shared" si="19"/>
        <v>-31.852581853053277</v>
      </c>
      <c r="T52" s="7">
        <f t="shared" si="19"/>
        <v>-32.539004991986573</v>
      </c>
      <c r="U52" s="7">
        <f t="shared" si="19"/>
        <v>-33.24022054956388</v>
      </c>
      <c r="V52" s="7">
        <f t="shared" si="19"/>
        <v>-33.956547302406982</v>
      </c>
      <c r="W52" s="7">
        <f t="shared" si="19"/>
        <v>-34.688310896773849</v>
      </c>
      <c r="X52" s="7">
        <f t="shared" si="19"/>
        <v>-35.435843996599324</v>
      </c>
      <c r="Y52" s="7">
        <f t="shared" si="19"/>
        <v>-36.19948643472604</v>
      </c>
      <c r="Z52" s="7">
        <f t="shared" si="19"/>
        <v>-36.979585367394385</v>
      </c>
      <c r="AA52" s="7">
        <f t="shared" si="19"/>
        <v>-37.776495432061729</v>
      </c>
      <c r="AB52" s="7">
        <f t="shared" si="19"/>
        <v>-38.59057890862266</v>
      </c>
      <c r="AC52" s="7">
        <f t="shared" si="19"/>
        <v>-39.422205884103477</v>
      </c>
      <c r="AD52" s="7">
        <f t="shared" si="19"/>
        <v>-40.271754420905907</v>
      </c>
      <c r="AE52" s="7">
        <f t="shared" si="19"/>
        <v>-41.139610728676431</v>
      </c>
      <c r="AF52" s="7">
        <f t="shared" si="19"/>
        <v>-42.026169339879409</v>
      </c>
      <c r="AG52" s="7">
        <f t="shared" si="19"/>
        <v>-42.931833289153808</v>
      </c>
      <c r="AH52" s="7">
        <f t="shared" si="19"/>
        <v>-43.85701429653507</v>
      </c>
      <c r="AI52" s="7">
        <f t="shared" si="19"/>
        <v>-44.802132954625399</v>
      </c>
      <c r="AJ52" s="7">
        <f t="shared" si="19"/>
        <v>-45.767618919797577</v>
      </c>
      <c r="AK52" s="7">
        <f t="shared" si="19"/>
        <v>-46.753911107519215</v>
      </c>
      <c r="AL52" s="7">
        <f t="shared" si="19"/>
        <v>-47.761457891886252</v>
      </c>
      <c r="AM52" s="7">
        <f t="shared" si="19"/>
        <v>-48.790717309456397</v>
      </c>
    </row>
    <row r="53" spans="1:39" x14ac:dyDescent="0.25">
      <c r="A53" s="131">
        <f>MIN(A$1:A52)-1</f>
        <v>-17</v>
      </c>
      <c r="B53" s="131"/>
      <c r="C53" s="139" t="s">
        <v>14</v>
      </c>
      <c r="W53" s="7">
        <f>-PMT($D$4,COUNT(W50:$Y50),NPV($D$2,W50:$Y50))*(1+$D$3)</f>
        <v>-37.641573613137346</v>
      </c>
      <c r="X53" s="7">
        <f t="shared" ref="X53:AM53" si="20">W53*(1+$D$3)</f>
        <v>-38.452749524500454</v>
      </c>
      <c r="Y53" s="7">
        <f t="shared" si="20"/>
        <v>-39.281406276753437</v>
      </c>
      <c r="Z53" s="7">
        <f t="shared" si="20"/>
        <v>-40.127920582017474</v>
      </c>
      <c r="AA53" s="7">
        <f t="shared" si="20"/>
        <v>-40.992677270559952</v>
      </c>
      <c r="AB53" s="7">
        <f t="shared" si="20"/>
        <v>-41.876069465740514</v>
      </c>
      <c r="AC53" s="7">
        <f t="shared" si="20"/>
        <v>-42.778498762727217</v>
      </c>
      <c r="AD53" s="7">
        <f t="shared" si="20"/>
        <v>-43.700375411063987</v>
      </c>
      <c r="AE53" s="7">
        <f t="shared" si="20"/>
        <v>-44.642118501172412</v>
      </c>
      <c r="AF53" s="7">
        <f t="shared" si="20"/>
        <v>-45.604156154872676</v>
      </c>
      <c r="AG53" s="7">
        <f t="shared" si="20"/>
        <v>-46.586925720010179</v>
      </c>
      <c r="AH53" s="7">
        <f t="shared" si="20"/>
        <v>-47.590873969276394</v>
      </c>
      <c r="AI53" s="7">
        <f t="shared" si="20"/>
        <v>-48.616457303314299</v>
      </c>
      <c r="AJ53" s="7">
        <f t="shared" si="20"/>
        <v>-49.664141958200723</v>
      </c>
      <c r="AK53" s="7">
        <f t="shared" si="20"/>
        <v>-50.734404217399948</v>
      </c>
      <c r="AL53" s="7">
        <f t="shared" si="20"/>
        <v>-51.827730628284918</v>
      </c>
      <c r="AM53" s="7">
        <f t="shared" si="20"/>
        <v>-52.944618223324454</v>
      </c>
    </row>
    <row r="54" spans="1:39" ht="6" customHeight="1" x14ac:dyDescent="0.25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x14ac:dyDescent="0.25">
      <c r="A55" s="131">
        <f>MIN(A$1:A54)-1</f>
        <v>-18</v>
      </c>
      <c r="B55" s="143"/>
      <c r="C55" s="144" t="s">
        <v>86</v>
      </c>
      <c r="E55" s="7">
        <f>$E60/$E$9*1000</f>
        <v>-30.385548716146108</v>
      </c>
      <c r="F55" s="7">
        <f>IF(F$7&lt;=$Y$7,F50,F52)</f>
        <v>0</v>
      </c>
      <c r="G55" s="7">
        <f t="shared" ref="G55:AM55" si="21">IF(G$7&lt;=$Y$7,G50,G52)</f>
        <v>0</v>
      </c>
      <c r="H55" s="7">
        <f t="shared" si="21"/>
        <v>0</v>
      </c>
      <c r="I55" s="7">
        <f t="shared" si="21"/>
        <v>-19.197382608710434</v>
      </c>
      <c r="J55" s="7">
        <f t="shared" si="21"/>
        <v>-22.932484897457844</v>
      </c>
      <c r="K55" s="7">
        <f t="shared" si="21"/>
        <v>-18.706387305457252</v>
      </c>
      <c r="L55" s="7">
        <f t="shared" si="21"/>
        <v>-21.472521754895897</v>
      </c>
      <c r="M55" s="7">
        <f t="shared" si="21"/>
        <v>-28.929678348660619</v>
      </c>
      <c r="N55" s="7">
        <f t="shared" si="21"/>
        <v>-23.490160656395865</v>
      </c>
      <c r="O55" s="7">
        <f t="shared" si="21"/>
        <v>-22.488383015337313</v>
      </c>
      <c r="P55" s="7">
        <f t="shared" si="21"/>
        <v>-21.914907278822561</v>
      </c>
      <c r="Q55" s="7">
        <f t="shared" si="21"/>
        <v>-25.12954341803799</v>
      </c>
      <c r="R55" s="7">
        <f t="shared" si="21"/>
        <v>-27.922210949156057</v>
      </c>
      <c r="S55" s="7">
        <f t="shared" si="21"/>
        <v>-28.050973530167461</v>
      </c>
      <c r="T55" s="7">
        <f t="shared" si="21"/>
        <v>-29.108926615915856</v>
      </c>
      <c r="U55" s="7">
        <f t="shared" si="21"/>
        <v>-42.624151344006513</v>
      </c>
      <c r="V55" s="7">
        <f t="shared" si="21"/>
        <v>-36.332475254421993</v>
      </c>
      <c r="W55" s="7">
        <f t="shared" si="21"/>
        <v>-36.216119960555069</v>
      </c>
      <c r="X55" s="7">
        <f t="shared" si="21"/>
        <v>-37.152021759710259</v>
      </c>
      <c r="Y55" s="7">
        <f t="shared" si="21"/>
        <v>-42.299967486276074</v>
      </c>
      <c r="Z55" s="7">
        <f t="shared" si="21"/>
        <v>-36.979585367394385</v>
      </c>
      <c r="AA55" s="7">
        <f t="shared" si="21"/>
        <v>-37.776495432061729</v>
      </c>
      <c r="AB55" s="7">
        <f t="shared" si="21"/>
        <v>-38.59057890862266</v>
      </c>
      <c r="AC55" s="7">
        <f t="shared" si="21"/>
        <v>-39.422205884103477</v>
      </c>
      <c r="AD55" s="7">
        <f t="shared" si="21"/>
        <v>-40.271754420905907</v>
      </c>
      <c r="AE55" s="7">
        <f t="shared" si="21"/>
        <v>-41.139610728676431</v>
      </c>
      <c r="AF55" s="7">
        <f t="shared" si="21"/>
        <v>-42.026169339879409</v>
      </c>
      <c r="AG55" s="7">
        <f t="shared" si="21"/>
        <v>-42.931833289153808</v>
      </c>
      <c r="AH55" s="7">
        <f t="shared" si="21"/>
        <v>-43.85701429653507</v>
      </c>
      <c r="AI55" s="7">
        <f t="shared" si="21"/>
        <v>-44.802132954625399</v>
      </c>
      <c r="AJ55" s="7">
        <f t="shared" si="21"/>
        <v>-45.767618919797577</v>
      </c>
      <c r="AK55" s="7">
        <f t="shared" si="21"/>
        <v>-46.753911107519215</v>
      </c>
      <c r="AL55" s="7">
        <f t="shared" si="21"/>
        <v>-47.761457891886252</v>
      </c>
      <c r="AM55" s="7">
        <f t="shared" si="21"/>
        <v>-48.790717309456397</v>
      </c>
    </row>
    <row r="56" spans="1:39" x14ac:dyDescent="0.25">
      <c r="A56" s="131">
        <f>MIN(A$1:A55)-1</f>
        <v>-19</v>
      </c>
      <c r="B56" s="131"/>
      <c r="C56" s="144" t="s">
        <v>87</v>
      </c>
      <c r="E56" s="7">
        <f>$E61/$E$9*1000</f>
        <v>-31.210819859266476</v>
      </c>
      <c r="F56" s="7">
        <f>IF(F$7&lt;=$Y$7,F50,F53)</f>
        <v>0</v>
      </c>
      <c r="G56" s="7">
        <f t="shared" ref="G56:AM56" si="22">IF(G$7&lt;=$Y$7,G50,G53)</f>
        <v>0</v>
      </c>
      <c r="H56" s="7">
        <f t="shared" si="22"/>
        <v>0</v>
      </c>
      <c r="I56" s="7">
        <f t="shared" si="22"/>
        <v>-19.197382608710434</v>
      </c>
      <c r="J56" s="7">
        <f t="shared" si="22"/>
        <v>-22.932484897457844</v>
      </c>
      <c r="K56" s="7">
        <f t="shared" si="22"/>
        <v>-18.706387305457252</v>
      </c>
      <c r="L56" s="7">
        <f t="shared" si="22"/>
        <v>-21.472521754895897</v>
      </c>
      <c r="M56" s="7">
        <f t="shared" si="22"/>
        <v>-28.929678348660619</v>
      </c>
      <c r="N56" s="7">
        <f t="shared" si="22"/>
        <v>-23.490160656395865</v>
      </c>
      <c r="O56" s="7">
        <f t="shared" si="22"/>
        <v>-22.488383015337313</v>
      </c>
      <c r="P56" s="7">
        <f t="shared" si="22"/>
        <v>-21.914907278822561</v>
      </c>
      <c r="Q56" s="7">
        <f t="shared" si="22"/>
        <v>-25.12954341803799</v>
      </c>
      <c r="R56" s="7">
        <f t="shared" si="22"/>
        <v>-27.922210949156057</v>
      </c>
      <c r="S56" s="7">
        <f t="shared" si="22"/>
        <v>-28.050973530167461</v>
      </c>
      <c r="T56" s="7">
        <f t="shared" si="22"/>
        <v>-29.108926615915856</v>
      </c>
      <c r="U56" s="7">
        <f t="shared" si="22"/>
        <v>-42.624151344006513</v>
      </c>
      <c r="V56" s="7">
        <f t="shared" si="22"/>
        <v>-36.332475254421993</v>
      </c>
      <c r="W56" s="7">
        <f t="shared" si="22"/>
        <v>-36.216119960555069</v>
      </c>
      <c r="X56" s="7">
        <f t="shared" si="22"/>
        <v>-37.152021759710259</v>
      </c>
      <c r="Y56" s="7">
        <f t="shared" si="22"/>
        <v>-42.299967486276074</v>
      </c>
      <c r="Z56" s="7">
        <f t="shared" si="22"/>
        <v>-40.127920582017474</v>
      </c>
      <c r="AA56" s="7">
        <f t="shared" si="22"/>
        <v>-40.992677270559952</v>
      </c>
      <c r="AB56" s="7">
        <f t="shared" si="22"/>
        <v>-41.876069465740514</v>
      </c>
      <c r="AC56" s="7">
        <f t="shared" si="22"/>
        <v>-42.778498762727217</v>
      </c>
      <c r="AD56" s="7">
        <f t="shared" si="22"/>
        <v>-43.700375411063987</v>
      </c>
      <c r="AE56" s="7">
        <f t="shared" si="22"/>
        <v>-44.642118501172412</v>
      </c>
      <c r="AF56" s="7">
        <f t="shared" si="22"/>
        <v>-45.604156154872676</v>
      </c>
      <c r="AG56" s="7">
        <f t="shared" si="22"/>
        <v>-46.586925720010179</v>
      </c>
      <c r="AH56" s="7">
        <f t="shared" si="22"/>
        <v>-47.590873969276394</v>
      </c>
      <c r="AI56" s="7">
        <f t="shared" si="22"/>
        <v>-48.616457303314299</v>
      </c>
      <c r="AJ56" s="7">
        <f t="shared" si="22"/>
        <v>-49.664141958200723</v>
      </c>
      <c r="AK56" s="7">
        <f t="shared" si="22"/>
        <v>-50.734404217399948</v>
      </c>
      <c r="AL56" s="7">
        <f t="shared" si="22"/>
        <v>-51.827730628284918</v>
      </c>
      <c r="AM56" s="7">
        <f t="shared" si="22"/>
        <v>-52.944618223324454</v>
      </c>
    </row>
    <row r="58" spans="1:39" x14ac:dyDescent="0.25">
      <c r="A58" s="132" t="s">
        <v>82</v>
      </c>
      <c r="B58" s="132"/>
    </row>
    <row r="59" spans="1:39" ht="6" customHeight="1" x14ac:dyDescent="0.25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x14ac:dyDescent="0.25">
      <c r="A60" s="131">
        <f>MIN(A$1:A59)-1</f>
        <v>-20</v>
      </c>
      <c r="B60" s="131"/>
      <c r="C60" s="1" t="s">
        <v>17</v>
      </c>
      <c r="D60" s="131" t="str">
        <f>"("&amp;-$A$9&amp;") X ("&amp;-$A55&amp;")"</f>
        <v>(1) X (18)</v>
      </c>
      <c r="E60" s="16">
        <f>NPV($D$2,F60:AM60)*(1+$D$2)^0.5</f>
        <v>-65.414150556026613</v>
      </c>
      <c r="F60" s="16">
        <f t="shared" ref="F60:AM60" si="23">F$9*F55/1000</f>
        <v>0</v>
      </c>
      <c r="G60" s="16">
        <f t="shared" si="23"/>
        <v>0</v>
      </c>
      <c r="H60" s="16">
        <f t="shared" si="23"/>
        <v>0</v>
      </c>
      <c r="I60" s="16">
        <f t="shared" si="23"/>
        <v>-0.95459540637059126</v>
      </c>
      <c r="J60" s="16">
        <f t="shared" si="23"/>
        <v>-4.892278733114285</v>
      </c>
      <c r="K60" s="16">
        <f t="shared" si="23"/>
        <v>-3.9907084294224289</v>
      </c>
      <c r="L60" s="16">
        <f t="shared" si="23"/>
        <v>-4.580818956058974</v>
      </c>
      <c r="M60" s="16">
        <f t="shared" si="23"/>
        <v>-6.1949074087983913</v>
      </c>
      <c r="N60" s="16">
        <f t="shared" si="23"/>
        <v>-5.0112499334715697</v>
      </c>
      <c r="O60" s="16">
        <f t="shared" si="23"/>
        <v>-4.7975367021939839</v>
      </c>
      <c r="P60" s="16">
        <f t="shared" si="23"/>
        <v>-4.675194829420346</v>
      </c>
      <c r="Q60" s="16">
        <f t="shared" si="23"/>
        <v>-5.3811588509186388</v>
      </c>
      <c r="R60" s="16">
        <f t="shared" si="23"/>
        <v>-5.9567569506272751</v>
      </c>
      <c r="S60" s="16">
        <f t="shared" si="23"/>
        <v>-5.9842263870847621</v>
      </c>
      <c r="T60" s="16">
        <f t="shared" si="23"/>
        <v>-6.2099237506798106</v>
      </c>
      <c r="U60" s="16">
        <f t="shared" si="23"/>
        <v>-9.1273974004261582</v>
      </c>
      <c r="V60" s="16">
        <f t="shared" si="23"/>
        <v>-7.750952275926883</v>
      </c>
      <c r="W60" s="16">
        <f t="shared" si="23"/>
        <v>-7.7261297356650767</v>
      </c>
      <c r="X60" s="16">
        <f t="shared" si="23"/>
        <v>-7.9257894100860504</v>
      </c>
      <c r="Y60" s="16">
        <f t="shared" si="23"/>
        <v>-9.0579777215115431</v>
      </c>
      <c r="Z60" s="16">
        <f t="shared" si="23"/>
        <v>-7.8890028647677362</v>
      </c>
      <c r="AA60" s="16">
        <f t="shared" si="23"/>
        <v>-8.0590108765034785</v>
      </c>
      <c r="AB60" s="16">
        <f t="shared" si="23"/>
        <v>-8.2326825608921297</v>
      </c>
      <c r="AC60" s="16">
        <f t="shared" si="23"/>
        <v>-8.4417431939375458</v>
      </c>
      <c r="AD60" s="16">
        <f t="shared" si="23"/>
        <v>-8.591334457629566</v>
      </c>
      <c r="AE60" s="16">
        <f t="shared" si="23"/>
        <v>-8.7764777151914828</v>
      </c>
      <c r="AF60" s="16">
        <f t="shared" si="23"/>
        <v>-8.9656108099538603</v>
      </c>
      <c r="AG60" s="16">
        <f t="shared" si="23"/>
        <v>-9.1932834133494481</v>
      </c>
      <c r="AH60" s="16">
        <f t="shared" si="23"/>
        <v>-9.3561922879370396</v>
      </c>
      <c r="AI60" s="16">
        <f t="shared" si="23"/>
        <v>-9.5578182317420808</v>
      </c>
      <c r="AJ60" s="16">
        <f t="shared" si="23"/>
        <v>-9.7637892146361249</v>
      </c>
      <c r="AK60" s="16">
        <f t="shared" si="23"/>
        <v>-10.011730749978479</v>
      </c>
      <c r="AL60" s="16">
        <f t="shared" si="23"/>
        <v>-9.5954047786802867</v>
      </c>
      <c r="AM60" s="16">
        <f t="shared" si="23"/>
        <v>-5.986939760367445</v>
      </c>
    </row>
    <row r="61" spans="1:39" x14ac:dyDescent="0.25">
      <c r="A61" s="131">
        <f>MIN(A$1:A60)-1</f>
        <v>-21</v>
      </c>
      <c r="B61" s="131"/>
      <c r="C61" s="1" t="s">
        <v>18</v>
      </c>
      <c r="D61" s="131" t="str">
        <f>"("&amp;-$A$9&amp;") X ("&amp;-$A56&amp;")"</f>
        <v>(1) X (19)</v>
      </c>
      <c r="E61" s="16">
        <f>NPV($D$2,F61:AM61)*(1+$D$2)^0.5</f>
        <v>-67.19079811009675</v>
      </c>
      <c r="F61" s="16">
        <f t="shared" ref="F61:AM61" si="24">F$9*F56/1000</f>
        <v>0</v>
      </c>
      <c r="G61" s="16">
        <f t="shared" si="24"/>
        <v>0</v>
      </c>
      <c r="H61" s="16">
        <f t="shared" si="24"/>
        <v>0</v>
      </c>
      <c r="I61" s="16">
        <f t="shared" si="24"/>
        <v>-0.95459540637059126</v>
      </c>
      <c r="J61" s="16">
        <f t="shared" si="24"/>
        <v>-4.892278733114285</v>
      </c>
      <c r="K61" s="16">
        <f t="shared" si="24"/>
        <v>-3.9907084294224289</v>
      </c>
      <c r="L61" s="16">
        <f t="shared" si="24"/>
        <v>-4.580818956058974</v>
      </c>
      <c r="M61" s="16">
        <f t="shared" si="24"/>
        <v>-6.1949074087983913</v>
      </c>
      <c r="N61" s="16">
        <f t="shared" si="24"/>
        <v>-5.0112499334715697</v>
      </c>
      <c r="O61" s="16">
        <f t="shared" si="24"/>
        <v>-4.7975367021939839</v>
      </c>
      <c r="P61" s="16">
        <f t="shared" si="24"/>
        <v>-4.675194829420346</v>
      </c>
      <c r="Q61" s="16">
        <f t="shared" si="24"/>
        <v>-5.3811588509186388</v>
      </c>
      <c r="R61" s="16">
        <f t="shared" si="24"/>
        <v>-5.9567569506272751</v>
      </c>
      <c r="S61" s="16">
        <f t="shared" si="24"/>
        <v>-5.9842263870847621</v>
      </c>
      <c r="T61" s="16">
        <f t="shared" si="24"/>
        <v>-6.2099237506798106</v>
      </c>
      <c r="U61" s="16">
        <f t="shared" si="24"/>
        <v>-9.1273974004261582</v>
      </c>
      <c r="V61" s="16">
        <f t="shared" si="24"/>
        <v>-7.750952275926883</v>
      </c>
      <c r="W61" s="16">
        <f t="shared" si="24"/>
        <v>-7.7261297356650767</v>
      </c>
      <c r="X61" s="16">
        <f t="shared" si="24"/>
        <v>-7.9257894100860504</v>
      </c>
      <c r="Y61" s="16">
        <f t="shared" si="24"/>
        <v>-9.0579777215115431</v>
      </c>
      <c r="Z61" s="16">
        <f t="shared" si="24"/>
        <v>-8.5606498094441399</v>
      </c>
      <c r="AA61" s="16">
        <f t="shared" si="24"/>
        <v>-8.7451318128376609</v>
      </c>
      <c r="AB61" s="16">
        <f t="shared" si="24"/>
        <v>-8.9335894034043122</v>
      </c>
      <c r="AC61" s="16">
        <f t="shared" si="24"/>
        <v>-9.1604488556216861</v>
      </c>
      <c r="AD61" s="16">
        <f t="shared" si="24"/>
        <v>-9.3227758879439513</v>
      </c>
      <c r="AE61" s="16">
        <f t="shared" si="24"/>
        <v>-9.5236817083291427</v>
      </c>
      <c r="AF61" s="16">
        <f t="shared" si="24"/>
        <v>-9.7289170491436341</v>
      </c>
      <c r="AG61" s="16">
        <f t="shared" si="24"/>
        <v>-9.9759730411725425</v>
      </c>
      <c r="AH61" s="16">
        <f t="shared" si="24"/>
        <v>-10.152751507361639</v>
      </c>
      <c r="AI61" s="16">
        <f t="shared" si="24"/>
        <v>-10.371543302345282</v>
      </c>
      <c r="AJ61" s="16">
        <f t="shared" si="24"/>
        <v>-10.595050060510824</v>
      </c>
      <c r="AK61" s="16">
        <f t="shared" si="24"/>
        <v>-10.864100622877976</v>
      </c>
      <c r="AL61" s="16">
        <f t="shared" si="24"/>
        <v>-10.412329859455209</v>
      </c>
      <c r="AM61" s="16">
        <f t="shared" si="24"/>
        <v>-6.4966505396562608</v>
      </c>
    </row>
    <row r="62" spans="1:39" ht="6" customHeight="1" x14ac:dyDescent="0.25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x14ac:dyDescent="0.25">
      <c r="A63" s="133" t="s">
        <v>78</v>
      </c>
      <c r="B63" s="133"/>
    </row>
    <row r="64" spans="1:39" ht="6" customHeight="1" x14ac:dyDescent="0.25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x14ac:dyDescent="0.25">
      <c r="A65" s="131">
        <f>MIN(A$1:A64)-1</f>
        <v>-22</v>
      </c>
      <c r="B65" s="131"/>
      <c r="C65" s="1" t="s">
        <v>17</v>
      </c>
      <c r="D65" s="131" t="str">
        <f>"("&amp;-$A$18&amp;") + ("&amp;-$A60&amp;")"</f>
        <v>(2) + (20)</v>
      </c>
      <c r="E65" s="147">
        <f>NPV($D$2,F65:AM65)*(1+$D$2)^0.5</f>
        <v>-13.339434996341531</v>
      </c>
      <c r="F65" s="16">
        <f t="shared" ref="F65:AM65" si="25">F$18+F60</f>
        <v>0</v>
      </c>
      <c r="G65" s="16">
        <f t="shared" si="25"/>
        <v>0</v>
      </c>
      <c r="H65" s="16">
        <f t="shared" si="25"/>
        <v>0</v>
      </c>
      <c r="I65" s="16">
        <f t="shared" si="25"/>
        <v>-0.52815613604963974</v>
      </c>
      <c r="J65" s="16">
        <f t="shared" si="25"/>
        <v>-0.5484138026358254</v>
      </c>
      <c r="K65" s="16">
        <f t="shared" si="25"/>
        <v>-0.33459881495226007</v>
      </c>
      <c r="L65" s="16">
        <f t="shared" si="25"/>
        <v>-1.6029507668144101</v>
      </c>
      <c r="M65" s="16">
        <f t="shared" si="25"/>
        <v>-3.4665364041474773</v>
      </c>
      <c r="N65" s="16">
        <f t="shared" si="25"/>
        <v>-3.2736189534450997</v>
      </c>
      <c r="O65" s="16">
        <f t="shared" si="25"/>
        <v>-3.329459829812313</v>
      </c>
      <c r="P65" s="16">
        <f t="shared" si="25"/>
        <v>-3.9356164716298756</v>
      </c>
      <c r="Q65" s="16">
        <f t="shared" si="25"/>
        <v>-5.1251356296897423</v>
      </c>
      <c r="R65" s="16">
        <f t="shared" si="25"/>
        <v>-5.9361294646549521</v>
      </c>
      <c r="S65" s="16">
        <f t="shared" si="25"/>
        <v>-4.0325669689034207</v>
      </c>
      <c r="T65" s="16">
        <f t="shared" si="25"/>
        <v>3.7649240188154218</v>
      </c>
      <c r="U65" s="16">
        <f t="shared" si="25"/>
        <v>0.76023936781525947</v>
      </c>
      <c r="V65" s="16">
        <f t="shared" si="25"/>
        <v>2.0278439704231683</v>
      </c>
      <c r="W65" s="16">
        <f t="shared" si="25"/>
        <v>1.9702256020655318</v>
      </c>
      <c r="X65" s="16">
        <f t="shared" si="25"/>
        <v>1.6911487855114427</v>
      </c>
      <c r="Y65" s="16">
        <f t="shared" si="25"/>
        <v>0.44679340300035442</v>
      </c>
      <c r="Z65" s="16">
        <f t="shared" si="25"/>
        <v>1.5415212969360024</v>
      </c>
      <c r="AA65" s="16">
        <f t="shared" si="25"/>
        <v>1.3050216198151716</v>
      </c>
      <c r="AB65" s="16">
        <f t="shared" si="25"/>
        <v>1.0714916024387193</v>
      </c>
      <c r="AC65" s="16">
        <f t="shared" si="25"/>
        <v>0.81161408101358568</v>
      </c>
      <c r="AD65" s="16">
        <f t="shared" si="25"/>
        <v>0.61951732552978989</v>
      </c>
      <c r="AE65" s="16">
        <f t="shared" si="25"/>
        <v>0.40586828942083386</v>
      </c>
      <c r="AF65" s="16">
        <f t="shared" si="25"/>
        <v>0.20558880933870327</v>
      </c>
      <c r="AG65" s="16">
        <f t="shared" si="25"/>
        <v>-1.1462505025788161E-2</v>
      </c>
      <c r="AH65" s="16">
        <f t="shared" si="25"/>
        <v>-0.13103082610801486</v>
      </c>
      <c r="AI65" s="16">
        <f t="shared" si="25"/>
        <v>-0.23472527259969489</v>
      </c>
      <c r="AJ65" s="16">
        <f t="shared" si="25"/>
        <v>-0.2510396625890241</v>
      </c>
      <c r="AK65" s="16">
        <f t="shared" si="25"/>
        <v>-0.28432519023963643</v>
      </c>
      <c r="AL65" s="16">
        <f t="shared" si="25"/>
        <v>0.14813662951427276</v>
      </c>
      <c r="AM65" s="16">
        <f t="shared" si="25"/>
        <v>-16.678351188085081</v>
      </c>
    </row>
    <row r="66" spans="1:39" x14ac:dyDescent="0.25">
      <c r="A66" s="131">
        <f>MIN(A$1:A65)-1</f>
        <v>-23</v>
      </c>
      <c r="B66" s="131"/>
      <c r="C66" s="1" t="s">
        <v>18</v>
      </c>
      <c r="D66" s="131" t="str">
        <f>"("&amp;-$A$18&amp;") + ("&amp;-$A61&amp;")"</f>
        <v>(2) + (21)</v>
      </c>
      <c r="E66" s="147">
        <f>NPV($D$2,F66:AM66)*(1+$D$2)^0.5</f>
        <v>-15.116082550411681</v>
      </c>
      <c r="F66" s="16">
        <f t="shared" ref="F66:AM66" si="26">F$18+F61</f>
        <v>0</v>
      </c>
      <c r="G66" s="16">
        <f t="shared" si="26"/>
        <v>0</v>
      </c>
      <c r="H66" s="16">
        <f t="shared" si="26"/>
        <v>0</v>
      </c>
      <c r="I66" s="16">
        <f t="shared" si="26"/>
        <v>-0.52815613604963974</v>
      </c>
      <c r="J66" s="16">
        <f t="shared" si="26"/>
        <v>-0.5484138026358254</v>
      </c>
      <c r="K66" s="16">
        <f t="shared" si="26"/>
        <v>-0.33459881495226007</v>
      </c>
      <c r="L66" s="16">
        <f t="shared" si="26"/>
        <v>-1.6029507668144101</v>
      </c>
      <c r="M66" s="16">
        <f t="shared" si="26"/>
        <v>-3.4665364041474773</v>
      </c>
      <c r="N66" s="16">
        <f t="shared" si="26"/>
        <v>-3.2736189534450997</v>
      </c>
      <c r="O66" s="16">
        <f t="shared" si="26"/>
        <v>-3.329459829812313</v>
      </c>
      <c r="P66" s="16">
        <f t="shared" si="26"/>
        <v>-3.9356164716298756</v>
      </c>
      <c r="Q66" s="16">
        <f t="shared" si="26"/>
        <v>-5.1251356296897423</v>
      </c>
      <c r="R66" s="16">
        <f t="shared" si="26"/>
        <v>-5.9361294646549521</v>
      </c>
      <c r="S66" s="16">
        <f t="shared" si="26"/>
        <v>-4.0325669689034207</v>
      </c>
      <c r="T66" s="16">
        <f t="shared" si="26"/>
        <v>3.7649240188154218</v>
      </c>
      <c r="U66" s="16">
        <f t="shared" si="26"/>
        <v>0.76023936781525947</v>
      </c>
      <c r="V66" s="16">
        <f t="shared" si="26"/>
        <v>2.0278439704231683</v>
      </c>
      <c r="W66" s="16">
        <f t="shared" si="26"/>
        <v>1.9702256020655318</v>
      </c>
      <c r="X66" s="16">
        <f t="shared" si="26"/>
        <v>1.6911487855114427</v>
      </c>
      <c r="Y66" s="16">
        <f t="shared" si="26"/>
        <v>0.44679340300035442</v>
      </c>
      <c r="Z66" s="16">
        <f t="shared" si="26"/>
        <v>0.86987435225959864</v>
      </c>
      <c r="AA66" s="16">
        <f t="shared" si="26"/>
        <v>0.61890068348098914</v>
      </c>
      <c r="AB66" s="16">
        <f t="shared" si="26"/>
        <v>0.37058475992653683</v>
      </c>
      <c r="AC66" s="16">
        <f t="shared" si="26"/>
        <v>9.290841932944538E-2</v>
      </c>
      <c r="AD66" s="16">
        <f t="shared" si="26"/>
        <v>-0.11192410478459536</v>
      </c>
      <c r="AE66" s="16">
        <f t="shared" si="26"/>
        <v>-0.34133570371682609</v>
      </c>
      <c r="AF66" s="16">
        <f t="shared" si="26"/>
        <v>-0.55771742985107053</v>
      </c>
      <c r="AG66" s="16">
        <f t="shared" si="26"/>
        <v>-0.79415213284888253</v>
      </c>
      <c r="AH66" s="16">
        <f t="shared" si="26"/>
        <v>-0.92759004553261448</v>
      </c>
      <c r="AI66" s="16">
        <f t="shared" si="26"/>
        <v>-1.0484503432028962</v>
      </c>
      <c r="AJ66" s="16">
        <f t="shared" si="26"/>
        <v>-1.0823005084637227</v>
      </c>
      <c r="AK66" s="16">
        <f t="shared" si="26"/>
        <v>-1.1366950631391326</v>
      </c>
      <c r="AL66" s="16">
        <f t="shared" si="26"/>
        <v>-0.66878845126064945</v>
      </c>
      <c r="AM66" s="16">
        <f t="shared" si="26"/>
        <v>-17.188061967373898</v>
      </c>
    </row>
    <row r="67" spans="1:39" ht="6" customHeight="1" x14ac:dyDescent="0.25">
      <c r="E67" s="147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x14ac:dyDescent="0.25">
      <c r="A68" s="133" t="s">
        <v>79</v>
      </c>
      <c r="B68" s="133"/>
      <c r="E68" s="19"/>
    </row>
    <row r="69" spans="1:39" ht="6" customHeight="1" x14ac:dyDescent="0.25">
      <c r="E69" s="147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x14ac:dyDescent="0.25">
      <c r="A70" s="131">
        <f>MIN(A$1:A69)-1</f>
        <v>-24</v>
      </c>
      <c r="B70" s="131"/>
      <c r="C70" s="1" t="s">
        <v>17</v>
      </c>
      <c r="D70" s="131" t="str">
        <f>"("&amp;-$A65&amp;") / ("&amp;-$A$9&amp;")"</f>
        <v>(22) / (1)</v>
      </c>
      <c r="E70" s="148">
        <f>IF(E$9=0,0,E65/E$9*1000)</f>
        <v>-6.1963053633180154</v>
      </c>
      <c r="F70" s="7"/>
      <c r="G70" s="7"/>
      <c r="H70" s="7">
        <f t="shared" ref="H70:AM70" si="27">IF(H$9=0,0,H65/H$9*1000)</f>
        <v>0</v>
      </c>
      <c r="I70" s="7">
        <f t="shared" si="27"/>
        <v>-10.621479375678902</v>
      </c>
      <c r="J70" s="7">
        <f t="shared" si="27"/>
        <v>-2.5706816664752168</v>
      </c>
      <c r="K70" s="7">
        <f t="shared" si="27"/>
        <v>-1.5684270437542029</v>
      </c>
      <c r="L70" s="7">
        <f t="shared" si="27"/>
        <v>-7.5138082387917802</v>
      </c>
      <c r="M70" s="7">
        <f t="shared" si="27"/>
        <v>-16.188423254474639</v>
      </c>
      <c r="N70" s="7">
        <f t="shared" si="27"/>
        <v>-15.345040891021076</v>
      </c>
      <c r="O70" s="7">
        <f t="shared" si="27"/>
        <v>-15.606794181013358</v>
      </c>
      <c r="P70" s="7">
        <f t="shared" si="27"/>
        <v>-18.448144560313239</v>
      </c>
      <c r="Q70" s="7">
        <f t="shared" si="27"/>
        <v>-23.933937261048374</v>
      </c>
      <c r="R70" s="7">
        <f t="shared" si="27"/>
        <v>-27.825519910820287</v>
      </c>
      <c r="S70" s="7">
        <f t="shared" si="27"/>
        <v>-18.902598596114121</v>
      </c>
      <c r="T70" s="7">
        <f t="shared" si="27"/>
        <v>17.648026188115402</v>
      </c>
      <c r="U70" s="7">
        <f t="shared" si="27"/>
        <v>3.5502516708559755</v>
      </c>
      <c r="V70" s="7">
        <f t="shared" si="27"/>
        <v>9.5054889067057413</v>
      </c>
      <c r="W70" s="7">
        <f t="shared" si="27"/>
        <v>9.2354036490457503</v>
      </c>
      <c r="X70" s="7">
        <f t="shared" si="27"/>
        <v>7.9272351594749919</v>
      </c>
      <c r="Y70" s="7">
        <f t="shared" si="27"/>
        <v>2.0864862998187883</v>
      </c>
      <c r="Z70" s="7">
        <f t="shared" si="27"/>
        <v>7.225858498579683</v>
      </c>
      <c r="AA70" s="7">
        <f t="shared" si="27"/>
        <v>6.1172697264157048</v>
      </c>
      <c r="AB70" s="7">
        <f t="shared" si="27"/>
        <v>5.022601190802761</v>
      </c>
      <c r="AC70" s="7">
        <f t="shared" si="27"/>
        <v>3.790167109458237</v>
      </c>
      <c r="AD70" s="7">
        <f t="shared" si="27"/>
        <v>2.9039783884884178</v>
      </c>
      <c r="AE70" s="7">
        <f t="shared" si="27"/>
        <v>1.9025016613424617</v>
      </c>
      <c r="AF70" s="7">
        <f t="shared" si="27"/>
        <v>0.96369453222975565</v>
      </c>
      <c r="AG70" s="7">
        <f t="shared" si="27"/>
        <v>-5.3528900689458099E-2</v>
      </c>
      <c r="AH70" s="7">
        <f t="shared" si="27"/>
        <v>-0.61420507799044921</v>
      </c>
      <c r="AI70" s="7">
        <f t="shared" si="27"/>
        <v>-1.1002712769633263</v>
      </c>
      <c r="AJ70" s="7">
        <f t="shared" si="27"/>
        <v>-1.1767447410587313</v>
      </c>
      <c r="AK70" s="7">
        <f t="shared" si="27"/>
        <v>-1.3277738886576655</v>
      </c>
      <c r="AL70" s="7">
        <f t="shared" si="27"/>
        <v>0.73735517739825762</v>
      </c>
      <c r="AM70" s="7">
        <f t="shared" si="27"/>
        <v>-135.92064570159499</v>
      </c>
    </row>
    <row r="71" spans="1:39" x14ac:dyDescent="0.25">
      <c r="A71" s="131">
        <f>MIN(A$1:A70)-1</f>
        <v>-25</v>
      </c>
      <c r="B71" s="131"/>
      <c r="C71" s="1" t="s">
        <v>18</v>
      </c>
      <c r="D71" s="131" t="str">
        <f>"("&amp;-$A66&amp;") / ("&amp;-$A$9&amp;")"</f>
        <v>(23) / (1)</v>
      </c>
      <c r="E71" s="148">
        <f>IF(E$9=0,0,E66/E$9*1000)</f>
        <v>-7.0215765064383895</v>
      </c>
      <c r="F71" s="7"/>
      <c r="G71" s="7"/>
      <c r="H71" s="7">
        <f t="shared" ref="H71:AM71" si="28">IF(H$9=0,0,H66/H$9*1000)</f>
        <v>0</v>
      </c>
      <c r="I71" s="7">
        <f t="shared" si="28"/>
        <v>-10.621479375678902</v>
      </c>
      <c r="J71" s="7">
        <f t="shared" si="28"/>
        <v>-2.5706816664752168</v>
      </c>
      <c r="K71" s="7">
        <f t="shared" si="28"/>
        <v>-1.5684270437542029</v>
      </c>
      <c r="L71" s="7">
        <f t="shared" si="28"/>
        <v>-7.5138082387917802</v>
      </c>
      <c r="M71" s="7">
        <f t="shared" si="28"/>
        <v>-16.188423254474639</v>
      </c>
      <c r="N71" s="7">
        <f t="shared" si="28"/>
        <v>-15.345040891021076</v>
      </c>
      <c r="O71" s="7">
        <f t="shared" si="28"/>
        <v>-15.606794181013358</v>
      </c>
      <c r="P71" s="7">
        <f t="shared" si="28"/>
        <v>-18.448144560313239</v>
      </c>
      <c r="Q71" s="7">
        <f t="shared" si="28"/>
        <v>-23.933937261048374</v>
      </c>
      <c r="R71" s="7">
        <f t="shared" si="28"/>
        <v>-27.825519910820287</v>
      </c>
      <c r="S71" s="7">
        <f t="shared" si="28"/>
        <v>-18.902598596114121</v>
      </c>
      <c r="T71" s="7">
        <f t="shared" si="28"/>
        <v>17.648026188115402</v>
      </c>
      <c r="U71" s="7">
        <f t="shared" si="28"/>
        <v>3.5502516708559755</v>
      </c>
      <c r="V71" s="7">
        <f t="shared" si="28"/>
        <v>9.5054889067057413</v>
      </c>
      <c r="W71" s="7">
        <f t="shared" si="28"/>
        <v>9.2354036490457503</v>
      </c>
      <c r="X71" s="7">
        <f t="shared" si="28"/>
        <v>7.9272351594749919</v>
      </c>
      <c r="Y71" s="7">
        <f t="shared" si="28"/>
        <v>2.0864862998187883</v>
      </c>
      <c r="Z71" s="7">
        <f t="shared" si="28"/>
        <v>4.0775232839565945</v>
      </c>
      <c r="AA71" s="7">
        <f t="shared" si="28"/>
        <v>2.9010878879174786</v>
      </c>
      <c r="AB71" s="7">
        <f t="shared" si="28"/>
        <v>1.7371106336849063</v>
      </c>
      <c r="AC71" s="7">
        <f t="shared" si="28"/>
        <v>0.43387423083449844</v>
      </c>
      <c r="AD71" s="7">
        <f t="shared" si="28"/>
        <v>-0.52464260166965904</v>
      </c>
      <c r="AE71" s="7">
        <f t="shared" si="28"/>
        <v>-1.6000061111535204</v>
      </c>
      <c r="AF71" s="7">
        <f t="shared" si="28"/>
        <v>-2.6142922827635022</v>
      </c>
      <c r="AG71" s="7">
        <f t="shared" si="28"/>
        <v>-3.7086213315458223</v>
      </c>
      <c r="AH71" s="7">
        <f t="shared" si="28"/>
        <v>-4.3480647507317727</v>
      </c>
      <c r="AI71" s="7">
        <f t="shared" si="28"/>
        <v>-4.9145956256522325</v>
      </c>
      <c r="AJ71" s="7">
        <f t="shared" si="28"/>
        <v>-5.0732677794618759</v>
      </c>
      <c r="AK71" s="7">
        <f t="shared" si="28"/>
        <v>-5.3082669985384072</v>
      </c>
      <c r="AL71" s="7">
        <f t="shared" si="28"/>
        <v>-3.3289175590004176</v>
      </c>
      <c r="AM71" s="7">
        <f t="shared" si="28"/>
        <v>-140.07454661546305</v>
      </c>
    </row>
    <row r="73" spans="1:39" ht="17.25" x14ac:dyDescent="0.3">
      <c r="A73" s="141" t="s">
        <v>126</v>
      </c>
      <c r="B73" s="142"/>
      <c r="C73" s="136"/>
      <c r="E73" s="145" t="s">
        <v>6</v>
      </c>
      <c r="F73" s="145">
        <f t="shared" ref="F73:G73" si="29">F$7</f>
        <v>2021</v>
      </c>
      <c r="G73" s="145">
        <f t="shared" si="29"/>
        <v>2022</v>
      </c>
      <c r="H73" s="145">
        <f>H$7</f>
        <v>2023</v>
      </c>
      <c r="I73" s="145">
        <f t="shared" ref="I73:AM73" si="30">I$7</f>
        <v>2024</v>
      </c>
      <c r="J73" s="145">
        <f t="shared" si="30"/>
        <v>2025</v>
      </c>
      <c r="K73" s="145">
        <f t="shared" si="30"/>
        <v>2026</v>
      </c>
      <c r="L73" s="145">
        <f t="shared" si="30"/>
        <v>2027</v>
      </c>
      <c r="M73" s="145">
        <f t="shared" si="30"/>
        <v>2028</v>
      </c>
      <c r="N73" s="145">
        <f t="shared" si="30"/>
        <v>2029</v>
      </c>
      <c r="O73" s="145">
        <f t="shared" si="30"/>
        <v>2030</v>
      </c>
      <c r="P73" s="145">
        <f t="shared" si="30"/>
        <v>2031</v>
      </c>
      <c r="Q73" s="145">
        <f t="shared" si="30"/>
        <v>2032</v>
      </c>
      <c r="R73" s="145">
        <f t="shared" si="30"/>
        <v>2033</v>
      </c>
      <c r="S73" s="145">
        <f t="shared" si="30"/>
        <v>2034</v>
      </c>
      <c r="T73" s="145">
        <f t="shared" si="30"/>
        <v>2035</v>
      </c>
      <c r="U73" s="145">
        <f t="shared" si="30"/>
        <v>2036</v>
      </c>
      <c r="V73" s="145">
        <f t="shared" si="30"/>
        <v>2037</v>
      </c>
      <c r="W73" s="145">
        <f t="shared" si="30"/>
        <v>2038</v>
      </c>
      <c r="X73" s="145">
        <f t="shared" si="30"/>
        <v>2039</v>
      </c>
      <c r="Y73" s="145">
        <f t="shared" si="30"/>
        <v>2040</v>
      </c>
      <c r="Z73" s="145">
        <f t="shared" si="30"/>
        <v>2041</v>
      </c>
      <c r="AA73" s="145">
        <f t="shared" si="30"/>
        <v>2042</v>
      </c>
      <c r="AB73" s="145">
        <f t="shared" si="30"/>
        <v>2043</v>
      </c>
      <c r="AC73" s="145">
        <f t="shared" si="30"/>
        <v>2044</v>
      </c>
      <c r="AD73" s="145">
        <f t="shared" si="30"/>
        <v>2045</v>
      </c>
      <c r="AE73" s="145">
        <f t="shared" si="30"/>
        <v>2046</v>
      </c>
      <c r="AF73" s="145">
        <f t="shared" si="30"/>
        <v>2047</v>
      </c>
      <c r="AG73" s="145">
        <f t="shared" si="30"/>
        <v>2048</v>
      </c>
      <c r="AH73" s="145">
        <f t="shared" si="30"/>
        <v>2049</v>
      </c>
      <c r="AI73" s="145">
        <f t="shared" si="30"/>
        <v>2050</v>
      </c>
      <c r="AJ73" s="145">
        <f t="shared" si="30"/>
        <v>2051</v>
      </c>
      <c r="AK73" s="145">
        <f t="shared" si="30"/>
        <v>2052</v>
      </c>
      <c r="AL73" s="145">
        <f t="shared" si="30"/>
        <v>2053</v>
      </c>
      <c r="AM73" s="145">
        <f t="shared" si="30"/>
        <v>2054</v>
      </c>
    </row>
    <row r="74" spans="1:39" ht="6" customHeight="1" x14ac:dyDescent="0.25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x14ac:dyDescent="0.25">
      <c r="A75" s="131">
        <f>MIN(A$1:A74)-1</f>
        <v>-26</v>
      </c>
      <c r="B75" s="131"/>
      <c r="C75" s="1" t="s">
        <v>88</v>
      </c>
      <c r="F75" s="7">
        <v>0</v>
      </c>
      <c r="G75" s="7">
        <v>0</v>
      </c>
      <c r="H75" s="7">
        <v>0</v>
      </c>
      <c r="I75" s="7">
        <v>-41.795104552637554</v>
      </c>
      <c r="J75" s="7">
        <v>-41.795104552637554</v>
      </c>
      <c r="K75" s="7">
        <v>-41.066809850642983</v>
      </c>
      <c r="L75" s="7">
        <v>-44.466818272262287</v>
      </c>
      <c r="M75" s="7">
        <v>-47.075482736739566</v>
      </c>
      <c r="N75" s="7">
        <v>-49.905155694653303</v>
      </c>
      <c r="O75" s="7">
        <v>-54.845197841495455</v>
      </c>
      <c r="P75" s="7">
        <v>-55.472379689830206</v>
      </c>
      <c r="Q75" s="7">
        <v>-70.403275700349596</v>
      </c>
      <c r="R75" s="7">
        <v>-64.434407604848701</v>
      </c>
      <c r="S75" s="7">
        <v>-68.555046669609823</v>
      </c>
      <c r="T75" s="7">
        <v>-79.202141042915983</v>
      </c>
      <c r="U75" s="7">
        <v>-80.433128074433739</v>
      </c>
      <c r="V75" s="7">
        <v>-89.255236340186769</v>
      </c>
      <c r="W75" s="7">
        <v>-88.905573705907813</v>
      </c>
      <c r="X75" s="7">
        <v>-40.67266644691788</v>
      </c>
      <c r="Y75" s="7">
        <v>-107.63689696954074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6" customHeight="1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x14ac:dyDescent="0.25">
      <c r="A77" s="131">
        <f>MIN(A$1:A76)-1</f>
        <v>-27</v>
      </c>
      <c r="B77" s="131"/>
      <c r="C77" s="139" t="s">
        <v>13</v>
      </c>
      <c r="J77" s="7"/>
      <c r="P77" s="7"/>
      <c r="Q77" s="7">
        <f>-PMT($D$4,COUNT(Q75:$Y75),NPV($D$2,Q75:$Y75))*(1+$D$3)</f>
        <v>-70.03059258514449</v>
      </c>
      <c r="R77" s="7">
        <f t="shared" ref="R77:AM77" si="31">Q77*(1+$D$3)</f>
        <v>-71.539751855354353</v>
      </c>
      <c r="S77" s="7">
        <f t="shared" si="31"/>
        <v>-73.081433507837232</v>
      </c>
      <c r="T77" s="7">
        <f t="shared" si="31"/>
        <v>-74.656338399931116</v>
      </c>
      <c r="U77" s="7">
        <f t="shared" si="31"/>
        <v>-76.265182492449625</v>
      </c>
      <c r="V77" s="7">
        <f t="shared" si="31"/>
        <v>-77.908697175161905</v>
      </c>
      <c r="W77" s="7">
        <f t="shared" si="31"/>
        <v>-79.587629599286643</v>
      </c>
      <c r="X77" s="7">
        <f t="shared" si="31"/>
        <v>-81.302743017151272</v>
      </c>
      <c r="Y77" s="7">
        <f t="shared" si="31"/>
        <v>-83.054817129170885</v>
      </c>
      <c r="Z77" s="7">
        <f t="shared" si="31"/>
        <v>-84.844648438304517</v>
      </c>
      <c r="AA77" s="7">
        <f t="shared" si="31"/>
        <v>-86.673050612149979</v>
      </c>
      <c r="AB77" s="7">
        <f t="shared" si="31"/>
        <v>-88.540854852841804</v>
      </c>
      <c r="AC77" s="7">
        <f t="shared" si="31"/>
        <v>-90.448910274920536</v>
      </c>
      <c r="AD77" s="7">
        <f t="shared" si="31"/>
        <v>-92.398084291345072</v>
      </c>
      <c r="AE77" s="7">
        <f t="shared" si="31"/>
        <v>-94.389263007823558</v>
      </c>
      <c r="AF77" s="7">
        <f t="shared" si="31"/>
        <v>-96.423351625642155</v>
      </c>
      <c r="AG77" s="7">
        <f t="shared" si="31"/>
        <v>-98.501274853174735</v>
      </c>
      <c r="AH77" s="7">
        <f t="shared" si="31"/>
        <v>-100.62397732626064</v>
      </c>
      <c r="AI77" s="7">
        <f t="shared" si="31"/>
        <v>-102.79242403764155</v>
      </c>
      <c r="AJ77" s="7">
        <f t="shared" si="31"/>
        <v>-105.00760077565272</v>
      </c>
      <c r="AK77" s="7">
        <f t="shared" si="31"/>
        <v>-107.27051457236803</v>
      </c>
      <c r="AL77" s="7">
        <f t="shared" si="31"/>
        <v>-109.58219416140255</v>
      </c>
      <c r="AM77" s="7">
        <f t="shared" si="31"/>
        <v>-111.94369044558077</v>
      </c>
    </row>
    <row r="78" spans="1:39" x14ac:dyDescent="0.25">
      <c r="A78" s="131">
        <f>MIN(A$1:A77)-1</f>
        <v>-28</v>
      </c>
      <c r="B78" s="131"/>
      <c r="C78" s="139" t="s">
        <v>14</v>
      </c>
      <c r="W78" s="7">
        <f>-PMT($D$4,COUNT(W75:$Y75),NPV($D$2,W75:$Y75))*(1+$D$3)</f>
        <v>-77.086158872322656</v>
      </c>
      <c r="X78" s="7">
        <f t="shared" ref="X78:AM78" si="32">W78*(1+$D$3)</f>
        <v>-78.747365596021211</v>
      </c>
      <c r="Y78" s="7">
        <f t="shared" si="32"/>
        <v>-80.44437132461546</v>
      </c>
      <c r="Z78" s="7">
        <f t="shared" si="32"/>
        <v>-82.177947526660915</v>
      </c>
      <c r="AA78" s="7">
        <f t="shared" si="32"/>
        <v>-83.948882295860457</v>
      </c>
      <c r="AB78" s="7">
        <f t="shared" si="32"/>
        <v>-85.757980709336252</v>
      </c>
      <c r="AC78" s="7">
        <f t="shared" si="32"/>
        <v>-87.606065193622442</v>
      </c>
      <c r="AD78" s="7">
        <f t="shared" si="32"/>
        <v>-89.493975898545003</v>
      </c>
      <c r="AE78" s="7">
        <f t="shared" si="32"/>
        <v>-91.422571079158644</v>
      </c>
      <c r="AF78" s="7">
        <f t="shared" si="32"/>
        <v>-93.392727485914506</v>
      </c>
      <c r="AG78" s="7">
        <f t="shared" si="32"/>
        <v>-95.405340763235955</v>
      </c>
      <c r="AH78" s="7">
        <f t="shared" si="32"/>
        <v>-97.461325856683686</v>
      </c>
      <c r="AI78" s="7">
        <f t="shared" si="32"/>
        <v>-99.561617428895218</v>
      </c>
      <c r="AJ78" s="7">
        <f t="shared" si="32"/>
        <v>-101.7071702844879</v>
      </c>
      <c r="AK78" s="7">
        <f t="shared" si="32"/>
        <v>-103.89895980411862</v>
      </c>
      <c r="AL78" s="7">
        <f t="shared" si="32"/>
        <v>-106.13798238789737</v>
      </c>
      <c r="AM78" s="7">
        <f t="shared" si="32"/>
        <v>-108.42525590835655</v>
      </c>
    </row>
    <row r="79" spans="1:39" ht="6" customHeight="1" x14ac:dyDescent="0.25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x14ac:dyDescent="0.25">
      <c r="A80" s="131">
        <f>MIN(A$1:A79)-1</f>
        <v>-29</v>
      </c>
      <c r="B80" s="131"/>
      <c r="C80" s="144" t="s">
        <v>86</v>
      </c>
      <c r="E80" s="7">
        <f>$E85/$E$9*1000</f>
        <v>-67.481434802717459</v>
      </c>
      <c r="F80" s="7">
        <f>IF(F$7&lt;=$Y$7,F75,F77)</f>
        <v>0</v>
      </c>
      <c r="G80" s="7">
        <f t="shared" ref="G80:AM80" si="33">IF(G$7&lt;=$Y$7,G75,G77)</f>
        <v>0</v>
      </c>
      <c r="H80" s="7">
        <f t="shared" si="33"/>
        <v>0</v>
      </c>
      <c r="I80" s="7">
        <f t="shared" si="33"/>
        <v>-41.795104552637554</v>
      </c>
      <c r="J80" s="7">
        <f t="shared" si="33"/>
        <v>-41.795104552637554</v>
      </c>
      <c r="K80" s="7">
        <f t="shared" si="33"/>
        <v>-41.066809850642983</v>
      </c>
      <c r="L80" s="7">
        <f t="shared" si="33"/>
        <v>-44.466818272262287</v>
      </c>
      <c r="M80" s="7">
        <f t="shared" si="33"/>
        <v>-47.075482736739566</v>
      </c>
      <c r="N80" s="7">
        <f t="shared" si="33"/>
        <v>-49.905155694653303</v>
      </c>
      <c r="O80" s="7">
        <f t="shared" si="33"/>
        <v>-54.845197841495455</v>
      </c>
      <c r="P80" s="7">
        <f t="shared" si="33"/>
        <v>-55.472379689830206</v>
      </c>
      <c r="Q80" s="7">
        <f t="shared" si="33"/>
        <v>-70.403275700349596</v>
      </c>
      <c r="R80" s="7">
        <f t="shared" si="33"/>
        <v>-64.434407604848701</v>
      </c>
      <c r="S80" s="7">
        <f t="shared" si="33"/>
        <v>-68.555046669609823</v>
      </c>
      <c r="T80" s="7">
        <f t="shared" si="33"/>
        <v>-79.202141042915983</v>
      </c>
      <c r="U80" s="7">
        <f t="shared" si="33"/>
        <v>-80.433128074433739</v>
      </c>
      <c r="V80" s="7">
        <f t="shared" si="33"/>
        <v>-89.255236340186769</v>
      </c>
      <c r="W80" s="7">
        <f t="shared" si="33"/>
        <v>-88.905573705907813</v>
      </c>
      <c r="X80" s="7">
        <f t="shared" si="33"/>
        <v>-40.67266644691788</v>
      </c>
      <c r="Y80" s="7">
        <f t="shared" si="33"/>
        <v>-107.63689696954074</v>
      </c>
      <c r="Z80" s="7">
        <f t="shared" si="33"/>
        <v>-84.844648438304517</v>
      </c>
      <c r="AA80" s="7">
        <f t="shared" si="33"/>
        <v>-86.673050612149979</v>
      </c>
      <c r="AB80" s="7">
        <f t="shared" si="33"/>
        <v>-88.540854852841804</v>
      </c>
      <c r="AC80" s="7">
        <f t="shared" si="33"/>
        <v>-90.448910274920536</v>
      </c>
      <c r="AD80" s="7">
        <f t="shared" si="33"/>
        <v>-92.398084291345072</v>
      </c>
      <c r="AE80" s="7">
        <f t="shared" si="33"/>
        <v>-94.389263007823558</v>
      </c>
      <c r="AF80" s="7">
        <f t="shared" si="33"/>
        <v>-96.423351625642155</v>
      </c>
      <c r="AG80" s="7">
        <f t="shared" si="33"/>
        <v>-98.501274853174735</v>
      </c>
      <c r="AH80" s="7">
        <f t="shared" si="33"/>
        <v>-100.62397732626064</v>
      </c>
      <c r="AI80" s="7">
        <f t="shared" si="33"/>
        <v>-102.79242403764155</v>
      </c>
      <c r="AJ80" s="7">
        <f t="shared" si="33"/>
        <v>-105.00760077565272</v>
      </c>
      <c r="AK80" s="7">
        <f t="shared" si="33"/>
        <v>-107.27051457236803</v>
      </c>
      <c r="AL80" s="7">
        <f t="shared" si="33"/>
        <v>-109.58219416140255</v>
      </c>
      <c r="AM80" s="7">
        <f t="shared" si="33"/>
        <v>-111.94369044558077</v>
      </c>
    </row>
    <row r="81" spans="1:39" x14ac:dyDescent="0.25">
      <c r="A81" s="131">
        <f>MIN(A$1:A80)-1</f>
        <v>-30</v>
      </c>
      <c r="B81" s="131"/>
      <c r="C81" s="144" t="s">
        <v>87</v>
      </c>
      <c r="E81" s="7">
        <f>$E86/$E$9*1000</f>
        <v>-66.782414158571797</v>
      </c>
      <c r="F81" s="7">
        <f>IF(F$7&lt;=$Y$7,F75,F78)</f>
        <v>0</v>
      </c>
      <c r="G81" s="7">
        <f t="shared" ref="G81:AM81" si="34">IF(G$7&lt;=$Y$7,G75,G78)</f>
        <v>0</v>
      </c>
      <c r="H81" s="7">
        <f t="shared" si="34"/>
        <v>0</v>
      </c>
      <c r="I81" s="7">
        <f t="shared" si="34"/>
        <v>-41.795104552637554</v>
      </c>
      <c r="J81" s="7">
        <f t="shared" si="34"/>
        <v>-41.795104552637554</v>
      </c>
      <c r="K81" s="7">
        <f t="shared" si="34"/>
        <v>-41.066809850642983</v>
      </c>
      <c r="L81" s="7">
        <f t="shared" si="34"/>
        <v>-44.466818272262287</v>
      </c>
      <c r="M81" s="7">
        <f t="shared" si="34"/>
        <v>-47.075482736739566</v>
      </c>
      <c r="N81" s="7">
        <f t="shared" si="34"/>
        <v>-49.905155694653303</v>
      </c>
      <c r="O81" s="7">
        <f t="shared" si="34"/>
        <v>-54.845197841495455</v>
      </c>
      <c r="P81" s="7">
        <f t="shared" si="34"/>
        <v>-55.472379689830206</v>
      </c>
      <c r="Q81" s="7">
        <f t="shared" si="34"/>
        <v>-70.403275700349596</v>
      </c>
      <c r="R81" s="7">
        <f t="shared" si="34"/>
        <v>-64.434407604848701</v>
      </c>
      <c r="S81" s="7">
        <f t="shared" si="34"/>
        <v>-68.555046669609823</v>
      </c>
      <c r="T81" s="7">
        <f t="shared" si="34"/>
        <v>-79.202141042915983</v>
      </c>
      <c r="U81" s="7">
        <f t="shared" si="34"/>
        <v>-80.433128074433739</v>
      </c>
      <c r="V81" s="7">
        <f t="shared" si="34"/>
        <v>-89.255236340186769</v>
      </c>
      <c r="W81" s="7">
        <f t="shared" si="34"/>
        <v>-88.905573705907813</v>
      </c>
      <c r="X81" s="7">
        <f t="shared" si="34"/>
        <v>-40.67266644691788</v>
      </c>
      <c r="Y81" s="7">
        <f t="shared" si="34"/>
        <v>-107.63689696954074</v>
      </c>
      <c r="Z81" s="7">
        <f t="shared" si="34"/>
        <v>-82.177947526660915</v>
      </c>
      <c r="AA81" s="7">
        <f t="shared" si="34"/>
        <v>-83.948882295860457</v>
      </c>
      <c r="AB81" s="7">
        <f t="shared" si="34"/>
        <v>-85.757980709336252</v>
      </c>
      <c r="AC81" s="7">
        <f t="shared" si="34"/>
        <v>-87.606065193622442</v>
      </c>
      <c r="AD81" s="7">
        <f t="shared" si="34"/>
        <v>-89.493975898545003</v>
      </c>
      <c r="AE81" s="7">
        <f t="shared" si="34"/>
        <v>-91.422571079158644</v>
      </c>
      <c r="AF81" s="7">
        <f t="shared" si="34"/>
        <v>-93.392727485914506</v>
      </c>
      <c r="AG81" s="7">
        <f t="shared" si="34"/>
        <v>-95.405340763235955</v>
      </c>
      <c r="AH81" s="7">
        <f t="shared" si="34"/>
        <v>-97.461325856683686</v>
      </c>
      <c r="AI81" s="7">
        <f t="shared" si="34"/>
        <v>-99.561617428895218</v>
      </c>
      <c r="AJ81" s="7">
        <f t="shared" si="34"/>
        <v>-101.7071702844879</v>
      </c>
      <c r="AK81" s="7">
        <f t="shared" si="34"/>
        <v>-103.89895980411862</v>
      </c>
      <c r="AL81" s="7">
        <f t="shared" si="34"/>
        <v>-106.13798238789737</v>
      </c>
      <c r="AM81" s="7">
        <f t="shared" si="34"/>
        <v>-108.42525590835655</v>
      </c>
    </row>
    <row r="83" spans="1:39" x14ac:dyDescent="0.25">
      <c r="A83" s="132" t="s">
        <v>82</v>
      </c>
      <c r="B83" s="132"/>
    </row>
    <row r="84" spans="1:39" ht="6" customHeight="1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x14ac:dyDescent="0.25">
      <c r="A85" s="131">
        <f>MIN(A$1:A84)-1</f>
        <v>-31</v>
      </c>
      <c r="B85" s="131"/>
      <c r="C85" s="1" t="s">
        <v>97</v>
      </c>
      <c r="D85" s="131" t="str">
        <f>"("&amp;-$A$9&amp;") X ("&amp;-$A80&amp;")"</f>
        <v>(1) X (29)</v>
      </c>
      <c r="E85" s="16">
        <f>NPV($D$2,F85:AM85)*(1+$D$2)^0.5</f>
        <v>-145.27434660332591</v>
      </c>
      <c r="F85" s="16">
        <f t="shared" ref="F85:AM85" si="35">F$9*F80/1000</f>
        <v>0</v>
      </c>
      <c r="G85" s="16">
        <f t="shared" si="35"/>
        <v>0</v>
      </c>
      <c r="H85" s="16">
        <f t="shared" si="35"/>
        <v>0</v>
      </c>
      <c r="I85" s="16">
        <f t="shared" si="35"/>
        <v>-2.0782736703191884</v>
      </c>
      <c r="J85" s="16">
        <f t="shared" si="35"/>
        <v>-8.916316834632406</v>
      </c>
      <c r="K85" s="16">
        <f t="shared" si="35"/>
        <v>-8.760946812677096</v>
      </c>
      <c r="L85" s="16">
        <f t="shared" si="35"/>
        <v>-9.4862842092948299</v>
      </c>
      <c r="M85" s="16">
        <f t="shared" si="35"/>
        <v>-10.080591054759877</v>
      </c>
      <c r="N85" s="16">
        <f t="shared" si="35"/>
        <v>-10.646466484963197</v>
      </c>
      <c r="O85" s="16">
        <f t="shared" si="35"/>
        <v>-11.700345436317624</v>
      </c>
      <c r="P85" s="16">
        <f t="shared" si="35"/>
        <v>-11.834144648750272</v>
      </c>
      <c r="Q85" s="16">
        <f t="shared" si="35"/>
        <v>-15.075928912288232</v>
      </c>
      <c r="R85" s="16">
        <f t="shared" si="35"/>
        <v>-13.746049911972833</v>
      </c>
      <c r="S85" s="16">
        <f t="shared" si="35"/>
        <v>-14.625122326214584</v>
      </c>
      <c r="T85" s="16">
        <f t="shared" si="35"/>
        <v>-16.896509557249487</v>
      </c>
      <c r="U85" s="16">
        <f t="shared" si="35"/>
        <v>-17.223688940330319</v>
      </c>
      <c r="V85" s="16">
        <f t="shared" si="35"/>
        <v>-19.041176589397459</v>
      </c>
      <c r="W85" s="16">
        <f t="shared" si="35"/>
        <v>-18.966581660976189</v>
      </c>
      <c r="X85" s="16">
        <f t="shared" si="35"/>
        <v>-8.6768626237868034</v>
      </c>
      <c r="Y85" s="16">
        <f t="shared" si="35"/>
        <v>-23.049015701467294</v>
      </c>
      <c r="Z85" s="16">
        <f t="shared" si="35"/>
        <v>-18.100248229937307</v>
      </c>
      <c r="AA85" s="16">
        <f t="shared" si="35"/>
        <v>-18.490308579292453</v>
      </c>
      <c r="AB85" s="16">
        <f t="shared" si="35"/>
        <v>-18.888774729176205</v>
      </c>
      <c r="AC85" s="16">
        <f t="shared" si="35"/>
        <v>-19.368436027073486</v>
      </c>
      <c r="AD85" s="16">
        <f t="shared" si="35"/>
        <v>-19.711652914209868</v>
      </c>
      <c r="AE85" s="16">
        <f t="shared" si="35"/>
        <v>-20.136439034511088</v>
      </c>
      <c r="AF85" s="16">
        <f t="shared" si="35"/>
        <v>-20.570379295704804</v>
      </c>
      <c r="AG85" s="16">
        <f t="shared" si="35"/>
        <v>-21.092743237923695</v>
      </c>
      <c r="AH85" s="16">
        <f t="shared" si="35"/>
        <v>-21.46651557892055</v>
      </c>
      <c r="AI85" s="16">
        <f t="shared" si="35"/>
        <v>-21.929118989646284</v>
      </c>
      <c r="AJ85" s="16">
        <f t="shared" si="35"/>
        <v>-22.40169150387316</v>
      </c>
      <c r="AK85" s="16">
        <f t="shared" si="35"/>
        <v>-22.97055976430325</v>
      </c>
      <c r="AL85" s="16">
        <f t="shared" si="35"/>
        <v>-22.015356229174493</v>
      </c>
      <c r="AM85" s="16">
        <f t="shared" si="35"/>
        <v>-13.736222138325022</v>
      </c>
    </row>
    <row r="86" spans="1:39" x14ac:dyDescent="0.25">
      <c r="A86" s="131">
        <f>MIN(A$1:A85)-1</f>
        <v>-32</v>
      </c>
      <c r="B86" s="131"/>
      <c r="C86" s="1" t="s">
        <v>98</v>
      </c>
      <c r="D86" s="131" t="str">
        <f>"("&amp;-$A$9&amp;") X ("&amp;-$A81&amp;")"</f>
        <v>(1) X (30)</v>
      </c>
      <c r="E86" s="16">
        <f>NPV($D$2,F86:AM86)*(1+$D$2)^0.5</f>
        <v>-143.76949171045976</v>
      </c>
      <c r="F86" s="16">
        <f t="shared" ref="F86:AM86" si="36">F$9*F81/1000</f>
        <v>0</v>
      </c>
      <c r="G86" s="16">
        <f t="shared" si="36"/>
        <v>0</v>
      </c>
      <c r="H86" s="16">
        <f t="shared" si="36"/>
        <v>0</v>
      </c>
      <c r="I86" s="16">
        <f t="shared" si="36"/>
        <v>-2.0782736703191884</v>
      </c>
      <c r="J86" s="16">
        <f t="shared" si="36"/>
        <v>-8.916316834632406</v>
      </c>
      <c r="K86" s="16">
        <f t="shared" si="36"/>
        <v>-8.760946812677096</v>
      </c>
      <c r="L86" s="16">
        <f t="shared" si="36"/>
        <v>-9.4862842092948299</v>
      </c>
      <c r="M86" s="16">
        <f t="shared" si="36"/>
        <v>-10.080591054759877</v>
      </c>
      <c r="N86" s="16">
        <f t="shared" si="36"/>
        <v>-10.646466484963197</v>
      </c>
      <c r="O86" s="16">
        <f t="shared" si="36"/>
        <v>-11.700345436317624</v>
      </c>
      <c r="P86" s="16">
        <f t="shared" si="36"/>
        <v>-11.834144648750272</v>
      </c>
      <c r="Q86" s="16">
        <f t="shared" si="36"/>
        <v>-15.075928912288232</v>
      </c>
      <c r="R86" s="16">
        <f t="shared" si="36"/>
        <v>-13.746049911972833</v>
      </c>
      <c r="S86" s="16">
        <f t="shared" si="36"/>
        <v>-14.625122326214584</v>
      </c>
      <c r="T86" s="16">
        <f t="shared" si="36"/>
        <v>-16.896509557249487</v>
      </c>
      <c r="U86" s="16">
        <f t="shared" si="36"/>
        <v>-17.223688940330319</v>
      </c>
      <c r="V86" s="16">
        <f t="shared" si="36"/>
        <v>-19.041176589397459</v>
      </c>
      <c r="W86" s="16">
        <f t="shared" si="36"/>
        <v>-18.966581660976189</v>
      </c>
      <c r="X86" s="16">
        <f t="shared" si="36"/>
        <v>-8.6768626237868034</v>
      </c>
      <c r="Y86" s="16">
        <f t="shared" si="36"/>
        <v>-23.049015701467294</v>
      </c>
      <c r="Z86" s="16">
        <f t="shared" si="36"/>
        <v>-17.531350257652729</v>
      </c>
      <c r="AA86" s="16">
        <f t="shared" si="36"/>
        <v>-17.909150855705146</v>
      </c>
      <c r="AB86" s="16">
        <f t="shared" si="36"/>
        <v>-18.295093056645591</v>
      </c>
      <c r="AC86" s="16">
        <f t="shared" si="36"/>
        <v>-18.759678409932025</v>
      </c>
      <c r="AD86" s="16">
        <f t="shared" si="36"/>
        <v>-19.092107854340256</v>
      </c>
      <c r="AE86" s="16">
        <f t="shared" si="36"/>
        <v>-19.503542778601282</v>
      </c>
      <c r="AF86" s="16">
        <f t="shared" si="36"/>
        <v>-19.923844125480141</v>
      </c>
      <c r="AG86" s="16">
        <f t="shared" si="36"/>
        <v>-20.429789962060497</v>
      </c>
      <c r="AH86" s="16">
        <f t="shared" si="36"/>
        <v>-20.791814490309815</v>
      </c>
      <c r="AI86" s="16">
        <f t="shared" si="36"/>
        <v>-21.239878092575992</v>
      </c>
      <c r="AJ86" s="16">
        <f t="shared" si="36"/>
        <v>-21.697597465471006</v>
      </c>
      <c r="AK86" s="16">
        <f t="shared" si="36"/>
        <v>-22.24858597111848</v>
      </c>
      <c r="AL86" s="16">
        <f t="shared" si="36"/>
        <v>-21.323404861502929</v>
      </c>
      <c r="AM86" s="16">
        <f t="shared" si="36"/>
        <v>-13.304487234909795</v>
      </c>
    </row>
    <row r="87" spans="1:39" ht="6" customHeight="1" x14ac:dyDescent="0.25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x14ac:dyDescent="0.25">
      <c r="A88" s="133" t="s">
        <v>78</v>
      </c>
      <c r="B88" s="133"/>
    </row>
    <row r="89" spans="1:39" ht="6" customHeight="1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x14ac:dyDescent="0.25">
      <c r="A90" s="131">
        <f>MIN(A$1:A89)-1</f>
        <v>-33</v>
      </c>
      <c r="B90" s="131"/>
      <c r="C90" s="1" t="s">
        <v>97</v>
      </c>
      <c r="D90" s="131" t="str">
        <f>"("&amp;-$A$18&amp;") + ("&amp;-$A85&amp;")"</f>
        <v>(2) + (31)</v>
      </c>
      <c r="E90" s="147">
        <f>NPV($D$2,F90:AM90)*(1+$D$2)^0.5</f>
        <v>-93.199631043640835</v>
      </c>
      <c r="F90" s="16">
        <f t="shared" ref="F90:AM90" si="37">F$18+F85</f>
        <v>0</v>
      </c>
      <c r="G90" s="16">
        <f t="shared" si="37"/>
        <v>0</v>
      </c>
      <c r="H90" s="16">
        <f t="shared" si="37"/>
        <v>0</v>
      </c>
      <c r="I90" s="16">
        <f t="shared" si="37"/>
        <v>-1.6518343999982368</v>
      </c>
      <c r="J90" s="16">
        <f t="shared" si="37"/>
        <v>-4.5724519041539464</v>
      </c>
      <c r="K90" s="16">
        <f t="shared" si="37"/>
        <v>-5.1048371982069272</v>
      </c>
      <c r="L90" s="16">
        <f t="shared" si="37"/>
        <v>-6.5084160200502659</v>
      </c>
      <c r="M90" s="16">
        <f t="shared" si="37"/>
        <v>-7.3522200501089632</v>
      </c>
      <c r="N90" s="16">
        <f t="shared" si="37"/>
        <v>-8.9088355049367269</v>
      </c>
      <c r="O90" s="16">
        <f t="shared" si="37"/>
        <v>-10.232268563935953</v>
      </c>
      <c r="P90" s="16">
        <f t="shared" si="37"/>
        <v>-11.094566290959801</v>
      </c>
      <c r="Q90" s="16">
        <f t="shared" si="37"/>
        <v>-14.819905691059336</v>
      </c>
      <c r="R90" s="16">
        <f t="shared" si="37"/>
        <v>-13.72542242600051</v>
      </c>
      <c r="S90" s="16">
        <f t="shared" si="37"/>
        <v>-12.673462908033242</v>
      </c>
      <c r="T90" s="16">
        <f t="shared" si="37"/>
        <v>-6.921661787754255</v>
      </c>
      <c r="U90" s="16">
        <f t="shared" si="37"/>
        <v>-7.3360521720889018</v>
      </c>
      <c r="V90" s="16">
        <f t="shared" si="37"/>
        <v>-9.2623803430474076</v>
      </c>
      <c r="W90" s="16">
        <f t="shared" si="37"/>
        <v>-9.2702263232455806</v>
      </c>
      <c r="X90" s="16">
        <f t="shared" si="37"/>
        <v>0.94007557181068968</v>
      </c>
      <c r="Y90" s="16">
        <f t="shared" si="37"/>
        <v>-13.544244576955396</v>
      </c>
      <c r="Z90" s="16">
        <f t="shared" si="37"/>
        <v>-8.6697240682335686</v>
      </c>
      <c r="AA90" s="16">
        <f t="shared" si="37"/>
        <v>-9.1262760829738028</v>
      </c>
      <c r="AB90" s="16">
        <f t="shared" si="37"/>
        <v>-9.5846005658453564</v>
      </c>
      <c r="AC90" s="16">
        <f t="shared" si="37"/>
        <v>-10.115078752122354</v>
      </c>
      <c r="AD90" s="16">
        <f t="shared" si="37"/>
        <v>-10.500801131050512</v>
      </c>
      <c r="AE90" s="16">
        <f t="shared" si="37"/>
        <v>-10.954093029898772</v>
      </c>
      <c r="AF90" s="16">
        <f t="shared" si="37"/>
        <v>-11.39917967641224</v>
      </c>
      <c r="AG90" s="16">
        <f t="shared" si="37"/>
        <v>-11.910922329600035</v>
      </c>
      <c r="AH90" s="16">
        <f t="shared" si="37"/>
        <v>-12.241354117091525</v>
      </c>
      <c r="AI90" s="16">
        <f t="shared" si="37"/>
        <v>-12.606026030503898</v>
      </c>
      <c r="AJ90" s="16">
        <f t="shared" si="37"/>
        <v>-12.888941951826059</v>
      </c>
      <c r="AK90" s="16">
        <f t="shared" si="37"/>
        <v>-13.243154204564407</v>
      </c>
      <c r="AL90" s="16">
        <f t="shared" si="37"/>
        <v>-12.271814820979934</v>
      </c>
      <c r="AM90" s="16">
        <f t="shared" si="37"/>
        <v>-24.427633566042658</v>
      </c>
    </row>
    <row r="91" spans="1:39" x14ac:dyDescent="0.25">
      <c r="A91" s="131">
        <f>MIN(A$1:A90)-1</f>
        <v>-34</v>
      </c>
      <c r="B91" s="131"/>
      <c r="C91" s="1" t="s">
        <v>98</v>
      </c>
      <c r="D91" s="131" t="str">
        <f>"("&amp;-$A$18&amp;") + ("&amp;-$A86&amp;")"</f>
        <v>(2) + (32)</v>
      </c>
      <c r="E91" s="147">
        <f>NPV($D$2,F91:AM91)*(1+$D$2)^0.5</f>
        <v>-91.694776150774715</v>
      </c>
      <c r="F91" s="16">
        <f t="shared" ref="F91:AM91" si="38">F$18+F86</f>
        <v>0</v>
      </c>
      <c r="G91" s="16">
        <f t="shared" si="38"/>
        <v>0</v>
      </c>
      <c r="H91" s="16">
        <f t="shared" si="38"/>
        <v>0</v>
      </c>
      <c r="I91" s="16">
        <f t="shared" si="38"/>
        <v>-1.6518343999982368</v>
      </c>
      <c r="J91" s="16">
        <f t="shared" si="38"/>
        <v>-4.5724519041539464</v>
      </c>
      <c r="K91" s="16">
        <f t="shared" si="38"/>
        <v>-5.1048371982069272</v>
      </c>
      <c r="L91" s="16">
        <f t="shared" si="38"/>
        <v>-6.5084160200502659</v>
      </c>
      <c r="M91" s="16">
        <f t="shared" si="38"/>
        <v>-7.3522200501089632</v>
      </c>
      <c r="N91" s="16">
        <f t="shared" si="38"/>
        <v>-8.9088355049367269</v>
      </c>
      <c r="O91" s="16">
        <f t="shared" si="38"/>
        <v>-10.232268563935953</v>
      </c>
      <c r="P91" s="16">
        <f t="shared" si="38"/>
        <v>-11.094566290959801</v>
      </c>
      <c r="Q91" s="16">
        <f t="shared" si="38"/>
        <v>-14.819905691059336</v>
      </c>
      <c r="R91" s="16">
        <f t="shared" si="38"/>
        <v>-13.72542242600051</v>
      </c>
      <c r="S91" s="16">
        <f t="shared" si="38"/>
        <v>-12.673462908033242</v>
      </c>
      <c r="T91" s="16">
        <f t="shared" si="38"/>
        <v>-6.921661787754255</v>
      </c>
      <c r="U91" s="16">
        <f t="shared" si="38"/>
        <v>-7.3360521720889018</v>
      </c>
      <c r="V91" s="16">
        <f t="shared" si="38"/>
        <v>-9.2623803430474076</v>
      </c>
      <c r="W91" s="16">
        <f t="shared" si="38"/>
        <v>-9.2702263232455806</v>
      </c>
      <c r="X91" s="16">
        <f t="shared" si="38"/>
        <v>0.94007557181068968</v>
      </c>
      <c r="Y91" s="16">
        <f t="shared" si="38"/>
        <v>-13.544244576955396</v>
      </c>
      <c r="Z91" s="16">
        <f t="shared" si="38"/>
        <v>-8.1008260959489906</v>
      </c>
      <c r="AA91" s="16">
        <f t="shared" si="38"/>
        <v>-8.5451183593864961</v>
      </c>
      <c r="AB91" s="16">
        <f t="shared" si="38"/>
        <v>-8.9909188933147419</v>
      </c>
      <c r="AC91" s="16">
        <f t="shared" si="38"/>
        <v>-9.5063211349808938</v>
      </c>
      <c r="AD91" s="16">
        <f t="shared" si="38"/>
        <v>-9.8812560711808999</v>
      </c>
      <c r="AE91" s="16">
        <f t="shared" si="38"/>
        <v>-10.321196773988966</v>
      </c>
      <c r="AF91" s="16">
        <f t="shared" si="38"/>
        <v>-10.752644506187577</v>
      </c>
      <c r="AG91" s="16">
        <f t="shared" si="38"/>
        <v>-11.247969053736837</v>
      </c>
      <c r="AH91" s="16">
        <f t="shared" si="38"/>
        <v>-11.56665302848079</v>
      </c>
      <c r="AI91" s="16">
        <f t="shared" si="38"/>
        <v>-11.916785133433606</v>
      </c>
      <c r="AJ91" s="16">
        <f t="shared" si="38"/>
        <v>-12.184847913423905</v>
      </c>
      <c r="AK91" s="16">
        <f t="shared" si="38"/>
        <v>-12.521180411379637</v>
      </c>
      <c r="AL91" s="16">
        <f t="shared" si="38"/>
        <v>-11.57986345330837</v>
      </c>
      <c r="AM91" s="16">
        <f t="shared" si="38"/>
        <v>-23.995898662627432</v>
      </c>
    </row>
    <row r="92" spans="1:39" ht="6" customHeight="1" x14ac:dyDescent="0.25">
      <c r="E92" s="147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x14ac:dyDescent="0.25">
      <c r="A93" s="133" t="s">
        <v>79</v>
      </c>
      <c r="B93" s="133"/>
      <c r="E93" s="19"/>
    </row>
    <row r="94" spans="1:39" ht="6" customHeight="1" x14ac:dyDescent="0.25">
      <c r="E94" s="147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x14ac:dyDescent="0.25">
      <c r="A95" s="131">
        <f>MIN(A$1:A94)-1</f>
        <v>-35</v>
      </c>
      <c r="B95" s="131"/>
      <c r="C95" s="1" t="s">
        <v>97</v>
      </c>
      <c r="D95" s="131" t="str">
        <f>"("&amp;-$A90&amp;") / ("&amp;-$A$9&amp;")"</f>
        <v>(33) / (1)</v>
      </c>
      <c r="E95" s="148">
        <f>IF(E$9=0,0,E90/E$9*1000)</f>
        <v>-43.292191449889373</v>
      </c>
      <c r="F95" s="7"/>
      <c r="G95" s="7"/>
      <c r="H95" s="7">
        <f t="shared" ref="H95:AM95" si="39">IF(H$9=0,0,H90/H$9*1000)</f>
        <v>0</v>
      </c>
      <c r="I95" s="7">
        <f t="shared" si="39"/>
        <v>-33.219201319606022</v>
      </c>
      <c r="J95" s="7">
        <f t="shared" si="39"/>
        <v>-21.433301321654934</v>
      </c>
      <c r="K95" s="7">
        <f t="shared" si="39"/>
        <v>-23.928849588939936</v>
      </c>
      <c r="L95" s="7">
        <f t="shared" si="39"/>
        <v>-30.508104756158172</v>
      </c>
      <c r="M95" s="7">
        <f t="shared" si="39"/>
        <v>-34.334227642553586</v>
      </c>
      <c r="N95" s="7">
        <f t="shared" si="39"/>
        <v>-41.760035929278509</v>
      </c>
      <c r="O95" s="7">
        <f t="shared" si="39"/>
        <v>-47.963609007171499</v>
      </c>
      <c r="P95" s="7">
        <f t="shared" si="39"/>
        <v>-52.005616971320883</v>
      </c>
      <c r="Q95" s="7">
        <f t="shared" si="39"/>
        <v>-69.207669543359998</v>
      </c>
      <c r="R95" s="7">
        <f t="shared" si="39"/>
        <v>-64.337716566512938</v>
      </c>
      <c r="S95" s="7">
        <f t="shared" si="39"/>
        <v>-59.406671735556486</v>
      </c>
      <c r="T95" s="7">
        <f t="shared" si="39"/>
        <v>-32.445188238884732</v>
      </c>
      <c r="U95" s="7">
        <f t="shared" si="39"/>
        <v>-34.258725059571248</v>
      </c>
      <c r="V95" s="7">
        <f t="shared" si="39"/>
        <v>-43.41727217905904</v>
      </c>
      <c r="W95" s="7">
        <f t="shared" si="39"/>
        <v>-43.454050096306986</v>
      </c>
      <c r="X95" s="7">
        <f t="shared" si="39"/>
        <v>4.4065904722673697</v>
      </c>
      <c r="Y95" s="7">
        <f t="shared" si="39"/>
        <v>-63.250443183445874</v>
      </c>
      <c r="Z95" s="7">
        <f t="shared" si="39"/>
        <v>-40.639204572330449</v>
      </c>
      <c r="AA95" s="7">
        <f t="shared" si="39"/>
        <v>-42.779285453672536</v>
      </c>
      <c r="AB95" s="7">
        <f t="shared" si="39"/>
        <v>-44.927674753416376</v>
      </c>
      <c r="AC95" s="7">
        <f t="shared" si="39"/>
        <v>-47.236537281358814</v>
      </c>
      <c r="AD95" s="7">
        <f t="shared" si="39"/>
        <v>-49.222351481950753</v>
      </c>
      <c r="AE95" s="7">
        <f t="shared" si="39"/>
        <v>-51.347150617804672</v>
      </c>
      <c r="AF95" s="7">
        <f t="shared" si="39"/>
        <v>-53.433487753532994</v>
      </c>
      <c r="AG95" s="7">
        <f t="shared" si="39"/>
        <v>-55.622970464710384</v>
      </c>
      <c r="AH95" s="7">
        <f t="shared" si="39"/>
        <v>-57.381168107716029</v>
      </c>
      <c r="AI95" s="7">
        <f t="shared" si="39"/>
        <v>-59.090562359979486</v>
      </c>
      <c r="AJ95" s="7">
        <f t="shared" si="39"/>
        <v>-60.416726596913861</v>
      </c>
      <c r="AK95" s="7">
        <f t="shared" si="39"/>
        <v>-61.844377353506488</v>
      </c>
      <c r="AL95" s="7">
        <f t="shared" si="39"/>
        <v>-61.083381092118053</v>
      </c>
      <c r="AM95" s="7">
        <f t="shared" si="39"/>
        <v>-199.07361883771938</v>
      </c>
    </row>
    <row r="96" spans="1:39" x14ac:dyDescent="0.25">
      <c r="A96" s="131">
        <f>MIN(A$1:A95)-1</f>
        <v>-36</v>
      </c>
      <c r="B96" s="131"/>
      <c r="C96" s="1" t="s">
        <v>98</v>
      </c>
      <c r="D96" s="131" t="str">
        <f>"("&amp;-$A91&amp;") / ("&amp;-$A$9&amp;")"</f>
        <v>(34) / (1)</v>
      </c>
      <c r="E96" s="148">
        <f>IF(E$9=0,0,E91/E$9*1000)</f>
        <v>-42.593170805743725</v>
      </c>
      <c r="F96" s="7"/>
      <c r="G96" s="7"/>
      <c r="H96" s="7">
        <f t="shared" ref="H96:AM96" si="40">IF(H$9=0,0,H91/H$9*1000)</f>
        <v>0</v>
      </c>
      <c r="I96" s="7">
        <f t="shared" si="40"/>
        <v>-33.219201319606022</v>
      </c>
      <c r="J96" s="7">
        <f t="shared" si="40"/>
        <v>-21.433301321654934</v>
      </c>
      <c r="K96" s="7">
        <f t="shared" si="40"/>
        <v>-23.928849588939936</v>
      </c>
      <c r="L96" s="7">
        <f t="shared" si="40"/>
        <v>-30.508104756158172</v>
      </c>
      <c r="M96" s="7">
        <f t="shared" si="40"/>
        <v>-34.334227642553586</v>
      </c>
      <c r="N96" s="7">
        <f t="shared" si="40"/>
        <v>-41.760035929278509</v>
      </c>
      <c r="O96" s="7">
        <f t="shared" si="40"/>
        <v>-47.963609007171499</v>
      </c>
      <c r="P96" s="7">
        <f t="shared" si="40"/>
        <v>-52.005616971320883</v>
      </c>
      <c r="Q96" s="7">
        <f t="shared" si="40"/>
        <v>-69.207669543359998</v>
      </c>
      <c r="R96" s="7">
        <f t="shared" si="40"/>
        <v>-64.337716566512938</v>
      </c>
      <c r="S96" s="7">
        <f t="shared" si="40"/>
        <v>-59.406671735556486</v>
      </c>
      <c r="T96" s="7">
        <f t="shared" si="40"/>
        <v>-32.445188238884732</v>
      </c>
      <c r="U96" s="7">
        <f t="shared" si="40"/>
        <v>-34.258725059571248</v>
      </c>
      <c r="V96" s="7">
        <f t="shared" si="40"/>
        <v>-43.41727217905904</v>
      </c>
      <c r="W96" s="7">
        <f t="shared" si="40"/>
        <v>-43.454050096306986</v>
      </c>
      <c r="X96" s="7">
        <f t="shared" si="40"/>
        <v>4.4065904722673697</v>
      </c>
      <c r="Y96" s="7">
        <f t="shared" si="40"/>
        <v>-63.250443183445874</v>
      </c>
      <c r="Z96" s="7">
        <f t="shared" si="40"/>
        <v>-37.972503660686847</v>
      </c>
      <c r="AA96" s="7">
        <f t="shared" si="40"/>
        <v>-40.055117137383036</v>
      </c>
      <c r="AB96" s="7">
        <f t="shared" si="40"/>
        <v>-42.144800609910824</v>
      </c>
      <c r="AC96" s="7">
        <f t="shared" si="40"/>
        <v>-44.393692200060734</v>
      </c>
      <c r="AD96" s="7">
        <f t="shared" si="40"/>
        <v>-46.318243089150684</v>
      </c>
      <c r="AE96" s="7">
        <f t="shared" si="40"/>
        <v>-48.380458689139736</v>
      </c>
      <c r="AF96" s="7">
        <f t="shared" si="40"/>
        <v>-50.40286361380533</v>
      </c>
      <c r="AG96" s="7">
        <f t="shared" si="40"/>
        <v>-52.527036374771612</v>
      </c>
      <c r="AH96" s="7">
        <f t="shared" si="40"/>
        <v>-54.218516638139057</v>
      </c>
      <c r="AI96" s="7">
        <f t="shared" si="40"/>
        <v>-55.859755751233152</v>
      </c>
      <c r="AJ96" s="7">
        <f t="shared" si="40"/>
        <v>-57.116296105749065</v>
      </c>
      <c r="AK96" s="7">
        <f t="shared" si="40"/>
        <v>-58.47282258525707</v>
      </c>
      <c r="AL96" s="7">
        <f t="shared" si="40"/>
        <v>-57.639169318612879</v>
      </c>
      <c r="AM96" s="7">
        <f t="shared" si="40"/>
        <v>-195.55518430049514</v>
      </c>
    </row>
    <row r="98" spans="1:39" ht="15.75" x14ac:dyDescent="0.25">
      <c r="A98" s="141" t="s">
        <v>123</v>
      </c>
      <c r="B98" s="142"/>
      <c r="C98" s="136"/>
      <c r="E98" s="145" t="s">
        <v>6</v>
      </c>
      <c r="F98" s="145">
        <f t="shared" ref="F98:G98" si="41">F$7</f>
        <v>2021</v>
      </c>
      <c r="G98" s="145">
        <f t="shared" si="41"/>
        <v>2022</v>
      </c>
      <c r="H98" s="145">
        <f>H$7</f>
        <v>2023</v>
      </c>
      <c r="I98" s="145">
        <f t="shared" ref="I98:AM98" si="42">I$7</f>
        <v>2024</v>
      </c>
      <c r="J98" s="145">
        <f t="shared" si="42"/>
        <v>2025</v>
      </c>
      <c r="K98" s="145">
        <f t="shared" si="42"/>
        <v>2026</v>
      </c>
      <c r="L98" s="145">
        <f t="shared" si="42"/>
        <v>2027</v>
      </c>
      <c r="M98" s="145">
        <f t="shared" si="42"/>
        <v>2028</v>
      </c>
      <c r="N98" s="145">
        <f t="shared" si="42"/>
        <v>2029</v>
      </c>
      <c r="O98" s="145">
        <f t="shared" si="42"/>
        <v>2030</v>
      </c>
      <c r="P98" s="145">
        <f t="shared" si="42"/>
        <v>2031</v>
      </c>
      <c r="Q98" s="145">
        <f t="shared" si="42"/>
        <v>2032</v>
      </c>
      <c r="R98" s="145">
        <f t="shared" si="42"/>
        <v>2033</v>
      </c>
      <c r="S98" s="145">
        <f t="shared" si="42"/>
        <v>2034</v>
      </c>
      <c r="T98" s="145">
        <f t="shared" si="42"/>
        <v>2035</v>
      </c>
      <c r="U98" s="145">
        <f t="shared" si="42"/>
        <v>2036</v>
      </c>
      <c r="V98" s="145">
        <f t="shared" si="42"/>
        <v>2037</v>
      </c>
      <c r="W98" s="145">
        <f t="shared" si="42"/>
        <v>2038</v>
      </c>
      <c r="X98" s="145">
        <f t="shared" si="42"/>
        <v>2039</v>
      </c>
      <c r="Y98" s="145">
        <f t="shared" si="42"/>
        <v>2040</v>
      </c>
      <c r="Z98" s="145">
        <f t="shared" si="42"/>
        <v>2041</v>
      </c>
      <c r="AA98" s="145">
        <f t="shared" si="42"/>
        <v>2042</v>
      </c>
      <c r="AB98" s="145">
        <f t="shared" si="42"/>
        <v>2043</v>
      </c>
      <c r="AC98" s="145">
        <f t="shared" si="42"/>
        <v>2044</v>
      </c>
      <c r="AD98" s="145">
        <f t="shared" si="42"/>
        <v>2045</v>
      </c>
      <c r="AE98" s="145">
        <f t="shared" si="42"/>
        <v>2046</v>
      </c>
      <c r="AF98" s="145">
        <f t="shared" si="42"/>
        <v>2047</v>
      </c>
      <c r="AG98" s="145">
        <f t="shared" si="42"/>
        <v>2048</v>
      </c>
      <c r="AH98" s="145">
        <f t="shared" si="42"/>
        <v>2049</v>
      </c>
      <c r="AI98" s="145">
        <f t="shared" si="42"/>
        <v>2050</v>
      </c>
      <c r="AJ98" s="145">
        <f t="shared" si="42"/>
        <v>2051</v>
      </c>
      <c r="AK98" s="145">
        <f t="shared" si="42"/>
        <v>2052</v>
      </c>
      <c r="AL98" s="145">
        <f t="shared" si="42"/>
        <v>2053</v>
      </c>
      <c r="AM98" s="145">
        <f t="shared" si="42"/>
        <v>2054</v>
      </c>
    </row>
    <row r="99" spans="1:39" ht="6" customHeight="1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x14ac:dyDescent="0.25">
      <c r="A100" s="131">
        <f>MIN(A$1:A99)-1</f>
        <v>-37</v>
      </c>
      <c r="B100" s="131"/>
      <c r="C100" s="1" t="s">
        <v>88</v>
      </c>
      <c r="F100" s="152">
        <v>0</v>
      </c>
      <c r="G100" s="152">
        <v>0</v>
      </c>
      <c r="H100" s="152">
        <v>0</v>
      </c>
      <c r="I100" s="165">
        <v>-90.801612740860449</v>
      </c>
      <c r="J100" s="165">
        <v>-90.801612740860449</v>
      </c>
      <c r="K100" s="165">
        <v>-95.252273029427698</v>
      </c>
      <c r="L100" s="165">
        <v>-101.03125112715404</v>
      </c>
      <c r="M100" s="165">
        <v>-81.039735569778429</v>
      </c>
      <c r="N100" s="165">
        <v>-88.522488767710456</v>
      </c>
      <c r="O100" s="165">
        <v>-100.63952962143614</v>
      </c>
      <c r="P100" s="165">
        <v>-94.477166287191125</v>
      </c>
      <c r="Q100" s="165">
        <v>-91.916439085216638</v>
      </c>
      <c r="R100" s="165">
        <v>-89.385970337158255</v>
      </c>
      <c r="S100" s="165">
        <v>-92.673955934474122</v>
      </c>
      <c r="T100" s="165">
        <v>-94.66216336048673</v>
      </c>
      <c r="U100" s="165">
        <v>-102.0223006281276</v>
      </c>
      <c r="V100" s="165">
        <v>-108.83972693660428</v>
      </c>
      <c r="W100" s="165">
        <v>-108.30216036728061</v>
      </c>
      <c r="X100" s="165">
        <v>-101.82611484134787</v>
      </c>
      <c r="Y100" s="165">
        <v>-106.34047085244895</v>
      </c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ht="6" customHeight="1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x14ac:dyDescent="0.25">
      <c r="A102" s="131">
        <f>MIN(A$1:A101)-1</f>
        <v>-38</v>
      </c>
      <c r="B102" s="131"/>
      <c r="C102" s="139" t="s">
        <v>13</v>
      </c>
      <c r="J102" s="7"/>
      <c r="P102" s="7"/>
      <c r="Q102" s="7">
        <f>-PMT($D$4,COUNT(Q100:$Y100),NPV($D$2,Q100:$Y100))*(1+$D$3)</f>
        <v>-91.169233320003713</v>
      </c>
      <c r="R102" s="7">
        <f t="shared" ref="R102" si="43">Q102*(1+$D$3)</f>
        <v>-93.133930298049791</v>
      </c>
      <c r="S102" s="7">
        <f t="shared" ref="S102" si="44">R102*(1+$D$3)</f>
        <v>-95.140966495972762</v>
      </c>
      <c r="T102" s="7">
        <f t="shared" ref="T102" si="45">S102*(1+$D$3)</f>
        <v>-97.191254323960976</v>
      </c>
      <c r="U102" s="7">
        <f t="shared" ref="U102" si="46">T102*(1+$D$3)</f>
        <v>-99.285725854642337</v>
      </c>
      <c r="V102" s="7">
        <f t="shared" ref="V102" si="47">U102*(1+$D$3)</f>
        <v>-101.42533324680987</v>
      </c>
      <c r="W102" s="7">
        <f t="shared" ref="W102" si="48">V102*(1+$D$3)</f>
        <v>-103.61104917827862</v>
      </c>
      <c r="X102" s="7">
        <f t="shared" ref="X102:X103" si="49">W102*(1+$D$3)</f>
        <v>-105.84386728807051</v>
      </c>
      <c r="Y102" s="7">
        <f t="shared" ref="Y102:Y103" si="50">X102*(1+$D$3)</f>
        <v>-108.12480262812842</v>
      </c>
      <c r="Z102" s="7">
        <f t="shared" ref="Z102:Z103" si="51">Y102*(1+$D$3)</f>
        <v>-110.45489212476458</v>
      </c>
      <c r="AA102" s="7">
        <f t="shared" ref="AA102:AA103" si="52">Z102*(1+$D$3)</f>
        <v>-112.83519505005326</v>
      </c>
      <c r="AB102" s="7">
        <f t="shared" ref="AB102:AB103" si="53">AA102*(1+$D$3)</f>
        <v>-115.2667935033819</v>
      </c>
      <c r="AC102" s="7">
        <f t="shared" ref="AC102:AC103" si="54">AB102*(1+$D$3)</f>
        <v>-117.75079290337978</v>
      </c>
      <c r="AD102" s="7">
        <f t="shared" ref="AD102:AD103" si="55">AC102*(1+$D$3)</f>
        <v>-120.2883224904476</v>
      </c>
      <c r="AE102" s="7">
        <f t="shared" ref="AE102:AE103" si="56">AD102*(1+$D$3)</f>
        <v>-122.88053584011674</v>
      </c>
      <c r="AF102" s="7">
        <f t="shared" ref="AF102:AF103" si="57">AE102*(1+$D$3)</f>
        <v>-125.52861138747124</v>
      </c>
      <c r="AG102" s="7">
        <f t="shared" ref="AG102:AG103" si="58">AF102*(1+$D$3)</f>
        <v>-128.23375296287125</v>
      </c>
      <c r="AH102" s="7">
        <f t="shared" ref="AH102:AH103" si="59">AG102*(1+$D$3)</f>
        <v>-130.99719033922111</v>
      </c>
      <c r="AI102" s="7">
        <f t="shared" ref="AI102:AI103" si="60">AH102*(1+$D$3)</f>
        <v>-133.82017979103131</v>
      </c>
      <c r="AJ102" s="7">
        <f t="shared" ref="AJ102:AJ103" si="61">AI102*(1+$D$3)</f>
        <v>-136.70400466552803</v>
      </c>
      <c r="AK102" s="7">
        <f t="shared" ref="AK102:AK103" si="62">AJ102*(1+$D$3)</f>
        <v>-139.64997596607014</v>
      </c>
      <c r="AL102" s="7">
        <f t="shared" ref="AL102:AL103" si="63">AK102*(1+$D$3)</f>
        <v>-142.65943294813894</v>
      </c>
      <c r="AM102" s="7">
        <f t="shared" ref="AM102:AM103" si="64">AL102*(1+$D$3)</f>
        <v>-145.73374372817133</v>
      </c>
    </row>
    <row r="103" spans="1:39" x14ac:dyDescent="0.25">
      <c r="A103" s="131">
        <f>MIN(A$1:A102)-1</f>
        <v>-39</v>
      </c>
      <c r="B103" s="131"/>
      <c r="C103" s="139" t="s">
        <v>14</v>
      </c>
      <c r="W103" s="7">
        <f>-PMT($D$4,COUNT(W100:$Y100),NPV($D$2,W100:$Y100))*(1+$D$3)</f>
        <v>-103.39147883452277</v>
      </c>
      <c r="X103" s="7">
        <f t="shared" si="49"/>
        <v>-105.61956520340674</v>
      </c>
      <c r="Y103" s="7">
        <f t="shared" si="50"/>
        <v>-107.89566683354015</v>
      </c>
      <c r="Z103" s="7">
        <f t="shared" si="51"/>
        <v>-110.22081845380293</v>
      </c>
      <c r="AA103" s="7">
        <f t="shared" si="52"/>
        <v>-112.59607709148239</v>
      </c>
      <c r="AB103" s="7">
        <f t="shared" si="53"/>
        <v>-115.02252255280382</v>
      </c>
      <c r="AC103" s="7">
        <f t="shared" si="54"/>
        <v>-117.50125791381674</v>
      </c>
      <c r="AD103" s="7">
        <f t="shared" si="55"/>
        <v>-120.0334100218595</v>
      </c>
      <c r="AE103" s="7">
        <f t="shared" si="56"/>
        <v>-122.62013000783057</v>
      </c>
      <c r="AF103" s="7">
        <f t="shared" si="57"/>
        <v>-125.26259380949931</v>
      </c>
      <c r="AG103" s="7">
        <f t="shared" si="58"/>
        <v>-127.96200270609401</v>
      </c>
      <c r="AH103" s="7">
        <f t="shared" si="59"/>
        <v>-130.71958386441034</v>
      </c>
      <c r="AI103" s="7">
        <f t="shared" si="60"/>
        <v>-133.53659089668838</v>
      </c>
      <c r="AJ103" s="7">
        <f t="shared" si="61"/>
        <v>-136.414304430512</v>
      </c>
      <c r="AK103" s="7">
        <f t="shared" si="62"/>
        <v>-139.35403269098953</v>
      </c>
      <c r="AL103" s="7">
        <f t="shared" si="63"/>
        <v>-142.35711209548035</v>
      </c>
      <c r="AM103" s="7">
        <f t="shared" si="64"/>
        <v>-145.42490786113794</v>
      </c>
    </row>
    <row r="104" spans="1:39" ht="6" customHeight="1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x14ac:dyDescent="0.25">
      <c r="A105" s="131">
        <f>MIN(A$1:A104)-1</f>
        <v>-40</v>
      </c>
      <c r="B105" s="131"/>
      <c r="C105" s="144" t="s">
        <v>86</v>
      </c>
      <c r="E105" s="7">
        <f>$E110/$E$9*1000</f>
        <v>-101.98777000210725</v>
      </c>
      <c r="F105" s="7">
        <f>IF(F$7&lt;=$Y$7,F100,F102)</f>
        <v>0</v>
      </c>
      <c r="G105" s="7">
        <f t="shared" ref="G105:AM105" si="65">IF(G$7&lt;=$Y$7,G100,G102)</f>
        <v>0</v>
      </c>
      <c r="H105" s="7">
        <f t="shared" si="65"/>
        <v>0</v>
      </c>
      <c r="I105" s="7">
        <f t="shared" si="65"/>
        <v>-90.801612740860449</v>
      </c>
      <c r="J105" s="7">
        <f t="shared" si="65"/>
        <v>-90.801612740860449</v>
      </c>
      <c r="K105" s="7">
        <f t="shared" si="65"/>
        <v>-95.252273029427698</v>
      </c>
      <c r="L105" s="7">
        <f t="shared" si="65"/>
        <v>-101.03125112715404</v>
      </c>
      <c r="M105" s="7">
        <f t="shared" si="65"/>
        <v>-81.039735569778429</v>
      </c>
      <c r="N105" s="7">
        <f t="shared" si="65"/>
        <v>-88.522488767710456</v>
      </c>
      <c r="O105" s="7">
        <f t="shared" si="65"/>
        <v>-100.63952962143614</v>
      </c>
      <c r="P105" s="7">
        <f t="shared" si="65"/>
        <v>-94.477166287191125</v>
      </c>
      <c r="Q105" s="7">
        <f t="shared" si="65"/>
        <v>-91.916439085216638</v>
      </c>
      <c r="R105" s="7">
        <f t="shared" si="65"/>
        <v>-89.385970337158255</v>
      </c>
      <c r="S105" s="7">
        <f t="shared" si="65"/>
        <v>-92.673955934474122</v>
      </c>
      <c r="T105" s="7">
        <f t="shared" si="65"/>
        <v>-94.66216336048673</v>
      </c>
      <c r="U105" s="7">
        <f t="shared" si="65"/>
        <v>-102.0223006281276</v>
      </c>
      <c r="V105" s="7">
        <f t="shared" si="65"/>
        <v>-108.83972693660428</v>
      </c>
      <c r="W105" s="7">
        <f t="shared" si="65"/>
        <v>-108.30216036728061</v>
      </c>
      <c r="X105" s="7">
        <f t="shared" si="65"/>
        <v>-101.82611484134787</v>
      </c>
      <c r="Y105" s="7">
        <f t="shared" si="65"/>
        <v>-106.34047085244895</v>
      </c>
      <c r="Z105" s="7">
        <f t="shared" si="65"/>
        <v>-110.45489212476458</v>
      </c>
      <c r="AA105" s="7">
        <f t="shared" si="65"/>
        <v>-112.83519505005326</v>
      </c>
      <c r="AB105" s="7">
        <f t="shared" si="65"/>
        <v>-115.2667935033819</v>
      </c>
      <c r="AC105" s="7">
        <f t="shared" si="65"/>
        <v>-117.75079290337978</v>
      </c>
      <c r="AD105" s="7">
        <f t="shared" si="65"/>
        <v>-120.2883224904476</v>
      </c>
      <c r="AE105" s="7">
        <f t="shared" si="65"/>
        <v>-122.88053584011674</v>
      </c>
      <c r="AF105" s="7">
        <f t="shared" si="65"/>
        <v>-125.52861138747124</v>
      </c>
      <c r="AG105" s="7">
        <f t="shared" si="65"/>
        <v>-128.23375296287125</v>
      </c>
      <c r="AH105" s="7">
        <f t="shared" si="65"/>
        <v>-130.99719033922111</v>
      </c>
      <c r="AI105" s="7">
        <f t="shared" si="65"/>
        <v>-133.82017979103131</v>
      </c>
      <c r="AJ105" s="7">
        <f t="shared" si="65"/>
        <v>-136.70400466552803</v>
      </c>
      <c r="AK105" s="7">
        <f t="shared" si="65"/>
        <v>-139.64997596607014</v>
      </c>
      <c r="AL105" s="7">
        <f t="shared" si="65"/>
        <v>-142.65943294813894</v>
      </c>
      <c r="AM105" s="7">
        <f t="shared" si="65"/>
        <v>-145.73374372817133</v>
      </c>
    </row>
    <row r="106" spans="1:39" x14ac:dyDescent="0.25">
      <c r="A106" s="131">
        <f>MIN(A$1:A105)-1</f>
        <v>-41</v>
      </c>
      <c r="B106" s="131"/>
      <c r="C106" s="144" t="s">
        <v>87</v>
      </c>
      <c r="E106" s="7">
        <f>$E111/$E$9*1000</f>
        <v>-101.92641241695821</v>
      </c>
      <c r="F106" s="7">
        <f>IF(F$7&lt;=$Y$7,F100,F103)</f>
        <v>0</v>
      </c>
      <c r="G106" s="7">
        <f t="shared" ref="G106:AM106" si="66">IF(G$7&lt;=$Y$7,G100,G103)</f>
        <v>0</v>
      </c>
      <c r="H106" s="7">
        <f t="shared" si="66"/>
        <v>0</v>
      </c>
      <c r="I106" s="7">
        <f t="shared" si="66"/>
        <v>-90.801612740860449</v>
      </c>
      <c r="J106" s="7">
        <f t="shared" si="66"/>
        <v>-90.801612740860449</v>
      </c>
      <c r="K106" s="7">
        <f t="shared" si="66"/>
        <v>-95.252273029427698</v>
      </c>
      <c r="L106" s="7">
        <f t="shared" si="66"/>
        <v>-101.03125112715404</v>
      </c>
      <c r="M106" s="7">
        <f t="shared" si="66"/>
        <v>-81.039735569778429</v>
      </c>
      <c r="N106" s="7">
        <f t="shared" si="66"/>
        <v>-88.522488767710456</v>
      </c>
      <c r="O106" s="7">
        <f t="shared" si="66"/>
        <v>-100.63952962143614</v>
      </c>
      <c r="P106" s="7">
        <f t="shared" si="66"/>
        <v>-94.477166287191125</v>
      </c>
      <c r="Q106" s="7">
        <f t="shared" si="66"/>
        <v>-91.916439085216638</v>
      </c>
      <c r="R106" s="7">
        <f t="shared" si="66"/>
        <v>-89.385970337158255</v>
      </c>
      <c r="S106" s="7">
        <f t="shared" si="66"/>
        <v>-92.673955934474122</v>
      </c>
      <c r="T106" s="7">
        <f t="shared" si="66"/>
        <v>-94.66216336048673</v>
      </c>
      <c r="U106" s="7">
        <f t="shared" si="66"/>
        <v>-102.0223006281276</v>
      </c>
      <c r="V106" s="7">
        <f t="shared" si="66"/>
        <v>-108.83972693660428</v>
      </c>
      <c r="W106" s="7">
        <f t="shared" si="66"/>
        <v>-108.30216036728061</v>
      </c>
      <c r="X106" s="7">
        <f t="shared" si="66"/>
        <v>-101.82611484134787</v>
      </c>
      <c r="Y106" s="7">
        <f t="shared" si="66"/>
        <v>-106.34047085244895</v>
      </c>
      <c r="Z106" s="7">
        <f t="shared" si="66"/>
        <v>-110.22081845380293</v>
      </c>
      <c r="AA106" s="7">
        <f t="shared" si="66"/>
        <v>-112.59607709148239</v>
      </c>
      <c r="AB106" s="7">
        <f t="shared" si="66"/>
        <v>-115.02252255280382</v>
      </c>
      <c r="AC106" s="7">
        <f t="shared" si="66"/>
        <v>-117.50125791381674</v>
      </c>
      <c r="AD106" s="7">
        <f t="shared" si="66"/>
        <v>-120.0334100218595</v>
      </c>
      <c r="AE106" s="7">
        <f t="shared" si="66"/>
        <v>-122.62013000783057</v>
      </c>
      <c r="AF106" s="7">
        <f t="shared" si="66"/>
        <v>-125.26259380949931</v>
      </c>
      <c r="AG106" s="7">
        <f t="shared" si="66"/>
        <v>-127.96200270609401</v>
      </c>
      <c r="AH106" s="7">
        <f t="shared" si="66"/>
        <v>-130.71958386441034</v>
      </c>
      <c r="AI106" s="7">
        <f t="shared" si="66"/>
        <v>-133.53659089668838</v>
      </c>
      <c r="AJ106" s="7">
        <f t="shared" si="66"/>
        <v>-136.414304430512</v>
      </c>
      <c r="AK106" s="7">
        <f t="shared" si="66"/>
        <v>-139.35403269098953</v>
      </c>
      <c r="AL106" s="7">
        <f t="shared" si="66"/>
        <v>-142.35711209548035</v>
      </c>
      <c r="AM106" s="7">
        <f t="shared" si="66"/>
        <v>-145.42490786113794</v>
      </c>
    </row>
    <row r="108" spans="1:39" x14ac:dyDescent="0.25">
      <c r="A108" s="132" t="s">
        <v>82</v>
      </c>
      <c r="B108" s="132"/>
    </row>
    <row r="109" spans="1:39" ht="6" customHeight="1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x14ac:dyDescent="0.25">
      <c r="A110" s="131">
        <f>MIN(A$1:A109)-1</f>
        <v>-42</v>
      </c>
      <c r="B110" s="131"/>
      <c r="C110" s="1" t="s">
        <v>107</v>
      </c>
      <c r="D110" s="131" t="str">
        <f>"("&amp;-$A$9&amp;") X ("&amp;-$A105&amp;")"</f>
        <v>(1) X (40)</v>
      </c>
      <c r="E110" s="16">
        <f>NPV($D$2,F110:AM110)*(1+$D$2)^0.5</f>
        <v>-219.559745460388</v>
      </c>
      <c r="F110" s="16">
        <f t="shared" ref="F110:AM110" si="67">F$9*F105/1000</f>
        <v>0</v>
      </c>
      <c r="G110" s="16">
        <f t="shared" si="67"/>
        <v>0</v>
      </c>
      <c r="H110" s="16">
        <f t="shared" si="67"/>
        <v>0</v>
      </c>
      <c r="I110" s="16">
        <f t="shared" si="67"/>
        <v>-4.5151364735595747</v>
      </c>
      <c r="J110" s="16">
        <f t="shared" si="67"/>
        <v>-19.371071252458776</v>
      </c>
      <c r="K110" s="16">
        <f t="shared" si="67"/>
        <v>-20.320548414459985</v>
      </c>
      <c r="L110" s="16">
        <f t="shared" si="67"/>
        <v>-21.553400927960343</v>
      </c>
      <c r="M110" s="16">
        <f t="shared" si="67"/>
        <v>-17.353585900187721</v>
      </c>
      <c r="N110" s="16">
        <f t="shared" si="67"/>
        <v>-18.884856618770794</v>
      </c>
      <c r="O110" s="16">
        <f t="shared" si="67"/>
        <v>-21.469833412259518</v>
      </c>
      <c r="P110" s="16">
        <f t="shared" si="67"/>
        <v>-20.155191792711687</v>
      </c>
      <c r="Q110" s="16">
        <f t="shared" si="67"/>
        <v>-19.682687882554255</v>
      </c>
      <c r="R110" s="16">
        <f t="shared" si="67"/>
        <v>-19.069066595907373</v>
      </c>
      <c r="S110" s="16">
        <f t="shared" si="67"/>
        <v>-19.770505715325157</v>
      </c>
      <c r="T110" s="16">
        <f t="shared" si="67"/>
        <v>-20.194657958346131</v>
      </c>
      <c r="U110" s="16">
        <f t="shared" si="67"/>
        <v>-21.846724267264641</v>
      </c>
      <c r="V110" s="16">
        <f t="shared" si="67"/>
        <v>-23.219214306293601</v>
      </c>
      <c r="W110" s="16">
        <f t="shared" si="67"/>
        <v>-23.104533079793505</v>
      </c>
      <c r="X110" s="16">
        <f t="shared" si="67"/>
        <v>-21.722972383564166</v>
      </c>
      <c r="Y110" s="16">
        <f t="shared" si="67"/>
        <v>-22.771403221268269</v>
      </c>
      <c r="Z110" s="16">
        <f t="shared" si="67"/>
        <v>-23.563783956544594</v>
      </c>
      <c r="AA110" s="16">
        <f t="shared" si="67"/>
        <v>-24.071583500808131</v>
      </c>
      <c r="AB110" s="16">
        <f t="shared" si="67"/>
        <v>-24.590326125250545</v>
      </c>
      <c r="AC110" s="16">
        <f t="shared" si="67"/>
        <v>-25.214772544569428</v>
      </c>
      <c r="AD110" s="16">
        <f t="shared" si="67"/>
        <v>-25.661588990177222</v>
      </c>
      <c r="AE110" s="16">
        <f t="shared" si="67"/>
        <v>-26.214596232915536</v>
      </c>
      <c r="AF110" s="16">
        <f t="shared" si="67"/>
        <v>-26.779520781734867</v>
      </c>
      <c r="AG110" s="16">
        <f t="shared" si="67"/>
        <v>-27.45955958146671</v>
      </c>
      <c r="AH110" s="16">
        <f t="shared" si="67"/>
        <v>-27.946154603827477</v>
      </c>
      <c r="AI110" s="16">
        <f t="shared" si="67"/>
        <v>-28.548394235539952</v>
      </c>
      <c r="AJ110" s="16">
        <f t="shared" si="67"/>
        <v>-29.163612131315841</v>
      </c>
      <c r="AK110" s="16">
        <f t="shared" si="67"/>
        <v>-29.904192515530625</v>
      </c>
      <c r="AL110" s="16">
        <f t="shared" si="67"/>
        <v>-28.660662070513094</v>
      </c>
      <c r="AM110" s="16">
        <f t="shared" si="67"/>
        <v>-17.882482424259926</v>
      </c>
    </row>
    <row r="111" spans="1:39" x14ac:dyDescent="0.25">
      <c r="A111" s="131">
        <f>MIN(A$1:A110)-1</f>
        <v>-43</v>
      </c>
      <c r="B111" s="131"/>
      <c r="C111" s="1" t="s">
        <v>108</v>
      </c>
      <c r="D111" s="131" t="str">
        <f>"("&amp;-$A$9&amp;") X ("&amp;-$A106&amp;")"</f>
        <v>(1) X (41)</v>
      </c>
      <c r="E111" s="16">
        <f>NPV($D$2,F111:AM111)*(1+$D$2)^0.5</f>
        <v>-219.42765456579244</v>
      </c>
      <c r="F111" s="16">
        <f t="shared" ref="F111:AM111" si="68">F$9*F106/1000</f>
        <v>0</v>
      </c>
      <c r="G111" s="16">
        <f t="shared" si="68"/>
        <v>0</v>
      </c>
      <c r="H111" s="16">
        <f t="shared" si="68"/>
        <v>0</v>
      </c>
      <c r="I111" s="16">
        <f t="shared" si="68"/>
        <v>-4.5151364735595747</v>
      </c>
      <c r="J111" s="16">
        <f t="shared" si="68"/>
        <v>-19.371071252458776</v>
      </c>
      <c r="K111" s="16">
        <f t="shared" si="68"/>
        <v>-20.320548414459985</v>
      </c>
      <c r="L111" s="16">
        <f t="shared" si="68"/>
        <v>-21.553400927960343</v>
      </c>
      <c r="M111" s="16">
        <f t="shared" si="68"/>
        <v>-17.353585900187721</v>
      </c>
      <c r="N111" s="16">
        <f t="shared" si="68"/>
        <v>-18.884856618770794</v>
      </c>
      <c r="O111" s="16">
        <f t="shared" si="68"/>
        <v>-21.469833412259518</v>
      </c>
      <c r="P111" s="16">
        <f t="shared" si="68"/>
        <v>-20.155191792711687</v>
      </c>
      <c r="Q111" s="16">
        <f t="shared" si="68"/>
        <v>-19.682687882554255</v>
      </c>
      <c r="R111" s="16">
        <f t="shared" si="68"/>
        <v>-19.069066595907373</v>
      </c>
      <c r="S111" s="16">
        <f t="shared" si="68"/>
        <v>-19.770505715325157</v>
      </c>
      <c r="T111" s="16">
        <f t="shared" si="68"/>
        <v>-20.194657958346131</v>
      </c>
      <c r="U111" s="16">
        <f t="shared" si="68"/>
        <v>-21.846724267264641</v>
      </c>
      <c r="V111" s="16">
        <f t="shared" si="68"/>
        <v>-23.219214306293601</v>
      </c>
      <c r="W111" s="16">
        <f t="shared" si="68"/>
        <v>-23.104533079793505</v>
      </c>
      <c r="X111" s="16">
        <f t="shared" si="68"/>
        <v>-21.722972383564166</v>
      </c>
      <c r="Y111" s="16">
        <f t="shared" si="68"/>
        <v>-22.771403221268269</v>
      </c>
      <c r="Z111" s="16">
        <f t="shared" si="68"/>
        <v>-23.513848084023664</v>
      </c>
      <c r="AA111" s="16">
        <f t="shared" si="68"/>
        <v>-24.020571510234372</v>
      </c>
      <c r="AB111" s="16">
        <f t="shared" si="68"/>
        <v>-24.538214826279919</v>
      </c>
      <c r="AC111" s="16">
        <f t="shared" si="68"/>
        <v>-25.161337931955767</v>
      </c>
      <c r="AD111" s="16">
        <f t="shared" si="68"/>
        <v>-25.607207493603443</v>
      </c>
      <c r="AE111" s="16">
        <f t="shared" si="68"/>
        <v>-26.159042815090601</v>
      </c>
      <c r="AF111" s="16">
        <f t="shared" si="68"/>
        <v>-26.722770187755799</v>
      </c>
      <c r="AG111" s="16">
        <f t="shared" si="68"/>
        <v>-27.40136786364797</v>
      </c>
      <c r="AH111" s="16">
        <f t="shared" si="68"/>
        <v>-27.886931704130195</v>
      </c>
      <c r="AI111" s="16">
        <f t="shared" si="68"/>
        <v>-28.4878950823542</v>
      </c>
      <c r="AJ111" s="16">
        <f t="shared" si="68"/>
        <v>-29.101809221378932</v>
      </c>
      <c r="AK111" s="16">
        <f t="shared" si="68"/>
        <v>-29.840820183308828</v>
      </c>
      <c r="AL111" s="16">
        <f t="shared" si="68"/>
        <v>-28.599925001706243</v>
      </c>
      <c r="AM111" s="16">
        <f t="shared" si="68"/>
        <v>-17.844586245770838</v>
      </c>
    </row>
    <row r="112" spans="1:39" ht="6" customHeight="1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x14ac:dyDescent="0.25">
      <c r="A113" s="133" t="s">
        <v>78</v>
      </c>
      <c r="B113" s="133"/>
    </row>
    <row r="114" spans="1:39" ht="6" customHeight="1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x14ac:dyDescent="0.25">
      <c r="A115" s="131">
        <f>MIN(A$1:A114)-1</f>
        <v>-44</v>
      </c>
      <c r="B115" s="131"/>
      <c r="C115" s="1" t="s">
        <v>107</v>
      </c>
      <c r="D115" s="131" t="str">
        <f>"("&amp;-$A$18&amp;") + ("&amp;-$A110&amp;")"</f>
        <v>(2) + (42)</v>
      </c>
      <c r="E115" s="147">
        <f>NPV($D$2,F115:AM115)*(1+$D$2)^0.5</f>
        <v>-167.4850299007029</v>
      </c>
      <c r="F115" s="16">
        <f t="shared" ref="F115:AM115" si="69">F$18+F110</f>
        <v>0</v>
      </c>
      <c r="G115" s="16">
        <f t="shared" si="69"/>
        <v>0</v>
      </c>
      <c r="H115" s="16">
        <f t="shared" si="69"/>
        <v>0</v>
      </c>
      <c r="I115" s="16">
        <f t="shared" si="69"/>
        <v>-4.0886972032386231</v>
      </c>
      <c r="J115" s="16">
        <f t="shared" si="69"/>
        <v>-15.027206321980316</v>
      </c>
      <c r="K115" s="16">
        <f t="shared" si="69"/>
        <v>-16.664438799989817</v>
      </c>
      <c r="L115" s="16">
        <f t="shared" si="69"/>
        <v>-18.575532738715779</v>
      </c>
      <c r="M115" s="16">
        <f t="shared" si="69"/>
        <v>-14.625214895536807</v>
      </c>
      <c r="N115" s="16">
        <f t="shared" si="69"/>
        <v>-17.147225638744324</v>
      </c>
      <c r="O115" s="16">
        <f t="shared" si="69"/>
        <v>-20.001756539877846</v>
      </c>
      <c r="P115" s="16">
        <f t="shared" si="69"/>
        <v>-19.415613434921216</v>
      </c>
      <c r="Q115" s="16">
        <f t="shared" si="69"/>
        <v>-19.426664661325358</v>
      </c>
      <c r="R115" s="16">
        <f t="shared" si="69"/>
        <v>-19.04843910993505</v>
      </c>
      <c r="S115" s="16">
        <f t="shared" si="69"/>
        <v>-17.818846297143814</v>
      </c>
      <c r="T115" s="16">
        <f t="shared" si="69"/>
        <v>-10.219810188850898</v>
      </c>
      <c r="U115" s="16">
        <f t="shared" si="69"/>
        <v>-11.959087499023223</v>
      </c>
      <c r="V115" s="16">
        <f t="shared" si="69"/>
        <v>-13.44041805994355</v>
      </c>
      <c r="W115" s="16">
        <f t="shared" si="69"/>
        <v>-13.408177742062897</v>
      </c>
      <c r="X115" s="16">
        <f t="shared" si="69"/>
        <v>-12.106034187966673</v>
      </c>
      <c r="Y115" s="16">
        <f t="shared" si="69"/>
        <v>-13.266632096756371</v>
      </c>
      <c r="Z115" s="16">
        <f t="shared" si="69"/>
        <v>-14.133259794840855</v>
      </c>
      <c r="AA115" s="16">
        <f t="shared" si="69"/>
        <v>-14.707551004489481</v>
      </c>
      <c r="AB115" s="16">
        <f t="shared" si="69"/>
        <v>-15.286151961919696</v>
      </c>
      <c r="AC115" s="16">
        <f t="shared" si="69"/>
        <v>-15.961415269618296</v>
      </c>
      <c r="AD115" s="16">
        <f t="shared" si="69"/>
        <v>-16.450737207017866</v>
      </c>
      <c r="AE115" s="16">
        <f t="shared" si="69"/>
        <v>-17.032250228303219</v>
      </c>
      <c r="AF115" s="16">
        <f t="shared" si="69"/>
        <v>-17.608321162442301</v>
      </c>
      <c r="AG115" s="16">
        <f t="shared" si="69"/>
        <v>-18.277738673143048</v>
      </c>
      <c r="AH115" s="16">
        <f t="shared" si="69"/>
        <v>-18.720993141998452</v>
      </c>
      <c r="AI115" s="16">
        <f t="shared" si="69"/>
        <v>-19.225301276397566</v>
      </c>
      <c r="AJ115" s="16">
        <f t="shared" si="69"/>
        <v>-19.65086257926874</v>
      </c>
      <c r="AK115" s="16">
        <f t="shared" si="69"/>
        <v>-20.176786955791783</v>
      </c>
      <c r="AL115" s="16">
        <f t="shared" si="69"/>
        <v>-18.917120662318535</v>
      </c>
      <c r="AM115" s="16">
        <f t="shared" si="69"/>
        <v>-28.573893851977562</v>
      </c>
    </row>
    <row r="116" spans="1:39" x14ac:dyDescent="0.25">
      <c r="A116" s="131">
        <f>MIN(A$1:A115)-1</f>
        <v>-45</v>
      </c>
      <c r="B116" s="131"/>
      <c r="C116" s="1" t="s">
        <v>108</v>
      </c>
      <c r="D116" s="131" t="str">
        <f>"("&amp;-$A$18&amp;") + ("&amp;-$A111&amp;")"</f>
        <v>(2) + (43)</v>
      </c>
      <c r="E116" s="147">
        <f>NPV($D$2,F116:AM116)*(1+$D$2)^0.5</f>
        <v>-167.35293900610745</v>
      </c>
      <c r="F116" s="16">
        <f t="shared" ref="F116:AM116" si="70">F$18+F111</f>
        <v>0</v>
      </c>
      <c r="G116" s="16">
        <f t="shared" si="70"/>
        <v>0</v>
      </c>
      <c r="H116" s="16">
        <f t="shared" si="70"/>
        <v>0</v>
      </c>
      <c r="I116" s="16">
        <f t="shared" si="70"/>
        <v>-4.0886972032386231</v>
      </c>
      <c r="J116" s="16">
        <f t="shared" si="70"/>
        <v>-15.027206321980316</v>
      </c>
      <c r="K116" s="16">
        <f t="shared" si="70"/>
        <v>-16.664438799989817</v>
      </c>
      <c r="L116" s="16">
        <f t="shared" si="70"/>
        <v>-18.575532738715779</v>
      </c>
      <c r="M116" s="16">
        <f t="shared" si="70"/>
        <v>-14.625214895536807</v>
      </c>
      <c r="N116" s="16">
        <f t="shared" si="70"/>
        <v>-17.147225638744324</v>
      </c>
      <c r="O116" s="16">
        <f t="shared" si="70"/>
        <v>-20.001756539877846</v>
      </c>
      <c r="P116" s="16">
        <f t="shared" si="70"/>
        <v>-19.415613434921216</v>
      </c>
      <c r="Q116" s="16">
        <f t="shared" si="70"/>
        <v>-19.426664661325358</v>
      </c>
      <c r="R116" s="16">
        <f t="shared" si="70"/>
        <v>-19.04843910993505</v>
      </c>
      <c r="S116" s="16">
        <f t="shared" si="70"/>
        <v>-17.818846297143814</v>
      </c>
      <c r="T116" s="16">
        <f t="shared" si="70"/>
        <v>-10.219810188850898</v>
      </c>
      <c r="U116" s="16">
        <f t="shared" si="70"/>
        <v>-11.959087499023223</v>
      </c>
      <c r="V116" s="16">
        <f t="shared" si="70"/>
        <v>-13.44041805994355</v>
      </c>
      <c r="W116" s="16">
        <f t="shared" si="70"/>
        <v>-13.408177742062897</v>
      </c>
      <c r="X116" s="16">
        <f t="shared" si="70"/>
        <v>-12.106034187966673</v>
      </c>
      <c r="Y116" s="16">
        <f t="shared" si="70"/>
        <v>-13.266632096756371</v>
      </c>
      <c r="Z116" s="16">
        <f t="shared" si="70"/>
        <v>-14.083323922319925</v>
      </c>
      <c r="AA116" s="16">
        <f t="shared" si="70"/>
        <v>-14.656539013915722</v>
      </c>
      <c r="AB116" s="16">
        <f t="shared" si="70"/>
        <v>-15.23404066294907</v>
      </c>
      <c r="AC116" s="16">
        <f t="shared" si="70"/>
        <v>-15.907980657004636</v>
      </c>
      <c r="AD116" s="16">
        <f t="shared" si="70"/>
        <v>-16.396355710444087</v>
      </c>
      <c r="AE116" s="16">
        <f t="shared" si="70"/>
        <v>-16.976696810478284</v>
      </c>
      <c r="AF116" s="16">
        <f t="shared" si="70"/>
        <v>-17.551570568463234</v>
      </c>
      <c r="AG116" s="16">
        <f t="shared" si="70"/>
        <v>-18.219546955324311</v>
      </c>
      <c r="AH116" s="16">
        <f t="shared" si="70"/>
        <v>-18.66177024230117</v>
      </c>
      <c r="AI116" s="16">
        <f t="shared" si="70"/>
        <v>-19.164802123211814</v>
      </c>
      <c r="AJ116" s="16">
        <f t="shared" si="70"/>
        <v>-19.589059669331832</v>
      </c>
      <c r="AK116" s="16">
        <f t="shared" si="70"/>
        <v>-20.113414623569987</v>
      </c>
      <c r="AL116" s="16">
        <f t="shared" si="70"/>
        <v>-18.856383593511683</v>
      </c>
      <c r="AM116" s="16">
        <f t="shared" si="70"/>
        <v>-28.535997673488474</v>
      </c>
    </row>
    <row r="117" spans="1:39" ht="6" customHeight="1" x14ac:dyDescent="0.25">
      <c r="E117" s="14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x14ac:dyDescent="0.25">
      <c r="A118" s="133" t="s">
        <v>79</v>
      </c>
      <c r="B118" s="133"/>
      <c r="E118" s="19"/>
    </row>
    <row r="119" spans="1:39" ht="6" customHeight="1" x14ac:dyDescent="0.25">
      <c r="E119" s="147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x14ac:dyDescent="0.25">
      <c r="A120" s="131">
        <f>MIN(A$1:A119)-1</f>
        <v>-46</v>
      </c>
      <c r="B120" s="131"/>
      <c r="C120" s="1" t="s">
        <v>107</v>
      </c>
      <c r="D120" s="131" t="str">
        <f>"("&amp;-$A115&amp;") / ("&amp;-$A$9&amp;")"</f>
        <v>(44) / (1)</v>
      </c>
      <c r="E120" s="148">
        <f>IF(E$9=0,0,E115/E$9*1000)</f>
        <v>-77.798526649279154</v>
      </c>
      <c r="F120" s="7"/>
      <c r="G120" s="7"/>
      <c r="H120" s="7">
        <f t="shared" ref="H120:AM120" si="71">IF(H$9=0,0,H115/H$9*1000)</f>
        <v>0</v>
      </c>
      <c r="I120" s="7">
        <f t="shared" si="71"/>
        <v>-82.22570950782891</v>
      </c>
      <c r="J120" s="7">
        <f t="shared" si="71"/>
        <v>-70.439809509877819</v>
      </c>
      <c r="K120" s="7">
        <f t="shared" si="71"/>
        <v>-78.114312767724655</v>
      </c>
      <c r="L120" s="7">
        <f t="shared" si="71"/>
        <v>-87.072537611049938</v>
      </c>
      <c r="M120" s="7">
        <f t="shared" si="71"/>
        <v>-68.298480475592456</v>
      </c>
      <c r="N120" s="7">
        <f t="shared" si="71"/>
        <v>-80.377369002335669</v>
      </c>
      <c r="O120" s="7">
        <f t="shared" si="71"/>
        <v>-93.757940787112176</v>
      </c>
      <c r="P120" s="7">
        <f t="shared" si="71"/>
        <v>-91.010403568681781</v>
      </c>
      <c r="Q120" s="7">
        <f t="shared" si="71"/>
        <v>-90.720832928227011</v>
      </c>
      <c r="R120" s="7">
        <f t="shared" si="71"/>
        <v>-89.289279298822478</v>
      </c>
      <c r="S120" s="7">
        <f t="shared" si="71"/>
        <v>-83.525581000420758</v>
      </c>
      <c r="T120" s="7">
        <f t="shared" si="71"/>
        <v>-47.905210556455465</v>
      </c>
      <c r="U120" s="7">
        <f t="shared" si="71"/>
        <v>-55.847897613265104</v>
      </c>
      <c r="V120" s="7">
        <f t="shared" si="71"/>
        <v>-63.001762775476536</v>
      </c>
      <c r="W120" s="7">
        <f t="shared" si="71"/>
        <v>-62.85063675767978</v>
      </c>
      <c r="X120" s="7">
        <f t="shared" si="71"/>
        <v>-56.746857922162611</v>
      </c>
      <c r="Y120" s="7">
        <f t="shared" si="71"/>
        <v>-61.954017066354076</v>
      </c>
      <c r="Z120" s="7">
        <f t="shared" si="71"/>
        <v>-66.249448258790522</v>
      </c>
      <c r="AA120" s="7">
        <f t="shared" si="71"/>
        <v>-68.941429891575837</v>
      </c>
      <c r="AB120" s="7">
        <f t="shared" si="71"/>
        <v>-71.653613403956484</v>
      </c>
      <c r="AC120" s="7">
        <f t="shared" si="71"/>
        <v>-74.53841990981806</v>
      </c>
      <c r="AD120" s="7">
        <f t="shared" si="71"/>
        <v>-77.112589681053279</v>
      </c>
      <c r="AE120" s="7">
        <f t="shared" si="71"/>
        <v>-79.838423450097835</v>
      </c>
      <c r="AF120" s="7">
        <f t="shared" si="71"/>
        <v>-82.538747515362061</v>
      </c>
      <c r="AG120" s="7">
        <f t="shared" si="71"/>
        <v>-85.355448574406878</v>
      </c>
      <c r="AH120" s="7">
        <f t="shared" si="71"/>
        <v>-87.754381120676484</v>
      </c>
      <c r="AI120" s="7">
        <f t="shared" si="71"/>
        <v>-90.118318113369227</v>
      </c>
      <c r="AJ120" s="7">
        <f t="shared" si="71"/>
        <v>-92.113130486789188</v>
      </c>
      <c r="AK120" s="7">
        <f t="shared" si="71"/>
        <v>-94.223838747208617</v>
      </c>
      <c r="AL120" s="7">
        <f t="shared" si="71"/>
        <v>-94.160619878854448</v>
      </c>
      <c r="AM120" s="7">
        <f t="shared" si="71"/>
        <v>-232.8636721203099</v>
      </c>
    </row>
    <row r="121" spans="1:39" x14ac:dyDescent="0.25">
      <c r="A121" s="131">
        <f>MIN(A$1:A120)-1</f>
        <v>-47</v>
      </c>
      <c r="B121" s="131"/>
      <c r="C121" s="1" t="s">
        <v>108</v>
      </c>
      <c r="D121" s="131" t="str">
        <f>"("&amp;-$A116&amp;") / ("&amp;-$A$9&amp;")"</f>
        <v>(45) / (1)</v>
      </c>
      <c r="E121" s="148">
        <f>IF(E$9=0,0,E116/E$9*1000)</f>
        <v>-77.737169064130171</v>
      </c>
      <c r="F121" s="7"/>
      <c r="G121" s="7"/>
      <c r="H121" s="7">
        <f t="shared" ref="H121:AM121" si="72">IF(H$9=0,0,H116/H$9*1000)</f>
        <v>0</v>
      </c>
      <c r="I121" s="7">
        <f t="shared" si="72"/>
        <v>-82.22570950782891</v>
      </c>
      <c r="J121" s="7">
        <f t="shared" si="72"/>
        <v>-70.439809509877819</v>
      </c>
      <c r="K121" s="7">
        <f t="shared" si="72"/>
        <v>-78.114312767724655</v>
      </c>
      <c r="L121" s="7">
        <f t="shared" si="72"/>
        <v>-87.072537611049938</v>
      </c>
      <c r="M121" s="7">
        <f t="shared" si="72"/>
        <v>-68.298480475592456</v>
      </c>
      <c r="N121" s="7">
        <f t="shared" si="72"/>
        <v>-80.377369002335669</v>
      </c>
      <c r="O121" s="7">
        <f t="shared" si="72"/>
        <v>-93.757940787112176</v>
      </c>
      <c r="P121" s="7">
        <f t="shared" si="72"/>
        <v>-91.010403568681781</v>
      </c>
      <c r="Q121" s="7">
        <f t="shared" si="72"/>
        <v>-90.720832928227011</v>
      </c>
      <c r="R121" s="7">
        <f t="shared" si="72"/>
        <v>-89.289279298822478</v>
      </c>
      <c r="S121" s="7">
        <f t="shared" si="72"/>
        <v>-83.525581000420758</v>
      </c>
      <c r="T121" s="7">
        <f t="shared" si="72"/>
        <v>-47.905210556455465</v>
      </c>
      <c r="U121" s="7">
        <f t="shared" si="72"/>
        <v>-55.847897613265104</v>
      </c>
      <c r="V121" s="7">
        <f t="shared" si="72"/>
        <v>-63.001762775476536</v>
      </c>
      <c r="W121" s="7">
        <f t="shared" si="72"/>
        <v>-62.85063675767978</v>
      </c>
      <c r="X121" s="7">
        <f t="shared" si="72"/>
        <v>-56.746857922162611</v>
      </c>
      <c r="Y121" s="7">
        <f t="shared" si="72"/>
        <v>-61.954017066354076</v>
      </c>
      <c r="Z121" s="7">
        <f t="shared" si="72"/>
        <v>-66.015374587828873</v>
      </c>
      <c r="AA121" s="7">
        <f t="shared" si="72"/>
        <v>-68.702311933004964</v>
      </c>
      <c r="AB121" s="7">
        <f t="shared" si="72"/>
        <v>-71.4093424533784</v>
      </c>
      <c r="AC121" s="7">
        <f t="shared" si="72"/>
        <v>-74.288884920255029</v>
      </c>
      <c r="AD121" s="7">
        <f t="shared" si="72"/>
        <v>-76.857677212465163</v>
      </c>
      <c r="AE121" s="7">
        <f t="shared" si="72"/>
        <v>-79.578017617811682</v>
      </c>
      <c r="AF121" s="7">
        <f t="shared" si="72"/>
        <v>-82.272729937390125</v>
      </c>
      <c r="AG121" s="7">
        <f t="shared" si="72"/>
        <v>-85.083698317629668</v>
      </c>
      <c r="AH121" s="7">
        <f t="shared" si="72"/>
        <v>-87.476774645865717</v>
      </c>
      <c r="AI121" s="7">
        <f t="shared" si="72"/>
        <v>-89.834729219026315</v>
      </c>
      <c r="AJ121" s="7">
        <f t="shared" si="72"/>
        <v>-91.823430251773175</v>
      </c>
      <c r="AK121" s="7">
        <f t="shared" si="72"/>
        <v>-93.927895472127986</v>
      </c>
      <c r="AL121" s="7">
        <f t="shared" si="72"/>
        <v>-93.858299026195837</v>
      </c>
      <c r="AM121" s="7">
        <f t="shared" si="72"/>
        <v>-232.55483625327651</v>
      </c>
    </row>
    <row r="123" spans="1:39" ht="6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5" spans="1:39" x14ac:dyDescent="0.25">
      <c r="H125" s="145">
        <f>H$7</f>
        <v>2023</v>
      </c>
      <c r="I125" s="145">
        <f t="shared" ref="I125:AM125" si="73">I$7</f>
        <v>2024</v>
      </c>
      <c r="J125" s="145">
        <f t="shared" si="73"/>
        <v>2025</v>
      </c>
      <c r="K125" s="145">
        <f t="shared" si="73"/>
        <v>2026</v>
      </c>
      <c r="L125" s="145">
        <f t="shared" si="73"/>
        <v>2027</v>
      </c>
      <c r="M125" s="145">
        <f t="shared" si="73"/>
        <v>2028</v>
      </c>
      <c r="N125" s="145">
        <f t="shared" si="73"/>
        <v>2029</v>
      </c>
      <c r="O125" s="145">
        <f t="shared" si="73"/>
        <v>2030</v>
      </c>
      <c r="P125" s="145">
        <f t="shared" si="73"/>
        <v>2031</v>
      </c>
      <c r="Q125" s="145">
        <f t="shared" si="73"/>
        <v>2032</v>
      </c>
      <c r="R125" s="145">
        <f t="shared" si="73"/>
        <v>2033</v>
      </c>
      <c r="S125" s="145">
        <f t="shared" si="73"/>
        <v>2034</v>
      </c>
      <c r="T125" s="145">
        <f t="shared" si="73"/>
        <v>2035</v>
      </c>
      <c r="U125" s="145">
        <f t="shared" si="73"/>
        <v>2036</v>
      </c>
      <c r="V125" s="145">
        <f t="shared" si="73"/>
        <v>2037</v>
      </c>
      <c r="W125" s="145">
        <f t="shared" si="73"/>
        <v>2038</v>
      </c>
      <c r="X125" s="145">
        <f t="shared" si="73"/>
        <v>2039</v>
      </c>
      <c r="Y125" s="145">
        <f t="shared" si="73"/>
        <v>2040</v>
      </c>
      <c r="Z125" s="145">
        <f t="shared" si="73"/>
        <v>2041</v>
      </c>
      <c r="AA125" s="145">
        <f t="shared" si="73"/>
        <v>2042</v>
      </c>
      <c r="AB125" s="145">
        <f t="shared" si="73"/>
        <v>2043</v>
      </c>
      <c r="AC125" s="145">
        <f t="shared" si="73"/>
        <v>2044</v>
      </c>
      <c r="AD125" s="145">
        <f t="shared" si="73"/>
        <v>2045</v>
      </c>
      <c r="AE125" s="145">
        <f t="shared" si="73"/>
        <v>2046</v>
      </c>
      <c r="AF125" s="145">
        <f t="shared" si="73"/>
        <v>2047</v>
      </c>
      <c r="AG125" s="145">
        <f t="shared" si="73"/>
        <v>2048</v>
      </c>
      <c r="AH125" s="145">
        <f t="shared" si="73"/>
        <v>2049</v>
      </c>
      <c r="AI125" s="145">
        <f t="shared" si="73"/>
        <v>2050</v>
      </c>
      <c r="AJ125" s="145">
        <f t="shared" si="73"/>
        <v>2051</v>
      </c>
      <c r="AK125" s="145">
        <f t="shared" si="73"/>
        <v>2052</v>
      </c>
      <c r="AL125" s="145">
        <f t="shared" si="73"/>
        <v>2053</v>
      </c>
      <c r="AM125" s="145">
        <f t="shared" si="73"/>
        <v>2054</v>
      </c>
    </row>
    <row r="127" spans="1:39" x14ac:dyDescent="0.25">
      <c r="C127" s="144"/>
      <c r="E127" s="7"/>
      <c r="F127" s="7"/>
      <c r="G127" s="151" t="s">
        <v>90</v>
      </c>
      <c r="H127" s="7">
        <f>-H29</f>
        <v>0</v>
      </c>
      <c r="I127" s="7">
        <f t="shared" ref="I127:AM127" si="74">-I29</f>
        <v>29.198833502783764</v>
      </c>
      <c r="J127" s="7">
        <f t="shared" si="74"/>
        <v>29.198833502783764</v>
      </c>
      <c r="K127" s="7">
        <f t="shared" si="74"/>
        <v>26.752983266729888</v>
      </c>
      <c r="L127" s="7">
        <f t="shared" si="74"/>
        <v>30.970307921749075</v>
      </c>
      <c r="M127" s="7">
        <f t="shared" si="74"/>
        <v>35.624764975139747</v>
      </c>
      <c r="N127" s="7">
        <f t="shared" si="74"/>
        <v>35.649649568578951</v>
      </c>
      <c r="O127" s="7">
        <f t="shared" si="74"/>
        <v>39.715795456213215</v>
      </c>
      <c r="P127" s="7">
        <f t="shared" si="74"/>
        <v>36.372187815942397</v>
      </c>
      <c r="Q127" s="7">
        <f t="shared" si="74"/>
        <v>41.399085610915726</v>
      </c>
      <c r="R127" s="7">
        <f t="shared" si="74"/>
        <v>39.580363449237844</v>
      </c>
      <c r="S127" s="7">
        <f t="shared" si="74"/>
        <v>43.380090750333231</v>
      </c>
      <c r="T127" s="7">
        <f t="shared" si="74"/>
        <v>48.97132607350197</v>
      </c>
      <c r="U127" s="7">
        <f t="shared" si="74"/>
        <v>47.200524706339827</v>
      </c>
      <c r="V127" s="7">
        <f t="shared" si="74"/>
        <v>61.259923172855551</v>
      </c>
      <c r="W127" s="7">
        <f t="shared" si="74"/>
        <v>58.27199862371085</v>
      </c>
      <c r="X127" s="7">
        <f t="shared" si="74"/>
        <v>68.924824329375525</v>
      </c>
      <c r="Y127" s="7">
        <f t="shared" si="74"/>
        <v>71.935764885374908</v>
      </c>
      <c r="Z127" s="7">
        <f t="shared" si="74"/>
        <v>57.868712129070254</v>
      </c>
      <c r="AA127" s="7">
        <f t="shared" si="74"/>
        <v>59.115782875451714</v>
      </c>
      <c r="AB127" s="7">
        <f t="shared" si="74"/>
        <v>60.389727996417697</v>
      </c>
      <c r="AC127" s="7">
        <f t="shared" si="74"/>
        <v>61.691126634740499</v>
      </c>
      <c r="AD127" s="7">
        <f t="shared" si="74"/>
        <v>63.020570413719156</v>
      </c>
      <c r="AE127" s="7">
        <f t="shared" si="74"/>
        <v>64.378663706134802</v>
      </c>
      <c r="AF127" s="7">
        <f t="shared" si="74"/>
        <v>65.766023909002001</v>
      </c>
      <c r="AG127" s="7">
        <f t="shared" si="74"/>
        <v>67.183281724240999</v>
      </c>
      <c r="AH127" s="7">
        <f t="shared" si="74"/>
        <v>68.631081445398394</v>
      </c>
      <c r="AI127" s="7">
        <f t="shared" si="74"/>
        <v>70.110081250546727</v>
      </c>
      <c r="AJ127" s="7">
        <f t="shared" si="74"/>
        <v>71.620953501496004</v>
      </c>
      <c r="AK127" s="7">
        <f t="shared" si="74"/>
        <v>73.164385049453244</v>
      </c>
      <c r="AL127" s="7">
        <f t="shared" si="74"/>
        <v>74.741077547268958</v>
      </c>
      <c r="AM127" s="7">
        <f t="shared" si="74"/>
        <v>76.351747768412608</v>
      </c>
    </row>
    <row r="128" spans="1:39" x14ac:dyDescent="0.25">
      <c r="C128" s="144"/>
      <c r="E128" s="7"/>
      <c r="F128" s="7"/>
      <c r="G128" s="151" t="s">
        <v>91</v>
      </c>
      <c r="H128" s="7">
        <f t="shared" ref="H128:AM128" si="75">-H30</f>
        <v>0</v>
      </c>
      <c r="I128" s="7">
        <f t="shared" si="75"/>
        <v>29.198833502783764</v>
      </c>
      <c r="J128" s="7">
        <f t="shared" si="75"/>
        <v>29.198833502783764</v>
      </c>
      <c r="K128" s="7">
        <f t="shared" si="75"/>
        <v>26.752983266729888</v>
      </c>
      <c r="L128" s="7">
        <f t="shared" si="75"/>
        <v>30.970307921749075</v>
      </c>
      <c r="M128" s="7">
        <f t="shared" si="75"/>
        <v>35.624764975139747</v>
      </c>
      <c r="N128" s="7">
        <f t="shared" si="75"/>
        <v>35.649649568578951</v>
      </c>
      <c r="O128" s="7">
        <f t="shared" si="75"/>
        <v>39.715795456213215</v>
      </c>
      <c r="P128" s="7">
        <f t="shared" si="75"/>
        <v>36.372187815942397</v>
      </c>
      <c r="Q128" s="7">
        <f t="shared" si="75"/>
        <v>41.399085610915726</v>
      </c>
      <c r="R128" s="7">
        <f t="shared" si="75"/>
        <v>39.580363449237844</v>
      </c>
      <c r="S128" s="7">
        <f t="shared" si="75"/>
        <v>43.380090750333231</v>
      </c>
      <c r="T128" s="7">
        <f t="shared" si="75"/>
        <v>48.97132607350197</v>
      </c>
      <c r="U128" s="7">
        <f t="shared" si="75"/>
        <v>47.200524706339827</v>
      </c>
      <c r="V128" s="7">
        <f t="shared" si="75"/>
        <v>61.259923172855551</v>
      </c>
      <c r="W128" s="7">
        <f t="shared" si="75"/>
        <v>58.27199862371085</v>
      </c>
      <c r="X128" s="7">
        <f t="shared" si="75"/>
        <v>68.924824329375525</v>
      </c>
      <c r="Y128" s="7">
        <f t="shared" si="75"/>
        <v>71.935764885374908</v>
      </c>
      <c r="Z128" s="7">
        <f t="shared" si="75"/>
        <v>69.006006997756899</v>
      </c>
      <c r="AA128" s="7">
        <f t="shared" si="75"/>
        <v>70.493086448558557</v>
      </c>
      <c r="AB128" s="7">
        <f t="shared" si="75"/>
        <v>72.012212461524996</v>
      </c>
      <c r="AC128" s="7">
        <f t="shared" si="75"/>
        <v>73.564075640070854</v>
      </c>
      <c r="AD128" s="7">
        <f t="shared" si="75"/>
        <v>75.149381470114378</v>
      </c>
      <c r="AE128" s="7">
        <f t="shared" si="75"/>
        <v>76.768850640795335</v>
      </c>
      <c r="AF128" s="7">
        <f t="shared" si="75"/>
        <v>78.423219372104469</v>
      </c>
      <c r="AG128" s="7">
        <f t="shared" si="75"/>
        <v>80.113239749573324</v>
      </c>
      <c r="AH128" s="7">
        <f t="shared" si="75"/>
        <v>81.839680066176626</v>
      </c>
      <c r="AI128" s="7">
        <f t="shared" si="75"/>
        <v>83.603325171602734</v>
      </c>
      <c r="AJ128" s="7">
        <f t="shared" si="75"/>
        <v>85.404976829050767</v>
      </c>
      <c r="AK128" s="7">
        <f t="shared" si="75"/>
        <v>87.245454079716808</v>
      </c>
      <c r="AL128" s="7">
        <f t="shared" si="75"/>
        <v>89.125593615134704</v>
      </c>
      <c r="AM128" s="7">
        <f t="shared" si="75"/>
        <v>91.046250157540854</v>
      </c>
    </row>
    <row r="129" spans="3:39" x14ac:dyDescent="0.25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3:39" x14ac:dyDescent="0.25">
      <c r="C130" s="144"/>
      <c r="E130" s="7"/>
      <c r="F130" s="7"/>
      <c r="G130" s="151" t="s">
        <v>92</v>
      </c>
      <c r="H130" s="7">
        <f>-H55</f>
        <v>0</v>
      </c>
      <c r="I130" s="7">
        <f t="shared" ref="I130:AM130" si="76">-I55</f>
        <v>19.197382608710434</v>
      </c>
      <c r="J130" s="7">
        <f t="shared" si="76"/>
        <v>22.932484897457844</v>
      </c>
      <c r="K130" s="7">
        <f t="shared" si="76"/>
        <v>18.706387305457252</v>
      </c>
      <c r="L130" s="7">
        <f t="shared" si="76"/>
        <v>21.472521754895897</v>
      </c>
      <c r="M130" s="7">
        <f t="shared" si="76"/>
        <v>28.929678348660619</v>
      </c>
      <c r="N130" s="7">
        <f t="shared" si="76"/>
        <v>23.490160656395865</v>
      </c>
      <c r="O130" s="7">
        <f t="shared" si="76"/>
        <v>22.488383015337313</v>
      </c>
      <c r="P130" s="7">
        <f t="shared" si="76"/>
        <v>21.914907278822561</v>
      </c>
      <c r="Q130" s="7">
        <f t="shared" si="76"/>
        <v>25.12954341803799</v>
      </c>
      <c r="R130" s="7">
        <f t="shared" si="76"/>
        <v>27.922210949156057</v>
      </c>
      <c r="S130" s="7">
        <f t="shared" si="76"/>
        <v>28.050973530167461</v>
      </c>
      <c r="T130" s="7">
        <f t="shared" si="76"/>
        <v>29.108926615915856</v>
      </c>
      <c r="U130" s="7">
        <f t="shared" si="76"/>
        <v>42.624151344006513</v>
      </c>
      <c r="V130" s="7">
        <f t="shared" si="76"/>
        <v>36.332475254421993</v>
      </c>
      <c r="W130" s="7">
        <f t="shared" si="76"/>
        <v>36.216119960555069</v>
      </c>
      <c r="X130" s="7">
        <f t="shared" si="76"/>
        <v>37.152021759710259</v>
      </c>
      <c r="Y130" s="7">
        <f t="shared" si="76"/>
        <v>42.299967486276074</v>
      </c>
      <c r="Z130" s="7">
        <f t="shared" si="76"/>
        <v>36.979585367394385</v>
      </c>
      <c r="AA130" s="7">
        <f t="shared" si="76"/>
        <v>37.776495432061729</v>
      </c>
      <c r="AB130" s="7">
        <f t="shared" si="76"/>
        <v>38.59057890862266</v>
      </c>
      <c r="AC130" s="7">
        <f t="shared" si="76"/>
        <v>39.422205884103477</v>
      </c>
      <c r="AD130" s="7">
        <f t="shared" si="76"/>
        <v>40.271754420905907</v>
      </c>
      <c r="AE130" s="7">
        <f t="shared" si="76"/>
        <v>41.139610728676431</v>
      </c>
      <c r="AF130" s="7">
        <f t="shared" si="76"/>
        <v>42.026169339879409</v>
      </c>
      <c r="AG130" s="7">
        <f t="shared" si="76"/>
        <v>42.931833289153808</v>
      </c>
      <c r="AH130" s="7">
        <f t="shared" si="76"/>
        <v>43.85701429653507</v>
      </c>
      <c r="AI130" s="7">
        <f t="shared" si="76"/>
        <v>44.802132954625399</v>
      </c>
      <c r="AJ130" s="7">
        <f t="shared" si="76"/>
        <v>45.767618919797577</v>
      </c>
      <c r="AK130" s="7">
        <f t="shared" si="76"/>
        <v>46.753911107519215</v>
      </c>
      <c r="AL130" s="7">
        <f t="shared" si="76"/>
        <v>47.761457891886252</v>
      </c>
      <c r="AM130" s="7">
        <f t="shared" si="76"/>
        <v>48.790717309456397</v>
      </c>
    </row>
    <row r="131" spans="3:39" x14ac:dyDescent="0.25">
      <c r="C131" s="144"/>
      <c r="E131" s="7"/>
      <c r="F131" s="7"/>
      <c r="G131" s="151" t="s">
        <v>93</v>
      </c>
      <c r="H131" s="7">
        <f t="shared" ref="H131:AM131" si="77">-H56</f>
        <v>0</v>
      </c>
      <c r="I131" s="7">
        <f t="shared" si="77"/>
        <v>19.197382608710434</v>
      </c>
      <c r="J131" s="7">
        <f t="shared" si="77"/>
        <v>22.932484897457844</v>
      </c>
      <c r="K131" s="7">
        <f t="shared" si="77"/>
        <v>18.706387305457252</v>
      </c>
      <c r="L131" s="7">
        <f t="shared" si="77"/>
        <v>21.472521754895897</v>
      </c>
      <c r="M131" s="7">
        <f t="shared" si="77"/>
        <v>28.929678348660619</v>
      </c>
      <c r="N131" s="7">
        <f t="shared" si="77"/>
        <v>23.490160656395865</v>
      </c>
      <c r="O131" s="7">
        <f t="shared" si="77"/>
        <v>22.488383015337313</v>
      </c>
      <c r="P131" s="7">
        <f t="shared" si="77"/>
        <v>21.914907278822561</v>
      </c>
      <c r="Q131" s="7">
        <f t="shared" si="77"/>
        <v>25.12954341803799</v>
      </c>
      <c r="R131" s="7">
        <f t="shared" si="77"/>
        <v>27.922210949156057</v>
      </c>
      <c r="S131" s="7">
        <f t="shared" si="77"/>
        <v>28.050973530167461</v>
      </c>
      <c r="T131" s="7">
        <f t="shared" si="77"/>
        <v>29.108926615915856</v>
      </c>
      <c r="U131" s="7">
        <f t="shared" si="77"/>
        <v>42.624151344006513</v>
      </c>
      <c r="V131" s="7">
        <f t="shared" si="77"/>
        <v>36.332475254421993</v>
      </c>
      <c r="W131" s="7">
        <f t="shared" si="77"/>
        <v>36.216119960555069</v>
      </c>
      <c r="X131" s="7">
        <f t="shared" si="77"/>
        <v>37.152021759710259</v>
      </c>
      <c r="Y131" s="7">
        <f t="shared" si="77"/>
        <v>42.299967486276074</v>
      </c>
      <c r="Z131" s="7">
        <f t="shared" si="77"/>
        <v>40.127920582017474</v>
      </c>
      <c r="AA131" s="7">
        <f t="shared" si="77"/>
        <v>40.992677270559952</v>
      </c>
      <c r="AB131" s="7">
        <f t="shared" si="77"/>
        <v>41.876069465740514</v>
      </c>
      <c r="AC131" s="7">
        <f t="shared" si="77"/>
        <v>42.778498762727217</v>
      </c>
      <c r="AD131" s="7">
        <f t="shared" si="77"/>
        <v>43.700375411063987</v>
      </c>
      <c r="AE131" s="7">
        <f t="shared" si="77"/>
        <v>44.642118501172412</v>
      </c>
      <c r="AF131" s="7">
        <f t="shared" si="77"/>
        <v>45.604156154872676</v>
      </c>
      <c r="AG131" s="7">
        <f t="shared" si="77"/>
        <v>46.586925720010179</v>
      </c>
      <c r="AH131" s="7">
        <f t="shared" si="77"/>
        <v>47.590873969276394</v>
      </c>
      <c r="AI131" s="7">
        <f t="shared" si="77"/>
        <v>48.616457303314299</v>
      </c>
      <c r="AJ131" s="7">
        <f t="shared" si="77"/>
        <v>49.664141958200723</v>
      </c>
      <c r="AK131" s="7">
        <f t="shared" si="77"/>
        <v>50.734404217399948</v>
      </c>
      <c r="AL131" s="7">
        <f t="shared" si="77"/>
        <v>51.827730628284918</v>
      </c>
      <c r="AM131" s="7">
        <f t="shared" si="77"/>
        <v>52.944618223324454</v>
      </c>
    </row>
    <row r="132" spans="3:39" x14ac:dyDescent="0.25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3:39" x14ac:dyDescent="0.25">
      <c r="C133" s="144"/>
      <c r="E133" s="7"/>
      <c r="F133" s="7"/>
      <c r="G133" s="151" t="s">
        <v>94</v>
      </c>
      <c r="H133" s="7">
        <f>-H80</f>
        <v>0</v>
      </c>
      <c r="I133" s="7">
        <f t="shared" ref="I133:AM133" si="78">-I80</f>
        <v>41.795104552637554</v>
      </c>
      <c r="J133" s="7">
        <f t="shared" si="78"/>
        <v>41.795104552637554</v>
      </c>
      <c r="K133" s="7">
        <f t="shared" si="78"/>
        <v>41.066809850642983</v>
      </c>
      <c r="L133" s="7">
        <f t="shared" si="78"/>
        <v>44.466818272262287</v>
      </c>
      <c r="M133" s="7">
        <f t="shared" si="78"/>
        <v>47.075482736739566</v>
      </c>
      <c r="N133" s="7">
        <f t="shared" si="78"/>
        <v>49.905155694653303</v>
      </c>
      <c r="O133" s="7">
        <f t="shared" si="78"/>
        <v>54.845197841495455</v>
      </c>
      <c r="P133" s="7">
        <f t="shared" si="78"/>
        <v>55.472379689830206</v>
      </c>
      <c r="Q133" s="7">
        <f t="shared" si="78"/>
        <v>70.403275700349596</v>
      </c>
      <c r="R133" s="7">
        <f t="shared" si="78"/>
        <v>64.434407604848701</v>
      </c>
      <c r="S133" s="7">
        <f t="shared" si="78"/>
        <v>68.555046669609823</v>
      </c>
      <c r="T133" s="7">
        <f t="shared" si="78"/>
        <v>79.202141042915983</v>
      </c>
      <c r="U133" s="7">
        <f t="shared" si="78"/>
        <v>80.433128074433739</v>
      </c>
      <c r="V133" s="7">
        <f t="shared" si="78"/>
        <v>89.255236340186769</v>
      </c>
      <c r="W133" s="7">
        <f t="shared" si="78"/>
        <v>88.905573705907813</v>
      </c>
      <c r="X133" s="7">
        <f t="shared" si="78"/>
        <v>40.67266644691788</v>
      </c>
      <c r="Y133" s="7">
        <f t="shared" si="78"/>
        <v>107.63689696954074</v>
      </c>
      <c r="Z133" s="7">
        <f t="shared" si="78"/>
        <v>84.844648438304517</v>
      </c>
      <c r="AA133" s="7">
        <f t="shared" si="78"/>
        <v>86.673050612149979</v>
      </c>
      <c r="AB133" s="7">
        <f t="shared" si="78"/>
        <v>88.540854852841804</v>
      </c>
      <c r="AC133" s="7">
        <f t="shared" si="78"/>
        <v>90.448910274920536</v>
      </c>
      <c r="AD133" s="7">
        <f t="shared" si="78"/>
        <v>92.398084291345072</v>
      </c>
      <c r="AE133" s="7">
        <f t="shared" si="78"/>
        <v>94.389263007823558</v>
      </c>
      <c r="AF133" s="7">
        <f t="shared" si="78"/>
        <v>96.423351625642155</v>
      </c>
      <c r="AG133" s="7">
        <f t="shared" si="78"/>
        <v>98.501274853174735</v>
      </c>
      <c r="AH133" s="7">
        <f t="shared" si="78"/>
        <v>100.62397732626064</v>
      </c>
      <c r="AI133" s="7">
        <f t="shared" si="78"/>
        <v>102.79242403764155</v>
      </c>
      <c r="AJ133" s="7">
        <f t="shared" si="78"/>
        <v>105.00760077565272</v>
      </c>
      <c r="AK133" s="7">
        <f t="shared" si="78"/>
        <v>107.27051457236803</v>
      </c>
      <c r="AL133" s="7">
        <f t="shared" si="78"/>
        <v>109.58219416140255</v>
      </c>
      <c r="AM133" s="7">
        <f t="shared" si="78"/>
        <v>111.94369044558077</v>
      </c>
    </row>
    <row r="134" spans="3:39" x14ac:dyDescent="0.25">
      <c r="C134" s="144"/>
      <c r="E134" s="7"/>
      <c r="F134" s="7"/>
      <c r="G134" s="151" t="s">
        <v>95</v>
      </c>
      <c r="H134" s="7">
        <f t="shared" ref="H134:AM134" si="79">-H81</f>
        <v>0</v>
      </c>
      <c r="I134" s="7">
        <f t="shared" si="79"/>
        <v>41.795104552637554</v>
      </c>
      <c r="J134" s="7">
        <f t="shared" si="79"/>
        <v>41.795104552637554</v>
      </c>
      <c r="K134" s="7">
        <f t="shared" si="79"/>
        <v>41.066809850642983</v>
      </c>
      <c r="L134" s="7">
        <f t="shared" si="79"/>
        <v>44.466818272262287</v>
      </c>
      <c r="M134" s="7">
        <f t="shared" si="79"/>
        <v>47.075482736739566</v>
      </c>
      <c r="N134" s="7">
        <f t="shared" si="79"/>
        <v>49.905155694653303</v>
      </c>
      <c r="O134" s="7">
        <f t="shared" si="79"/>
        <v>54.845197841495455</v>
      </c>
      <c r="P134" s="7">
        <f t="shared" si="79"/>
        <v>55.472379689830206</v>
      </c>
      <c r="Q134" s="7">
        <f t="shared" si="79"/>
        <v>70.403275700349596</v>
      </c>
      <c r="R134" s="7">
        <f t="shared" si="79"/>
        <v>64.434407604848701</v>
      </c>
      <c r="S134" s="7">
        <f t="shared" si="79"/>
        <v>68.555046669609823</v>
      </c>
      <c r="T134" s="7">
        <f t="shared" si="79"/>
        <v>79.202141042915983</v>
      </c>
      <c r="U134" s="7">
        <f t="shared" si="79"/>
        <v>80.433128074433739</v>
      </c>
      <c r="V134" s="7">
        <f t="shared" si="79"/>
        <v>89.255236340186769</v>
      </c>
      <c r="W134" s="7">
        <f t="shared" si="79"/>
        <v>88.905573705907813</v>
      </c>
      <c r="X134" s="7">
        <f t="shared" si="79"/>
        <v>40.67266644691788</v>
      </c>
      <c r="Y134" s="7">
        <f t="shared" si="79"/>
        <v>107.63689696954074</v>
      </c>
      <c r="Z134" s="7">
        <f t="shared" si="79"/>
        <v>82.177947526660915</v>
      </c>
      <c r="AA134" s="7">
        <f t="shared" si="79"/>
        <v>83.948882295860457</v>
      </c>
      <c r="AB134" s="7">
        <f t="shared" si="79"/>
        <v>85.757980709336252</v>
      </c>
      <c r="AC134" s="7">
        <f t="shared" si="79"/>
        <v>87.606065193622442</v>
      </c>
      <c r="AD134" s="7">
        <f t="shared" si="79"/>
        <v>89.493975898545003</v>
      </c>
      <c r="AE134" s="7">
        <f t="shared" si="79"/>
        <v>91.422571079158644</v>
      </c>
      <c r="AF134" s="7">
        <f t="shared" si="79"/>
        <v>93.392727485914506</v>
      </c>
      <c r="AG134" s="7">
        <f t="shared" si="79"/>
        <v>95.405340763235955</v>
      </c>
      <c r="AH134" s="7">
        <f t="shared" si="79"/>
        <v>97.461325856683686</v>
      </c>
      <c r="AI134" s="7">
        <f t="shared" si="79"/>
        <v>99.561617428895218</v>
      </c>
      <c r="AJ134" s="7">
        <f t="shared" si="79"/>
        <v>101.7071702844879</v>
      </c>
      <c r="AK134" s="7">
        <f t="shared" si="79"/>
        <v>103.89895980411862</v>
      </c>
      <c r="AL134" s="7">
        <f t="shared" si="79"/>
        <v>106.13798238789737</v>
      </c>
      <c r="AM134" s="7">
        <f t="shared" si="79"/>
        <v>108.42525590835655</v>
      </c>
    </row>
    <row r="135" spans="3:39" x14ac:dyDescent="0.25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3:39" x14ac:dyDescent="0.25">
      <c r="C136" s="144"/>
      <c r="E136" s="7"/>
      <c r="F136" s="7"/>
      <c r="G136" s="151" t="s">
        <v>104</v>
      </c>
      <c r="H136" s="7">
        <f t="shared" ref="H136" si="80">-H105</f>
        <v>0</v>
      </c>
      <c r="I136" s="7">
        <f>-I105</f>
        <v>90.801612740860449</v>
      </c>
      <c r="J136" s="7">
        <f t="shared" ref="J136:AM136" si="81">-J105</f>
        <v>90.801612740860449</v>
      </c>
      <c r="K136" s="7">
        <f t="shared" si="81"/>
        <v>95.252273029427698</v>
      </c>
      <c r="L136" s="7">
        <f t="shared" si="81"/>
        <v>101.03125112715404</v>
      </c>
      <c r="M136" s="7">
        <f t="shared" si="81"/>
        <v>81.039735569778429</v>
      </c>
      <c r="N136" s="7">
        <f t="shared" si="81"/>
        <v>88.522488767710456</v>
      </c>
      <c r="O136" s="7">
        <f t="shared" si="81"/>
        <v>100.63952962143614</v>
      </c>
      <c r="P136" s="7">
        <f t="shared" si="81"/>
        <v>94.477166287191125</v>
      </c>
      <c r="Q136" s="7">
        <f t="shared" si="81"/>
        <v>91.916439085216638</v>
      </c>
      <c r="R136" s="7">
        <f t="shared" si="81"/>
        <v>89.385970337158255</v>
      </c>
      <c r="S136" s="7">
        <f t="shared" si="81"/>
        <v>92.673955934474122</v>
      </c>
      <c r="T136" s="7">
        <f t="shared" si="81"/>
        <v>94.66216336048673</v>
      </c>
      <c r="U136" s="7">
        <f t="shared" si="81"/>
        <v>102.0223006281276</v>
      </c>
      <c r="V136" s="7">
        <f t="shared" si="81"/>
        <v>108.83972693660428</v>
      </c>
      <c r="W136" s="7">
        <f t="shared" si="81"/>
        <v>108.30216036728061</v>
      </c>
      <c r="X136" s="7">
        <f t="shared" si="81"/>
        <v>101.82611484134787</v>
      </c>
      <c r="Y136" s="7">
        <f t="shared" si="81"/>
        <v>106.34047085244895</v>
      </c>
      <c r="Z136" s="7">
        <f t="shared" si="81"/>
        <v>110.45489212476458</v>
      </c>
      <c r="AA136" s="7">
        <f t="shared" si="81"/>
        <v>112.83519505005326</v>
      </c>
      <c r="AB136" s="7">
        <f t="shared" si="81"/>
        <v>115.2667935033819</v>
      </c>
      <c r="AC136" s="7">
        <f t="shared" si="81"/>
        <v>117.75079290337978</v>
      </c>
      <c r="AD136" s="7">
        <f t="shared" si="81"/>
        <v>120.2883224904476</v>
      </c>
      <c r="AE136" s="7">
        <f t="shared" si="81"/>
        <v>122.88053584011674</v>
      </c>
      <c r="AF136" s="7">
        <f t="shared" si="81"/>
        <v>125.52861138747124</v>
      </c>
      <c r="AG136" s="7">
        <f t="shared" si="81"/>
        <v>128.23375296287125</v>
      </c>
      <c r="AH136" s="7">
        <f t="shared" si="81"/>
        <v>130.99719033922111</v>
      </c>
      <c r="AI136" s="7">
        <f t="shared" si="81"/>
        <v>133.82017979103131</v>
      </c>
      <c r="AJ136" s="7">
        <f t="shared" si="81"/>
        <v>136.70400466552803</v>
      </c>
      <c r="AK136" s="7">
        <f t="shared" si="81"/>
        <v>139.64997596607014</v>
      </c>
      <c r="AL136" s="7">
        <f t="shared" si="81"/>
        <v>142.65943294813894</v>
      </c>
      <c r="AM136" s="7">
        <f t="shared" si="81"/>
        <v>145.73374372817133</v>
      </c>
    </row>
    <row r="137" spans="3:39" x14ac:dyDescent="0.25">
      <c r="C137" s="144"/>
      <c r="E137" s="7"/>
      <c r="F137" s="7"/>
      <c r="G137" s="151" t="s">
        <v>105</v>
      </c>
      <c r="H137" s="7">
        <f t="shared" ref="H137:AM137" si="82">-H106</f>
        <v>0</v>
      </c>
      <c r="I137" s="7">
        <f t="shared" si="82"/>
        <v>90.801612740860449</v>
      </c>
      <c r="J137" s="7">
        <f t="shared" si="82"/>
        <v>90.801612740860449</v>
      </c>
      <c r="K137" s="7">
        <f t="shared" si="82"/>
        <v>95.252273029427698</v>
      </c>
      <c r="L137" s="7">
        <f t="shared" si="82"/>
        <v>101.03125112715404</v>
      </c>
      <c r="M137" s="7">
        <f t="shared" si="82"/>
        <v>81.039735569778429</v>
      </c>
      <c r="N137" s="7">
        <f t="shared" si="82"/>
        <v>88.522488767710456</v>
      </c>
      <c r="O137" s="7">
        <f t="shared" si="82"/>
        <v>100.63952962143614</v>
      </c>
      <c r="P137" s="7">
        <f t="shared" si="82"/>
        <v>94.477166287191125</v>
      </c>
      <c r="Q137" s="7">
        <f t="shared" si="82"/>
        <v>91.916439085216638</v>
      </c>
      <c r="R137" s="7">
        <f t="shared" si="82"/>
        <v>89.385970337158255</v>
      </c>
      <c r="S137" s="7">
        <f t="shared" si="82"/>
        <v>92.673955934474122</v>
      </c>
      <c r="T137" s="7">
        <f t="shared" si="82"/>
        <v>94.66216336048673</v>
      </c>
      <c r="U137" s="7">
        <f t="shared" si="82"/>
        <v>102.0223006281276</v>
      </c>
      <c r="V137" s="7">
        <f t="shared" si="82"/>
        <v>108.83972693660428</v>
      </c>
      <c r="W137" s="7">
        <f t="shared" si="82"/>
        <v>108.30216036728061</v>
      </c>
      <c r="X137" s="7">
        <f t="shared" si="82"/>
        <v>101.82611484134787</v>
      </c>
      <c r="Y137" s="7">
        <f t="shared" si="82"/>
        <v>106.34047085244895</v>
      </c>
      <c r="Z137" s="7">
        <f t="shared" si="82"/>
        <v>110.22081845380293</v>
      </c>
      <c r="AA137" s="7">
        <f t="shared" si="82"/>
        <v>112.59607709148239</v>
      </c>
      <c r="AB137" s="7">
        <f t="shared" si="82"/>
        <v>115.02252255280382</v>
      </c>
      <c r="AC137" s="7">
        <f t="shared" si="82"/>
        <v>117.50125791381674</v>
      </c>
      <c r="AD137" s="7">
        <f t="shared" si="82"/>
        <v>120.0334100218595</v>
      </c>
      <c r="AE137" s="7">
        <f t="shared" si="82"/>
        <v>122.62013000783057</v>
      </c>
      <c r="AF137" s="7">
        <f t="shared" si="82"/>
        <v>125.26259380949931</v>
      </c>
      <c r="AG137" s="7">
        <f t="shared" si="82"/>
        <v>127.96200270609401</v>
      </c>
      <c r="AH137" s="7">
        <f t="shared" si="82"/>
        <v>130.71958386441034</v>
      </c>
      <c r="AI137" s="7">
        <f t="shared" si="82"/>
        <v>133.53659089668838</v>
      </c>
      <c r="AJ137" s="7">
        <f t="shared" si="82"/>
        <v>136.414304430512</v>
      </c>
      <c r="AK137" s="7">
        <f t="shared" si="82"/>
        <v>139.35403269098953</v>
      </c>
      <c r="AL137" s="7">
        <f t="shared" si="82"/>
        <v>142.35711209548035</v>
      </c>
      <c r="AM137" s="7">
        <f t="shared" si="82"/>
        <v>145.42490786113794</v>
      </c>
    </row>
  </sheetData>
  <pageMargins left="0.7" right="0.7" top="0.75" bottom="0.75" header="0.3" footer="0.3"/>
  <pageSetup paperSize="3" scale="55" orientation="landscape" r:id="rId1"/>
  <headerFooter>
    <oddHeader>&amp;LREFILED April 19, 2023</oddHeader>
    <oddFooter>&amp;L&amp;D&amp;C&amp;F&amp;RPage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61BA-2645-4CB2-AC7D-A316F9694B55}">
  <sheetPr>
    <tabColor rgb="FFFF0000"/>
  </sheetPr>
  <dimension ref="B2:BF62"/>
  <sheetViews>
    <sheetView tabSelected="1" view="pageLayout" zoomScaleNormal="85" workbookViewId="0">
      <selection activeCell="G14" sqref="G14"/>
    </sheetView>
  </sheetViews>
  <sheetFormatPr defaultRowHeight="12.75" x14ac:dyDescent="0.2"/>
  <cols>
    <col min="1" max="1" width="2.7109375" style="22" customWidth="1"/>
    <col min="2" max="2" width="17.140625" style="22" customWidth="1"/>
    <col min="3" max="3" width="14.5703125" style="22" customWidth="1"/>
    <col min="4" max="4" width="12.42578125" style="22" customWidth="1"/>
    <col min="5" max="6" width="14" style="22" customWidth="1"/>
    <col min="7" max="7" width="15" style="22" bestFit="1" customWidth="1"/>
    <col min="8" max="9" width="15" style="22" customWidth="1"/>
    <col min="10" max="11" width="15.28515625" style="22" bestFit="1" customWidth="1"/>
    <col min="12" max="12" width="16" style="22" customWidth="1"/>
    <col min="13" max="13" width="15.28515625" style="22" customWidth="1"/>
    <col min="14" max="16" width="14.5703125" style="22" customWidth="1"/>
    <col min="17" max="19" width="14.5703125" style="22" bestFit="1" customWidth="1"/>
    <col min="20" max="22" width="15.28515625" style="22" customWidth="1"/>
    <col min="23" max="23" width="2.7109375" style="22" customWidth="1"/>
    <col min="24" max="24" width="10.7109375" style="22" customWidth="1"/>
    <col min="25" max="25" width="9.140625" style="22"/>
    <col min="26" max="26" width="8" style="22" bestFit="1" customWidth="1"/>
    <col min="27" max="27" width="9.140625" style="22"/>
    <col min="28" max="28" width="4.42578125" style="22" customWidth="1"/>
    <col min="29" max="16384" width="9.140625" style="22"/>
  </cols>
  <sheetData>
    <row r="2" spans="2:58" ht="15.75" x14ac:dyDescent="0.25">
      <c r="B2" s="20"/>
      <c r="C2" s="21" t="s">
        <v>19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58" x14ac:dyDescent="0.2">
      <c r="B3" s="20"/>
      <c r="C3" s="23" t="s">
        <v>20</v>
      </c>
      <c r="D3" s="24" t="s">
        <v>21</v>
      </c>
      <c r="E3" s="24" t="s">
        <v>22</v>
      </c>
      <c r="F3" s="25" t="s">
        <v>23</v>
      </c>
      <c r="G3" s="25" t="s">
        <v>24</v>
      </c>
      <c r="H3" s="26" t="s">
        <v>25</v>
      </c>
      <c r="I3" s="23" t="s">
        <v>26</v>
      </c>
      <c r="J3" s="27" t="s">
        <v>27</v>
      </c>
      <c r="K3" s="27" t="s">
        <v>28</v>
      </c>
      <c r="L3" s="27" t="s">
        <v>29</v>
      </c>
      <c r="M3" s="27" t="s">
        <v>30</v>
      </c>
      <c r="N3" s="27" t="s">
        <v>31</v>
      </c>
      <c r="O3" s="27" t="s">
        <v>32</v>
      </c>
      <c r="P3" s="27" t="s">
        <v>33</v>
      </c>
      <c r="Q3" s="20"/>
      <c r="R3" s="20"/>
      <c r="S3" s="20"/>
      <c r="T3" s="28"/>
      <c r="U3" s="20"/>
      <c r="V3" s="20"/>
      <c r="W3" s="20"/>
      <c r="X3" s="20"/>
      <c r="Y3" s="20"/>
      <c r="Z3" s="20"/>
      <c r="AA3" s="20"/>
      <c r="AB3" s="20"/>
    </row>
    <row r="4" spans="2:58" x14ac:dyDescent="0.2">
      <c r="B4" s="20"/>
      <c r="C4" s="29" t="s">
        <v>34</v>
      </c>
      <c r="D4" s="29" t="s">
        <v>35</v>
      </c>
      <c r="E4" s="30">
        <v>53.58</v>
      </c>
      <c r="F4" s="31">
        <v>45597</v>
      </c>
      <c r="G4" s="31">
        <v>56553</v>
      </c>
      <c r="H4" s="32">
        <v>30</v>
      </c>
      <c r="I4" s="33" t="s">
        <v>36</v>
      </c>
      <c r="J4" s="34">
        <v>-6.8139138085935667</v>
      </c>
      <c r="K4" s="34">
        <v>-47.112203232654252</v>
      </c>
      <c r="L4" s="34">
        <v>-46.381423027181768</v>
      </c>
      <c r="M4" s="35">
        <v>0.14463161009355491</v>
      </c>
      <c r="N4" s="36">
        <v>-6.8139138085935667</v>
      </c>
      <c r="O4" s="34">
        <v>-47.112203232654252</v>
      </c>
      <c r="P4" s="36">
        <v>-46.381423027181775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2:58" x14ac:dyDescent="0.2">
      <c r="B5" s="20"/>
      <c r="C5" s="20"/>
      <c r="D5" s="20"/>
      <c r="E5" s="20"/>
      <c r="F5" s="20"/>
      <c r="G5" s="20"/>
      <c r="H5" s="20"/>
      <c r="I5" s="37" t="s">
        <v>37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2:58" ht="16.5" thickBot="1" x14ac:dyDescent="0.3">
      <c r="B6" s="20"/>
      <c r="C6" s="21" t="s">
        <v>120</v>
      </c>
      <c r="D6" s="20"/>
      <c r="E6" s="20"/>
      <c r="F6" s="20"/>
      <c r="G6" s="38"/>
      <c r="H6" s="38"/>
      <c r="I6" s="38"/>
      <c r="J6" s="20"/>
      <c r="K6" s="20"/>
      <c r="L6" s="20"/>
      <c r="M6" s="20"/>
      <c r="N6" s="20"/>
      <c r="O6" s="20"/>
      <c r="P6" s="20"/>
      <c r="Q6" s="20"/>
      <c r="R6" s="20"/>
      <c r="S6" s="20"/>
      <c r="U6" s="20"/>
      <c r="V6" s="20"/>
      <c r="W6" s="20"/>
      <c r="X6" s="21" t="s">
        <v>38</v>
      </c>
      <c r="Y6" s="20"/>
      <c r="Z6" s="20"/>
      <c r="AA6" s="20"/>
      <c r="AB6" s="20"/>
      <c r="AD6" s="22" t="s">
        <v>99</v>
      </c>
    </row>
    <row r="7" spans="2:58" ht="45.75" customHeight="1" x14ac:dyDescent="0.25">
      <c r="B7" s="20"/>
      <c r="C7" s="40" t="s">
        <v>39</v>
      </c>
      <c r="D7" s="41" t="s">
        <v>40</v>
      </c>
      <c r="E7" s="42" t="s">
        <v>41</v>
      </c>
      <c r="F7" s="43" t="s">
        <v>42</v>
      </c>
      <c r="G7" s="41" t="s">
        <v>43</v>
      </c>
      <c r="H7" s="41" t="s">
        <v>44</v>
      </c>
      <c r="I7" s="41" t="s">
        <v>45</v>
      </c>
      <c r="J7" s="44" t="s">
        <v>46</v>
      </c>
      <c r="K7" s="41" t="s">
        <v>47</v>
      </c>
      <c r="L7" s="44" t="s">
        <v>48</v>
      </c>
      <c r="M7" s="44" t="s">
        <v>49</v>
      </c>
      <c r="N7" s="41" t="s">
        <v>50</v>
      </c>
      <c r="O7" s="41" t="s">
        <v>51</v>
      </c>
      <c r="P7" s="41" t="s">
        <v>52</v>
      </c>
      <c r="Q7" s="41" t="s">
        <v>53</v>
      </c>
      <c r="R7" s="41" t="s">
        <v>54</v>
      </c>
      <c r="S7" s="45" t="s">
        <v>55</v>
      </c>
      <c r="T7" s="46" t="s">
        <v>56</v>
      </c>
      <c r="U7" s="47" t="s">
        <v>57</v>
      </c>
      <c r="V7" s="48" t="s">
        <v>58</v>
      </c>
      <c r="W7" s="20"/>
      <c r="X7" s="25" t="s">
        <v>59</v>
      </c>
      <c r="Y7" s="25" t="s">
        <v>60</v>
      </c>
      <c r="Z7" s="25" t="s">
        <v>61</v>
      </c>
      <c r="AA7" s="25" t="s">
        <v>62</v>
      </c>
      <c r="AB7" s="20"/>
      <c r="AD7" s="22" t="s">
        <v>100</v>
      </c>
      <c r="AE7" s="22" t="s">
        <v>40</v>
      </c>
      <c r="AF7" s="22" t="s">
        <v>101</v>
      </c>
      <c r="AG7" s="22" t="s">
        <v>42</v>
      </c>
      <c r="AH7" s="22" t="s">
        <v>43</v>
      </c>
      <c r="AI7" s="22" t="s">
        <v>44</v>
      </c>
      <c r="AJ7" s="22" t="s">
        <v>45</v>
      </c>
      <c r="AK7" s="22" t="s">
        <v>46</v>
      </c>
      <c r="AL7" s="22" t="s">
        <v>47</v>
      </c>
      <c r="AM7" s="22" t="s">
        <v>48</v>
      </c>
      <c r="AN7" s="22" t="s">
        <v>49</v>
      </c>
      <c r="AO7" s="22" t="s">
        <v>50</v>
      </c>
      <c r="AP7" s="22" t="s">
        <v>51</v>
      </c>
      <c r="AQ7" s="22" t="s">
        <v>52</v>
      </c>
      <c r="AR7" s="22" t="s">
        <v>53</v>
      </c>
      <c r="AS7" s="22" t="s">
        <v>54</v>
      </c>
      <c r="AT7" s="22" t="s">
        <v>55</v>
      </c>
      <c r="AU7" s="22" t="s">
        <v>56</v>
      </c>
      <c r="AV7" s="22" t="s">
        <v>57</v>
      </c>
      <c r="AW7" s="22" t="s">
        <v>58</v>
      </c>
      <c r="AX7" s="22" t="s">
        <v>102</v>
      </c>
    </row>
    <row r="8" spans="2:58" x14ac:dyDescent="0.2">
      <c r="B8" s="49" t="s">
        <v>63</v>
      </c>
      <c r="C8" s="50">
        <v>0</v>
      </c>
      <c r="D8" s="51">
        <v>0</v>
      </c>
      <c r="E8" s="52">
        <v>0</v>
      </c>
      <c r="F8" s="53">
        <v>24.46159178315235</v>
      </c>
      <c r="G8" s="51">
        <v>-36.222906700543426</v>
      </c>
      <c r="H8" s="51">
        <v>-4.3613269762861666</v>
      </c>
      <c r="I8" s="51">
        <v>0</v>
      </c>
      <c r="J8" s="51">
        <v>-5.1333744409493987</v>
      </c>
      <c r="K8" s="51">
        <v>-1.7684852735703931</v>
      </c>
      <c r="L8" s="51">
        <v>-0.79020450332766867</v>
      </c>
      <c r="M8" s="52">
        <v>-1.1649086257207384</v>
      </c>
      <c r="N8" s="51">
        <v>0</v>
      </c>
      <c r="O8" s="51">
        <v>0</v>
      </c>
      <c r="P8" s="51">
        <v>0</v>
      </c>
      <c r="Q8" s="51">
        <v>0.79037138441735089</v>
      </c>
      <c r="R8" s="51">
        <v>0</v>
      </c>
      <c r="S8" s="54">
        <v>0</v>
      </c>
      <c r="T8" s="55">
        <v>-24.18924335282809</v>
      </c>
      <c r="U8" s="56">
        <v>-24.18924335282809</v>
      </c>
      <c r="V8" s="57">
        <v>0.79037138441735089</v>
      </c>
      <c r="W8" s="20"/>
      <c r="X8" s="58"/>
      <c r="Y8" s="20"/>
      <c r="Z8" s="20"/>
      <c r="AA8" s="20"/>
      <c r="AB8" s="20"/>
      <c r="AD8" s="22">
        <v>0</v>
      </c>
      <c r="AE8" s="22">
        <v>0</v>
      </c>
      <c r="AF8" s="22">
        <v>0</v>
      </c>
      <c r="AG8" s="22">
        <v>167.61879886872546</v>
      </c>
      <c r="AH8" s="22">
        <v>-248.37672557428968</v>
      </c>
      <c r="AI8" s="22">
        <v>-30.112165433892201</v>
      </c>
      <c r="AJ8" s="22">
        <v>0</v>
      </c>
      <c r="AK8" s="22">
        <v>-35.29449097578842</v>
      </c>
      <c r="AL8" s="22">
        <v>-12.118012319676305</v>
      </c>
      <c r="AM8" s="22">
        <v>-5.4273584702498701</v>
      </c>
      <c r="AN8" s="22">
        <v>-7.9846817602340145</v>
      </c>
      <c r="AO8" s="22">
        <v>0</v>
      </c>
      <c r="AP8" s="22">
        <v>0</v>
      </c>
      <c r="AQ8" s="22">
        <v>0</v>
      </c>
      <c r="AR8" s="22">
        <v>7.0416094941599638</v>
      </c>
      <c r="AS8" s="22">
        <v>0</v>
      </c>
      <c r="AT8" s="22">
        <v>0</v>
      </c>
      <c r="AU8" s="22">
        <v>-164.65302617124507</v>
      </c>
      <c r="AV8" s="22">
        <v>-164.65302617124507</v>
      </c>
      <c r="AW8" s="22">
        <v>7.0416094941599638</v>
      </c>
      <c r="AX8" s="22">
        <v>-164.65302617124505</v>
      </c>
    </row>
    <row r="9" spans="2:58" x14ac:dyDescent="0.2">
      <c r="B9" s="49" t="s">
        <v>64</v>
      </c>
      <c r="C9" s="59">
        <v>0</v>
      </c>
      <c r="D9" s="60">
        <v>0</v>
      </c>
      <c r="E9" s="61">
        <v>0</v>
      </c>
      <c r="F9" s="62">
        <v>52661028.526791774</v>
      </c>
      <c r="G9" s="60">
        <v>-77980841.966074675</v>
      </c>
      <c r="H9" s="60">
        <v>-9389084.9928685483</v>
      </c>
      <c r="I9" s="60">
        <v>0</v>
      </c>
      <c r="J9" s="60">
        <v>-11051152.364488643</v>
      </c>
      <c r="K9" s="60">
        <v>-3807203.319648399</v>
      </c>
      <c r="L9" s="60">
        <v>-1701155.9288794184</v>
      </c>
      <c r="M9" s="60">
        <v>-2507820.7057823804</v>
      </c>
      <c r="N9" s="60">
        <v>0</v>
      </c>
      <c r="O9" s="60">
        <v>0</v>
      </c>
      <c r="P9" s="63">
        <v>0</v>
      </c>
      <c r="Q9" s="63">
        <v>1701515.1912652126</v>
      </c>
      <c r="R9" s="63">
        <v>0</v>
      </c>
      <c r="S9" s="64">
        <v>0</v>
      </c>
      <c r="T9" s="65">
        <v>-52074715.559685089</v>
      </c>
      <c r="U9" s="66">
        <v>-52074715.559685089</v>
      </c>
      <c r="V9" s="67">
        <v>1701515.1912652126</v>
      </c>
      <c r="W9" s="20"/>
      <c r="X9" s="68">
        <v>2152804.6495756451</v>
      </c>
      <c r="Y9" s="69">
        <v>3802.5801931185269</v>
      </c>
      <c r="Z9" s="70">
        <v>0.45113167924651776</v>
      </c>
      <c r="AA9" s="68">
        <v>7642.4089036772875</v>
      </c>
      <c r="AB9" s="20"/>
      <c r="AD9" s="22">
        <v>0</v>
      </c>
      <c r="AE9" s="22">
        <v>0</v>
      </c>
      <c r="AF9" s="22">
        <v>0</v>
      </c>
      <c r="AG9" s="22">
        <v>360850529.56087708</v>
      </c>
      <c r="AH9" s="22">
        <v>-534706569.66270489</v>
      </c>
      <c r="AI9" s="22">
        <v>-64825609.754874155</v>
      </c>
      <c r="AJ9" s="22">
        <v>0</v>
      </c>
      <c r="AK9" s="22">
        <v>-75982144.277082965</v>
      </c>
      <c r="AL9" s="22">
        <v>-26087713.2654141</v>
      </c>
      <c r="AM9" s="22">
        <v>-11684042.549667681</v>
      </c>
      <c r="AN9" s="22">
        <v>-17189460.018813632</v>
      </c>
      <c r="AO9" s="22">
        <v>0</v>
      </c>
      <c r="AP9" s="22">
        <v>0</v>
      </c>
      <c r="AQ9" s="22">
        <v>0</v>
      </c>
      <c r="AR9" s="22">
        <v>15159209.659523576</v>
      </c>
      <c r="AS9" s="22">
        <v>0</v>
      </c>
      <c r="AT9" s="22">
        <v>0</v>
      </c>
      <c r="AU9" s="22">
        <v>-354465800.30815673</v>
      </c>
      <c r="AV9" s="22">
        <v>-354465800.30815673</v>
      </c>
      <c r="AW9" s="22">
        <v>15159209.659523576</v>
      </c>
      <c r="AX9" s="22">
        <v>-354465800.30815673</v>
      </c>
    </row>
    <row r="10" spans="2:58" ht="13.5" thickBot="1" x14ac:dyDescent="0.25">
      <c r="B10" s="49" t="s">
        <v>65</v>
      </c>
      <c r="C10" s="71">
        <v>0</v>
      </c>
      <c r="D10" s="72">
        <v>0</v>
      </c>
      <c r="E10" s="72">
        <v>0</v>
      </c>
      <c r="F10" s="73">
        <v>6.8906321541435629</v>
      </c>
      <c r="G10" s="72">
        <v>-10.203699245738179</v>
      </c>
      <c r="H10" s="72">
        <v>-1.2285504624531167</v>
      </c>
      <c r="I10" s="72">
        <v>0</v>
      </c>
      <c r="J10" s="72">
        <v>-1.446029976120641</v>
      </c>
      <c r="K10" s="72">
        <v>-0.49816796871683905</v>
      </c>
      <c r="L10" s="72">
        <v>-0.22259420430394342</v>
      </c>
      <c r="M10" s="72">
        <v>-0.32814531875881381</v>
      </c>
      <c r="N10" s="72">
        <v>0</v>
      </c>
      <c r="O10" s="72">
        <v>0</v>
      </c>
      <c r="P10" s="72">
        <v>0</v>
      </c>
      <c r="Q10" s="72">
        <v>0.22264121335440409</v>
      </c>
      <c r="R10" s="72">
        <v>0</v>
      </c>
      <c r="S10" s="72">
        <v>0</v>
      </c>
      <c r="T10" s="74">
        <v>-6.8139138085935667</v>
      </c>
      <c r="U10" s="75">
        <v>-6.8139138085935667</v>
      </c>
      <c r="V10" s="72">
        <v>0.22264121335440409</v>
      </c>
      <c r="W10" s="20"/>
      <c r="X10" s="76"/>
      <c r="Y10" s="77"/>
      <c r="Z10" s="78"/>
      <c r="AA10" s="77"/>
      <c r="AB10" s="20"/>
      <c r="AD10" s="22">
        <v>0</v>
      </c>
      <c r="AE10" s="22">
        <v>0</v>
      </c>
      <c r="AF10" s="22">
        <v>0</v>
      </c>
      <c r="AG10" s="22">
        <v>47.216857159690463</v>
      </c>
      <c r="AH10" s="22">
        <v>-69.965710602768297</v>
      </c>
      <c r="AI10" s="22">
        <v>-8.4823529559746671</v>
      </c>
      <c r="AJ10" s="22">
        <v>0</v>
      </c>
      <c r="AK10" s="22">
        <v>-9.9421720605034274</v>
      </c>
      <c r="AL10" s="22">
        <v>-3.4135458589321899</v>
      </c>
      <c r="AM10" s="22">
        <v>-1.5288428945545802</v>
      </c>
      <c r="AN10" s="22">
        <v>-2.2492201392865283</v>
      </c>
      <c r="AO10" s="22">
        <v>0</v>
      </c>
      <c r="AP10" s="22">
        <v>0</v>
      </c>
      <c r="AQ10" s="22">
        <v>0</v>
      </c>
      <c r="AR10" s="22">
        <v>1.98356432514746</v>
      </c>
      <c r="AS10" s="22">
        <v>0</v>
      </c>
      <c r="AT10" s="22">
        <v>0</v>
      </c>
      <c r="AU10" s="22">
        <v>-46.381423027181768</v>
      </c>
      <c r="AV10" s="22">
        <v>-46.381423027181768</v>
      </c>
      <c r="AW10" s="22">
        <v>1.98356432514746</v>
      </c>
      <c r="AX10" s="22">
        <v>-46.381423027181775</v>
      </c>
    </row>
    <row r="11" spans="2:58" x14ac:dyDescent="0.2">
      <c r="B11" s="79"/>
      <c r="C11" s="80"/>
      <c r="D11" s="80"/>
      <c r="E11" s="80"/>
      <c r="F11" s="80"/>
      <c r="G11" s="80"/>
      <c r="H11" s="80"/>
      <c r="I11" s="80"/>
      <c r="J11" s="6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20"/>
      <c r="X11" s="81"/>
      <c r="Y11" s="20"/>
      <c r="Z11" s="20"/>
      <c r="AA11" s="20"/>
      <c r="AB11" s="20"/>
      <c r="AU11" s="22">
        <v>-68.767950012937689</v>
      </c>
      <c r="AV11" s="22">
        <v>-68.767950012937689</v>
      </c>
    </row>
    <row r="12" spans="2:58" ht="16.5" thickBot="1" x14ac:dyDescent="0.3">
      <c r="B12" s="20"/>
      <c r="C12" s="21" t="s">
        <v>66</v>
      </c>
      <c r="D12" s="20"/>
      <c r="E12" s="20"/>
      <c r="F12" s="21"/>
      <c r="G12" s="20"/>
      <c r="H12" s="20"/>
      <c r="I12" s="20"/>
      <c r="J12" s="20"/>
      <c r="K12" s="20"/>
      <c r="L12" s="20"/>
      <c r="M12" s="20"/>
      <c r="N12" s="20"/>
      <c r="Q12" s="20"/>
      <c r="R12" s="20"/>
      <c r="S12" s="20"/>
      <c r="T12" s="20"/>
      <c r="U12" s="20"/>
      <c r="V12" s="20"/>
      <c r="W12" s="20"/>
      <c r="X12" s="21" t="s">
        <v>67</v>
      </c>
      <c r="Y12" s="20"/>
      <c r="Z12" s="20"/>
      <c r="AA12" s="20"/>
      <c r="AB12" s="20"/>
      <c r="AD12" s="22" t="s">
        <v>99</v>
      </c>
    </row>
    <row r="13" spans="2:58" ht="38.25" x14ac:dyDescent="0.2">
      <c r="B13" s="23" t="s">
        <v>68</v>
      </c>
      <c r="C13" s="82" t="s">
        <v>39</v>
      </c>
      <c r="D13" s="82" t="s">
        <v>40</v>
      </c>
      <c r="E13" s="82" t="s">
        <v>69</v>
      </c>
      <c r="F13" s="82" t="s">
        <v>42</v>
      </c>
      <c r="G13" s="82" t="s">
        <v>43</v>
      </c>
      <c r="H13" s="82" t="s">
        <v>44</v>
      </c>
      <c r="I13" s="82" t="s">
        <v>45</v>
      </c>
      <c r="J13" s="82" t="s">
        <v>46</v>
      </c>
      <c r="K13" s="82" t="s">
        <v>47</v>
      </c>
      <c r="L13" s="82" t="s">
        <v>48</v>
      </c>
      <c r="M13" s="82" t="s">
        <v>49</v>
      </c>
      <c r="N13" s="82" t="s">
        <v>50</v>
      </c>
      <c r="O13" s="82" t="s">
        <v>51</v>
      </c>
      <c r="P13" s="82" t="s">
        <v>52</v>
      </c>
      <c r="Q13" s="82" t="s">
        <v>53</v>
      </c>
      <c r="R13" s="82" t="s">
        <v>54</v>
      </c>
      <c r="S13" s="83" t="s">
        <v>55</v>
      </c>
      <c r="T13" s="84" t="s">
        <v>56</v>
      </c>
      <c r="U13" s="85" t="s">
        <v>57</v>
      </c>
      <c r="V13" s="86" t="s">
        <v>58</v>
      </c>
      <c r="W13" s="20"/>
      <c r="X13" s="82" t="s">
        <v>70</v>
      </c>
      <c r="Y13" s="82" t="s">
        <v>71</v>
      </c>
      <c r="Z13" s="82" t="s">
        <v>72</v>
      </c>
      <c r="AA13" s="82" t="s">
        <v>73</v>
      </c>
      <c r="AB13" s="20"/>
      <c r="AC13" s="22" t="s">
        <v>103</v>
      </c>
      <c r="AD13" s="22" t="s">
        <v>100</v>
      </c>
      <c r="AE13" s="22" t="s">
        <v>40</v>
      </c>
      <c r="AF13" s="22" t="s">
        <v>69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2" t="s">
        <v>48</v>
      </c>
      <c r="AN13" s="22" t="s">
        <v>49</v>
      </c>
      <c r="AO13" s="22" t="s">
        <v>50</v>
      </c>
      <c r="AP13" s="22" t="s">
        <v>51</v>
      </c>
      <c r="AQ13" s="22" t="s">
        <v>52</v>
      </c>
      <c r="AR13" s="22" t="s">
        <v>53</v>
      </c>
      <c r="AS13" s="22" t="s">
        <v>54</v>
      </c>
      <c r="AT13" s="22" t="s">
        <v>55</v>
      </c>
      <c r="AU13" s="22" t="s">
        <v>56</v>
      </c>
      <c r="AV13" s="22" t="s">
        <v>57</v>
      </c>
      <c r="AW13" s="22" t="s">
        <v>58</v>
      </c>
      <c r="AX13" s="22" t="s">
        <v>57</v>
      </c>
    </row>
    <row r="14" spans="2:58" x14ac:dyDescent="0.2">
      <c r="B14" s="87">
        <v>2024</v>
      </c>
      <c r="C14" s="88">
        <v>0</v>
      </c>
      <c r="D14" s="88">
        <v>0</v>
      </c>
      <c r="E14" s="88">
        <v>0</v>
      </c>
      <c r="F14" s="88">
        <v>1958327.1618109664</v>
      </c>
      <c r="G14" s="88">
        <v>-2115324.5922873584</v>
      </c>
      <c r="H14" s="88">
        <v>-4348.9893701921765</v>
      </c>
      <c r="I14" s="88">
        <v>0</v>
      </c>
      <c r="J14" s="88">
        <v>-164383.06977029043</v>
      </c>
      <c r="K14" s="88">
        <v>0</v>
      </c>
      <c r="L14" s="88">
        <v>0</v>
      </c>
      <c r="M14" s="88">
        <v>-100709.78070407672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9">
        <v>-426439.27032095124</v>
      </c>
      <c r="U14" s="90">
        <v>-426439.27032095124</v>
      </c>
      <c r="V14" s="88">
        <v>0</v>
      </c>
      <c r="W14" s="39"/>
      <c r="X14" s="91">
        <v>49725.289422395654</v>
      </c>
      <c r="Y14" s="92">
        <v>33.965361627319439</v>
      </c>
      <c r="Z14" s="93">
        <v>0.6339186567248869</v>
      </c>
      <c r="AA14" s="92">
        <v>8.93</v>
      </c>
      <c r="AB14" s="20"/>
      <c r="AC14" s="22">
        <v>0.14593584936919879</v>
      </c>
      <c r="AD14" s="22">
        <v>0</v>
      </c>
      <c r="AE14" s="22">
        <v>0</v>
      </c>
      <c r="AF14" s="22">
        <v>0</v>
      </c>
      <c r="AG14" s="22">
        <v>13419095.926571492</v>
      </c>
      <c r="AH14" s="22">
        <v>-14494893.485259138</v>
      </c>
      <c r="AI14" s="22">
        <v>-29800.692489134708</v>
      </c>
      <c r="AJ14" s="22">
        <v>0</v>
      </c>
      <c r="AK14" s="22">
        <v>-1126406.3660905045</v>
      </c>
      <c r="AL14" s="22">
        <v>0</v>
      </c>
      <c r="AM14" s="22">
        <v>0</v>
      </c>
      <c r="AN14" s="22">
        <v>-690096.2384457984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-2922100.8557130834</v>
      </c>
      <c r="AV14" s="22">
        <v>-2922100.8557130834</v>
      </c>
      <c r="AW14" s="22">
        <v>0</v>
      </c>
      <c r="AX14" s="22">
        <v>-2922100.855713082</v>
      </c>
      <c r="BA14" s="22">
        <v>-5775483.8470868394</v>
      </c>
      <c r="BB14" s="22">
        <v>-9374411.1090440303</v>
      </c>
      <c r="BC14" s="22">
        <v>3598927.2619571909</v>
      </c>
      <c r="BD14" s="22">
        <v>3598927.2619571909</v>
      </c>
      <c r="BE14" s="22">
        <v>0</v>
      </c>
    </row>
    <row r="15" spans="2:58" x14ac:dyDescent="0.2">
      <c r="B15" s="87">
        <v>2025</v>
      </c>
      <c r="C15" s="88">
        <v>0</v>
      </c>
      <c r="D15" s="94">
        <v>0</v>
      </c>
      <c r="E15" s="94">
        <v>0</v>
      </c>
      <c r="F15" s="88">
        <v>8712890.8125081491</v>
      </c>
      <c r="G15" s="88">
        <v>-11026575.932761505</v>
      </c>
      <c r="H15" s="88">
        <v>-38915.931933042972</v>
      </c>
      <c r="I15" s="88">
        <v>0</v>
      </c>
      <c r="J15" s="88">
        <v>-773480.08638416941</v>
      </c>
      <c r="K15" s="88">
        <v>-638208.88445507223</v>
      </c>
      <c r="L15" s="88">
        <v>0</v>
      </c>
      <c r="M15" s="88">
        <v>-579574.90745281847</v>
      </c>
      <c r="N15" s="89">
        <v>0</v>
      </c>
      <c r="O15" s="63">
        <v>0</v>
      </c>
      <c r="P15" s="63">
        <v>0</v>
      </c>
      <c r="Q15" s="94">
        <v>0</v>
      </c>
      <c r="R15" s="94">
        <v>0</v>
      </c>
      <c r="S15" s="94">
        <v>0</v>
      </c>
      <c r="T15" s="89">
        <v>-4343864.9304784592</v>
      </c>
      <c r="U15" s="90">
        <v>-4343864.9304784592</v>
      </c>
      <c r="V15" s="94">
        <v>0</v>
      </c>
      <c r="W15" s="39"/>
      <c r="X15" s="91">
        <v>213334.00000000061</v>
      </c>
      <c r="Y15" s="92">
        <v>24.353196347032032</v>
      </c>
      <c r="Z15" s="95">
        <v>0.45452027523389388</v>
      </c>
      <c r="AA15" s="92">
        <v>53.58</v>
      </c>
      <c r="AB15" s="20"/>
      <c r="AC15" s="22">
        <v>0.14593584936919879</v>
      </c>
      <c r="AD15" s="22">
        <v>0</v>
      </c>
      <c r="AE15" s="22">
        <v>0</v>
      </c>
      <c r="AF15" s="22">
        <v>0</v>
      </c>
      <c r="AG15" s="22">
        <v>59703567.356268056</v>
      </c>
      <c r="AH15" s="22">
        <v>-75557691.824341923</v>
      </c>
      <c r="AI15" s="22">
        <v>-266664.64820847899</v>
      </c>
      <c r="AJ15" s="22">
        <v>0</v>
      </c>
      <c r="AK15" s="22">
        <v>-5300137.6270978153</v>
      </c>
      <c r="AL15" s="22">
        <v>-4373215.2669388754</v>
      </c>
      <c r="AM15" s="22">
        <v>0</v>
      </c>
      <c r="AN15" s="22">
        <v>-3971436.1478554117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-29765578.158174448</v>
      </c>
      <c r="AV15" s="22">
        <v>-29765578.158174448</v>
      </c>
      <c r="AW15" s="22">
        <v>0</v>
      </c>
      <c r="AX15" s="22">
        <v>-29765578.158174444</v>
      </c>
      <c r="BA15" s="22">
        <v>-6256340.1309828367</v>
      </c>
      <c r="BB15" s="22">
        <v>-9541632.4896676634</v>
      </c>
      <c r="BC15" s="22">
        <v>3285292.3586848266</v>
      </c>
      <c r="BD15" s="22">
        <v>6884219.6206420176</v>
      </c>
      <c r="BE15" s="22">
        <v>-2935437.6885816609</v>
      </c>
      <c r="BF15" s="22">
        <v>-2486018.6339708441</v>
      </c>
    </row>
    <row r="16" spans="2:58" x14ac:dyDescent="0.2">
      <c r="B16" s="87">
        <v>2026</v>
      </c>
      <c r="C16" s="88">
        <v>0</v>
      </c>
      <c r="D16" s="94">
        <v>0</v>
      </c>
      <c r="E16" s="94">
        <v>0</v>
      </c>
      <c r="F16" s="88">
        <v>8712890.8125081491</v>
      </c>
      <c r="G16" s="88">
        <v>-10291608.792274496</v>
      </c>
      <c r="H16" s="88">
        <v>-99865.424283751971</v>
      </c>
      <c r="I16" s="88">
        <v>0</v>
      </c>
      <c r="J16" s="88">
        <v>-789764.62790450128</v>
      </c>
      <c r="K16" s="88">
        <v>-573829.07804060844</v>
      </c>
      <c r="L16" s="88">
        <v>0</v>
      </c>
      <c r="M16" s="88">
        <v>-613932.50447496108</v>
      </c>
      <c r="N16" s="89">
        <v>0</v>
      </c>
      <c r="O16" s="63">
        <v>0</v>
      </c>
      <c r="P16" s="63">
        <v>0</v>
      </c>
      <c r="Q16" s="94">
        <v>0</v>
      </c>
      <c r="R16" s="94">
        <v>0</v>
      </c>
      <c r="S16" s="94">
        <v>0</v>
      </c>
      <c r="T16" s="89">
        <v>-3656109.6144701689</v>
      </c>
      <c r="U16" s="90">
        <v>-3656109.6144701689</v>
      </c>
      <c r="V16" s="94">
        <v>0</v>
      </c>
      <c r="W16" s="39"/>
      <c r="X16" s="91">
        <v>213334.00000000061</v>
      </c>
      <c r="Y16" s="92">
        <v>24.353196347032032</v>
      </c>
      <c r="Z16" s="95">
        <v>0.45452027523389388</v>
      </c>
      <c r="AA16" s="92">
        <v>53.58</v>
      </c>
      <c r="AB16" s="20"/>
      <c r="AC16" s="22">
        <v>0.14593584936919879</v>
      </c>
      <c r="AD16" s="22">
        <v>0</v>
      </c>
      <c r="AE16" s="22">
        <v>0</v>
      </c>
      <c r="AF16" s="22">
        <v>0</v>
      </c>
      <c r="AG16" s="22">
        <v>59703567.356268056</v>
      </c>
      <c r="AH16" s="22">
        <v>-70521457.453802586</v>
      </c>
      <c r="AI16" s="22">
        <v>-684310.43308012269</v>
      </c>
      <c r="AJ16" s="22">
        <v>0</v>
      </c>
      <c r="AK16" s="22">
        <v>-5411724.6126858052</v>
      </c>
      <c r="AL16" s="22">
        <v>-3932063.8521717526</v>
      </c>
      <c r="AM16" s="22">
        <v>0</v>
      </c>
      <c r="AN16" s="22">
        <v>-4206865.5997046446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-25052854.595176857</v>
      </c>
      <c r="AV16" s="22">
        <v>-25052854.595176857</v>
      </c>
      <c r="AW16" s="22">
        <v>0</v>
      </c>
      <c r="AX16" s="22">
        <v>-25052854.595176853</v>
      </c>
      <c r="BA16" s="22">
        <v>-6579002.6700927224</v>
      </c>
      <c r="BB16" s="22">
        <v>-9762905.8963031583</v>
      </c>
      <c r="BC16" s="22">
        <v>3183903.2262104359</v>
      </c>
      <c r="BD16" s="22">
        <v>10068122.846852453</v>
      </c>
      <c r="BE16" s="22">
        <v>-2616131.3787624608</v>
      </c>
      <c r="BF16" s="22">
        <v>-2427743.8285984769</v>
      </c>
    </row>
    <row r="17" spans="2:58" x14ac:dyDescent="0.2">
      <c r="B17" s="87">
        <v>2027</v>
      </c>
      <c r="C17" s="88">
        <v>0</v>
      </c>
      <c r="D17" s="94">
        <v>0</v>
      </c>
      <c r="E17" s="94">
        <v>0</v>
      </c>
      <c r="F17" s="88">
        <v>9024065.4843834396</v>
      </c>
      <c r="G17" s="88">
        <v>-9757805.822170347</v>
      </c>
      <c r="H17" s="88">
        <v>-158661.90038299971</v>
      </c>
      <c r="I17" s="88">
        <v>0</v>
      </c>
      <c r="J17" s="88">
        <v>-807115.83993253391</v>
      </c>
      <c r="K17" s="88">
        <v>-528971.78968006943</v>
      </c>
      <c r="L17" s="88">
        <v>-49725.289422395654</v>
      </c>
      <c r="M17" s="88">
        <v>-699653.03203965933</v>
      </c>
      <c r="N17" s="89">
        <v>0</v>
      </c>
      <c r="O17" s="63">
        <v>0</v>
      </c>
      <c r="P17" s="63">
        <v>0</v>
      </c>
      <c r="Q17" s="94">
        <v>0</v>
      </c>
      <c r="R17" s="94">
        <v>0</v>
      </c>
      <c r="S17" s="94">
        <v>0</v>
      </c>
      <c r="T17" s="89">
        <v>-2977868.1892445656</v>
      </c>
      <c r="U17" s="90">
        <v>-2977868.1892445656</v>
      </c>
      <c r="V17" s="94">
        <v>0</v>
      </c>
      <c r="W17" s="39"/>
      <c r="X17" s="91">
        <v>213334.00000000061</v>
      </c>
      <c r="Y17" s="92">
        <v>24.353196347032032</v>
      </c>
      <c r="Z17" s="95">
        <v>0.45452027523389388</v>
      </c>
      <c r="AA17" s="92">
        <v>53.58</v>
      </c>
      <c r="AB17" s="20"/>
      <c r="AC17" s="22">
        <v>0.14593584936919879</v>
      </c>
      <c r="AD17" s="22">
        <v>0</v>
      </c>
      <c r="AE17" s="22">
        <v>0</v>
      </c>
      <c r="AF17" s="22">
        <v>0</v>
      </c>
      <c r="AG17" s="22">
        <v>61835837.618991911</v>
      </c>
      <c r="AH17" s="22">
        <v>-66863665.537618265</v>
      </c>
      <c r="AI17" s="22">
        <v>-1087203.0489342317</v>
      </c>
      <c r="AJ17" s="22">
        <v>0</v>
      </c>
      <c r="AK17" s="22">
        <v>-5530620.7722177673</v>
      </c>
      <c r="AL17" s="22">
        <v>-3624687.0934491176</v>
      </c>
      <c r="AM17" s="22">
        <v>-340733.88846764521</v>
      </c>
      <c r="AN17" s="22">
        <v>-4794250.5906799352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-20405323.31237505</v>
      </c>
      <c r="AV17" s="22">
        <v>-20405323.31237505</v>
      </c>
      <c r="AW17" s="22">
        <v>0</v>
      </c>
      <c r="AX17" s="22">
        <v>-20405323.31237505</v>
      </c>
      <c r="BA17" s="22">
        <v>-6820154.5356502505</v>
      </c>
      <c r="BB17" s="22">
        <v>-10414647.130571123</v>
      </c>
      <c r="BC17" s="22">
        <v>3594492.5949208727</v>
      </c>
      <c r="BD17" s="22">
        <v>13662615.441773325</v>
      </c>
      <c r="BE17" s="22">
        <v>-2397824.1312298197</v>
      </c>
      <c r="BF17" s="22">
        <v>-2303286.5480030561</v>
      </c>
    </row>
    <row r="18" spans="2:58" x14ac:dyDescent="0.2">
      <c r="B18" s="87">
        <v>2028</v>
      </c>
      <c r="C18" s="88">
        <v>0</v>
      </c>
      <c r="D18" s="94">
        <v>0</v>
      </c>
      <c r="E18" s="94">
        <v>0</v>
      </c>
      <c r="F18" s="88">
        <v>9058022.1085755248</v>
      </c>
      <c r="G18" s="88">
        <v>-9299439.4068292268</v>
      </c>
      <c r="H18" s="88">
        <v>-216406.60534092181</v>
      </c>
      <c r="I18" s="88">
        <v>0</v>
      </c>
      <c r="J18" s="88">
        <v>-824111.49621660076</v>
      </c>
      <c r="K18" s="88">
        <v>-495807.55539400247</v>
      </c>
      <c r="L18" s="88">
        <v>-214136.7537563791</v>
      </c>
      <c r="M18" s="88">
        <v>-736491.29568930704</v>
      </c>
      <c r="N18" s="89">
        <v>0</v>
      </c>
      <c r="O18" s="63">
        <v>0</v>
      </c>
      <c r="P18" s="63">
        <v>0</v>
      </c>
      <c r="Q18" s="94">
        <v>0</v>
      </c>
      <c r="R18" s="94">
        <v>0</v>
      </c>
      <c r="S18" s="94">
        <v>0</v>
      </c>
      <c r="T18" s="89">
        <v>-2728371.0046509132</v>
      </c>
      <c r="U18" s="90">
        <v>-2728371.0046509132</v>
      </c>
      <c r="V18" s="94">
        <v>0</v>
      </c>
      <c r="W18" s="39"/>
      <c r="X18" s="91">
        <v>214136.7537563791</v>
      </c>
      <c r="Y18" s="92">
        <v>24.378045737292702</v>
      </c>
      <c r="Z18" s="95">
        <v>0.45498405631378691</v>
      </c>
      <c r="AA18" s="92">
        <v>53.58</v>
      </c>
      <c r="AB18" s="20"/>
      <c r="AC18" s="22">
        <v>0.14593584936919879</v>
      </c>
      <c r="AD18" s="22">
        <v>0</v>
      </c>
      <c r="AE18" s="22">
        <v>0</v>
      </c>
      <c r="AF18" s="22">
        <v>0</v>
      </c>
      <c r="AG18" s="22">
        <v>62068519.474333562</v>
      </c>
      <c r="AH18" s="22">
        <v>-63722789.479251601</v>
      </c>
      <c r="AI18" s="22">
        <v>-1482888.586158437</v>
      </c>
      <c r="AJ18" s="22">
        <v>0</v>
      </c>
      <c r="AK18" s="22">
        <v>-5647080.5479173623</v>
      </c>
      <c r="AL18" s="22">
        <v>-3397434.9519813573</v>
      </c>
      <c r="AM18" s="22">
        <v>-1467334.8233622902</v>
      </c>
      <c r="AN18" s="22">
        <v>-5046678.3787037786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-18695687.293041267</v>
      </c>
      <c r="AV18" s="22">
        <v>-18695687.293041267</v>
      </c>
      <c r="AW18" s="22">
        <v>0</v>
      </c>
      <c r="AX18" s="22">
        <v>-18695687.293041259</v>
      </c>
      <c r="BA18" s="22">
        <v>-7009830.3305091802</v>
      </c>
      <c r="BB18" s="22">
        <v>-11821201.978262333</v>
      </c>
      <c r="BC18" s="22">
        <v>4811371.647753153</v>
      </c>
      <c r="BD18" s="22">
        <v>18473987.089526478</v>
      </c>
      <c r="BE18" s="22">
        <v>-2235317.8340119668</v>
      </c>
      <c r="BF18" s="22">
        <v>-2179077.3880492146</v>
      </c>
    </row>
    <row r="19" spans="2:58" x14ac:dyDescent="0.2">
      <c r="B19" s="87">
        <v>2029</v>
      </c>
      <c r="C19" s="88">
        <v>0</v>
      </c>
      <c r="D19" s="94">
        <v>0</v>
      </c>
      <c r="E19" s="94">
        <v>0</v>
      </c>
      <c r="F19" s="88">
        <v>9335240.1562587302</v>
      </c>
      <c r="G19" s="88">
        <v>-8897650.4075603727</v>
      </c>
      <c r="H19" s="88">
        <v>-273535.08827082289</v>
      </c>
      <c r="I19" s="88">
        <v>0</v>
      </c>
      <c r="J19" s="88">
        <v>-842244.93415716174</v>
      </c>
      <c r="K19" s="88">
        <v>-462494.8680569189</v>
      </c>
      <c r="L19" s="88">
        <v>-213334.00000000061</v>
      </c>
      <c r="M19" s="88">
        <v>-383611.83823992382</v>
      </c>
      <c r="N19" s="89">
        <v>0</v>
      </c>
      <c r="O19" s="63">
        <v>0</v>
      </c>
      <c r="P19" s="63">
        <v>0</v>
      </c>
      <c r="Q19" s="94">
        <v>0</v>
      </c>
      <c r="R19" s="94">
        <v>0</v>
      </c>
      <c r="S19" s="94">
        <v>0</v>
      </c>
      <c r="T19" s="89">
        <v>-1737630.9800264705</v>
      </c>
      <c r="U19" s="90">
        <v>-1737630.9800264705</v>
      </c>
      <c r="V19" s="94">
        <v>0</v>
      </c>
      <c r="W19" s="39"/>
      <c r="X19" s="91">
        <v>213334.00000000061</v>
      </c>
      <c r="Y19" s="92">
        <v>24.353196347032032</v>
      </c>
      <c r="Z19" s="95">
        <v>0.45452027523389388</v>
      </c>
      <c r="AA19" s="92">
        <v>53.58</v>
      </c>
      <c r="AB19" s="20"/>
      <c r="AC19" s="22">
        <v>0.14593584936919879</v>
      </c>
      <c r="AD19" s="22">
        <v>0</v>
      </c>
      <c r="AE19" s="22">
        <v>0</v>
      </c>
      <c r="AF19" s="22">
        <v>0</v>
      </c>
      <c r="AG19" s="22">
        <v>63968107.881715767</v>
      </c>
      <c r="AH19" s="22">
        <v>-60969600.314248145</v>
      </c>
      <c r="AI19" s="22">
        <v>-1874351.5692214498</v>
      </c>
      <c r="AJ19" s="22">
        <v>0</v>
      </c>
      <c r="AK19" s="22">
        <v>-5771336.7743274048</v>
      </c>
      <c r="AL19" s="22">
        <v>-3169165.561827559</v>
      </c>
      <c r="AM19" s="22">
        <v>-1461834.0930081767</v>
      </c>
      <c r="AN19" s="22">
        <v>-2628633.3337426609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-11906813.76465963</v>
      </c>
      <c r="AV19" s="22">
        <v>-11906813.76465963</v>
      </c>
      <c r="AW19" s="22">
        <v>0</v>
      </c>
      <c r="AX19" s="22">
        <v>-11906813.76465963</v>
      </c>
      <c r="BA19" s="22">
        <v>-7367555.1092540286</v>
      </c>
      <c r="BB19" s="22">
        <v>-8314727.7053747913</v>
      </c>
      <c r="BC19" s="22">
        <v>947172.59612076264</v>
      </c>
      <c r="BD19" s="22">
        <v>19421159.685647242</v>
      </c>
      <c r="BE19" s="22">
        <v>-2076066.6228746856</v>
      </c>
      <c r="BF19" s="22">
        <v>-2054867.7736271769</v>
      </c>
    </row>
    <row r="20" spans="2:58" x14ac:dyDescent="0.2">
      <c r="B20" s="87">
        <v>2030</v>
      </c>
      <c r="C20" s="88">
        <v>0</v>
      </c>
      <c r="D20" s="94">
        <v>0</v>
      </c>
      <c r="E20" s="94">
        <v>0</v>
      </c>
      <c r="F20" s="88">
        <v>9335240.1562587302</v>
      </c>
      <c r="G20" s="88">
        <v>-8609016.249566609</v>
      </c>
      <c r="H20" s="88">
        <v>-330448.77819293085</v>
      </c>
      <c r="I20" s="88">
        <v>0</v>
      </c>
      <c r="J20" s="88">
        <v>-860733.93111749215</v>
      </c>
      <c r="K20" s="88">
        <v>-437953.03815576626</v>
      </c>
      <c r="L20" s="88">
        <v>-213334.00000000061</v>
      </c>
      <c r="M20" s="88">
        <v>-351831.03160760226</v>
      </c>
      <c r="N20" s="89">
        <v>0</v>
      </c>
      <c r="O20" s="63">
        <v>0</v>
      </c>
      <c r="P20" s="63">
        <v>0</v>
      </c>
      <c r="Q20" s="94">
        <v>0</v>
      </c>
      <c r="R20" s="94">
        <v>0</v>
      </c>
      <c r="S20" s="94">
        <v>0</v>
      </c>
      <c r="T20" s="89">
        <v>-1468076.8723816711</v>
      </c>
      <c r="U20" s="90">
        <v>-1468076.8723816711</v>
      </c>
      <c r="V20" s="94">
        <v>0</v>
      </c>
      <c r="W20" s="39"/>
      <c r="X20" s="91">
        <v>213334.00000000061</v>
      </c>
      <c r="Y20" s="92">
        <v>24.353196347032032</v>
      </c>
      <c r="Z20" s="95">
        <v>0.45452027523389388</v>
      </c>
      <c r="AA20" s="92">
        <v>53.58</v>
      </c>
      <c r="AB20" s="20"/>
      <c r="AC20" s="22">
        <v>0.14593584936919879</v>
      </c>
      <c r="AD20" s="22">
        <v>0</v>
      </c>
      <c r="AE20" s="22">
        <v>0</v>
      </c>
      <c r="AF20" s="22">
        <v>0</v>
      </c>
      <c r="AG20" s="22">
        <v>63968107.881715767</v>
      </c>
      <c r="AH20" s="22">
        <v>-58991784.998536676</v>
      </c>
      <c r="AI20" s="22">
        <v>-2264342.7205945696</v>
      </c>
      <c r="AJ20" s="22">
        <v>0</v>
      </c>
      <c r="AK20" s="22">
        <v>-5898029.4070166871</v>
      </c>
      <c r="AL20" s="22">
        <v>-3000996.945224897</v>
      </c>
      <c r="AM20" s="22">
        <v>-1461834.0930081767</v>
      </c>
      <c r="AN20" s="22">
        <v>-2410860.8894139188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-10059741.172079157</v>
      </c>
      <c r="AV20" s="22">
        <v>-10059741.172079157</v>
      </c>
      <c r="AW20" s="22">
        <v>0</v>
      </c>
      <c r="AX20" s="22">
        <v>-10059741.172079157</v>
      </c>
      <c r="BA20" s="22">
        <v>-7500585.3554697353</v>
      </c>
      <c r="BB20" s="22">
        <v>-8280237.2242391855</v>
      </c>
      <c r="BC20" s="22">
        <v>779651.86876945011</v>
      </c>
      <c r="BD20" s="22">
        <v>20200811.554416694</v>
      </c>
      <c r="BE20" s="22">
        <v>-1959208.2834931302</v>
      </c>
      <c r="BF20" s="22">
        <v>-1929229.0673220335</v>
      </c>
    </row>
    <row r="21" spans="2:58" x14ac:dyDescent="0.2">
      <c r="B21" s="87">
        <v>2031</v>
      </c>
      <c r="C21" s="88">
        <v>0</v>
      </c>
      <c r="D21" s="94">
        <v>0</v>
      </c>
      <c r="E21" s="94">
        <v>0</v>
      </c>
      <c r="F21" s="88">
        <v>9646414.8281340208</v>
      </c>
      <c r="G21" s="88">
        <v>-8376959.516775663</v>
      </c>
      <c r="H21" s="88">
        <v>-387838.11494204425</v>
      </c>
      <c r="I21" s="88">
        <v>0</v>
      </c>
      <c r="J21" s="88">
        <v>-879670.07760207693</v>
      </c>
      <c r="K21" s="88">
        <v>-422231.00974320917</v>
      </c>
      <c r="L21" s="88">
        <v>-213334.00000000061</v>
      </c>
      <c r="M21" s="88">
        <v>-105960.46686149652</v>
      </c>
      <c r="N21" s="89">
        <v>0</v>
      </c>
      <c r="O21" s="63">
        <v>0</v>
      </c>
      <c r="P21" s="63">
        <v>0</v>
      </c>
      <c r="Q21" s="94">
        <v>0</v>
      </c>
      <c r="R21" s="94">
        <v>0</v>
      </c>
      <c r="S21" s="94">
        <v>0</v>
      </c>
      <c r="T21" s="89">
        <v>-739578.35779046977</v>
      </c>
      <c r="U21" s="90">
        <v>-739578.35779046977</v>
      </c>
      <c r="V21" s="94">
        <v>0</v>
      </c>
      <c r="W21" s="39"/>
      <c r="X21" s="91">
        <v>213334.00000000061</v>
      </c>
      <c r="Y21" s="92">
        <v>24.353196347032032</v>
      </c>
      <c r="Z21" s="95">
        <v>0.45452027523389388</v>
      </c>
      <c r="AA21" s="92">
        <v>53.58</v>
      </c>
      <c r="AB21" s="20"/>
      <c r="AC21" s="22">
        <v>0.14593584936919879</v>
      </c>
      <c r="AD21" s="22">
        <v>0</v>
      </c>
      <c r="AE21" s="22">
        <v>0</v>
      </c>
      <c r="AF21" s="22">
        <v>0</v>
      </c>
      <c r="AG21" s="22">
        <v>66100378.144439623</v>
      </c>
      <c r="AH21" s="22">
        <v>-57401656.638753928</v>
      </c>
      <c r="AI21" s="22">
        <v>-2657593.1590384217</v>
      </c>
      <c r="AJ21" s="22">
        <v>0</v>
      </c>
      <c r="AK21" s="22">
        <v>-6027786.053971054</v>
      </c>
      <c r="AL21" s="22">
        <v>-2893264.482772971</v>
      </c>
      <c r="AM21" s="22">
        <v>-1461834.0930081767</v>
      </c>
      <c r="AN21" s="22">
        <v>-726075.65118170704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-5067831.9342866363</v>
      </c>
      <c r="AV21" s="22">
        <v>-5067831.9342866363</v>
      </c>
      <c r="AW21" s="22">
        <v>0</v>
      </c>
      <c r="AX21" s="22">
        <v>-5067831.9342866354</v>
      </c>
      <c r="BA21" s="22">
        <v>-7809768.5194770461</v>
      </c>
      <c r="BB21" s="22">
        <v>-8243034.0764993727</v>
      </c>
      <c r="BC21" s="22">
        <v>433265.55702232663</v>
      </c>
      <c r="BD21" s="22">
        <v>20634077.111439019</v>
      </c>
      <c r="BE21" s="22">
        <v>-1884061.0839042526</v>
      </c>
      <c r="BF21" s="22">
        <v>-1814253.460600063</v>
      </c>
    </row>
    <row r="22" spans="2:58" x14ac:dyDescent="0.2">
      <c r="B22" s="87">
        <v>2032</v>
      </c>
      <c r="C22" s="88">
        <v>0</v>
      </c>
      <c r="D22" s="94">
        <v>0</v>
      </c>
      <c r="E22" s="94">
        <v>0</v>
      </c>
      <c r="F22" s="88">
        <v>9995058.8784281649</v>
      </c>
      <c r="G22" s="88">
        <v>-8144902.7839847216</v>
      </c>
      <c r="H22" s="88">
        <v>-446041.81649154262</v>
      </c>
      <c r="I22" s="88">
        <v>0</v>
      </c>
      <c r="J22" s="88">
        <v>-899022.81930932298</v>
      </c>
      <c r="K22" s="88">
        <v>-406443.20747093059</v>
      </c>
      <c r="L22" s="88">
        <v>-214136.7537563791</v>
      </c>
      <c r="M22" s="88">
        <v>-140534.7186441627</v>
      </c>
      <c r="N22" s="89">
        <v>0</v>
      </c>
      <c r="O22" s="63">
        <v>0</v>
      </c>
      <c r="P22" s="63">
        <v>0</v>
      </c>
      <c r="Q22" s="94">
        <v>0</v>
      </c>
      <c r="R22" s="94">
        <v>0</v>
      </c>
      <c r="S22" s="94">
        <v>0</v>
      </c>
      <c r="T22" s="89">
        <v>-256023.22122889475</v>
      </c>
      <c r="U22" s="90">
        <v>-256023.22122889475</v>
      </c>
      <c r="V22" s="94">
        <v>0</v>
      </c>
      <c r="W22" s="39"/>
      <c r="X22" s="91">
        <v>214136.7537563791</v>
      </c>
      <c r="Y22" s="92">
        <v>24.378045737292702</v>
      </c>
      <c r="Z22" s="95">
        <v>0.45498405631378691</v>
      </c>
      <c r="AA22" s="92">
        <v>53.58</v>
      </c>
      <c r="AB22" s="20"/>
      <c r="AC22" s="22">
        <v>0.14593584936919879</v>
      </c>
      <c r="AD22" s="22">
        <v>0</v>
      </c>
      <c r="AE22" s="22">
        <v>0</v>
      </c>
      <c r="AF22" s="22">
        <v>0</v>
      </c>
      <c r="AG22" s="22">
        <v>68489400.799264625</v>
      </c>
      <c r="AH22" s="22">
        <v>-55811528.278971218</v>
      </c>
      <c r="AI22" s="22">
        <v>-3056423.8904939294</v>
      </c>
      <c r="AJ22" s="22">
        <v>0</v>
      </c>
      <c r="AK22" s="22">
        <v>-6160397.3471584199</v>
      </c>
      <c r="AL22" s="22">
        <v>-2785081.3163987002</v>
      </c>
      <c r="AM22" s="22">
        <v>-1467334.8233622902</v>
      </c>
      <c r="AN22" s="22">
        <v>-962989.69205728243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-1754354.549177215</v>
      </c>
      <c r="AV22" s="22">
        <v>-1754354.549177215</v>
      </c>
      <c r="AW22" s="22">
        <v>0</v>
      </c>
      <c r="AX22" s="22">
        <v>-1754354.5491772154</v>
      </c>
      <c r="BA22" s="22">
        <v>-8191209.9180413978</v>
      </c>
      <c r="BB22" s="22">
        <v>-8218632.2758202907</v>
      </c>
      <c r="BC22" s="22">
        <v>27422.357778892852</v>
      </c>
      <c r="BD22" s="22">
        <v>20661499.469217911</v>
      </c>
      <c r="BE22" s="22">
        <v>-1808337.5872767165</v>
      </c>
      <c r="BF22" s="22">
        <v>-1698844.8924907465</v>
      </c>
    </row>
    <row r="23" spans="2:58" x14ac:dyDescent="0.2">
      <c r="B23" s="87">
        <v>2033</v>
      </c>
      <c r="C23" s="88">
        <v>0</v>
      </c>
      <c r="D23" s="94">
        <v>0</v>
      </c>
      <c r="E23" s="94">
        <v>0</v>
      </c>
      <c r="F23" s="88">
        <v>9957589.5000093114</v>
      </c>
      <c r="G23" s="88">
        <v>-7912846.0511937747</v>
      </c>
      <c r="H23" s="88">
        <v>-505129.15307850391</v>
      </c>
      <c r="I23" s="88">
        <v>0</v>
      </c>
      <c r="J23" s="88">
        <v>-918801.32133412757</v>
      </c>
      <c r="K23" s="88">
        <v>-390582.00463979505</v>
      </c>
      <c r="L23" s="88">
        <v>-213334.00000000061</v>
      </c>
      <c r="M23" s="88">
        <v>-37524.455735432748</v>
      </c>
      <c r="N23" s="89">
        <v>0</v>
      </c>
      <c r="O23" s="63">
        <v>0</v>
      </c>
      <c r="P23" s="63">
        <v>0</v>
      </c>
      <c r="Q23" s="94">
        <v>0</v>
      </c>
      <c r="R23" s="94">
        <v>0</v>
      </c>
      <c r="S23" s="94">
        <v>0</v>
      </c>
      <c r="T23" s="89">
        <v>-20627.4859723232</v>
      </c>
      <c r="U23" s="90">
        <v>-20627.4859723232</v>
      </c>
      <c r="V23" s="94">
        <v>0</v>
      </c>
      <c r="W23" s="39"/>
      <c r="X23" s="91">
        <v>213334.00000000061</v>
      </c>
      <c r="Y23" s="92">
        <v>24.353196347032032</v>
      </c>
      <c r="Z23" s="95">
        <v>0.45452027523389388</v>
      </c>
      <c r="AA23" s="92">
        <v>53.58</v>
      </c>
      <c r="AB23" s="20"/>
      <c r="AC23" s="22">
        <v>0.14593584936919879</v>
      </c>
      <c r="AD23" s="22">
        <v>0</v>
      </c>
      <c r="AE23" s="22">
        <v>0</v>
      </c>
      <c r="AF23" s="22">
        <v>0</v>
      </c>
      <c r="AG23" s="22">
        <v>68232648.407163486</v>
      </c>
      <c r="AH23" s="22">
        <v>-54221399.919188462</v>
      </c>
      <c r="AI23" s="22">
        <v>-3461309.577200545</v>
      </c>
      <c r="AJ23" s="22">
        <v>0</v>
      </c>
      <c r="AK23" s="22">
        <v>-6295926.0887959013</v>
      </c>
      <c r="AL23" s="22">
        <v>-2676395.1854740861</v>
      </c>
      <c r="AM23" s="22">
        <v>-1461834.0930081767</v>
      </c>
      <c r="AN23" s="22">
        <v>-257129.79982389891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-141346.25632758424</v>
      </c>
      <c r="AV23" s="22">
        <v>-141346.25632758424</v>
      </c>
      <c r="AW23" s="22">
        <v>0</v>
      </c>
      <c r="AX23" s="22">
        <v>-141346.25632758907</v>
      </c>
      <c r="BA23" s="22">
        <v>-8416712.6161069795</v>
      </c>
      <c r="BB23" s="22">
        <v>-8175585.4327968843</v>
      </c>
      <c r="BC23" s="22">
        <v>-241127.18331009522</v>
      </c>
      <c r="BD23" s="22">
        <v>20420372.285907816</v>
      </c>
      <c r="BE23" s="22">
        <v>-1739080.5002792429</v>
      </c>
      <c r="BF23" s="22">
        <v>-1580339.5565505489</v>
      </c>
    </row>
    <row r="24" spans="2:58" x14ac:dyDescent="0.2">
      <c r="B24" s="87">
        <v>2034</v>
      </c>
      <c r="C24" s="88">
        <v>0</v>
      </c>
      <c r="D24" s="94">
        <v>0</v>
      </c>
      <c r="E24" s="88">
        <v>0</v>
      </c>
      <c r="F24" s="88">
        <v>7875253.1963378675</v>
      </c>
      <c r="G24" s="88">
        <v>-7680789.3184028296</v>
      </c>
      <c r="H24" s="88">
        <v>-567979.23709620629</v>
      </c>
      <c r="I24" s="88">
        <v>0</v>
      </c>
      <c r="J24" s="88">
        <v>-962663.92658465053</v>
      </c>
      <c r="K24" s="88">
        <v>-374638.78865329834</v>
      </c>
      <c r="L24" s="88">
        <v>-213334.00000000061</v>
      </c>
      <c r="M24" s="88">
        <v>-27507.343782224565</v>
      </c>
      <c r="N24" s="89">
        <v>0</v>
      </c>
      <c r="O24" s="63">
        <v>0</v>
      </c>
      <c r="P24" s="63">
        <v>0</v>
      </c>
      <c r="Q24" s="94">
        <v>0</v>
      </c>
      <c r="R24" s="94">
        <v>0</v>
      </c>
      <c r="S24" s="94">
        <v>0</v>
      </c>
      <c r="T24" s="89">
        <v>-1951659.4181813423</v>
      </c>
      <c r="U24" s="90">
        <v>-1951659.4181813423</v>
      </c>
      <c r="V24" s="94">
        <v>0</v>
      </c>
      <c r="W24" s="39"/>
      <c r="X24" s="91">
        <v>213334.00000000061</v>
      </c>
      <c r="Y24" s="92">
        <v>24.353196347032032</v>
      </c>
      <c r="Z24" s="95">
        <v>0.45452027523389388</v>
      </c>
      <c r="AA24" s="92">
        <v>53.58</v>
      </c>
      <c r="AB24" s="20"/>
      <c r="AC24" s="22">
        <v>0.14593584936919879</v>
      </c>
      <c r="AD24" s="22">
        <v>0</v>
      </c>
      <c r="AE24" s="22">
        <v>0</v>
      </c>
      <c r="AF24" s="22">
        <v>0</v>
      </c>
      <c r="AG24" s="22">
        <v>53963801.426299974</v>
      </c>
      <c r="AH24" s="22">
        <v>-52631271.559405722</v>
      </c>
      <c r="AI24" s="22">
        <v>-3891978.8355724192</v>
      </c>
      <c r="AJ24" s="22">
        <v>0</v>
      </c>
      <c r="AK24" s="22">
        <v>-6596486.9546840098</v>
      </c>
      <c r="AL24" s="22">
        <v>-2567147.0736810579</v>
      </c>
      <c r="AM24" s="22">
        <v>-1461834.0930081767</v>
      </c>
      <c r="AN24" s="22">
        <v>-188489.2841692006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-13373406.374220613</v>
      </c>
      <c r="AV24" s="22">
        <v>-13373406.374220613</v>
      </c>
      <c r="AW24" s="22">
        <v>0</v>
      </c>
      <c r="AX24" s="22">
        <v>-13373406.374220613</v>
      </c>
      <c r="BA24" s="22">
        <v>-8847566.3686792832</v>
      </c>
      <c r="BB24" s="22">
        <v>-8317624.5653935289</v>
      </c>
      <c r="BC24" s="22">
        <v>-529941.80328575429</v>
      </c>
      <c r="BD24" s="22">
        <v>19890430.482622061</v>
      </c>
      <c r="BE24" s="22">
        <v>-1668618.7218124557</v>
      </c>
      <c r="BF24" s="22">
        <v>-1461749.4377614157</v>
      </c>
    </row>
    <row r="25" spans="2:58" x14ac:dyDescent="0.2">
      <c r="B25" s="87">
        <v>2035</v>
      </c>
      <c r="C25" s="88">
        <v>0</v>
      </c>
      <c r="D25" s="94">
        <v>0</v>
      </c>
      <c r="E25" s="88">
        <v>0</v>
      </c>
      <c r="F25" s="88">
        <v>0</v>
      </c>
      <c r="G25" s="88">
        <v>-7448732.5856118826</v>
      </c>
      <c r="H25" s="88">
        <v>-667338.21611052565</v>
      </c>
      <c r="I25" s="88">
        <v>0</v>
      </c>
      <c r="J25" s="88">
        <v>-1249704.3231982463</v>
      </c>
      <c r="K25" s="88">
        <v>-358892.57666576997</v>
      </c>
      <c r="L25" s="88">
        <v>-213334.00000000061</v>
      </c>
      <c r="M25" s="88">
        <v>-36846.067908805366</v>
      </c>
      <c r="N25" s="89">
        <v>0</v>
      </c>
      <c r="O25" s="63">
        <v>0</v>
      </c>
      <c r="P25" s="63">
        <v>0</v>
      </c>
      <c r="Q25" s="94">
        <v>0</v>
      </c>
      <c r="R25" s="94">
        <v>0</v>
      </c>
      <c r="S25" s="94">
        <v>0</v>
      </c>
      <c r="T25" s="89">
        <v>-9974847.7694952302</v>
      </c>
      <c r="U25" s="90">
        <v>-9974847.7694952302</v>
      </c>
      <c r="V25" s="94">
        <v>0</v>
      </c>
      <c r="W25" s="39"/>
      <c r="X25" s="91">
        <v>213334.00000000061</v>
      </c>
      <c r="Y25" s="92">
        <v>24.353196347032032</v>
      </c>
      <c r="Z25" s="95">
        <v>0.45452027523389388</v>
      </c>
      <c r="AA25" s="92">
        <v>53.58</v>
      </c>
      <c r="AB25" s="20"/>
      <c r="AC25" s="22">
        <v>0.14593584936919879</v>
      </c>
      <c r="AD25" s="22">
        <v>0</v>
      </c>
      <c r="AE25" s="22">
        <v>0</v>
      </c>
      <c r="AF25" s="22">
        <v>0</v>
      </c>
      <c r="AG25" s="22">
        <v>0</v>
      </c>
      <c r="AH25" s="22">
        <v>-51041143.199622966</v>
      </c>
      <c r="AI25" s="22">
        <v>-4572818.9406171646</v>
      </c>
      <c r="AJ25" s="22">
        <v>0</v>
      </c>
      <c r="AK25" s="22">
        <v>-8563381.2980157901</v>
      </c>
      <c r="AL25" s="22">
        <v>-2459248.8974920637</v>
      </c>
      <c r="AM25" s="22">
        <v>-1461834.0930081767</v>
      </c>
      <c r="AN25" s="22">
        <v>-252481.26535098028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-68350907.694107145</v>
      </c>
      <c r="AV25" s="22">
        <v>-68350907.694107145</v>
      </c>
      <c r="AW25" s="22">
        <v>0</v>
      </c>
      <c r="AX25" s="22">
        <v>-68350907.694107145</v>
      </c>
      <c r="BA25" s="22">
        <v>-9291156.2986975051</v>
      </c>
      <c r="BB25" s="22">
        <v>-8306496.9819209389</v>
      </c>
      <c r="BC25" s="22">
        <v>-984659.31677656621</v>
      </c>
      <c r="BD25" s="22">
        <v>18905771.165845495</v>
      </c>
      <c r="BE25" s="22">
        <v>-1597184.1014536873</v>
      </c>
      <c r="BF25" s="22">
        <v>-1345121.7530701791</v>
      </c>
    </row>
    <row r="26" spans="2:58" x14ac:dyDescent="0.2">
      <c r="B26" s="87">
        <v>2036</v>
      </c>
      <c r="C26" s="88">
        <v>0</v>
      </c>
      <c r="D26" s="94">
        <v>0</v>
      </c>
      <c r="E26" s="88">
        <v>0</v>
      </c>
      <c r="F26" s="88">
        <v>0</v>
      </c>
      <c r="G26" s="88">
        <v>-7216675.8528209357</v>
      </c>
      <c r="H26" s="88">
        <v>-801493.93425176246</v>
      </c>
      <c r="I26" s="88">
        <v>0</v>
      </c>
      <c r="J26" s="88">
        <v>-1277197.8183086081</v>
      </c>
      <c r="K26" s="88">
        <v>-346302.5552701804</v>
      </c>
      <c r="L26" s="88">
        <v>-214136.7537563791</v>
      </c>
      <c r="M26" s="88">
        <v>-31829.853833551872</v>
      </c>
      <c r="N26" s="89">
        <v>0</v>
      </c>
      <c r="O26" s="63">
        <v>0</v>
      </c>
      <c r="P26" s="63">
        <v>0</v>
      </c>
      <c r="Q26" s="94">
        <v>0</v>
      </c>
      <c r="R26" s="94">
        <v>0</v>
      </c>
      <c r="S26" s="94">
        <v>0</v>
      </c>
      <c r="T26" s="89">
        <v>-9887636.7682414185</v>
      </c>
      <c r="U26" s="90">
        <v>-9887636.7682414185</v>
      </c>
      <c r="V26" s="94">
        <v>0</v>
      </c>
      <c r="W26" s="39"/>
      <c r="X26" s="91">
        <v>214136.7537563791</v>
      </c>
      <c r="Y26" s="92">
        <v>24.378045737292702</v>
      </c>
      <c r="Z26" s="95">
        <v>0.45498405631378691</v>
      </c>
      <c r="AA26" s="92">
        <v>53.58</v>
      </c>
      <c r="AB26" s="20"/>
      <c r="AC26" s="22">
        <v>0.14593584936919879</v>
      </c>
      <c r="AD26" s="22">
        <v>0</v>
      </c>
      <c r="AE26" s="22">
        <v>0</v>
      </c>
      <c r="AF26" s="22">
        <v>0</v>
      </c>
      <c r="AG26" s="22">
        <v>0</v>
      </c>
      <c r="AH26" s="22">
        <v>-49451014.839840218</v>
      </c>
      <c r="AI26" s="22">
        <v>-5492097.6423283536</v>
      </c>
      <c r="AJ26" s="22">
        <v>0</v>
      </c>
      <c r="AK26" s="22">
        <v>-8751775.6865721401</v>
      </c>
      <c r="AL26" s="22">
        <v>-2372977.9678335227</v>
      </c>
      <c r="AM26" s="22">
        <v>-1467334.8233622902</v>
      </c>
      <c r="AN26" s="22">
        <v>-218108.53173593053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-67753309.491672456</v>
      </c>
      <c r="AV26" s="22">
        <v>-67753309.491672456</v>
      </c>
      <c r="AW26" s="22">
        <v>0</v>
      </c>
      <c r="AX26" s="22">
        <v>-67753309.491672456</v>
      </c>
      <c r="BA26" s="22">
        <v>-9732712.2196370121</v>
      </c>
      <c r="BB26" s="22">
        <v>-8284688.9255755749</v>
      </c>
      <c r="BC26" s="22">
        <v>-1448023.2940614372</v>
      </c>
      <c r="BD26" s="22">
        <v>17457747.871784057</v>
      </c>
      <c r="BE26" s="22">
        <v>-1524854.241860904</v>
      </c>
      <c r="BF26" s="22">
        <v>-1245138.097146228</v>
      </c>
    </row>
    <row r="27" spans="2:58" x14ac:dyDescent="0.2">
      <c r="B27" s="87">
        <v>2037</v>
      </c>
      <c r="C27" s="88">
        <v>0</v>
      </c>
      <c r="D27" s="94">
        <v>0</v>
      </c>
      <c r="E27" s="88">
        <v>0</v>
      </c>
      <c r="F27" s="88">
        <v>0</v>
      </c>
      <c r="G27" s="88">
        <v>-6984619.1200299906</v>
      </c>
      <c r="H27" s="88">
        <v>-935255.62433889403</v>
      </c>
      <c r="I27" s="88">
        <v>0</v>
      </c>
      <c r="J27" s="88">
        <v>-1305296.1703113974</v>
      </c>
      <c r="K27" s="88">
        <v>-333226.47237669496</v>
      </c>
      <c r="L27" s="88">
        <v>-213334.00000000061</v>
      </c>
      <c r="M27" s="88">
        <v>-7064.8592930723362</v>
      </c>
      <c r="N27" s="89">
        <v>0</v>
      </c>
      <c r="O27" s="63">
        <v>0</v>
      </c>
      <c r="P27" s="63">
        <v>0</v>
      </c>
      <c r="Q27" s="94">
        <v>0</v>
      </c>
      <c r="R27" s="94">
        <v>0</v>
      </c>
      <c r="S27" s="94">
        <v>0</v>
      </c>
      <c r="T27" s="89">
        <v>-9778796.2463500481</v>
      </c>
      <c r="U27" s="90">
        <v>-9778796.2463500481</v>
      </c>
      <c r="V27" s="94">
        <v>0</v>
      </c>
      <c r="W27" s="39"/>
      <c r="X27" s="91">
        <v>213334.00000000061</v>
      </c>
      <c r="Y27" s="92">
        <v>24.353196347032032</v>
      </c>
      <c r="Z27" s="95">
        <v>0.45452027523389388</v>
      </c>
      <c r="AA27" s="92">
        <v>53.58</v>
      </c>
      <c r="AB27" s="20"/>
      <c r="AC27" s="22">
        <v>0.14593584936919879</v>
      </c>
      <c r="AD27" s="22">
        <v>0</v>
      </c>
      <c r="AE27" s="22">
        <v>0</v>
      </c>
      <c r="AF27" s="22">
        <v>0</v>
      </c>
      <c r="AG27" s="22">
        <v>0</v>
      </c>
      <c r="AH27" s="22">
        <v>-47860886.480057478</v>
      </c>
      <c r="AI27" s="22">
        <v>-6408676.3354000738</v>
      </c>
      <c r="AJ27" s="22">
        <v>0</v>
      </c>
      <c r="AK27" s="22">
        <v>-8944314.7516767271</v>
      </c>
      <c r="AL27" s="22">
        <v>-2283376.3863851931</v>
      </c>
      <c r="AM27" s="22">
        <v>-1461834.0930081767</v>
      </c>
      <c r="AN27" s="22">
        <v>-48410.718295812003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-67007498.764823459</v>
      </c>
      <c r="AV27" s="22">
        <v>-67007498.764823459</v>
      </c>
      <c r="AW27" s="22">
        <v>0</v>
      </c>
      <c r="AX27" s="22">
        <v>-67007498.764823444</v>
      </c>
      <c r="BA27" s="22">
        <v>-10339352.603971846</v>
      </c>
      <c r="BB27" s="22">
        <v>-8248989.7394449357</v>
      </c>
      <c r="BC27" s="22">
        <v>-2090362.8645269107</v>
      </c>
      <c r="BD27" s="22">
        <v>15367385.007257147</v>
      </c>
      <c r="BE27" s="22">
        <v>-1451548.3308526585</v>
      </c>
      <c r="BF27" s="22">
        <v>-1126355.9896100787</v>
      </c>
    </row>
    <row r="28" spans="2:58" x14ac:dyDescent="0.2">
      <c r="B28" s="87">
        <v>2038</v>
      </c>
      <c r="C28" s="88">
        <v>0</v>
      </c>
      <c r="D28" s="94">
        <v>0</v>
      </c>
      <c r="E28" s="88">
        <v>0</v>
      </c>
      <c r="F28" s="88">
        <v>0</v>
      </c>
      <c r="G28" s="88">
        <v>-6752562.3872390436</v>
      </c>
      <c r="H28" s="88">
        <v>-1070054.9946249414</v>
      </c>
      <c r="I28" s="88">
        <v>0</v>
      </c>
      <c r="J28" s="88">
        <v>-1334012.6860582477</v>
      </c>
      <c r="K28" s="88">
        <v>-319750.04053971474</v>
      </c>
      <c r="L28" s="88">
        <v>-213334.00000000061</v>
      </c>
      <c r="M28" s="88">
        <v>-6641.2292686605997</v>
      </c>
      <c r="N28" s="89">
        <v>0</v>
      </c>
      <c r="O28" s="63">
        <v>0</v>
      </c>
      <c r="P28" s="63">
        <v>0</v>
      </c>
      <c r="Q28" s="94">
        <v>0</v>
      </c>
      <c r="R28" s="94">
        <v>0</v>
      </c>
      <c r="S28" s="94">
        <v>0</v>
      </c>
      <c r="T28" s="89">
        <v>-9696355.3377306089</v>
      </c>
      <c r="U28" s="90">
        <v>-9696355.3377306089</v>
      </c>
      <c r="V28" s="94">
        <v>0</v>
      </c>
      <c r="W28" s="39"/>
      <c r="X28" s="91">
        <v>213334.00000000061</v>
      </c>
      <c r="Y28" s="92">
        <v>24.353196347032032</v>
      </c>
      <c r="Z28" s="95">
        <v>0.45452027523389388</v>
      </c>
      <c r="AA28" s="92">
        <v>53.58</v>
      </c>
      <c r="AB28" s="20"/>
      <c r="AC28" s="22">
        <v>0.14593584936919879</v>
      </c>
      <c r="AD28" s="22">
        <v>0</v>
      </c>
      <c r="AE28" s="22">
        <v>0</v>
      </c>
      <c r="AF28" s="22">
        <v>0</v>
      </c>
      <c r="AG28" s="22">
        <v>0</v>
      </c>
      <c r="AH28" s="22">
        <v>-46270758.120274723</v>
      </c>
      <c r="AI28" s="22">
        <v>-7332365.5513721025</v>
      </c>
      <c r="AJ28" s="22">
        <v>0</v>
      </c>
      <c r="AK28" s="22">
        <v>-9141089.6762136109</v>
      </c>
      <c r="AL28" s="22">
        <v>-2191031.4835033342</v>
      </c>
      <c r="AM28" s="22">
        <v>-1461834.0930081767</v>
      </c>
      <c r="AN28" s="22">
        <v>-45507.867308594956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-66442586.791680545</v>
      </c>
      <c r="AV28" s="22">
        <v>-66442586.791680545</v>
      </c>
      <c r="AW28" s="22">
        <v>0</v>
      </c>
      <c r="AX28" s="22">
        <v>-66442586.791680545</v>
      </c>
      <c r="BA28" s="22">
        <v>-10858062.161687165</v>
      </c>
      <c r="BB28" s="22">
        <v>-8310081.99634434</v>
      </c>
      <c r="BC28" s="22">
        <v>-2547980.1653428255</v>
      </c>
      <c r="BD28" s="22">
        <v>12819404.841914322</v>
      </c>
      <c r="BE28" s="22">
        <v>-1377280.5915548033</v>
      </c>
      <c r="BF28" s="22">
        <v>-1008496.4666379052</v>
      </c>
    </row>
    <row r="29" spans="2:58" x14ac:dyDescent="0.2">
      <c r="B29" s="87">
        <v>2039</v>
      </c>
      <c r="C29" s="88">
        <v>0</v>
      </c>
      <c r="D29" s="94">
        <v>0</v>
      </c>
      <c r="E29" s="88">
        <v>0</v>
      </c>
      <c r="F29" s="88">
        <v>0</v>
      </c>
      <c r="G29" s="88">
        <v>-6520505.6544480985</v>
      </c>
      <c r="H29" s="88">
        <v>-1206715.3217468336</v>
      </c>
      <c r="I29" s="88">
        <v>0</v>
      </c>
      <c r="J29" s="88">
        <v>-1363360.9651515298</v>
      </c>
      <c r="K29" s="88">
        <v>-305907.52954830672</v>
      </c>
      <c r="L29" s="88">
        <v>-213334.00000000061</v>
      </c>
      <c r="M29" s="88">
        <v>-7114.7247027224257</v>
      </c>
      <c r="N29" s="89">
        <v>0</v>
      </c>
      <c r="O29" s="63">
        <v>0</v>
      </c>
      <c r="P29" s="63">
        <v>0</v>
      </c>
      <c r="Q29" s="94">
        <v>0</v>
      </c>
      <c r="R29" s="94">
        <v>0</v>
      </c>
      <c r="S29" s="94">
        <v>0</v>
      </c>
      <c r="T29" s="89">
        <v>-9616938.1955974922</v>
      </c>
      <c r="U29" s="90">
        <v>-9616938.1955974922</v>
      </c>
      <c r="V29" s="94">
        <v>0</v>
      </c>
      <c r="W29" s="39"/>
      <c r="X29" s="91">
        <v>213334.00000000061</v>
      </c>
      <c r="Y29" s="92">
        <v>24.353196347032032</v>
      </c>
      <c r="Z29" s="95">
        <v>0.45452027523389388</v>
      </c>
      <c r="AA29" s="92">
        <v>53.58</v>
      </c>
      <c r="AB29" s="20"/>
      <c r="AC29" s="22">
        <v>0.14593584936919879</v>
      </c>
      <c r="AD29" s="22">
        <v>0</v>
      </c>
      <c r="AE29" s="22">
        <v>0</v>
      </c>
      <c r="AF29" s="22">
        <v>0</v>
      </c>
      <c r="AG29" s="22">
        <v>0</v>
      </c>
      <c r="AH29" s="22">
        <v>-44680629.760491982</v>
      </c>
      <c r="AI29" s="22">
        <v>-8268806.6500644414</v>
      </c>
      <c r="AJ29" s="22">
        <v>0</v>
      </c>
      <c r="AK29" s="22">
        <v>-9342193.6490903143</v>
      </c>
      <c r="AL29" s="22">
        <v>-2096178.0869510705</v>
      </c>
      <c r="AM29" s="22">
        <v>-1461834.0930081767</v>
      </c>
      <c r="AN29" s="22">
        <v>-48752.412333744629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-65898394.65193972</v>
      </c>
      <c r="AV29" s="22">
        <v>-65898394.65193972</v>
      </c>
      <c r="AW29" s="22">
        <v>0</v>
      </c>
      <c r="AX29" s="22">
        <v>-65898394.651939735</v>
      </c>
      <c r="BA29" s="22">
        <v>-11190854.80681579</v>
      </c>
      <c r="BB29" s="22">
        <v>-8348909.624683355</v>
      </c>
      <c r="BC29" s="22">
        <v>-2841945.182132435</v>
      </c>
      <c r="BD29" s="22">
        <v>9977459.6597818881</v>
      </c>
      <c r="BE29" s="22">
        <v>-1302054.5511703265</v>
      </c>
      <c r="BF29" s="22">
        <v>-978526.39103475702</v>
      </c>
    </row>
    <row r="30" spans="2:58" x14ac:dyDescent="0.2">
      <c r="B30" s="87">
        <v>2040</v>
      </c>
      <c r="C30" s="88">
        <v>0</v>
      </c>
      <c r="D30" s="94">
        <v>0</v>
      </c>
      <c r="E30" s="88">
        <v>0</v>
      </c>
      <c r="F30" s="88">
        <v>0</v>
      </c>
      <c r="G30" s="88">
        <v>-6288448.9216571515</v>
      </c>
      <c r="H30" s="88">
        <v>-1346098.7519454053</v>
      </c>
      <c r="I30" s="88">
        <v>0</v>
      </c>
      <c r="J30" s="88">
        <v>-1334012.6860582477</v>
      </c>
      <c r="K30" s="88">
        <v>-291668.00128479226</v>
      </c>
      <c r="L30" s="88">
        <v>-214136.7537563791</v>
      </c>
      <c r="M30" s="88">
        <v>-30406.009809921783</v>
      </c>
      <c r="N30" s="89">
        <v>0</v>
      </c>
      <c r="O30" s="63">
        <v>0</v>
      </c>
      <c r="P30" s="63">
        <v>0</v>
      </c>
      <c r="Q30" s="94">
        <v>0</v>
      </c>
      <c r="R30" s="94">
        <v>0</v>
      </c>
      <c r="S30" s="94">
        <v>0</v>
      </c>
      <c r="T30" s="89">
        <v>-9504771.1245118994</v>
      </c>
      <c r="U30" s="90">
        <v>-9504771.1245118994</v>
      </c>
      <c r="V30" s="94">
        <v>0</v>
      </c>
      <c r="W30" s="39"/>
      <c r="X30" s="91">
        <v>214136.7537563791</v>
      </c>
      <c r="Y30" s="92">
        <v>24.378045737292702</v>
      </c>
      <c r="Z30" s="95">
        <v>0.45498405631378691</v>
      </c>
      <c r="AA30" s="92">
        <v>53.58</v>
      </c>
      <c r="AB30" s="20"/>
      <c r="AC30" s="22">
        <v>0.14593584936919879</v>
      </c>
      <c r="AD30" s="22">
        <v>0</v>
      </c>
      <c r="AE30" s="22">
        <v>0</v>
      </c>
      <c r="AF30" s="22">
        <v>0</v>
      </c>
      <c r="AG30" s="22">
        <v>0</v>
      </c>
      <c r="AH30" s="22">
        <v>-43090501.400709227</v>
      </c>
      <c r="AI30" s="22">
        <v>-9223907.3384905569</v>
      </c>
      <c r="AJ30" s="22">
        <v>0</v>
      </c>
      <c r="AK30" s="22">
        <v>-9141089.6762136109</v>
      </c>
      <c r="AL30" s="22">
        <v>-1998604.1986634142</v>
      </c>
      <c r="AM30" s="22">
        <v>-1467334.8233622902</v>
      </c>
      <c r="AN30" s="22">
        <v>-208351.88845887015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-65129789.325897969</v>
      </c>
      <c r="AV30" s="22">
        <v>-65129789.325897969</v>
      </c>
      <c r="AW30" s="22">
        <v>0</v>
      </c>
      <c r="AX30" s="22">
        <v>-65129789.325897984</v>
      </c>
      <c r="BA30" s="22">
        <v>-11563466.044029735</v>
      </c>
      <c r="BB30" s="22">
        <v>-8289945.5088377455</v>
      </c>
      <c r="BC30" s="22">
        <v>-3273520.5351919895</v>
      </c>
      <c r="BD30" s="22">
        <v>6703939.1245898986</v>
      </c>
      <c r="BE30" s="22">
        <v>-1225754.7075786025</v>
      </c>
      <c r="BF30" s="22">
        <v>-926084.33917406749</v>
      </c>
    </row>
    <row r="31" spans="2:58" x14ac:dyDescent="0.2">
      <c r="B31" s="87">
        <v>2041</v>
      </c>
      <c r="C31" s="88">
        <v>0</v>
      </c>
      <c r="D31" s="94">
        <v>0</v>
      </c>
      <c r="E31" s="88">
        <v>0</v>
      </c>
      <c r="F31" s="88">
        <v>0</v>
      </c>
      <c r="G31" s="88">
        <v>-6056392.1888662092</v>
      </c>
      <c r="H31" s="88">
        <v>-1489508.8835962859</v>
      </c>
      <c r="I31" s="88">
        <v>0</v>
      </c>
      <c r="J31" s="88">
        <v>-1363360.9651515298</v>
      </c>
      <c r="K31" s="88">
        <v>-277045.4055611543</v>
      </c>
      <c r="L31" s="88">
        <v>-213334.00000000061</v>
      </c>
      <c r="M31" s="88">
        <v>-30882.71852855746</v>
      </c>
      <c r="N31" s="89">
        <v>0</v>
      </c>
      <c r="O31" s="63">
        <v>0</v>
      </c>
      <c r="P31" s="63">
        <v>0</v>
      </c>
      <c r="Q31" s="94">
        <v>0</v>
      </c>
      <c r="R31" s="94">
        <v>0</v>
      </c>
      <c r="S31" s="94">
        <v>0</v>
      </c>
      <c r="T31" s="89">
        <v>-9430524.1617037375</v>
      </c>
      <c r="U31" s="90">
        <v>-9430524.1617037375</v>
      </c>
      <c r="V31" s="94">
        <v>0</v>
      </c>
      <c r="W31" s="39"/>
      <c r="X31" s="91">
        <v>213334.00000000061</v>
      </c>
      <c r="Y31" s="92">
        <v>24.353196347032032</v>
      </c>
      <c r="Z31" s="95">
        <v>0.45452027523389388</v>
      </c>
      <c r="AA31" s="92">
        <v>53.58</v>
      </c>
      <c r="AB31" s="20"/>
      <c r="AC31" s="22">
        <v>0.14593584936919879</v>
      </c>
      <c r="AD31" s="22">
        <v>0</v>
      </c>
      <c r="AE31" s="22">
        <v>0</v>
      </c>
      <c r="AF31" s="22">
        <v>0</v>
      </c>
      <c r="AG31" s="22">
        <v>0</v>
      </c>
      <c r="AH31" s="22">
        <v>-41500373.040926509</v>
      </c>
      <c r="AI31" s="22">
        <v>-10206600.29755966</v>
      </c>
      <c r="AJ31" s="22">
        <v>0</v>
      </c>
      <c r="AK31" s="22">
        <v>-9342193.6490903143</v>
      </c>
      <c r="AL31" s="22">
        <v>-1898405.4072982802</v>
      </c>
      <c r="AM31" s="22">
        <v>-1461834.0930081767</v>
      </c>
      <c r="AN31" s="22">
        <v>-211618.45195712114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-64621024.939840056</v>
      </c>
      <c r="AV31" s="22">
        <v>-64621024.939840056</v>
      </c>
      <c r="AW31" s="22">
        <v>0</v>
      </c>
      <c r="AX31" s="22">
        <v>-64621024.939840063</v>
      </c>
      <c r="BA31" s="22">
        <v>-11892512.631382123</v>
      </c>
      <c r="BB31" s="22">
        <v>-8529388.3902514391</v>
      </c>
      <c r="BC31" s="22">
        <v>-3363124.2411306836</v>
      </c>
      <c r="BD31" s="22">
        <v>3340814.8834592151</v>
      </c>
      <c r="BE31" s="22">
        <v>-1148246.7343307806</v>
      </c>
      <c r="BF31" s="22">
        <v>-759699.10562610067</v>
      </c>
    </row>
    <row r="32" spans="2:58" x14ac:dyDescent="0.2">
      <c r="B32" s="87">
        <v>2042</v>
      </c>
      <c r="C32" s="88">
        <v>0</v>
      </c>
      <c r="D32" s="94">
        <v>0</v>
      </c>
      <c r="E32" s="88">
        <v>0</v>
      </c>
      <c r="F32" s="88">
        <v>0</v>
      </c>
      <c r="G32" s="88">
        <v>-5824335.4560752632</v>
      </c>
      <c r="H32" s="88">
        <v>-1638115.7512031745</v>
      </c>
      <c r="I32" s="88">
        <v>0</v>
      </c>
      <c r="J32" s="88">
        <v>-1394718.2673500152</v>
      </c>
      <c r="K32" s="88">
        <v>-262044.09015033193</v>
      </c>
      <c r="L32" s="88">
        <v>-213334.00000000061</v>
      </c>
      <c r="M32" s="88">
        <v>-31484.931539864334</v>
      </c>
      <c r="N32" s="89">
        <v>0</v>
      </c>
      <c r="O32" s="63">
        <v>0</v>
      </c>
      <c r="P32" s="63">
        <v>0</v>
      </c>
      <c r="Q32" s="94">
        <v>0</v>
      </c>
      <c r="R32" s="94">
        <v>0</v>
      </c>
      <c r="S32" s="94">
        <v>0</v>
      </c>
      <c r="T32" s="89">
        <v>-9364032.4963186495</v>
      </c>
      <c r="U32" s="90">
        <v>-9364032.4963186495</v>
      </c>
      <c r="V32" s="94">
        <v>0</v>
      </c>
      <c r="W32" s="39"/>
      <c r="X32" s="91">
        <v>213334.00000000061</v>
      </c>
      <c r="Y32" s="92">
        <v>24.353196347032032</v>
      </c>
      <c r="Z32" s="95">
        <v>0.45452027523389388</v>
      </c>
      <c r="AA32" s="92">
        <v>53.58</v>
      </c>
      <c r="AB32" s="20"/>
      <c r="AC32" s="22">
        <v>0.14593584936919879</v>
      </c>
      <c r="AD32" s="22">
        <v>0</v>
      </c>
      <c r="AE32" s="22">
        <v>0</v>
      </c>
      <c r="AF32" s="22">
        <v>0</v>
      </c>
      <c r="AG32" s="22">
        <v>0</v>
      </c>
      <c r="AH32" s="22">
        <v>-39910244.681143761</v>
      </c>
      <c r="AI32" s="22">
        <v>-11224902.985002361</v>
      </c>
      <c r="AJ32" s="22">
        <v>0</v>
      </c>
      <c r="AK32" s="22">
        <v>-9557064.103019394</v>
      </c>
      <c r="AL32" s="22">
        <v>-1795611.5052127757</v>
      </c>
      <c r="AM32" s="22">
        <v>-1461834.0930081767</v>
      </c>
      <c r="AN32" s="22">
        <v>-215745.01177028503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-64165402.379156753</v>
      </c>
      <c r="AV32" s="22">
        <v>-64165402.379156753</v>
      </c>
      <c r="AW32" s="22">
        <v>0</v>
      </c>
      <c r="AX32" s="22">
        <v>-64165402.379156753</v>
      </c>
      <c r="BA32" s="22">
        <v>-12262289.330850232</v>
      </c>
      <c r="BB32" s="22">
        <v>-8609574.0223329682</v>
      </c>
      <c r="BC32" s="22">
        <v>-3652715.3085172642</v>
      </c>
      <c r="BD32" s="22">
        <v>-311900.42505804915</v>
      </c>
      <c r="BE32" s="22">
        <v>-1069372.8891420695</v>
      </c>
      <c r="BF32" s="22">
        <v>-909960.02127381787</v>
      </c>
    </row>
    <row r="33" spans="2:58" x14ac:dyDescent="0.2">
      <c r="B33" s="87">
        <v>2043</v>
      </c>
      <c r="C33" s="88">
        <v>0</v>
      </c>
      <c r="D33" s="94">
        <v>0</v>
      </c>
      <c r="E33" s="88">
        <v>0</v>
      </c>
      <c r="F33" s="88">
        <v>0</v>
      </c>
      <c r="G33" s="88">
        <v>-5592278.7232843153</v>
      </c>
      <c r="H33" s="88">
        <v>-1793054.2342358509</v>
      </c>
      <c r="I33" s="88">
        <v>0</v>
      </c>
      <c r="J33" s="88">
        <v>-1426796.7874990653</v>
      </c>
      <c r="K33" s="88">
        <v>-246611.53060672447</v>
      </c>
      <c r="L33" s="88">
        <v>-213334.00000000061</v>
      </c>
      <c r="M33" s="88">
        <v>-32098.887704891691</v>
      </c>
      <c r="N33" s="89">
        <v>0</v>
      </c>
      <c r="O33" s="63">
        <v>0</v>
      </c>
      <c r="P33" s="63">
        <v>0</v>
      </c>
      <c r="Q33" s="94">
        <v>0</v>
      </c>
      <c r="R33" s="94">
        <v>0</v>
      </c>
      <c r="S33" s="94">
        <v>0</v>
      </c>
      <c r="T33" s="89">
        <v>-9304174.1633308474</v>
      </c>
      <c r="U33" s="90">
        <v>-9304174.1633308474</v>
      </c>
      <c r="V33" s="94">
        <v>0</v>
      </c>
      <c r="W33" s="39"/>
      <c r="X33" s="91">
        <v>213334.00000000061</v>
      </c>
      <c r="Y33" s="92">
        <v>24.353196347032032</v>
      </c>
      <c r="Z33" s="95">
        <v>0.45452027523389388</v>
      </c>
      <c r="AA33" s="92">
        <v>53.58</v>
      </c>
      <c r="AB33" s="20"/>
      <c r="AC33" s="22">
        <v>0.14593584936919879</v>
      </c>
      <c r="AD33" s="22">
        <v>0</v>
      </c>
      <c r="AE33" s="22">
        <v>0</v>
      </c>
      <c r="AF33" s="22">
        <v>0</v>
      </c>
      <c r="AG33" s="22">
        <v>0</v>
      </c>
      <c r="AH33" s="22">
        <v>-38320116.321361005</v>
      </c>
      <c r="AI33" s="22">
        <v>-12286591.964799931</v>
      </c>
      <c r="AJ33" s="22">
        <v>0</v>
      </c>
      <c r="AK33" s="22">
        <v>-9776876.5773888379</v>
      </c>
      <c r="AL33" s="22">
        <v>-1689862.5777880612</v>
      </c>
      <c r="AM33" s="22">
        <v>-1461834.0930081767</v>
      </c>
      <c r="AN33" s="22">
        <v>-219952.0394998056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-63755233.573845819</v>
      </c>
      <c r="AV33" s="22">
        <v>-63755233.573845819</v>
      </c>
      <c r="AW33" s="22">
        <v>0</v>
      </c>
      <c r="AX33" s="22">
        <v>-63755233.573845811</v>
      </c>
      <c r="BA33" s="22">
        <v>-12645335.154265376</v>
      </c>
      <c r="BB33" s="22">
        <v>-8831342.5960570332</v>
      </c>
      <c r="BC33" s="22">
        <v>-3813992.5582083426</v>
      </c>
      <c r="BD33" s="22">
        <v>-4125892.9832663918</v>
      </c>
      <c r="BE33" s="22">
        <v>-988945.81108615256</v>
      </c>
      <c r="BF33" s="22">
        <v>-890295.76897888887</v>
      </c>
    </row>
    <row r="34" spans="2:58" ht="13.5" thickBot="1" x14ac:dyDescent="0.25">
      <c r="B34" s="96">
        <v>2044</v>
      </c>
      <c r="C34" s="97">
        <v>0</v>
      </c>
      <c r="D34" s="98">
        <v>0</v>
      </c>
      <c r="E34" s="97">
        <v>0</v>
      </c>
      <c r="F34" s="97">
        <v>0</v>
      </c>
      <c r="G34" s="97">
        <v>-5360221.9904933712</v>
      </c>
      <c r="H34" s="97">
        <v>-1955852.285920904</v>
      </c>
      <c r="I34" s="97">
        <v>0</v>
      </c>
      <c r="J34" s="97">
        <v>-1459613.1136115433</v>
      </c>
      <c r="K34" s="97">
        <v>-230685.17505900058</v>
      </c>
      <c r="L34" s="97">
        <v>-214136.7537563791</v>
      </c>
      <c r="M34" s="97">
        <v>-32847.956109931838</v>
      </c>
      <c r="N34" s="99">
        <v>0</v>
      </c>
      <c r="O34" s="100">
        <v>0</v>
      </c>
      <c r="P34" s="100">
        <v>0</v>
      </c>
      <c r="Q34" s="98">
        <v>0</v>
      </c>
      <c r="R34" s="98">
        <v>0</v>
      </c>
      <c r="S34" s="98">
        <v>0</v>
      </c>
      <c r="T34" s="99">
        <v>-9253357.2749511302</v>
      </c>
      <c r="U34" s="101">
        <v>-9253357.2749511302</v>
      </c>
      <c r="V34" s="98">
        <v>0</v>
      </c>
      <c r="W34" s="39"/>
      <c r="X34" s="102">
        <v>214136.7537563791</v>
      </c>
      <c r="Y34" s="103">
        <v>24.378045737292702</v>
      </c>
      <c r="Z34" s="104">
        <v>0.45498405631378691</v>
      </c>
      <c r="AA34" s="103">
        <v>53.58</v>
      </c>
      <c r="AB34" s="20"/>
      <c r="AC34" s="22">
        <v>0.14593584936919879</v>
      </c>
      <c r="AD34" s="22">
        <v>0</v>
      </c>
      <c r="AE34" s="22">
        <v>0</v>
      </c>
      <c r="AF34" s="22">
        <v>0</v>
      </c>
      <c r="AG34" s="22">
        <v>0</v>
      </c>
      <c r="AH34" s="22">
        <v>-36729987.961578272</v>
      </c>
      <c r="AI34" s="22">
        <v>-13402137.270417025</v>
      </c>
      <c r="AJ34" s="22">
        <v>0</v>
      </c>
      <c r="AK34" s="22">
        <v>-10001744.738668779</v>
      </c>
      <c r="AL34" s="22">
        <v>-1580729.9992162788</v>
      </c>
      <c r="AM34" s="22">
        <v>-1467334.8233622902</v>
      </c>
      <c r="AN34" s="22">
        <v>-225084.90033062929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-63407019.693573281</v>
      </c>
      <c r="AV34" s="22">
        <v>-63407019.693573281</v>
      </c>
      <c r="AW34" s="22">
        <v>0</v>
      </c>
      <c r="AX34" s="22">
        <v>-63407019.693573274</v>
      </c>
      <c r="BA34" s="22">
        <v>-13073484.669230474</v>
      </c>
      <c r="BB34" s="22">
        <v>-8806926.0355710834</v>
      </c>
      <c r="BC34" s="22">
        <v>-4266558.6336593907</v>
      </c>
      <c r="BD34" s="22">
        <v>-8392451.6169257835</v>
      </c>
      <c r="BE34" s="22">
        <v>-906739.93064816215</v>
      </c>
      <c r="BF34" s="22">
        <v>-886323.436119091</v>
      </c>
    </row>
    <row r="35" spans="2:58" x14ac:dyDescent="0.2">
      <c r="B35" s="105">
        <v>2045</v>
      </c>
      <c r="C35" s="106">
        <v>0</v>
      </c>
      <c r="D35" s="106">
        <v>0</v>
      </c>
      <c r="E35" s="106">
        <v>0</v>
      </c>
      <c r="F35" s="107">
        <v>0</v>
      </c>
      <c r="G35" s="107">
        <v>-5128165.2577024242</v>
      </c>
      <c r="H35" s="107">
        <v>-2128615.8320025699</v>
      </c>
      <c r="I35" s="107">
        <v>0</v>
      </c>
      <c r="J35" s="107">
        <v>-1493184.2152246085</v>
      </c>
      <c r="K35" s="107">
        <v>-214189.52830231967</v>
      </c>
      <c r="L35" s="107">
        <v>-213334.00000000061</v>
      </c>
      <c r="M35" s="106">
        <v>-33362.949927432252</v>
      </c>
      <c r="N35" s="108">
        <v>0</v>
      </c>
      <c r="O35" s="109">
        <v>0</v>
      </c>
      <c r="P35" s="109">
        <v>0</v>
      </c>
      <c r="Q35" s="106">
        <v>0</v>
      </c>
      <c r="R35" s="106">
        <v>0</v>
      </c>
      <c r="S35" s="106">
        <v>0</v>
      </c>
      <c r="T35" s="110">
        <v>-9210851.7831593547</v>
      </c>
      <c r="U35" s="111">
        <v>-9210851.7831593547</v>
      </c>
      <c r="V35" s="106">
        <v>0</v>
      </c>
      <c r="W35" s="39"/>
      <c r="X35" s="112">
        <v>213334.00000000061</v>
      </c>
      <c r="Y35" s="113">
        <v>24.353196347032032</v>
      </c>
      <c r="Z35" s="114">
        <v>0.45452027523389388</v>
      </c>
      <c r="AA35" s="113">
        <v>53.58</v>
      </c>
      <c r="AB35" s="20"/>
      <c r="AC35" s="22">
        <v>0.14593584936919879</v>
      </c>
      <c r="AD35" s="22">
        <v>0</v>
      </c>
      <c r="AE35" s="22">
        <v>0</v>
      </c>
      <c r="AF35" s="22">
        <v>0</v>
      </c>
      <c r="AG35" s="22">
        <v>0</v>
      </c>
      <c r="AH35" s="22">
        <v>-35139859.601795517</v>
      </c>
      <c r="AI35" s="22">
        <v>-14585969.391368996</v>
      </c>
      <c r="AJ35" s="22">
        <v>0</v>
      </c>
      <c r="AK35" s="22">
        <v>-10231784.867658159</v>
      </c>
      <c r="AL35" s="22">
        <v>-1467696.4517501653</v>
      </c>
      <c r="AM35" s="22">
        <v>-1461834.0930081767</v>
      </c>
      <c r="AN35" s="22">
        <v>-228613.80580331781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-63115758.211384334</v>
      </c>
      <c r="AV35" s="22">
        <v>-63115758.211384334</v>
      </c>
      <c r="AW35" s="22">
        <v>0</v>
      </c>
      <c r="AX35" s="22">
        <v>-63115758.211384326</v>
      </c>
      <c r="BA35" s="22">
        <v>-13453258.40880996</v>
      </c>
      <c r="BB35" s="22">
        <v>-9003811.1755004171</v>
      </c>
      <c r="BC35" s="22">
        <v>-4449447.2333095428</v>
      </c>
      <c r="BD35" s="22">
        <v>-12841898.850235326</v>
      </c>
      <c r="BE35" s="22">
        <v>-822479.21945613564</v>
      </c>
      <c r="BF35" s="22">
        <v>-747748.10701397911</v>
      </c>
    </row>
    <row r="36" spans="2:58" x14ac:dyDescent="0.2">
      <c r="B36" s="87">
        <v>2046</v>
      </c>
      <c r="C36" s="94">
        <v>0</v>
      </c>
      <c r="D36" s="94">
        <v>0</v>
      </c>
      <c r="E36" s="94">
        <v>0</v>
      </c>
      <c r="F36" s="88">
        <v>0</v>
      </c>
      <c r="G36" s="88">
        <v>-4896108.5249114782</v>
      </c>
      <c r="H36" s="88">
        <v>-2314330.5070140818</v>
      </c>
      <c r="I36" s="88">
        <v>0</v>
      </c>
      <c r="J36" s="88">
        <v>-1527527.4521747744</v>
      </c>
      <c r="K36" s="88">
        <v>-197031.99306096332</v>
      </c>
      <c r="L36" s="88">
        <v>-213334.00000000061</v>
      </c>
      <c r="M36" s="94">
        <v>-34013.527451017188</v>
      </c>
      <c r="N36" s="115">
        <v>0</v>
      </c>
      <c r="O36" s="63">
        <v>0</v>
      </c>
      <c r="P36" s="63">
        <v>0</v>
      </c>
      <c r="Q36" s="94">
        <v>0</v>
      </c>
      <c r="R36" s="94">
        <v>0</v>
      </c>
      <c r="S36" s="94">
        <v>0</v>
      </c>
      <c r="T36" s="89">
        <v>-9182346.0046123154</v>
      </c>
      <c r="U36" s="90">
        <v>-9182346.0046123154</v>
      </c>
      <c r="V36" s="94">
        <v>0</v>
      </c>
      <c r="W36" s="39"/>
      <c r="X36" s="91">
        <v>213334.00000000061</v>
      </c>
      <c r="Y36" s="92">
        <v>24.353196347032032</v>
      </c>
      <c r="Z36" s="95">
        <v>0.45452027523389388</v>
      </c>
      <c r="AA36" s="92">
        <v>53.58</v>
      </c>
      <c r="AB36" s="20"/>
      <c r="AC36" s="22">
        <v>0.14593584936919879</v>
      </c>
      <c r="AD36" s="22">
        <v>0</v>
      </c>
      <c r="AE36" s="22">
        <v>0</v>
      </c>
      <c r="AF36" s="22">
        <v>0</v>
      </c>
      <c r="AG36" s="22">
        <v>0</v>
      </c>
      <c r="AH36" s="22">
        <v>-33549731.242012769</v>
      </c>
      <c r="AI36" s="22">
        <v>-15858546.86848826</v>
      </c>
      <c r="AJ36" s="22">
        <v>0</v>
      </c>
      <c r="AK36" s="22">
        <v>-10467115.919614295</v>
      </c>
      <c r="AL36" s="22">
        <v>-1350127.4286792816</v>
      </c>
      <c r="AM36" s="22">
        <v>-1461834.0930081767</v>
      </c>
      <c r="AN36" s="22">
        <v>-233071.77501648254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-62920427.326819256</v>
      </c>
      <c r="AV36" s="22">
        <v>-62920427.326819256</v>
      </c>
      <c r="AW36" s="22">
        <v>0</v>
      </c>
      <c r="AX36" s="22">
        <v>-62920427.326819263</v>
      </c>
      <c r="BA36" s="22">
        <v>-13879197.409505362</v>
      </c>
      <c r="BB36" s="22">
        <v>-9117763.0276889857</v>
      </c>
      <c r="BC36" s="22">
        <v>-4761434.381816376</v>
      </c>
      <c r="BD36" s="22">
        <v>-17603333.2320517</v>
      </c>
      <c r="BE36" s="22">
        <v>-735819.09141175961</v>
      </c>
      <c r="BF36" s="22">
        <v>-847449.05046249402</v>
      </c>
    </row>
    <row r="37" spans="2:58" x14ac:dyDescent="0.2">
      <c r="B37" s="87">
        <v>2047</v>
      </c>
      <c r="C37" s="94">
        <v>0</v>
      </c>
      <c r="D37" s="94">
        <v>0</v>
      </c>
      <c r="E37" s="94">
        <v>0</v>
      </c>
      <c r="F37" s="88">
        <v>0</v>
      </c>
      <c r="G37" s="88">
        <v>-4664051.7829899834</v>
      </c>
      <c r="H37" s="88">
        <v>-2517379.7360920906</v>
      </c>
      <c r="I37" s="88">
        <v>0</v>
      </c>
      <c r="J37" s="88">
        <v>-1562660.5835747942</v>
      </c>
      <c r="K37" s="88">
        <v>-179096.72539938136</v>
      </c>
      <c r="L37" s="88">
        <v>-213334.00000000061</v>
      </c>
      <c r="M37" s="94">
        <v>-34676.791236312027</v>
      </c>
      <c r="N37" s="115">
        <v>0</v>
      </c>
      <c r="O37" s="63">
        <v>0</v>
      </c>
      <c r="P37" s="63">
        <v>0</v>
      </c>
      <c r="Q37" s="94">
        <v>0</v>
      </c>
      <c r="R37" s="94">
        <v>0</v>
      </c>
      <c r="S37" s="94">
        <v>0</v>
      </c>
      <c r="T37" s="89">
        <v>-9171199.6192925591</v>
      </c>
      <c r="U37" s="90">
        <v>-9171199.6192925591</v>
      </c>
      <c r="V37" s="94">
        <v>0</v>
      </c>
      <c r="W37" s="39"/>
      <c r="X37" s="91">
        <v>213334.00000000061</v>
      </c>
      <c r="Y37" s="92">
        <v>24.353196347032032</v>
      </c>
      <c r="Z37" s="95">
        <v>0.45452027523389388</v>
      </c>
      <c r="AA37" s="92">
        <v>53.58</v>
      </c>
      <c r="AB37" s="20"/>
      <c r="AC37" s="22">
        <v>0.14593584936919879</v>
      </c>
      <c r="AD37" s="22">
        <v>0</v>
      </c>
      <c r="AE37" s="22">
        <v>0</v>
      </c>
      <c r="AF37" s="22">
        <v>0</v>
      </c>
      <c r="AG37" s="22">
        <v>0</v>
      </c>
      <c r="AH37" s="22">
        <v>-31959602.819664527</v>
      </c>
      <c r="AI37" s="22">
        <v>-17249906.359358255</v>
      </c>
      <c r="AJ37" s="22">
        <v>0</v>
      </c>
      <c r="AK37" s="22">
        <v>-10707859.585765423</v>
      </c>
      <c r="AL37" s="22">
        <v>-1227229.1296039936</v>
      </c>
      <c r="AM37" s="22">
        <v>-1461834.0930081767</v>
      </c>
      <c r="AN37" s="22">
        <v>-237616.67462930401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-62844048.662029676</v>
      </c>
      <c r="AV37" s="22">
        <v>-62844048.662029676</v>
      </c>
      <c r="AW37" s="22">
        <v>0</v>
      </c>
      <c r="AX37" s="22">
        <v>-62844048.662029661</v>
      </c>
      <c r="BA37" s="22">
        <v>-14320530.239418142</v>
      </c>
      <c r="BB37" s="22">
        <v>-9214383.9751474466</v>
      </c>
      <c r="BC37" s="22">
        <v>-5106146.2642706949</v>
      </c>
      <c r="BD37" s="22">
        <v>-22709479.496322393</v>
      </c>
      <c r="BE37" s="22">
        <v>-646318.47652977635</v>
      </c>
      <c r="BF37" s="22">
        <v>-854335.04445997404</v>
      </c>
    </row>
    <row r="38" spans="2:58" x14ac:dyDescent="0.2">
      <c r="B38" s="87">
        <v>2048</v>
      </c>
      <c r="C38" s="94">
        <v>0</v>
      </c>
      <c r="D38" s="94">
        <v>0</v>
      </c>
      <c r="E38" s="94">
        <v>0</v>
      </c>
      <c r="F38" s="88">
        <v>0</v>
      </c>
      <c r="G38" s="88">
        <v>-4431995.0501990383</v>
      </c>
      <c r="H38" s="88">
        <v>-2744491.4769047559</v>
      </c>
      <c r="I38" s="88">
        <v>0</v>
      </c>
      <c r="J38" s="88">
        <v>-1595476.4558298651</v>
      </c>
      <c r="K38" s="88">
        <v>-160235.15333180572</v>
      </c>
      <c r="L38" s="88">
        <v>-214136.7537563791</v>
      </c>
      <c r="M38" s="94">
        <v>-35486.018301813616</v>
      </c>
      <c r="N38" s="115">
        <v>0</v>
      </c>
      <c r="O38" s="63">
        <v>0</v>
      </c>
      <c r="P38" s="63">
        <v>0</v>
      </c>
      <c r="Q38" s="94">
        <v>0</v>
      </c>
      <c r="R38" s="94">
        <v>0</v>
      </c>
      <c r="S38" s="94">
        <v>0</v>
      </c>
      <c r="T38" s="89">
        <v>-9181820.9083236568</v>
      </c>
      <c r="U38" s="90">
        <v>-9181820.9083236568</v>
      </c>
      <c r="V38" s="94">
        <v>0</v>
      </c>
      <c r="W38" s="39"/>
      <c r="X38" s="91">
        <v>214136.7537563791</v>
      </c>
      <c r="Y38" s="92">
        <v>24.378045737292702</v>
      </c>
      <c r="Z38" s="95">
        <v>0.45498405631378691</v>
      </c>
      <c r="AA38" s="92">
        <v>53.58</v>
      </c>
      <c r="AB38" s="20"/>
      <c r="AC38" s="22">
        <v>0.14593584936919879</v>
      </c>
      <c r="AD38" s="22">
        <v>0</v>
      </c>
      <c r="AE38" s="22">
        <v>0</v>
      </c>
      <c r="AF38" s="22">
        <v>0</v>
      </c>
      <c r="AG38" s="22">
        <v>0</v>
      </c>
      <c r="AH38" s="22">
        <v>-30369474.459881786</v>
      </c>
      <c r="AI38" s="22">
        <v>-18806150.022545509</v>
      </c>
      <c r="AJ38" s="22">
        <v>0</v>
      </c>
      <c r="AK38" s="22">
        <v>-10932724.637066498</v>
      </c>
      <c r="AL38" s="22">
        <v>-1097983.4908585865</v>
      </c>
      <c r="AM38" s="22">
        <v>-1467334.8233622902</v>
      </c>
      <c r="AN38" s="22">
        <v>-243161.76220716396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-62916829.195921838</v>
      </c>
      <c r="AV38" s="22">
        <v>-62916829.195921838</v>
      </c>
      <c r="AW38" s="22">
        <v>0</v>
      </c>
      <c r="AX38" s="22">
        <v>-62916829.195921831</v>
      </c>
      <c r="BA38" s="22">
        <v>-14813049.789307997</v>
      </c>
      <c r="BB38" s="22">
        <v>-9204171.7136554029</v>
      </c>
      <c r="BC38" s="22">
        <v>-5608878.0756525937</v>
      </c>
      <c r="BD38" s="22">
        <v>-28318357.571974985</v>
      </c>
      <c r="BE38" s="22">
        <v>-553394.30903802509</v>
      </c>
      <c r="BF38" s="22">
        <v>-840706.3343307717</v>
      </c>
    </row>
    <row r="39" spans="2:58" x14ac:dyDescent="0.2">
      <c r="B39" s="116">
        <v>2049</v>
      </c>
      <c r="C39" s="117">
        <v>0</v>
      </c>
      <c r="D39" s="117">
        <v>0</v>
      </c>
      <c r="E39" s="117">
        <v>0</v>
      </c>
      <c r="F39" s="118">
        <v>0</v>
      </c>
      <c r="G39" s="118">
        <v>-4199938.3174080942</v>
      </c>
      <c r="H39" s="118">
        <v>-3006614.7867969344</v>
      </c>
      <c r="I39" s="118">
        <v>0</v>
      </c>
      <c r="J39" s="118">
        <v>-1628981.4614022917</v>
      </c>
      <c r="K39" s="118">
        <v>-140250.52427730619</v>
      </c>
      <c r="L39" s="118">
        <v>-213334.00000000061</v>
      </c>
      <c r="M39" s="117">
        <v>-36042.371944395811</v>
      </c>
      <c r="N39" s="119">
        <v>0</v>
      </c>
      <c r="O39" s="63">
        <v>0</v>
      </c>
      <c r="P39" s="63">
        <v>0</v>
      </c>
      <c r="Q39" s="117">
        <v>0</v>
      </c>
      <c r="R39" s="117">
        <v>0</v>
      </c>
      <c r="S39" s="117">
        <v>0</v>
      </c>
      <c r="T39" s="120">
        <v>-9225161.4618290234</v>
      </c>
      <c r="U39" s="90">
        <v>-9225161.4618290234</v>
      </c>
      <c r="V39" s="117">
        <v>0</v>
      </c>
      <c r="W39" s="39"/>
      <c r="X39" s="121">
        <v>213334.00000000061</v>
      </c>
      <c r="Y39" s="92">
        <v>24.353196347032032</v>
      </c>
      <c r="Z39" s="95">
        <v>0.45452027523389388</v>
      </c>
      <c r="AA39" s="92">
        <v>53.58</v>
      </c>
      <c r="AB39" s="20"/>
      <c r="AC39" s="22">
        <v>0.14593584936919879</v>
      </c>
      <c r="AD39" s="22">
        <v>0</v>
      </c>
      <c r="AE39" s="22">
        <v>0</v>
      </c>
      <c r="AF39" s="22">
        <v>0</v>
      </c>
      <c r="AG39" s="22">
        <v>0</v>
      </c>
      <c r="AH39" s="22">
        <v>-28779346.100099053</v>
      </c>
      <c r="AI39" s="22">
        <v>-20602304.36724693</v>
      </c>
      <c r="AJ39" s="22">
        <v>0</v>
      </c>
      <c r="AK39" s="22">
        <v>-11162311.854444891</v>
      </c>
      <c r="AL39" s="22">
        <v>-961042.29963736015</v>
      </c>
      <c r="AM39" s="22">
        <v>-1461834.0930081767</v>
      </c>
      <c r="AN39" s="22">
        <v>-246974.07868037469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-63213812.793116786</v>
      </c>
      <c r="AV39" s="22">
        <v>-63213812.793116786</v>
      </c>
      <c r="AW39" s="22">
        <v>0</v>
      </c>
      <c r="AX39" s="22">
        <v>-63213812.793116793</v>
      </c>
      <c r="BA39" s="22">
        <v>-15251735.378848277</v>
      </c>
      <c r="BB39" s="22">
        <v>-11640340.453693993</v>
      </c>
      <c r="BC39" s="22">
        <v>-3611394.9251542836</v>
      </c>
      <c r="BD39" s="22">
        <v>-31929752.497129269</v>
      </c>
      <c r="BE39" s="22">
        <v>-456241.87838063971</v>
      </c>
      <c r="BF39" s="22">
        <v>-707528.72943411651</v>
      </c>
    </row>
    <row r="40" spans="2:58" x14ac:dyDescent="0.2">
      <c r="B40" s="116">
        <v>2050</v>
      </c>
      <c r="C40" s="117">
        <v>0</v>
      </c>
      <c r="D40" s="117">
        <v>0</v>
      </c>
      <c r="E40" s="117">
        <v>0</v>
      </c>
      <c r="F40" s="118">
        <v>0</v>
      </c>
      <c r="G40" s="118">
        <v>-3967881.5846171477</v>
      </c>
      <c r="H40" s="118">
        <v>-3323071.2428303361</v>
      </c>
      <c r="I40" s="118">
        <v>0</v>
      </c>
      <c r="J40" s="118">
        <v>-1663190.0720917394</v>
      </c>
      <c r="K40" s="118">
        <v>-118870.86140584928</v>
      </c>
      <c r="L40" s="118">
        <v>-213334.00000000061</v>
      </c>
      <c r="M40" s="117">
        <v>-36745.198197311533</v>
      </c>
      <c r="N40" s="119">
        <v>0</v>
      </c>
      <c r="O40" s="63">
        <v>0</v>
      </c>
      <c r="P40" s="63">
        <v>0</v>
      </c>
      <c r="Q40" s="117">
        <v>0</v>
      </c>
      <c r="R40" s="117">
        <v>0</v>
      </c>
      <c r="S40" s="117">
        <v>0</v>
      </c>
      <c r="T40" s="120">
        <v>-9323092.9591423832</v>
      </c>
      <c r="U40" s="90">
        <v>-9323092.9591423832</v>
      </c>
      <c r="V40" s="117">
        <v>0</v>
      </c>
      <c r="W40" s="39"/>
      <c r="X40" s="121">
        <v>213334.00000000061</v>
      </c>
      <c r="Y40" s="92">
        <v>24.353196347032032</v>
      </c>
      <c r="Z40" s="95">
        <v>0.45452027523389388</v>
      </c>
      <c r="AA40" s="92">
        <v>53.58</v>
      </c>
      <c r="AB40" s="20"/>
      <c r="AC40" s="22">
        <v>0.14593584936919879</v>
      </c>
      <c r="AD40" s="22">
        <v>0</v>
      </c>
      <c r="AE40" s="22">
        <v>0</v>
      </c>
      <c r="AF40" s="22">
        <v>0</v>
      </c>
      <c r="AG40" s="22">
        <v>0</v>
      </c>
      <c r="AH40" s="22">
        <v>-27189217.740316305</v>
      </c>
      <c r="AI40" s="22">
        <v>-22770767.13634219</v>
      </c>
      <c r="AJ40" s="22">
        <v>0</v>
      </c>
      <c r="AK40" s="22">
        <v>-11396720.403388232</v>
      </c>
      <c r="AL40" s="22">
        <v>-814541.88206436788</v>
      </c>
      <c r="AM40" s="22">
        <v>-1461834.0930081767</v>
      </c>
      <c r="AN40" s="22">
        <v>-251790.07321464203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-63884871.328333914</v>
      </c>
      <c r="AV40" s="22">
        <v>-63884871.328333914</v>
      </c>
      <c r="AW40" s="22">
        <v>0</v>
      </c>
      <c r="AX40" s="22">
        <v>-63884871.328333907</v>
      </c>
      <c r="BA40" s="22">
        <v>-15742844.413410787</v>
      </c>
      <c r="BB40" s="22">
        <v>-14429940.025810717</v>
      </c>
      <c r="BC40" s="22">
        <v>-1312904.3876000699</v>
      </c>
      <c r="BD40" s="22">
        <v>-33242656.884729341</v>
      </c>
      <c r="BE40" s="22">
        <v>-353681.21641842159</v>
      </c>
      <c r="BF40" s="22">
        <v>-799326.89578936331</v>
      </c>
    </row>
    <row r="41" spans="2:58" x14ac:dyDescent="0.2">
      <c r="B41" s="116">
        <v>2051</v>
      </c>
      <c r="C41" s="117">
        <v>0</v>
      </c>
      <c r="D41" s="117">
        <v>0</v>
      </c>
      <c r="E41" s="117">
        <v>0</v>
      </c>
      <c r="F41" s="118">
        <v>0</v>
      </c>
      <c r="G41" s="118">
        <v>-3735824.8518262017</v>
      </c>
      <c r="H41" s="118">
        <v>-3732315.10119452</v>
      </c>
      <c r="I41" s="118">
        <v>0</v>
      </c>
      <c r="J41" s="118">
        <v>-1698117.0636056662</v>
      </c>
      <c r="K41" s="118">
        <v>-95696.805858551365</v>
      </c>
      <c r="L41" s="118">
        <v>-213334.00000000061</v>
      </c>
      <c r="M41" s="117">
        <v>-37461.729562159104</v>
      </c>
      <c r="N41" s="119">
        <v>0</v>
      </c>
      <c r="O41" s="63">
        <v>0</v>
      </c>
      <c r="P41" s="63">
        <v>0</v>
      </c>
      <c r="Q41" s="117">
        <v>0</v>
      </c>
      <c r="R41" s="117">
        <v>0</v>
      </c>
      <c r="S41" s="117">
        <v>0</v>
      </c>
      <c r="T41" s="120">
        <v>-9512749.5520470981</v>
      </c>
      <c r="U41" s="90">
        <v>-9512749.5520470981</v>
      </c>
      <c r="V41" s="117">
        <v>0</v>
      </c>
      <c r="W41" s="39"/>
      <c r="X41" s="121">
        <v>213334.00000000061</v>
      </c>
      <c r="Y41" s="92">
        <v>24.353196347032032</v>
      </c>
      <c r="Z41" s="95">
        <v>0.45452027523389388</v>
      </c>
      <c r="AA41" s="92">
        <v>53.58</v>
      </c>
      <c r="AB41" s="20"/>
      <c r="AC41" s="22">
        <v>0.14593584936919879</v>
      </c>
      <c r="AD41" s="22">
        <v>0</v>
      </c>
      <c r="AE41" s="22">
        <v>0</v>
      </c>
      <c r="AF41" s="22">
        <v>0</v>
      </c>
      <c r="AG41" s="22">
        <v>0</v>
      </c>
      <c r="AH41" s="22">
        <v>-25599089.380533557</v>
      </c>
      <c r="AI41" s="22">
        <v>-25575039.42538647</v>
      </c>
      <c r="AJ41" s="22">
        <v>0</v>
      </c>
      <c r="AK41" s="22">
        <v>-11636051.531859387</v>
      </c>
      <c r="AL41" s="22">
        <v>-655745.70108850254</v>
      </c>
      <c r="AM41" s="22">
        <v>-1461834.0930081767</v>
      </c>
      <c r="AN41" s="22">
        <v>-256699.97964232753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-65184460.11151842</v>
      </c>
      <c r="AV41" s="22">
        <v>-65184460.11151842</v>
      </c>
      <c r="AW41" s="22">
        <v>0</v>
      </c>
      <c r="AX41" s="22">
        <v>-65184460.111518413</v>
      </c>
      <c r="BA41" s="22">
        <v>-16251822.557550825</v>
      </c>
      <c r="BB41" s="22">
        <v>-14677641.184750583</v>
      </c>
      <c r="BC41" s="22">
        <v>-1574181.3728002422</v>
      </c>
      <c r="BD41" s="22">
        <v>-34816838.257529587</v>
      </c>
      <c r="BE41" s="22">
        <v>-243815.73023500221</v>
      </c>
      <c r="BF41" s="22">
        <v>-3276796.7499870718</v>
      </c>
    </row>
    <row r="42" spans="2:58" x14ac:dyDescent="0.2">
      <c r="B42" s="116">
        <v>2052</v>
      </c>
      <c r="C42" s="117">
        <v>0</v>
      </c>
      <c r="D42" s="117">
        <v>0</v>
      </c>
      <c r="E42" s="117">
        <v>0</v>
      </c>
      <c r="F42" s="118">
        <v>0</v>
      </c>
      <c r="G42" s="118">
        <v>-3503768.1190352552</v>
      </c>
      <c r="H42" s="118">
        <v>-4167301.5106478962</v>
      </c>
      <c r="I42" s="118">
        <v>0</v>
      </c>
      <c r="J42" s="118">
        <v>-1733777.521941385</v>
      </c>
      <c r="K42" s="118">
        <v>-70085.707649329604</v>
      </c>
      <c r="L42" s="118">
        <v>-214136.7537563791</v>
      </c>
      <c r="M42" s="117">
        <v>-38335.946708596101</v>
      </c>
      <c r="N42" s="119">
        <v>0</v>
      </c>
      <c r="O42" s="63">
        <v>0</v>
      </c>
      <c r="P42" s="63">
        <v>0</v>
      </c>
      <c r="Q42" s="117">
        <v>0</v>
      </c>
      <c r="R42" s="117">
        <v>0</v>
      </c>
      <c r="S42" s="117">
        <v>0</v>
      </c>
      <c r="T42" s="120">
        <v>-9727405.5597388409</v>
      </c>
      <c r="U42" s="90">
        <v>-9727405.5597388409</v>
      </c>
      <c r="V42" s="117">
        <v>0</v>
      </c>
      <c r="W42" s="39"/>
      <c r="X42" s="121">
        <v>214136.7537563791</v>
      </c>
      <c r="Y42" s="92">
        <v>24.378045737292702</v>
      </c>
      <c r="Z42" s="95">
        <v>0.45498405631378691</v>
      </c>
      <c r="AA42" s="92">
        <v>53.58</v>
      </c>
      <c r="AB42" s="20"/>
      <c r="AC42" s="22">
        <v>0.14593584936919879</v>
      </c>
      <c r="AD42" s="22">
        <v>0</v>
      </c>
      <c r="AE42" s="22">
        <v>0</v>
      </c>
      <c r="AF42" s="22">
        <v>0</v>
      </c>
      <c r="AG42" s="22">
        <v>0</v>
      </c>
      <c r="AH42" s="22">
        <v>-24008961.020750809</v>
      </c>
      <c r="AI42" s="22">
        <v>-28555708.063925836</v>
      </c>
      <c r="AJ42" s="22">
        <v>0</v>
      </c>
      <c r="AK42" s="22">
        <v>-11880408.614028431</v>
      </c>
      <c r="AL42" s="22">
        <v>-480250.10956712801</v>
      </c>
      <c r="AM42" s="22">
        <v>-1467334.8233622902</v>
      </c>
      <c r="AN42" s="22">
        <v>-262690.40043485904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-66655353.032069355</v>
      </c>
      <c r="AV42" s="22">
        <v>-66655353.032069355</v>
      </c>
      <c r="AW42" s="22">
        <v>0</v>
      </c>
      <c r="AX42" s="22">
        <v>-66655353.032069355</v>
      </c>
      <c r="BA42" s="22">
        <v>-16818995.92887333</v>
      </c>
      <c r="BB42" s="22">
        <v>-14991165.071788836</v>
      </c>
      <c r="BC42" s="22">
        <v>-1827830.8570844941</v>
      </c>
      <c r="BD42" s="22">
        <v>-36644669.114614084</v>
      </c>
      <c r="BE42" s="22">
        <v>-123076.36582689242</v>
      </c>
      <c r="BF42" s="22">
        <v>-3322969.6613040352</v>
      </c>
    </row>
    <row r="43" spans="2:58" x14ac:dyDescent="0.2">
      <c r="B43" s="87">
        <v>2053</v>
      </c>
      <c r="C43" s="94">
        <v>0</v>
      </c>
      <c r="D43" s="94">
        <v>0</v>
      </c>
      <c r="E43" s="94">
        <v>0</v>
      </c>
      <c r="F43" s="88">
        <v>0</v>
      </c>
      <c r="G43" s="88">
        <v>-3271711.3862443087</v>
      </c>
      <c r="H43" s="88">
        <v>-4426328.8850145722</v>
      </c>
      <c r="I43" s="88">
        <v>0</v>
      </c>
      <c r="J43" s="88">
        <v>-1770186.8499021542</v>
      </c>
      <c r="K43" s="88">
        <v>-37743.549395895418</v>
      </c>
      <c r="L43" s="88">
        <v>-200902.67764440167</v>
      </c>
      <c r="M43" s="94">
        <v>-36668.059993227776</v>
      </c>
      <c r="N43" s="115">
        <v>0</v>
      </c>
      <c r="O43" s="63">
        <v>0</v>
      </c>
      <c r="P43" s="63">
        <v>0</v>
      </c>
      <c r="Q43" s="94">
        <v>0</v>
      </c>
      <c r="R43" s="94">
        <v>0</v>
      </c>
      <c r="S43" s="94">
        <v>0</v>
      </c>
      <c r="T43" s="89">
        <v>-9743541.4081945606</v>
      </c>
      <c r="U43" s="90">
        <v>-9743541.4081945606</v>
      </c>
      <c r="V43" s="94">
        <v>0</v>
      </c>
      <c r="W43" s="122"/>
      <c r="X43" s="91">
        <v>200902.67764440167</v>
      </c>
      <c r="Y43" s="92">
        <v>22.934095621507041</v>
      </c>
      <c r="Z43" s="95">
        <v>0.42803463272689513</v>
      </c>
      <c r="AA43" s="92">
        <v>53.58</v>
      </c>
      <c r="AB43" s="20"/>
      <c r="AC43" s="22">
        <v>0.14593584936919879</v>
      </c>
      <c r="AD43" s="22">
        <v>0</v>
      </c>
      <c r="AE43" s="22">
        <v>0</v>
      </c>
      <c r="AF43" s="22">
        <v>0</v>
      </c>
      <c r="AG43" s="22">
        <v>0</v>
      </c>
      <c r="AH43" s="22">
        <v>-22418832.660968058</v>
      </c>
      <c r="AI43" s="22">
        <v>-30330648.049449001</v>
      </c>
      <c r="AJ43" s="22">
        <v>0</v>
      </c>
      <c r="AK43" s="22">
        <v>-12129897.19492303</v>
      </c>
      <c r="AL43" s="22">
        <v>-258631.10098745598</v>
      </c>
      <c r="AM43" s="22">
        <v>-1376650.6208912653</v>
      </c>
      <c r="AN43" s="22">
        <v>-251261.49710111556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-66765921.124319926</v>
      </c>
      <c r="AV43" s="22">
        <v>-66765921.124319926</v>
      </c>
      <c r="AW43" s="22">
        <v>0</v>
      </c>
      <c r="AX43" s="22">
        <v>-66765921.124319926</v>
      </c>
      <c r="BA43" s="22">
        <v>-17326133.810306054</v>
      </c>
      <c r="BB43" s="22">
        <v>-19003192.042130392</v>
      </c>
      <c r="BC43" s="22">
        <v>1677058.2318243384</v>
      </c>
      <c r="BD43" s="22">
        <v>-34967610.882789746</v>
      </c>
      <c r="BE43" s="22">
        <v>28779.363410989248</v>
      </c>
      <c r="BF43" s="22">
        <v>-3413514.7386295279</v>
      </c>
    </row>
    <row r="44" spans="2:58" ht="13.5" thickBot="1" x14ac:dyDescent="0.25">
      <c r="B44" s="96">
        <v>2054</v>
      </c>
      <c r="C44" s="98">
        <v>0</v>
      </c>
      <c r="D44" s="98">
        <v>0</v>
      </c>
      <c r="E44" s="98">
        <v>0</v>
      </c>
      <c r="F44" s="97">
        <v>0</v>
      </c>
      <c r="G44" s="97">
        <v>-1609847.5298674777</v>
      </c>
      <c r="H44" s="97">
        <v>-2206551.8605342577</v>
      </c>
      <c r="I44" s="97">
        <v>0</v>
      </c>
      <c r="J44" s="97">
        <v>-1156468.1870153132</v>
      </c>
      <c r="K44" s="97">
        <v>2188.9333635356911</v>
      </c>
      <c r="L44" s="97">
        <v>-122706.53293320374</v>
      </c>
      <c r="M44" s="98">
        <v>-22832.692276219914</v>
      </c>
      <c r="N44" s="123">
        <v>0</v>
      </c>
      <c r="O44" s="100">
        <v>0</v>
      </c>
      <c r="P44" s="100">
        <v>0</v>
      </c>
      <c r="Q44" s="98">
        <v>15807629.296980573</v>
      </c>
      <c r="R44" s="98">
        <v>0</v>
      </c>
      <c r="S44" s="98">
        <v>0</v>
      </c>
      <c r="T44" s="99">
        <v>10691411.427717637</v>
      </c>
      <c r="U44" s="101">
        <v>10691411.427717637</v>
      </c>
      <c r="V44" s="98">
        <v>15807629.296980573</v>
      </c>
      <c r="W44" s="122"/>
      <c r="X44" s="102">
        <v>122706.53293320374</v>
      </c>
      <c r="Y44" s="103">
        <v>16.818329623520249</v>
      </c>
      <c r="Z44" s="124">
        <v>0.31389193026353585</v>
      </c>
      <c r="AA44" s="103">
        <v>44.625534246575342</v>
      </c>
      <c r="AB44" s="20"/>
      <c r="AC44" s="22">
        <v>0.1122430014150677</v>
      </c>
      <c r="AD44" s="22">
        <v>0</v>
      </c>
      <c r="AE44" s="22">
        <v>0</v>
      </c>
      <c r="AF44" s="22">
        <v>0</v>
      </c>
      <c r="AG44" s="22">
        <v>0</v>
      </c>
      <c r="AH44" s="22">
        <v>-14342520.331529276</v>
      </c>
      <c r="AI44" s="22">
        <v>-19658703.284087755</v>
      </c>
      <c r="AJ44" s="22">
        <v>0</v>
      </c>
      <c r="AK44" s="22">
        <v>-10303254.300361812</v>
      </c>
      <c r="AL44" s="22">
        <v>19501.735840448087</v>
      </c>
      <c r="AM44" s="22">
        <v>-1093222.1286514117</v>
      </c>
      <c r="AN44" s="22">
        <v>-203421.96830416203</v>
      </c>
      <c r="AO44" s="22">
        <v>0</v>
      </c>
      <c r="AP44" s="22">
        <v>0</v>
      </c>
      <c r="AQ44" s="22">
        <v>0</v>
      </c>
      <c r="AR44" s="22">
        <v>140833986.06319278</v>
      </c>
      <c r="AS44" s="22">
        <v>0</v>
      </c>
      <c r="AT44" s="22">
        <v>0</v>
      </c>
      <c r="AU44" s="22">
        <v>95252365.786098808</v>
      </c>
      <c r="AV44" s="22">
        <v>95252365.786098808</v>
      </c>
      <c r="AW44" s="22">
        <v>140833986.06319278</v>
      </c>
      <c r="AX44" s="22">
        <v>95252365.786098838</v>
      </c>
      <c r="BF44" s="22">
        <v>-7088434.3536176272</v>
      </c>
    </row>
    <row r="45" spans="2:58" x14ac:dyDescent="0.2">
      <c r="B45" s="87">
        <v>2055</v>
      </c>
      <c r="C45" s="94">
        <v>0</v>
      </c>
      <c r="D45" s="94">
        <v>0</v>
      </c>
      <c r="E45" s="94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94">
        <v>0</v>
      </c>
      <c r="N45" s="115">
        <v>0</v>
      </c>
      <c r="O45" s="109">
        <v>0</v>
      </c>
      <c r="P45" s="109">
        <v>0</v>
      </c>
      <c r="Q45" s="94">
        <v>0</v>
      </c>
      <c r="R45" s="94">
        <v>0</v>
      </c>
      <c r="S45" s="94">
        <v>0</v>
      </c>
      <c r="T45" s="89">
        <v>0</v>
      </c>
      <c r="U45" s="90">
        <v>0</v>
      </c>
      <c r="V45" s="94">
        <v>0</v>
      </c>
      <c r="W45" s="39"/>
      <c r="X45" s="91">
        <v>0</v>
      </c>
      <c r="Y45" s="113">
        <v>0</v>
      </c>
      <c r="Z45" s="114">
        <v>0</v>
      </c>
      <c r="AA45" s="113">
        <v>0</v>
      </c>
      <c r="AB45" s="20"/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</row>
    <row r="46" spans="2:58" x14ac:dyDescent="0.2">
      <c r="B46" s="87">
        <v>2056</v>
      </c>
      <c r="C46" s="94">
        <v>0</v>
      </c>
      <c r="D46" s="94">
        <v>0</v>
      </c>
      <c r="E46" s="94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94">
        <v>0</v>
      </c>
      <c r="N46" s="115">
        <v>0</v>
      </c>
      <c r="O46" s="63">
        <v>0</v>
      </c>
      <c r="P46" s="63">
        <v>0</v>
      </c>
      <c r="Q46" s="94">
        <v>0</v>
      </c>
      <c r="R46" s="94">
        <v>0</v>
      </c>
      <c r="S46" s="94">
        <v>0</v>
      </c>
      <c r="T46" s="89">
        <v>0</v>
      </c>
      <c r="U46" s="90">
        <v>0</v>
      </c>
      <c r="V46" s="94">
        <v>0</v>
      </c>
      <c r="W46" s="39"/>
      <c r="X46" s="91">
        <v>0</v>
      </c>
      <c r="Y46" s="92">
        <v>0</v>
      </c>
      <c r="Z46" s="95">
        <v>0</v>
      </c>
      <c r="AA46" s="92">
        <v>0</v>
      </c>
      <c r="AB46" s="20"/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</row>
    <row r="47" spans="2:58" x14ac:dyDescent="0.2">
      <c r="B47" s="87">
        <v>2057</v>
      </c>
      <c r="C47" s="94">
        <v>0</v>
      </c>
      <c r="D47" s="94">
        <v>0</v>
      </c>
      <c r="E47" s="94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94">
        <v>0</v>
      </c>
      <c r="N47" s="115">
        <v>0</v>
      </c>
      <c r="O47" s="63">
        <v>0</v>
      </c>
      <c r="P47" s="63">
        <v>0</v>
      </c>
      <c r="Q47" s="94">
        <v>0</v>
      </c>
      <c r="R47" s="94">
        <v>0</v>
      </c>
      <c r="S47" s="94">
        <v>0</v>
      </c>
      <c r="T47" s="89">
        <v>0</v>
      </c>
      <c r="U47" s="90">
        <v>0</v>
      </c>
      <c r="V47" s="94">
        <v>0</v>
      </c>
      <c r="W47" s="39"/>
      <c r="X47" s="91">
        <v>0</v>
      </c>
      <c r="Y47" s="92">
        <v>0</v>
      </c>
      <c r="Z47" s="95">
        <v>0</v>
      </c>
      <c r="AA47" s="92">
        <v>0</v>
      </c>
      <c r="AB47" s="20"/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</row>
    <row r="48" spans="2:58" x14ac:dyDescent="0.2">
      <c r="B48" s="87">
        <v>2058</v>
      </c>
      <c r="C48" s="94">
        <v>0</v>
      </c>
      <c r="D48" s="94">
        <v>0</v>
      </c>
      <c r="E48" s="94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94">
        <v>0</v>
      </c>
      <c r="N48" s="115">
        <v>0</v>
      </c>
      <c r="O48" s="63">
        <v>0</v>
      </c>
      <c r="P48" s="63">
        <v>0</v>
      </c>
      <c r="Q48" s="94">
        <v>0</v>
      </c>
      <c r="R48" s="94">
        <v>0</v>
      </c>
      <c r="S48" s="94">
        <v>0</v>
      </c>
      <c r="T48" s="89">
        <v>0</v>
      </c>
      <c r="U48" s="90">
        <v>0</v>
      </c>
      <c r="V48" s="94">
        <v>0</v>
      </c>
      <c r="W48" s="39"/>
      <c r="X48" s="91">
        <v>0</v>
      </c>
      <c r="Y48" s="92">
        <v>0</v>
      </c>
      <c r="Z48" s="95">
        <v>0</v>
      </c>
      <c r="AA48" s="92">
        <v>0</v>
      </c>
      <c r="AB48" s="20"/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</row>
    <row r="49" spans="2:50" x14ac:dyDescent="0.2">
      <c r="B49" s="116">
        <v>2059</v>
      </c>
      <c r="C49" s="117">
        <v>0</v>
      </c>
      <c r="D49" s="117">
        <v>0</v>
      </c>
      <c r="E49" s="117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7">
        <v>0</v>
      </c>
      <c r="N49" s="119">
        <v>0</v>
      </c>
      <c r="O49" s="63">
        <v>0</v>
      </c>
      <c r="P49" s="63">
        <v>0</v>
      </c>
      <c r="Q49" s="117">
        <v>0</v>
      </c>
      <c r="R49" s="117">
        <v>0</v>
      </c>
      <c r="S49" s="117">
        <v>0</v>
      </c>
      <c r="T49" s="120">
        <v>0</v>
      </c>
      <c r="U49" s="90">
        <v>0</v>
      </c>
      <c r="V49" s="117">
        <v>0</v>
      </c>
      <c r="W49" s="39"/>
      <c r="X49" s="121">
        <v>0</v>
      </c>
      <c r="Y49" s="92">
        <v>0</v>
      </c>
      <c r="Z49" s="95">
        <v>0</v>
      </c>
      <c r="AA49" s="92">
        <v>0</v>
      </c>
      <c r="AB49" s="20"/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</row>
    <row r="50" spans="2:50" x14ac:dyDescent="0.2">
      <c r="B50" s="116">
        <v>2060</v>
      </c>
      <c r="C50" s="117">
        <v>0</v>
      </c>
      <c r="D50" s="117">
        <v>0</v>
      </c>
      <c r="E50" s="117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7">
        <v>0</v>
      </c>
      <c r="N50" s="119">
        <v>0</v>
      </c>
      <c r="O50" s="63">
        <v>0</v>
      </c>
      <c r="P50" s="63">
        <v>0</v>
      </c>
      <c r="Q50" s="117">
        <v>0</v>
      </c>
      <c r="R50" s="117">
        <v>0</v>
      </c>
      <c r="S50" s="117">
        <v>0</v>
      </c>
      <c r="T50" s="120">
        <v>0</v>
      </c>
      <c r="U50" s="90">
        <v>0</v>
      </c>
      <c r="V50" s="117">
        <v>0</v>
      </c>
      <c r="W50" s="39"/>
      <c r="X50" s="121">
        <v>0</v>
      </c>
      <c r="Y50" s="92">
        <v>0</v>
      </c>
      <c r="Z50" s="95">
        <v>0</v>
      </c>
      <c r="AA50" s="92">
        <v>0</v>
      </c>
      <c r="AB50" s="20"/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</row>
    <row r="51" spans="2:50" x14ac:dyDescent="0.2">
      <c r="B51" s="116">
        <v>2061</v>
      </c>
      <c r="C51" s="117">
        <v>0</v>
      </c>
      <c r="D51" s="117">
        <v>0</v>
      </c>
      <c r="E51" s="117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7">
        <v>0</v>
      </c>
      <c r="N51" s="119">
        <v>0</v>
      </c>
      <c r="O51" s="63">
        <v>0</v>
      </c>
      <c r="P51" s="63">
        <v>0</v>
      </c>
      <c r="Q51" s="117">
        <v>0</v>
      </c>
      <c r="R51" s="117">
        <v>0</v>
      </c>
      <c r="S51" s="117">
        <v>0</v>
      </c>
      <c r="T51" s="120">
        <v>0</v>
      </c>
      <c r="U51" s="90">
        <v>0</v>
      </c>
      <c r="V51" s="117">
        <v>0</v>
      </c>
      <c r="W51" s="39"/>
      <c r="X51" s="121">
        <v>0</v>
      </c>
      <c r="Y51" s="92">
        <v>0</v>
      </c>
      <c r="Z51" s="95">
        <v>0</v>
      </c>
      <c r="AA51" s="92">
        <v>0</v>
      </c>
      <c r="AB51" s="20"/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</row>
    <row r="52" spans="2:50" x14ac:dyDescent="0.2">
      <c r="B52" s="116">
        <v>2062</v>
      </c>
      <c r="C52" s="117">
        <v>0</v>
      </c>
      <c r="D52" s="117">
        <v>0</v>
      </c>
      <c r="E52" s="117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7">
        <v>0</v>
      </c>
      <c r="N52" s="119">
        <v>0</v>
      </c>
      <c r="O52" s="63">
        <v>0</v>
      </c>
      <c r="P52" s="63">
        <v>0</v>
      </c>
      <c r="Q52" s="117">
        <v>0</v>
      </c>
      <c r="R52" s="117">
        <v>0</v>
      </c>
      <c r="S52" s="117">
        <v>0</v>
      </c>
      <c r="T52" s="120">
        <v>0</v>
      </c>
      <c r="U52" s="90">
        <v>0</v>
      </c>
      <c r="V52" s="117">
        <v>0</v>
      </c>
      <c r="W52" s="39"/>
      <c r="X52" s="121">
        <v>0</v>
      </c>
      <c r="Y52" s="92">
        <v>0</v>
      </c>
      <c r="Z52" s="95">
        <v>0</v>
      </c>
      <c r="AA52" s="92">
        <v>0</v>
      </c>
      <c r="AB52" s="20"/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</row>
    <row r="53" spans="2:50" x14ac:dyDescent="0.2">
      <c r="B53" s="87">
        <v>2063</v>
      </c>
      <c r="C53" s="94">
        <v>0</v>
      </c>
      <c r="D53" s="94">
        <v>0</v>
      </c>
      <c r="E53" s="94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94">
        <v>0</v>
      </c>
      <c r="N53" s="115">
        <v>0</v>
      </c>
      <c r="O53" s="63">
        <v>0</v>
      </c>
      <c r="P53" s="63">
        <v>0</v>
      </c>
      <c r="Q53" s="94">
        <v>0</v>
      </c>
      <c r="R53" s="94">
        <v>0</v>
      </c>
      <c r="S53" s="94">
        <v>0</v>
      </c>
      <c r="T53" s="89">
        <v>0</v>
      </c>
      <c r="U53" s="90">
        <v>0</v>
      </c>
      <c r="V53" s="94">
        <v>0</v>
      </c>
      <c r="W53" s="122"/>
      <c r="X53" s="91">
        <v>0</v>
      </c>
      <c r="Y53" s="92">
        <v>0</v>
      </c>
      <c r="Z53" s="95">
        <v>0</v>
      </c>
      <c r="AA53" s="92">
        <v>0</v>
      </c>
      <c r="AB53" s="20"/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</row>
    <row r="54" spans="2:50" ht="13.5" thickBot="1" x14ac:dyDescent="0.25">
      <c r="B54" s="96">
        <v>2064</v>
      </c>
      <c r="C54" s="98">
        <v>0</v>
      </c>
      <c r="D54" s="98">
        <v>0</v>
      </c>
      <c r="E54" s="98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8">
        <v>0</v>
      </c>
      <c r="N54" s="123">
        <v>0</v>
      </c>
      <c r="O54" s="100">
        <v>0</v>
      </c>
      <c r="P54" s="100">
        <v>0</v>
      </c>
      <c r="Q54" s="98">
        <v>0</v>
      </c>
      <c r="R54" s="98">
        <v>0</v>
      </c>
      <c r="S54" s="98">
        <v>0</v>
      </c>
      <c r="T54" s="99">
        <v>0</v>
      </c>
      <c r="U54" s="101">
        <v>0</v>
      </c>
      <c r="V54" s="98">
        <v>0</v>
      </c>
      <c r="W54" s="122"/>
      <c r="X54" s="102">
        <v>0</v>
      </c>
      <c r="Y54" s="92">
        <v>0</v>
      </c>
      <c r="Z54" s="125">
        <v>0</v>
      </c>
      <c r="AA54" s="92">
        <v>0</v>
      </c>
      <c r="AB54" s="20"/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</row>
    <row r="55" spans="2:50" ht="13.5" thickBot="1" x14ac:dyDescent="0.25">
      <c r="B55" s="105" t="s">
        <v>74</v>
      </c>
      <c r="C55" s="109">
        <v>0</v>
      </c>
      <c r="D55" s="109">
        <v>0</v>
      </c>
      <c r="E55" s="109">
        <v>0</v>
      </c>
      <c r="F55" s="109">
        <v>93610993.095213056</v>
      </c>
      <c r="G55" s="109">
        <v>-195566984.15913439</v>
      </c>
      <c r="H55" s="109">
        <v>-46499659.97638955</v>
      </c>
      <c r="I55" s="109">
        <v>0</v>
      </c>
      <c r="J55" s="109">
        <v>-38059635.77577395</v>
      </c>
      <c r="K55" s="109">
        <v>-8914305.5166702066</v>
      </c>
      <c r="L55" s="109">
        <v>-5712303.7762946654</v>
      </c>
      <c r="M55" s="109">
        <v>-4370173.8995301314</v>
      </c>
      <c r="N55" s="109">
        <v>0</v>
      </c>
      <c r="O55" s="109">
        <v>0</v>
      </c>
      <c r="P55" s="109">
        <v>0</v>
      </c>
      <c r="Q55" s="109">
        <v>15807629.296980573</v>
      </c>
      <c r="R55" s="109">
        <v>0</v>
      </c>
      <c r="S55" s="109">
        <v>0</v>
      </c>
      <c r="T55" s="126">
        <v>-189704440.7115995</v>
      </c>
      <c r="U55" s="127">
        <v>-189704440.7115995</v>
      </c>
      <c r="V55" s="109">
        <v>15807629.296980573</v>
      </c>
      <c r="W55" s="39"/>
      <c r="X55" s="128">
        <v>6352305.7762946682</v>
      </c>
      <c r="Y55" s="129"/>
      <c r="Z55" s="87"/>
      <c r="AA55" s="129"/>
      <c r="AB55" s="20"/>
      <c r="AD55" s="22">
        <v>0</v>
      </c>
      <c r="AE55" s="22">
        <v>0</v>
      </c>
      <c r="AF55" s="22">
        <v>0</v>
      </c>
      <c r="AG55" s="22">
        <v>641453032.27303231</v>
      </c>
      <c r="AH55" s="22">
        <v>-1343400030.6529355</v>
      </c>
      <c r="AI55" s="22">
        <v>-323169515.10524267</v>
      </c>
      <c r="AJ55" s="22">
        <v>0</v>
      </c>
      <c r="AK55" s="22">
        <v>-263175785.2670224</v>
      </c>
      <c r="AL55" s="22">
        <v>-61079224.098660767</v>
      </c>
      <c r="AM55" s="22">
        <v>-39394964.075693533</v>
      </c>
      <c r="AN55" s="22">
        <v>-29992820.707853757</v>
      </c>
      <c r="AO55" s="22">
        <v>0</v>
      </c>
      <c r="AP55" s="22">
        <v>0</v>
      </c>
      <c r="AQ55" s="22">
        <v>0</v>
      </c>
      <c r="AR55" s="22">
        <v>140833986.06319278</v>
      </c>
      <c r="AS55" s="22">
        <v>0</v>
      </c>
      <c r="AT55" s="22">
        <v>0</v>
      </c>
      <c r="AU55" s="22">
        <v>-1277925321.5711837</v>
      </c>
      <c r="AV55" s="22">
        <v>-1277925321.5711837</v>
      </c>
      <c r="AW55" s="22">
        <v>140833986.06319278</v>
      </c>
      <c r="AX55" s="22">
        <v>-1277925321.5711832</v>
      </c>
    </row>
    <row r="56" spans="2:50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30"/>
      <c r="U56" s="20"/>
      <c r="V56" s="20"/>
      <c r="W56" s="20"/>
      <c r="X56" s="20"/>
      <c r="Y56" s="20"/>
      <c r="Z56" s="20"/>
      <c r="AA56" s="20"/>
      <c r="AB56" s="20"/>
    </row>
    <row r="57" spans="2:50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2:50" x14ac:dyDescent="0.2">
      <c r="B58" s="20" t="s">
        <v>75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2:50" x14ac:dyDescent="0.2">
      <c r="B59" s="20" t="s">
        <v>76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2:50" x14ac:dyDescent="0.2">
      <c r="B60" s="20" t="s">
        <v>96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2:50" x14ac:dyDescent="0.2">
      <c r="B61" s="20" t="s">
        <v>77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2:50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  <headerFooter>
    <oddHeader>&amp;LREFILED April 19,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029C-BCF1-49D7-8FDF-574DE2F19779}">
  <dimension ref="A1:AK29"/>
  <sheetViews>
    <sheetView view="pageLayout" zoomScaleNormal="90" workbookViewId="0"/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8"/>
      <c r="B2" s="159" t="s">
        <v>117</v>
      </c>
      <c r="C2" s="160"/>
      <c r="D2" s="160"/>
      <c r="E2" s="160"/>
      <c r="F2" s="160"/>
      <c r="G2" s="160">
        <f>'Rock River I Economics'!H$40</f>
        <v>0</v>
      </c>
      <c r="H2" s="160">
        <f>'Rock River I Economics'!I$40</f>
        <v>-1.0254811764013136</v>
      </c>
      <c r="I2" s="160">
        <f>'Rock River I Economics'!J$40</f>
        <v>-1.8852390160044292</v>
      </c>
      <c r="J2" s="160">
        <f>'Rock River I Economics'!K$40</f>
        <v>-2.0512113177544018</v>
      </c>
      <c r="K2" s="160">
        <f>'Rock River I Economics'!L$40</f>
        <v>-3.6291514809338725</v>
      </c>
      <c r="L2" s="160">
        <f>'Rock River I Economics'!M$40</f>
        <v>-4.9002005204594656</v>
      </c>
      <c r="M2" s="160">
        <f>'Rock River I Economics'!N$40</f>
        <v>-5.8676513610367733</v>
      </c>
      <c r="N2" s="160">
        <f>'Rock River I Economics'!O$40</f>
        <v>-7.0046526354741445</v>
      </c>
      <c r="O2" s="160">
        <f>'Rock River I Economics'!P$40</f>
        <v>-7.0198459577358072</v>
      </c>
      <c r="P2" s="160">
        <f>'Rock River I Economics'!Q$40</f>
        <v>-8.6090425799750232</v>
      </c>
      <c r="Q2" s="160">
        <f>'Rock River I Economics'!R$40</f>
        <v>-8.4232097701074071</v>
      </c>
      <c r="R2" s="160">
        <f>'Rock River I Economics'!S$40</f>
        <v>-7.3027888619502743</v>
      </c>
      <c r="S2" s="160">
        <f>'Rock River I Economics'!T$40</f>
        <v>-0.47240110706926686</v>
      </c>
      <c r="T2" s="160">
        <f>'Rock River I Economics'!U$40</f>
        <v>-0.21973036797196066</v>
      </c>
      <c r="U2" s="160">
        <f>'Rock River I Economics'!V$40</f>
        <v>-3.2900282038079514</v>
      </c>
      <c r="V2" s="160">
        <f>'Rock River I Economics'!W$40</f>
        <v>-2.7350432166601575</v>
      </c>
      <c r="W2" s="160">
        <f>'Rock River I Economics'!X$40</f>
        <v>-5.0870702778855463</v>
      </c>
      <c r="X2" s="160">
        <f>'Rock River I Economics'!Y$40</f>
        <v>-5.8993200470244123</v>
      </c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</row>
    <row r="5" spans="1:37" ht="15.75" x14ac:dyDescent="0.25">
      <c r="C5" s="161" t="s">
        <v>118</v>
      </c>
      <c r="D5" s="162" t="s">
        <v>119</v>
      </c>
      <c r="I5" s="163"/>
    </row>
    <row r="25" spans="2:22" x14ac:dyDescent="0.25"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</row>
    <row r="28" spans="2:22" x14ac:dyDescent="0.25">
      <c r="C28" s="164"/>
    </row>
    <row r="29" spans="2:22" x14ac:dyDescent="0.25">
      <c r="E29" s="159"/>
    </row>
  </sheetData>
  <pageMargins left="0.7" right="0.7" top="0.75" bottom="0.75" header="0.3" footer="0.3"/>
  <pageSetup orientation="portrait" r:id="rId1"/>
  <headerFooter>
    <oddHeader>&amp;LREFILED April 19, 2023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4255E0-7F6C-452B-AD12-536D40441738}"/>
</file>

<file path=customXml/itemProps2.xml><?xml version="1.0" encoding="utf-8"?>
<ds:datastoreItem xmlns:ds="http://schemas.openxmlformats.org/officeDocument/2006/customXml" ds:itemID="{92074A64-5FB3-49DA-A80D-B43BA9DD79EB}"/>
</file>

<file path=customXml/itemProps3.xml><?xml version="1.0" encoding="utf-8"?>
<ds:datastoreItem xmlns:ds="http://schemas.openxmlformats.org/officeDocument/2006/customXml" ds:itemID="{E2A45C26-8612-448A-932E-C8795930FAB2}"/>
</file>

<file path=customXml/itemProps4.xml><?xml version="1.0" encoding="utf-8"?>
<ds:datastoreItem xmlns:ds="http://schemas.openxmlformats.org/officeDocument/2006/customXml" ds:itemID="{66D85B8B-04A2-40B1-B345-737FC747A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7</vt:lpstr>
      <vt:lpstr>Rock River I Economics</vt:lpstr>
      <vt:lpstr>Rock River I</vt:lpstr>
      <vt:lpstr>Change in Nominal Costs</vt:lpstr>
      <vt:lpstr>'Rock River I Economics'!Print_Area</vt:lpstr>
      <vt:lpstr>'Table 7'!Print_Area</vt:lpstr>
      <vt:lpstr>'Rock River I Economics'!Print_Titles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Son, Ariel (PacifiCorp)</cp:lastModifiedBy>
  <cp:lastPrinted>2023-02-27T23:51:59Z</cp:lastPrinted>
  <dcterms:created xsi:type="dcterms:W3CDTF">2019-01-09T20:26:02Z</dcterms:created>
  <dcterms:modified xsi:type="dcterms:W3CDTF">2023-04-19T06:54:00Z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