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465" windowWidth="18660" windowHeight="10560" tabRatio="843" activeTab="4"/>
  </bookViews>
  <sheets>
    <sheet name="Page 6.3" sheetId="19" r:id="rId1"/>
    <sheet name="Page 6.3.1" sheetId="35" r:id="rId2"/>
    <sheet name="Page 6.3.2" sheetId="41" r:id="rId3"/>
    <sheet name="Page 6.3.3" sheetId="32" r:id="rId4"/>
    <sheet name="Page 6.3.4" sheetId="4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4">[1]Jan!#REF!</definedName>
    <definedName name="\0">[1]Jan!#REF!</definedName>
    <definedName name="\A" localSheetId="4">#REF!</definedName>
    <definedName name="\A">#REF!</definedName>
    <definedName name="\B" localSheetId="4">#REF!</definedName>
    <definedName name="\B">#REF!</definedName>
    <definedName name="\BACK1" localSheetId="4">#REF!</definedName>
    <definedName name="\BACK1">#REF!</definedName>
    <definedName name="\BLOCK" localSheetId="4">#REF!</definedName>
    <definedName name="\BLOCK">#REF!</definedName>
    <definedName name="\BLOCKT" localSheetId="4">#REF!</definedName>
    <definedName name="\BLOCKT">#REF!</definedName>
    <definedName name="\C" localSheetId="4">#REF!</definedName>
    <definedName name="\C">#REF!</definedName>
    <definedName name="\COMP" localSheetId="4">#REF!</definedName>
    <definedName name="\COMP">#REF!</definedName>
    <definedName name="\COMPT" localSheetId="4">#REF!</definedName>
    <definedName name="\COMPT">#REF!</definedName>
    <definedName name="\G" localSheetId="4">#REF!</definedName>
    <definedName name="\G">#REF!</definedName>
    <definedName name="\I" localSheetId="4">#REF!</definedName>
    <definedName name="\I">#REF!</definedName>
    <definedName name="\K" localSheetId="4">#REF!</definedName>
    <definedName name="\K">#REF!</definedName>
    <definedName name="\L" localSheetId="4">#REF!</definedName>
    <definedName name="\L">#REF!</definedName>
    <definedName name="\M" localSheetId="4">#REF!</definedName>
    <definedName name="\M">#REF!</definedName>
    <definedName name="\P" localSheetId="4">#REF!</definedName>
    <definedName name="\P">#REF!</definedName>
    <definedName name="\Q" localSheetId="4">[2]Actual!#REF!</definedName>
    <definedName name="\Q">[2]Actual!#REF!</definedName>
    <definedName name="\R" localSheetId="4">#REF!</definedName>
    <definedName name="\R">#REF!</definedName>
    <definedName name="\S" localSheetId="4">#REF!</definedName>
    <definedName name="\S">#REF!</definedName>
    <definedName name="\TABLE1" localSheetId="4">#REF!</definedName>
    <definedName name="\TABLE1">#REF!</definedName>
    <definedName name="\TABLE2" localSheetId="4">#REF!</definedName>
    <definedName name="\TABLE2">#REF!</definedName>
    <definedName name="\TABLEA" localSheetId="4">#REF!</definedName>
    <definedName name="\TABLEA">#REF!</definedName>
    <definedName name="\TBL2" localSheetId="4">#REF!</definedName>
    <definedName name="\TBL2">#REF!</definedName>
    <definedName name="\TBL3" localSheetId="4">#REF!</definedName>
    <definedName name="\TBL3">#REF!</definedName>
    <definedName name="\TBL4" localSheetId="4">#REF!</definedName>
    <definedName name="\TBL4">#REF!</definedName>
    <definedName name="\TBL5" localSheetId="4">#REF!</definedName>
    <definedName name="\TBL5">#REF!</definedName>
    <definedName name="\W" localSheetId="4">#REF!</definedName>
    <definedName name="\W">#REF!</definedName>
    <definedName name="\WORK1" localSheetId="4">#REF!</definedName>
    <definedName name="\WORK1">#REF!</definedName>
    <definedName name="\X" localSheetId="4">#REF!</definedName>
    <definedName name="\X">#REF!</definedName>
    <definedName name="\Z" localSheetId="4">#REF!</definedName>
    <definedName name="\Z">#REF!</definedName>
    <definedName name="__123Graph_A" localSheetId="4" hidden="1">[3]Inputs!#REF!</definedName>
    <definedName name="__123Graph_A" hidden="1">[3]Inputs!#REF!</definedName>
    <definedName name="__123Graph_B" localSheetId="4" hidden="1">[3]Inputs!#REF!</definedName>
    <definedName name="__123Graph_B" hidden="1">[3]Inputs!#REF!</definedName>
    <definedName name="__123Graph_D" localSheetId="4" hidden="1">[3]Inputs!#REF!</definedName>
    <definedName name="__123Graph_D" hidden="1">[3]Inputs!#REF!</definedName>
    <definedName name="_100_SUM" localSheetId="1">#REF!</definedName>
    <definedName name="_100_SUM" localSheetId="2">#REF!</definedName>
    <definedName name="_100_SUM" localSheetId="4">#REF!</definedName>
    <definedName name="_100_SUM">#REF!</definedName>
    <definedName name="_1Price_Ta" localSheetId="4">#REF!</definedName>
    <definedName name="_1Price_Ta">#REF!</definedName>
    <definedName name="_2Price_Ta" localSheetId="4">#REF!</definedName>
    <definedName name="_2Price_Ta">#REF!</definedName>
    <definedName name="_B" localSheetId="4">'[4]Rate Design'!#REF!</definedName>
    <definedName name="_B">'[4]Rate Design'!#REF!</definedName>
    <definedName name="_Fill" localSheetId="4" hidden="1">#REF!</definedName>
    <definedName name="_Fill" hidden="1">#REF!</definedName>
    <definedName name="_idahoshr" localSheetId="4">#REF!</definedName>
    <definedName name="_idahoshr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MEN2" localSheetId="4">[1]Jan!#REF!</definedName>
    <definedName name="_MEN2">[1]Jan!#REF!</definedName>
    <definedName name="_MEN3" localSheetId="4">[1]Jan!#REF!</definedName>
    <definedName name="_MEN3">[1]Jan!#REF!</definedName>
    <definedName name="_Order1" hidden="1">0</definedName>
    <definedName name="_Order2" hidden="1">0</definedName>
    <definedName name="_P" localSheetId="4">#REF!</definedName>
    <definedName name="_P">#REF!</definedName>
    <definedName name="_Sort" localSheetId="4" hidden="1">#REF!</definedName>
    <definedName name="_Sort" hidden="1">#REF!</definedName>
    <definedName name="_TOP1" localSheetId="4">[1]Jan!#REF!</definedName>
    <definedName name="_TOP1">[1]Jan!#REF!</definedName>
    <definedName name="_WO800" localSheetId="4">#REF!</definedName>
    <definedName name="_WO800">#REF!</definedName>
    <definedName name="_WO800802" localSheetId="4">#REF!</definedName>
    <definedName name="_WO800802">#REF!</definedName>
    <definedName name="a" hidden="1">'[3]DSM Output'!$J$21:$J$23</definedName>
    <definedName name="Acct108364" localSheetId="4">'[5]Func Study'!#REF!</definedName>
    <definedName name="Acct108364">'[5]Func Study'!#REF!</definedName>
    <definedName name="Acct108364S" localSheetId="4">'[5]Func Study'!#REF!</definedName>
    <definedName name="Acct108364S">'[5]Func Study'!#REF!</definedName>
    <definedName name="Acct228.42TROJD" localSheetId="4">'[6]Func Study'!#REF!</definedName>
    <definedName name="Acct228.42TROJD">'[6]Func Study'!#REF!</definedName>
    <definedName name="Acct22842TROJD" localSheetId="4">'[6]Func Study'!#REF!</definedName>
    <definedName name="Acct22842TROJD">'[6]Func Study'!#REF!</definedName>
    <definedName name="Acct41011" localSheetId="4">'[7]Functional Study'!#REF!</definedName>
    <definedName name="Acct41011">'[7]Functional Study'!#REF!</definedName>
    <definedName name="Acct41011BADDEBT" localSheetId="4">'[7]Functional Study'!#REF!</definedName>
    <definedName name="Acct41011BADDEBT">'[7]Functional Study'!#REF!</definedName>
    <definedName name="Acct41011DITEXP" localSheetId="4">'[7]Functional Study'!#REF!</definedName>
    <definedName name="Acct41011DITEXP">'[7]Functional Study'!#REF!</definedName>
    <definedName name="Acct41011S" localSheetId="4">'[7]Functional Study'!#REF!</definedName>
    <definedName name="Acct41011S">'[7]Functional Study'!#REF!</definedName>
    <definedName name="Acct41011SE" localSheetId="4">'[7]Functional Study'!#REF!</definedName>
    <definedName name="Acct41011SE">'[7]Functional Study'!#REF!</definedName>
    <definedName name="Acct41011SG1" localSheetId="4">'[7]Functional Study'!#REF!</definedName>
    <definedName name="Acct41011SG1">'[7]Functional Study'!#REF!</definedName>
    <definedName name="Acct41011SG2" localSheetId="4">'[7]Functional Study'!#REF!</definedName>
    <definedName name="Acct41011SG2">'[7]Functional Study'!#REF!</definedName>
    <definedName name="ACCT41011SGCT" localSheetId="4">'[7]Functional Study'!#REF!</definedName>
    <definedName name="ACCT41011SGCT">'[7]Functional Study'!#REF!</definedName>
    <definedName name="Acct41011SGPP" localSheetId="4">'[7]Functional Study'!#REF!</definedName>
    <definedName name="Acct41011SGPP">'[7]Functional Study'!#REF!</definedName>
    <definedName name="Acct41011SNP" localSheetId="4">'[7]Functional Study'!#REF!</definedName>
    <definedName name="Acct41011SNP">'[7]Functional Study'!#REF!</definedName>
    <definedName name="ACCT41011SNPD" localSheetId="4">'[7]Functional Study'!#REF!</definedName>
    <definedName name="ACCT41011SNPD">'[7]Functional Study'!#REF!</definedName>
    <definedName name="Acct41011SO" localSheetId="4">'[7]Functional Study'!#REF!</definedName>
    <definedName name="Acct41011SO">'[7]Functional Study'!#REF!</definedName>
    <definedName name="Acct41011TROJP" localSheetId="4">'[7]Functional Study'!#REF!</definedName>
    <definedName name="Acct41011TROJP">'[7]Functional Study'!#REF!</definedName>
    <definedName name="Acct41111" localSheetId="4">'[7]Functional Study'!#REF!</definedName>
    <definedName name="Acct41111">'[7]Functional Study'!#REF!</definedName>
    <definedName name="Acct41111BADDEBT" localSheetId="4">'[7]Functional Study'!#REF!</definedName>
    <definedName name="Acct41111BADDEBT">'[7]Functional Study'!#REF!</definedName>
    <definedName name="Acct41111DITEXP" localSheetId="4">'[7]Functional Study'!#REF!</definedName>
    <definedName name="Acct41111DITEXP">'[7]Functional Study'!#REF!</definedName>
    <definedName name="Acct41111S" localSheetId="4">'[7]Functional Study'!#REF!</definedName>
    <definedName name="Acct41111S">'[7]Functional Study'!#REF!</definedName>
    <definedName name="Acct41111SE" localSheetId="4">'[7]Functional Study'!#REF!</definedName>
    <definedName name="Acct41111SE">'[7]Functional Study'!#REF!</definedName>
    <definedName name="Acct41111SG1" localSheetId="4">'[7]Functional Study'!#REF!</definedName>
    <definedName name="Acct41111SG1">'[7]Functional Study'!#REF!</definedName>
    <definedName name="Acct41111SG2" localSheetId="4">'[7]Functional Study'!#REF!</definedName>
    <definedName name="Acct41111SG2">'[7]Functional Study'!#REF!</definedName>
    <definedName name="Acct41111SG3" localSheetId="4">'[7]Functional Study'!#REF!</definedName>
    <definedName name="Acct41111SG3">'[7]Functional Study'!#REF!</definedName>
    <definedName name="Acct41111SGPP" localSheetId="4">'[7]Functional Study'!#REF!</definedName>
    <definedName name="Acct41111SGPP">'[7]Functional Study'!#REF!</definedName>
    <definedName name="Acct41111SNP" localSheetId="4">'[7]Functional Study'!#REF!</definedName>
    <definedName name="Acct41111SNP">'[7]Functional Study'!#REF!</definedName>
    <definedName name="Acct41111SNTP" localSheetId="4">'[7]Functional Study'!#REF!</definedName>
    <definedName name="Acct41111SNTP">'[7]Functional Study'!#REF!</definedName>
    <definedName name="Acct41111SO" localSheetId="4">'[7]Functional Study'!#REF!</definedName>
    <definedName name="Acct41111SO">'[7]Functional Study'!#REF!</definedName>
    <definedName name="Acct41111TROJP" localSheetId="4">'[7]Functional Study'!#REF!</definedName>
    <definedName name="Acct41111TROJP">'[7]Functional Study'!#REF!</definedName>
    <definedName name="Acct411BADDEBT" localSheetId="4">'[7]Functional Study'!#REF!</definedName>
    <definedName name="Acct411BADDEBT">'[7]Functional Study'!#REF!</definedName>
    <definedName name="Acct411DGP" localSheetId="4">'[7]Functional Study'!#REF!</definedName>
    <definedName name="Acct411DGP">'[7]Functional Study'!#REF!</definedName>
    <definedName name="Acct411DGU" localSheetId="4">'[7]Functional Study'!#REF!</definedName>
    <definedName name="Acct411DGU">'[7]Functional Study'!#REF!</definedName>
    <definedName name="Acct411DITEXP" localSheetId="4">'[7]Functional Study'!#REF!</definedName>
    <definedName name="Acct411DITEXP">'[7]Functional Study'!#REF!</definedName>
    <definedName name="Acct411DNPP" localSheetId="4">'[7]Functional Study'!#REF!</definedName>
    <definedName name="Acct411DNPP">'[7]Functional Study'!#REF!</definedName>
    <definedName name="Acct411DNPTP" localSheetId="4">'[7]Functional Study'!#REF!</definedName>
    <definedName name="Acct411DNPTP">'[7]Functional Study'!#REF!</definedName>
    <definedName name="Acct411S" localSheetId="4">'[7]Functional Study'!#REF!</definedName>
    <definedName name="Acct411S">'[7]Functional Study'!#REF!</definedName>
    <definedName name="Acct411SE" localSheetId="4">'[7]Functional Study'!#REF!</definedName>
    <definedName name="Acct411SE">'[7]Functional Study'!#REF!</definedName>
    <definedName name="Acct411SG" localSheetId="4">'[7]Functional Study'!#REF!</definedName>
    <definedName name="Acct411SG">'[7]Functional Study'!#REF!</definedName>
    <definedName name="Acct411SGPP" localSheetId="4">'[7]Functional Study'!#REF!</definedName>
    <definedName name="Acct411SGPP">'[7]Functional Study'!#REF!</definedName>
    <definedName name="Acct411SO" localSheetId="4">'[7]Functional Study'!#REF!</definedName>
    <definedName name="Acct411SO">'[7]Functional Study'!#REF!</definedName>
    <definedName name="Acct411TROJP" localSheetId="4">'[7]Functional Study'!#REF!</definedName>
    <definedName name="Acct411TROJP">'[7]Functional Study'!#REF!</definedName>
    <definedName name="Acct447DGU" localSheetId="4">'[6]Func Study'!#REF!</definedName>
    <definedName name="Acct447DGU">'[6]Func Study'!#REF!</definedName>
    <definedName name="ACCT904SG" localSheetId="4">'[8]Functional Study'!#REF!</definedName>
    <definedName name="ACCT904SG">'[8]Functional Study'!#REF!</definedName>
    <definedName name="AcctTable">[9]Variables!$AK$42:$AK$396</definedName>
    <definedName name="ActualROR">'[6]G+T+D+R+M'!$H$61</definedName>
    <definedName name="Adjs2avg">[10]Inputs!$L$255:'[10]Inputs'!$T$505</definedName>
    <definedName name="APR" localSheetId="4">[11]Backup!#REF!</definedName>
    <definedName name="APR">[11]Backup!#REF!</definedName>
    <definedName name="APRT" localSheetId="4">#REF!</definedName>
    <definedName name="APRT">#REF!</definedName>
    <definedName name="AUG" localSheetId="4">[11]Backup!#REF!</definedName>
    <definedName name="AUG">[11]Backup!#REF!</definedName>
    <definedName name="AUGT" localSheetId="4">#REF!</definedName>
    <definedName name="AUGT">#REF!</definedName>
    <definedName name="AvgFactors">[9]Factors!$B$3:$P$99</definedName>
    <definedName name="BACK1" localSheetId="4">#REF!</definedName>
    <definedName name="BACK1">#REF!</definedName>
    <definedName name="BACK2" localSheetId="4">#REF!</definedName>
    <definedName name="BACK2">#REF!</definedName>
    <definedName name="BACK3" localSheetId="4">#REF!</definedName>
    <definedName name="BACK3">#REF!</definedName>
    <definedName name="BACKUP1" localSheetId="4">#REF!</definedName>
    <definedName name="BACKUP1">#REF!</definedName>
    <definedName name="BOOKADJ" localSheetId="4">#REF!</definedName>
    <definedName name="BOOKADJ">#REF!</definedName>
    <definedName name="cap">[12]Readings!$B$2</definedName>
    <definedName name="Check" localSheetId="4">#REF!</definedName>
    <definedName name="Check">#REF!</definedName>
    <definedName name="COMADJ" localSheetId="4">#REF!</definedName>
    <definedName name="COMADJ">#REF!</definedName>
    <definedName name="COMP" localSheetId="4">#REF!</definedName>
    <definedName name="COMP">#REF!</definedName>
    <definedName name="COMPACTUAL" localSheetId="4">#REF!</definedName>
    <definedName name="COMPACTUAL">#REF!</definedName>
    <definedName name="COMPT" localSheetId="4">#REF!</definedName>
    <definedName name="COMPT">#REF!</definedName>
    <definedName name="COMPWEATHER" localSheetId="4">#REF!</definedName>
    <definedName name="COMPWEATHER">#REF!</definedName>
    <definedName name="Conversion">[13]Conversion!$A$2:$E$1253</definedName>
    <definedName name="D_TWKSHT" localSheetId="4">#REF!</definedName>
    <definedName name="D_TWKSHT">#REF!</definedName>
    <definedName name="_xlnm.Database" localSheetId="4">[14]Invoice!#REF!</definedName>
    <definedName name="_xlnm.Database">[14]Invoice!#REF!</definedName>
    <definedName name="DATE" localSheetId="4">[15]Jan!#REF!</definedName>
    <definedName name="DATE">[15]Jan!#REF!</definedName>
    <definedName name="DEC" localSheetId="4">[11]Backup!#REF!</definedName>
    <definedName name="DEC">[11]Backup!#REF!</definedName>
    <definedName name="DECT" localSheetId="4">#REF!</definedName>
    <definedName name="DECT">#REF!</definedName>
    <definedName name="Demand">[6]Inputs!$D$8</definedName>
    <definedName name="Dist_factor" localSheetId="4">#REF!</definedName>
    <definedName name="Dist_factor">#REF!</definedName>
    <definedName name="DistPeakMethod" localSheetId="4">[8]Inputs!#REF!</definedName>
    <definedName name="DistPeakMethod">[8]Inputs!#REF!</definedName>
    <definedName name="DUDE" localSheetId="4" hidden="1">#REF!</definedName>
    <definedName name="DUDE" hidden="1">#REF!</definedName>
    <definedName name="energy">[12]Readings!$B$3</definedName>
    <definedName name="Engy">[6]Inputs!$D$9</definedName>
    <definedName name="f101top" localSheetId="4">#REF!</definedName>
    <definedName name="f101top">#REF!</definedName>
    <definedName name="f104top" localSheetId="4">#REF!</definedName>
    <definedName name="f104top">#REF!</definedName>
    <definedName name="f138top" localSheetId="4">#REF!</definedName>
    <definedName name="f138top">#REF!</definedName>
    <definedName name="f140top" localSheetId="4">#REF!</definedName>
    <definedName name="f140top">#REF!</definedName>
    <definedName name="FactorType">[9]Variables!$AK$2:$AL$12</definedName>
    <definedName name="FACTP" localSheetId="4">#REF!</definedName>
    <definedName name="FACTP">#REF!</definedName>
    <definedName name="FEB" localSheetId="4">[11]Backup!#REF!</definedName>
    <definedName name="FEB">[11]Backup!#REF!</definedName>
    <definedName name="FEBT" localSheetId="4">#REF!</definedName>
    <definedName name="FEBT">#REF!</definedName>
    <definedName name="FranchiseTax">[10]Variables!$D$26</definedName>
    <definedName name="Func_Ftrs" localSheetId="4">#REF!</definedName>
    <definedName name="Func_Ftrs">#REF!</definedName>
    <definedName name="Func_GTD_Percents" localSheetId="4">#REF!</definedName>
    <definedName name="Func_GTD_Percents">#REF!</definedName>
    <definedName name="Func_MC" localSheetId="4">#REF!</definedName>
    <definedName name="Func_MC">#REF!</definedName>
    <definedName name="Func_Percents" localSheetId="4">#REF!</definedName>
    <definedName name="Func_Percents">#REF!</definedName>
    <definedName name="Func_Rev_Req1" localSheetId="4">#REF!</definedName>
    <definedName name="Func_Rev_Req1">#REF!</definedName>
    <definedName name="Func_Rev_Req2" localSheetId="4">#REF!</definedName>
    <definedName name="Func_Rev_Req2">#REF!</definedName>
    <definedName name="Func_Revenue" localSheetId="4">#REF!</definedName>
    <definedName name="Func_Revenue">#REF!</definedName>
    <definedName name="GREATER10MW" localSheetId="4">#REF!</definedName>
    <definedName name="GREATER10MW">#REF!</definedName>
    <definedName name="GTD_Percents" localSheetId="4">#REF!</definedName>
    <definedName name="GTD_Percents">#REF!</definedName>
    <definedName name="HEIGHT" localSheetId="4">#REF!</definedName>
    <definedName name="HEIGHT">#REF!</definedName>
    <definedName name="ID_0303_RVN_data" localSheetId="4">#REF!</definedName>
    <definedName name="ID_0303_RVN_data">#REF!</definedName>
    <definedName name="IDAHOSHR" localSheetId="4">#REF!</definedName>
    <definedName name="IDAHOSHR">#REF!</definedName>
    <definedName name="IDcontractsRVN" localSheetId="4">#REF!</definedName>
    <definedName name="IDcontractsRVN">#REF!</definedName>
    <definedName name="INDADJ" localSheetId="4">#REF!</definedName>
    <definedName name="INDADJ">#REF!</definedName>
    <definedName name="INPUT" localSheetId="4">[16]Summary!#REF!</definedName>
    <definedName name="INPUT">[16]Summary!#REF!</definedName>
    <definedName name="Instructions" localSheetId="4">#REF!</definedName>
    <definedName name="Instructions">#REF!</definedName>
    <definedName name="JAN" localSheetId="4">[11]Backup!#REF!</definedName>
    <definedName name="JAN">[11]Backup!#REF!</definedName>
    <definedName name="JANT" localSheetId="4">#REF!</definedName>
    <definedName name="JANT">#REF!</definedName>
    <definedName name="jjj">[17]Inputs!$N$18</definedName>
    <definedName name="JUL" localSheetId="4">[11]Backup!#REF!</definedName>
    <definedName name="JUL">[11]Backup!#REF!</definedName>
    <definedName name="JULT" localSheetId="4">#REF!</definedName>
    <definedName name="JULT">#REF!</definedName>
    <definedName name="JUN" localSheetId="4">[11]Backup!#REF!</definedName>
    <definedName name="JUN">[11]Backup!#REF!</definedName>
    <definedName name="JUNT" localSheetId="4">#REF!</definedName>
    <definedName name="JUNT">#REF!</definedName>
    <definedName name="Jurisdiction">[9]Variables!$AK$15</definedName>
    <definedName name="JurisNumber">[9]Variables!$AL$15</definedName>
    <definedName name="JVENTRY" localSheetId="4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4">#REF!</definedName>
    <definedName name="LABORMOD">#REF!</definedName>
    <definedName name="LABORROLL" localSheetId="4">#REF!</definedName>
    <definedName name="LABORROLL">#REF!</definedName>
    <definedName name="limcount" hidden="1">1</definedName>
    <definedName name="Line_Ext_Credit" localSheetId="4">#REF!</definedName>
    <definedName name="Line_Ext_Credit">#REF!</definedName>
    <definedName name="LOG" localSheetId="4">[11]Backup!#REF!</definedName>
    <definedName name="LOG">[11]Backup!#REF!</definedName>
    <definedName name="LOSS" localSheetId="4">[11]Backup!#REF!</definedName>
    <definedName name="LOSS">[11]Backup!#REF!</definedName>
    <definedName name="MACTIT" localSheetId="4">#REF!</definedName>
    <definedName name="MACTIT">#REF!</definedName>
    <definedName name="MAR" localSheetId="4">[11]Backup!#REF!</definedName>
    <definedName name="MAR">[11]Backup!#REF!</definedName>
    <definedName name="MART" localSheetId="4">#REF!</definedName>
    <definedName name="MART">#REF!</definedName>
    <definedName name="MAY" localSheetId="4">[11]Backup!#REF!</definedName>
    <definedName name="MAY">[11]Backup!#REF!</definedName>
    <definedName name="MAYT" localSheetId="4">#REF!</definedName>
    <definedName name="MAYT">#REF!</definedName>
    <definedName name="MCtoREV" localSheetId="4">#REF!</definedName>
    <definedName name="MCtoREV">#REF!</definedName>
    <definedName name="MEN" localSheetId="4">[1]Jan!#REF!</definedName>
    <definedName name="MEN">[1]Jan!#REF!</definedName>
    <definedName name="Menu_Begin" localSheetId="4">#REF!</definedName>
    <definedName name="Menu_Begin">#REF!</definedName>
    <definedName name="Menu_Caption" localSheetId="4">#REF!</definedName>
    <definedName name="Menu_Caption">#REF!</definedName>
    <definedName name="Menu_Large" localSheetId="4">#REF!</definedName>
    <definedName name="Menu_Large">#REF!</definedName>
    <definedName name="Menu_Name" localSheetId="4">#REF!</definedName>
    <definedName name="Menu_Name">#REF!</definedName>
    <definedName name="Menu_OnAction" localSheetId="4">#REF!</definedName>
    <definedName name="Menu_OnAction">#REF!</definedName>
    <definedName name="Menu_Parent" localSheetId="4">#REF!</definedName>
    <definedName name="Menu_Parent">#REF!</definedName>
    <definedName name="Menu_Small" localSheetId="4">#REF!</definedName>
    <definedName name="Menu_Small">#REF!</definedName>
    <definedName name="Method">[6]Inputs!$C$6</definedName>
    <definedName name="MONTH" localSheetId="4">[11]Backup!#REF!</definedName>
    <definedName name="MONTH">[11]Backup!#REF!</definedName>
    <definedName name="monthlist">[18]Table!$R$2:$S$13</definedName>
    <definedName name="monthtotals">'[18]WA SBC'!$D$40:$O$40</definedName>
    <definedName name="MTKWH" localSheetId="4">#REF!</definedName>
    <definedName name="MTKWH">#REF!</definedName>
    <definedName name="MTR_YR3">[19]Variables!$E$14</definedName>
    <definedName name="MTREV" localSheetId="4">#REF!</definedName>
    <definedName name="MTREV">#REF!</definedName>
    <definedName name="MULT" localSheetId="4">#REF!</definedName>
    <definedName name="MULT">#REF!</definedName>
    <definedName name="NetToGross">[10]Variables!$D$23</definedName>
    <definedName name="NEWMO1" localSheetId="4">[1]Jan!#REF!</definedName>
    <definedName name="NEWMO1">[1]Jan!#REF!</definedName>
    <definedName name="NEWMO2" localSheetId="4">[1]Jan!#REF!</definedName>
    <definedName name="NEWMO2">[1]Jan!#REF!</definedName>
    <definedName name="NEWMONTH" localSheetId="4">[1]Jan!#REF!</definedName>
    <definedName name="NEWMONTH">[1]Jan!#REF!</definedName>
    <definedName name="NORMALIZE" localSheetId="4">#REF!</definedName>
    <definedName name="NORMALIZE">#REF!</definedName>
    <definedName name="NOV" localSheetId="4">[11]Backup!#REF!</definedName>
    <definedName name="NOV">[11]Backup!#REF!</definedName>
    <definedName name="NOVT" localSheetId="4">#REF!</definedName>
    <definedName name="NOVT">#REF!</definedName>
    <definedName name="NPC">[8]Inputs!$N$18</definedName>
    <definedName name="NUM" localSheetId="4">#REF!</definedName>
    <definedName name="NUM">#REF!</definedName>
    <definedName name="O_MLIST" localSheetId="4">#REF!</definedName>
    <definedName name="O_MLIST">#REF!</definedName>
    <definedName name="OCT" localSheetId="4">[11]Backup!#REF!</definedName>
    <definedName name="OCT">[11]Backup!#REF!</definedName>
    <definedName name="OCTT" localSheetId="4">#REF!</definedName>
    <definedName name="OCTT">#REF!</definedName>
    <definedName name="ONE" localSheetId="4">[1]Jan!#REF!</definedName>
    <definedName name="ONE">[1]Jan!#REF!</definedName>
    <definedName name="option">'[20]Dist Misc'!$F$120</definedName>
    <definedName name="Page1" localSheetId="4">#REF!</definedName>
    <definedName name="Page1">#REF!</definedName>
    <definedName name="Page110" localSheetId="4">#REF!</definedName>
    <definedName name="Page110">#REF!</definedName>
    <definedName name="Page120" localSheetId="4">#REF!</definedName>
    <definedName name="Page120">#REF!</definedName>
    <definedName name="Page2" localSheetId="4">#REF!</definedName>
    <definedName name="Page2">#REF!</definedName>
    <definedName name="PAGE3" localSheetId="4">#REF!</definedName>
    <definedName name="PAGE3">#REF!</definedName>
    <definedName name="Page4" localSheetId="4">#REF!</definedName>
    <definedName name="Page4">#REF!</definedName>
    <definedName name="Page5" localSheetId="4">#REF!</definedName>
    <definedName name="Page5">#REF!</definedName>
    <definedName name="Page6" localSheetId="4">#REF!</definedName>
    <definedName name="Page6">#REF!</definedName>
    <definedName name="Page62" localSheetId="4">[21]TransInvest!#REF!</definedName>
    <definedName name="Page62">[21]TransInvest!#REF!</definedName>
    <definedName name="page65" localSheetId="4">#REF!</definedName>
    <definedName name="page65">#REF!</definedName>
    <definedName name="page66" localSheetId="4">#REF!</definedName>
    <definedName name="page66">#REF!</definedName>
    <definedName name="page67" localSheetId="4">#REF!</definedName>
    <definedName name="page67">#REF!</definedName>
    <definedName name="page68" localSheetId="4">#REF!</definedName>
    <definedName name="page68">#REF!</definedName>
    <definedName name="page69" localSheetId="4">#REF!</definedName>
    <definedName name="page69">#REF!</definedName>
    <definedName name="Page7" localSheetId="4">#REF!</definedName>
    <definedName name="Page7">#REF!</definedName>
    <definedName name="page8" localSheetId="4">#REF!</definedName>
    <definedName name="page8">#REF!</definedName>
    <definedName name="PALL" localSheetId="4">#REF!</definedName>
    <definedName name="PALL">#REF!</definedName>
    <definedName name="PBLOCK" localSheetId="4">#REF!</definedName>
    <definedName name="PBLOCK">#REF!</definedName>
    <definedName name="PBLOCKWZ" localSheetId="4">#REF!</definedName>
    <definedName name="PBLOCKWZ">#REF!</definedName>
    <definedName name="PCOMP" localSheetId="4">#REF!</definedName>
    <definedName name="PCOMP">#REF!</definedName>
    <definedName name="PCOMPOSITES" localSheetId="4">#REF!</definedName>
    <definedName name="PCOMPOSITES">#REF!</definedName>
    <definedName name="PCOMPWZ" localSheetId="4">#REF!</definedName>
    <definedName name="PCOMPWZ">#REF!</definedName>
    <definedName name="PeakMethod">[6]Inputs!$T$5</definedName>
    <definedName name="PMAC" localSheetId="4">[11]Backup!#REF!</definedName>
    <definedName name="PMAC">[11]Backup!#REF!</definedName>
    <definedName name="PRESENT" localSheetId="4">#REF!</definedName>
    <definedName name="PRESENT">#REF!</definedName>
    <definedName name="PRICCHNG" localSheetId="4">#REF!</definedName>
    <definedName name="PRICCHNG">#REF!</definedName>
    <definedName name="_xlnm.Print_Area" localSheetId="0">'Page 6.3'!$A$1:$J$55</definedName>
    <definedName name="_xlnm.Print_Area" localSheetId="1">'Page 6.3.1'!$A$1:$J$50</definedName>
    <definedName name="_xlnm.Print_Area" localSheetId="2">'Page 6.3.2'!$A$1:$K$64</definedName>
    <definedName name="_xlnm.Print_Area" localSheetId="3">'Page 6.3.3'!$A$1:$N$47</definedName>
    <definedName name="_xlnm.Print_Area" localSheetId="4">'Page 6.3.4'!$A$1:$H$43</definedName>
    <definedName name="Print_Area_MI" localSheetId="4">#REF!</definedName>
    <definedName name="Print_Area_MI">#REF!</definedName>
    <definedName name="PTABLES" localSheetId="4">#REF!</definedName>
    <definedName name="PTABLES">#REF!</definedName>
    <definedName name="PTDMOD" localSheetId="4">#REF!</definedName>
    <definedName name="PTDMOD">#REF!</definedName>
    <definedName name="PTDROLL" localSheetId="4">#REF!</definedName>
    <definedName name="PTDROLL">#REF!</definedName>
    <definedName name="PTMOD" localSheetId="4">#REF!</definedName>
    <definedName name="PTMOD">#REF!</definedName>
    <definedName name="PTROLL" localSheetId="4">#REF!</definedName>
    <definedName name="PTROLL">#REF!</definedName>
    <definedName name="PWORKBACK" localSheetId="4">#REF!</definedName>
    <definedName name="PWORKBACK">#REF!</definedName>
    <definedName name="Query1" localSheetId="4">#REF!</definedName>
    <definedName name="Query1">#REF!</definedName>
    <definedName name="RC_ADJ" localSheetId="4">#REF!</definedName>
    <definedName name="RC_ADJ">#REF!</definedName>
    <definedName name="RESADJ" localSheetId="4">#REF!</definedName>
    <definedName name="RESADJ">#REF!</definedName>
    <definedName name="ResourceSupplier">[10]Variables!$D$28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4">#REF!</definedName>
    <definedName name="REV_SCHD">#REF!</definedName>
    <definedName name="Revenue_by_month_take_2" localSheetId="4">#REF!</definedName>
    <definedName name="Revenue_by_month_take_2">#REF!</definedName>
    <definedName name="RevenueCheck" localSheetId="4">#REF!</definedName>
    <definedName name="RevenueCheck">#REF!</definedName>
    <definedName name="RevReqSettle" localSheetId="4">#REF!</definedName>
    <definedName name="RevReqSettle">#REF!</definedName>
    <definedName name="REVVSTRS" localSheetId="4">#REF!</definedName>
    <definedName name="REVVSTRS">#REF!</definedName>
    <definedName name="RISFORM" localSheetId="4">#REF!</definedName>
    <definedName name="RISFORM">#REF!</definedName>
    <definedName name="SCH33CUSTS" localSheetId="4">#REF!</definedName>
    <definedName name="SCH33CUSTS">#REF!</definedName>
    <definedName name="SCH48ADJ" localSheetId="4">#REF!</definedName>
    <definedName name="SCH48ADJ">#REF!</definedName>
    <definedName name="SCH98NOR" localSheetId="4">#REF!</definedName>
    <definedName name="SCH98NOR">#REF!</definedName>
    <definedName name="SCHED47" localSheetId="4">#REF!</definedName>
    <definedName name="SCHED47">#REF!</definedName>
    <definedName name="Schedule">[8]Inputs!$N$14</definedName>
    <definedName name="se" localSheetId="4">#REF!</definedName>
    <definedName name="se">#REF!</definedName>
    <definedName name="SECOND" localSheetId="4">[1]Jan!#REF!</definedName>
    <definedName name="SECOND">[1]Jan!#REF!</definedName>
    <definedName name="SEP" localSheetId="4">[11]Backup!#REF!</definedName>
    <definedName name="SEP">[11]Backup!#REF!</definedName>
    <definedName name="SEPT" localSheetId="4">#REF!</definedName>
    <definedName name="SEPT">#REF!</definedName>
    <definedName name="SERVICES_3" localSheetId="4">#REF!</definedName>
    <definedName name="SERVICES_3">#REF!</definedName>
    <definedName name="sg" localSheetId="4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_LABOR___BENEFITS_P76640_ACCRUAL_JAN00" localSheetId="4">#REF!</definedName>
    <definedName name="SP_LABOR___BENEFITS_P76640_ACCRUAL_JAN00">#REF!</definedName>
    <definedName name="START" localSheetId="4">[1]Jan!#REF!</definedName>
    <definedName name="START">[1]Jan!#REF!</definedName>
    <definedName name="SUM_TAB1" localSheetId="4">#REF!</definedName>
    <definedName name="SUM_TAB1">#REF!</definedName>
    <definedName name="SUM_TAB2" localSheetId="4">#REF!</definedName>
    <definedName name="SUM_TAB2">#REF!</definedName>
    <definedName name="SUM_TAB3" localSheetId="4">#REF!</definedName>
    <definedName name="SUM_TAB3">#REF!</definedName>
    <definedName name="SUMMARY" localSheetId="4">#REF!</definedName>
    <definedName name="SUMMARY">#REF!</definedName>
    <definedName name="TABLE_1" localSheetId="4">#REF!</definedName>
    <definedName name="TABLE_1">#REF!</definedName>
    <definedName name="TABLE_2" localSheetId="4">#REF!</definedName>
    <definedName name="TABLE_2">#REF!</definedName>
    <definedName name="TABLE_3" localSheetId="4">#REF!</definedName>
    <definedName name="TABLE_3">#REF!</definedName>
    <definedName name="TABLE_4" localSheetId="4">#REF!</definedName>
    <definedName name="TABLE_4">#REF!</definedName>
    <definedName name="TABLE_4_A" localSheetId="4">#REF!</definedName>
    <definedName name="TABLE_4_A">#REF!</definedName>
    <definedName name="TABLE_5" localSheetId="4">#REF!</definedName>
    <definedName name="TABLE_5">#REF!</definedName>
    <definedName name="TABLE_6" localSheetId="4">#REF!</definedName>
    <definedName name="TABLE_6">#REF!</definedName>
    <definedName name="TABLE_7" localSheetId="4">#REF!</definedName>
    <definedName name="TABLE_7">#REF!</definedName>
    <definedName name="TABLE1" localSheetId="4">#REF!</definedName>
    <definedName name="TABLE1">#REF!</definedName>
    <definedName name="TABLE2" localSheetId="4">#REF!</definedName>
    <definedName name="TABLE2">#REF!</definedName>
    <definedName name="TABLEA" localSheetId="4">#REF!</definedName>
    <definedName name="TABLEA">#REF!</definedName>
    <definedName name="TABLEONE" localSheetId="4">#REF!</definedName>
    <definedName name="TABLEONE">#REF!</definedName>
    <definedName name="TargetROR">[6]Inputs!$G$29</definedName>
    <definedName name="TDMOD" localSheetId="4">#REF!</definedName>
    <definedName name="TDMOD">#REF!</definedName>
    <definedName name="TDROLL" localSheetId="4">#REF!</definedName>
    <definedName name="TDROLL">#REF!</definedName>
    <definedName name="TEMPADJ" localSheetId="4">#REF!</definedName>
    <definedName name="TEMPADJ">#REF!</definedName>
    <definedName name="Test" localSheetId="4">#REF!</definedName>
    <definedName name="Test">#REF!</definedName>
    <definedName name="Test1" localSheetId="4">#REF!</definedName>
    <definedName name="Test1">#REF!</definedName>
    <definedName name="Test2" localSheetId="4">#REF!</definedName>
    <definedName name="Test2">#REF!</definedName>
    <definedName name="Test3" localSheetId="4">#REF!</definedName>
    <definedName name="Test3">#REF!</definedName>
    <definedName name="Test4" localSheetId="4">#REF!</definedName>
    <definedName name="Test4">#REF!</definedName>
    <definedName name="Test5" localSheetId="4">#REF!</definedName>
    <definedName name="Test5">#REF!</definedName>
    <definedName name="TRANSM_2">[22]Transm2!$A$1:$M$461:'[22]10 Yr FC'!$M$47</definedName>
    <definedName name="UAACT115S" localSheetId="4">'[8]Functional Study'!#REF!</definedName>
    <definedName name="UAACT115S">'[8]Functional Study'!#REF!</definedName>
    <definedName name="UACCT115" localSheetId="4">'[8]Functional Study'!#REF!</definedName>
    <definedName name="UACCT115">'[8]Functional Study'!#REF!</definedName>
    <definedName name="UACCT115DGP" localSheetId="4">'[8]Functional Study'!#REF!</definedName>
    <definedName name="UACCT115DGP">'[8]Functional Study'!#REF!</definedName>
    <definedName name="UACCT115SG" localSheetId="4">'[8]Functional Study'!#REF!</definedName>
    <definedName name="UACCT115SG">'[8]Functional Study'!#REF!</definedName>
    <definedName name="UAcct22842Trojd" localSheetId="4">'[6]Func Study'!#REF!</definedName>
    <definedName name="UAcct22842Trojd">'[6]Func Study'!#REF!</definedName>
    <definedName name="UACCT41020" localSheetId="4">'[7]Functional Study'!#REF!</definedName>
    <definedName name="UACCT41020">'[7]Functional Study'!#REF!</definedName>
    <definedName name="UACCT41020BADDEBT" localSheetId="4">'[7]Functional Study'!#REF!</definedName>
    <definedName name="UACCT41020BADDEBT">'[7]Functional Study'!#REF!</definedName>
    <definedName name="UACCT41020DITEXP" localSheetId="4">'[7]Functional Study'!#REF!</definedName>
    <definedName name="UACCT41020DITEXP">'[7]Functional Study'!#REF!</definedName>
    <definedName name="UACCT41020DNPU" localSheetId="4">'[7]Functional Study'!#REF!</definedName>
    <definedName name="UACCT41020DNPU">'[7]Functional Study'!#REF!</definedName>
    <definedName name="UACCT41020S" localSheetId="4">'[7]Functional Study'!#REF!</definedName>
    <definedName name="UACCT41020S">'[7]Functional Study'!#REF!</definedName>
    <definedName name="UACCT41020SE" localSheetId="4">'[7]Functional Study'!#REF!</definedName>
    <definedName name="UACCT41020SE">'[7]Functional Study'!#REF!</definedName>
    <definedName name="UACCT41020SG" localSheetId="4">'[7]Functional Study'!#REF!</definedName>
    <definedName name="UACCT41020SG">'[7]Functional Study'!#REF!</definedName>
    <definedName name="UACCT41020SGCT" localSheetId="4">'[7]Functional Study'!#REF!</definedName>
    <definedName name="UACCT41020SGCT">'[7]Functional Study'!#REF!</definedName>
    <definedName name="UACCT41020SGPP" localSheetId="4">'[7]Functional Study'!#REF!</definedName>
    <definedName name="UACCT41020SGPP">'[7]Functional Study'!#REF!</definedName>
    <definedName name="UACCT41020SO" localSheetId="4">'[7]Functional Study'!#REF!</definedName>
    <definedName name="UACCT41020SO">'[7]Functional Study'!#REF!</definedName>
    <definedName name="UACCT41020TROJP" localSheetId="4">'[7]Functional Study'!#REF!</definedName>
    <definedName name="UACCT41020TROJP">'[7]Functional Study'!#REF!</definedName>
    <definedName name="UACCT4102SNPD" localSheetId="4">'[7]Functional Study'!#REF!</definedName>
    <definedName name="UACCT4102SNPD">'[7]Functional Study'!#REF!</definedName>
    <definedName name="UAcct41111" localSheetId="4">'[7]Functional Study'!#REF!</definedName>
    <definedName name="UAcct41111">'[7]Functional Study'!#REF!</definedName>
    <definedName name="UAcct41111Baddebt" localSheetId="4">'[7]Functional Study'!#REF!</definedName>
    <definedName name="UAcct41111Baddebt">'[7]Functional Study'!#REF!</definedName>
    <definedName name="UAcct41111Dgp" localSheetId="4">'[7]Functional Study'!#REF!</definedName>
    <definedName name="UAcct41111Dgp">'[7]Functional Study'!#REF!</definedName>
    <definedName name="UAcct41111Dgu" localSheetId="4">'[7]Functional Study'!#REF!</definedName>
    <definedName name="UAcct41111Dgu">'[7]Functional Study'!#REF!</definedName>
    <definedName name="UAcct41111Ditexp" localSheetId="4">'[7]Functional Study'!#REF!</definedName>
    <definedName name="UAcct41111Ditexp">'[7]Functional Study'!#REF!</definedName>
    <definedName name="UAcct41111Dnpp" localSheetId="4">'[7]Functional Study'!#REF!</definedName>
    <definedName name="UAcct41111Dnpp">'[7]Functional Study'!#REF!</definedName>
    <definedName name="UAcct41111Dnptp" localSheetId="4">'[7]Functional Study'!#REF!</definedName>
    <definedName name="UAcct41111Dnptp">'[7]Functional Study'!#REF!</definedName>
    <definedName name="UAcct41111S" localSheetId="4">'[7]Functional Study'!#REF!</definedName>
    <definedName name="UAcct41111S">'[7]Functional Study'!#REF!</definedName>
    <definedName name="UAcct41111Se" localSheetId="4">'[7]Functional Study'!#REF!</definedName>
    <definedName name="UAcct41111Se">'[7]Functional Study'!#REF!</definedName>
    <definedName name="UAcct41111Sg" localSheetId="4">'[7]Functional Study'!#REF!</definedName>
    <definedName name="UAcct41111Sg">'[7]Functional Study'!#REF!</definedName>
    <definedName name="UAcct41111Sgpp" localSheetId="4">'[7]Functional Study'!#REF!</definedName>
    <definedName name="UAcct41111Sgpp">'[7]Functional Study'!#REF!</definedName>
    <definedName name="UAcct41111So" localSheetId="4">'[7]Functional Study'!#REF!</definedName>
    <definedName name="UAcct41111So">'[7]Functional Study'!#REF!</definedName>
    <definedName name="UAcct41111Trojp" localSheetId="4">'[7]Functional Study'!#REF!</definedName>
    <definedName name="UAcct41111Trojp">'[7]Functional Study'!#REF!</definedName>
    <definedName name="UAcct447CAEE" localSheetId="4">'[5]Func Study'!#REF!</definedName>
    <definedName name="UAcct447CAEE">'[5]Func Study'!#REF!</definedName>
    <definedName name="UAcct447CAGE" localSheetId="4">'[5]Func Study'!#REF!</definedName>
    <definedName name="UAcct447CAGE">'[5]Func Study'!#REF!</definedName>
    <definedName name="UAcct447Dgu" localSheetId="4">'[6]Func Study'!#REF!</definedName>
    <definedName name="UAcct447Dgu">'[6]Func Study'!#REF!</definedName>
    <definedName name="UAcct453CAGE" localSheetId="4">'[5]Func Study'!#REF!</definedName>
    <definedName name="UAcct453CAGE">'[5]Func Study'!#REF!</definedName>
    <definedName name="UAcct453CAGW" localSheetId="4">'[5]Func Study'!#REF!</definedName>
    <definedName name="UAcct453CAGW">'[5]Func Study'!#REF!</definedName>
    <definedName name="UAcct502JBG" localSheetId="4">'[5]Func Study'!#REF!</definedName>
    <definedName name="UAcct502JBG">'[5]Func Study'!#REF!</definedName>
    <definedName name="UAcct505JBG" localSheetId="4">'[5]Func Study'!#REF!</definedName>
    <definedName name="UAcct505JBG">'[5]Func Study'!#REF!</definedName>
    <definedName name="UAcct506JBG" localSheetId="4">'[5]Func Study'!#REF!</definedName>
    <definedName name="UAcct506JBG">'[5]Func Study'!#REF!</definedName>
    <definedName name="UAcct507JBG" localSheetId="4">'[5]Func Study'!#REF!</definedName>
    <definedName name="UAcct507JBG">'[5]Func Study'!#REF!</definedName>
    <definedName name="UAcct510JBG" localSheetId="4">'[5]Func Study'!#REF!</definedName>
    <definedName name="UAcct510JBG">'[5]Func Study'!#REF!</definedName>
    <definedName name="UAcct511JBG" localSheetId="4">'[5]Func Study'!#REF!</definedName>
    <definedName name="UAcct511JBG">'[5]Func Study'!#REF!</definedName>
    <definedName name="UAcct512JBG" localSheetId="4">'[5]Func Study'!#REF!</definedName>
    <definedName name="UAcct512JBG">'[5]Func Study'!#REF!</definedName>
    <definedName name="UAcct513JBG" localSheetId="4">'[5]Func Study'!#REF!</definedName>
    <definedName name="UAcct513JBG">'[5]Func Study'!#REF!</definedName>
    <definedName name="UAcct514JBG" localSheetId="4">'[5]Func Study'!#REF!</definedName>
    <definedName name="UAcct514JBG">'[5]Func Study'!#REF!</definedName>
    <definedName name="UAcct5506SE" localSheetId="4">'[5]Func Study'!#REF!</definedName>
    <definedName name="UAcct5506SE">'[5]Func Study'!#REF!</definedName>
    <definedName name="UAcct555CAEE" localSheetId="4">'[5]Func Study'!#REF!</definedName>
    <definedName name="UAcct555CAEE">'[5]Func Study'!#REF!</definedName>
    <definedName name="UAcct555CAGE" localSheetId="4">'[5]Func Study'!#REF!</definedName>
    <definedName name="UAcct555CAGE">'[5]Func Study'!#REF!</definedName>
    <definedName name="Uacct904SG" localSheetId="4">'[8]Functional Study'!#REF!</definedName>
    <definedName name="Uacct904SG">'[8]Functional Study'!#REF!</definedName>
    <definedName name="UNBILREV" localSheetId="4">#REF!</definedName>
    <definedName name="UNBILREV">#REF!</definedName>
    <definedName name="UncollectibleAccounts">[10]Variables!$D$25</definedName>
    <definedName name="UtGrossReceipts">[10]Variables!$D$29</definedName>
    <definedName name="ValidAccount">[9]Variables!$AK$43:$AK$369</definedName>
    <definedName name="VAR" localSheetId="4">[11]Backup!#REF!</definedName>
    <definedName name="VAR">[11]Backup!#REF!</definedName>
    <definedName name="VARIABLE" localSheetId="4">[16]Summary!#REF!</definedName>
    <definedName name="VARIABLE">[16]Summary!#REF!</definedName>
    <definedName name="VOUCHER" localSheetId="4">#REF!</definedName>
    <definedName name="VOUCHER">#REF!</definedName>
    <definedName name="WaRevenueTax">[10]Variables!$D$27</definedName>
    <definedName name="WEATHER" localSheetId="4">#REF!</definedName>
    <definedName name="WEATHER">#REF!</definedName>
    <definedName name="WEATHRNORM" localSheetId="4">#REF!</definedName>
    <definedName name="WEATHRNORM">#REF!</definedName>
    <definedName name="WIDTH" localSheetId="4">#REF!</definedName>
    <definedName name="WIDTH">#REF!</definedName>
    <definedName name="WinterPeak">'[23]Load Data'!$D$9:$H$12,'[23]Load Data'!$D$20:$H$22</definedName>
    <definedName name="WORK1" localSheetId="4">#REF!</definedName>
    <definedName name="WORK1">#REF!</definedName>
    <definedName name="WORK2" localSheetId="4">#REF!</definedName>
    <definedName name="WORK2">#REF!</definedName>
    <definedName name="WORK3" localSheetId="4">#REF!</definedName>
    <definedName name="WORK3">#REF!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'[24]Weather Present'!$K$7</definedName>
    <definedName name="y" hidden="1">'[3]DSM Output'!$B$21:$B$23</definedName>
    <definedName name="Year" localSheetId="4">#REF!</definedName>
    <definedName name="Year">#REF!</definedName>
    <definedName name="YEFactors">[9]Factors!$S$3:$AG$99</definedName>
    <definedName name="z" hidden="1">'[3]DSM Output'!$G$21:$G$23</definedName>
    <definedName name="ZA" localSheetId="4">'[25] annual balance '!#REF!</definedName>
    <definedName name="ZA">'[25] annual balance '!#REF!</definedName>
  </definedNames>
  <calcPr calcId="145621" calcMode="manual"/>
</workbook>
</file>

<file path=xl/calcChain.xml><?xml version="1.0" encoding="utf-8"?>
<calcChain xmlns="http://schemas.openxmlformats.org/spreadsheetml/2006/main">
  <c r="L6" i="32" l="1"/>
  <c r="M6" i="32" l="1"/>
  <c r="F38" i="42" l="1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E39" i="42" l="1"/>
  <c r="F39" i="42"/>
  <c r="I52" i="41" l="1"/>
  <c r="I51" i="41"/>
  <c r="I49" i="41"/>
  <c r="I48" i="41"/>
  <c r="I47" i="41"/>
  <c r="I46" i="41"/>
  <c r="I36" i="41"/>
  <c r="I35" i="41"/>
  <c r="I33" i="41"/>
  <c r="I32" i="41"/>
  <c r="I31" i="41"/>
  <c r="I30" i="41"/>
  <c r="I20" i="41"/>
  <c r="I19" i="41"/>
  <c r="I17" i="41"/>
  <c r="I16" i="41"/>
  <c r="I15" i="41"/>
  <c r="I14" i="41"/>
  <c r="I41" i="35"/>
  <c r="I40" i="35"/>
  <c r="I38" i="35"/>
  <c r="I35" i="35"/>
  <c r="I33" i="35"/>
  <c r="I28" i="35"/>
  <c r="I27" i="35"/>
  <c r="I26" i="35"/>
  <c r="I24" i="35"/>
  <c r="I23" i="35"/>
  <c r="I22" i="35"/>
  <c r="I21" i="35"/>
  <c r="I41" i="19"/>
  <c r="I40" i="19"/>
  <c r="I38" i="19"/>
  <c r="I35" i="19"/>
  <c r="I33" i="19"/>
  <c r="I28" i="19"/>
  <c r="I27" i="19"/>
  <c r="I26" i="19"/>
  <c r="I24" i="19"/>
  <c r="I23" i="19"/>
  <c r="I22" i="19"/>
  <c r="I21" i="19"/>
  <c r="K39" i="32" l="1"/>
  <c r="F6" i="32" l="1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I37" i="32" s="1"/>
  <c r="J37" i="32" s="1"/>
  <c r="L37" i="32" s="1"/>
  <c r="F38" i="32"/>
  <c r="I23" i="32" l="1"/>
  <c r="J23" i="32" s="1"/>
  <c r="L23" i="32" s="1"/>
  <c r="I27" i="32"/>
  <c r="J27" i="32" s="1"/>
  <c r="L27" i="32" s="1"/>
  <c r="I11" i="32"/>
  <c r="J11" i="32" s="1"/>
  <c r="L11" i="32" s="1"/>
  <c r="I35" i="32"/>
  <c r="I6" i="32"/>
  <c r="I7" i="32"/>
  <c r="J7" i="32" s="1"/>
  <c r="L7" i="32" s="1"/>
  <c r="I15" i="32"/>
  <c r="J15" i="32" s="1"/>
  <c r="L15" i="32" s="1"/>
  <c r="I24" i="32"/>
  <c r="J24" i="32" s="1"/>
  <c r="L24" i="32" s="1"/>
  <c r="I21" i="32"/>
  <c r="J21" i="32" s="1"/>
  <c r="L21" i="32" s="1"/>
  <c r="I33" i="32"/>
  <c r="J33" i="32" s="1"/>
  <c r="L33" i="32" s="1"/>
  <c r="I20" i="32"/>
  <c r="J20" i="32" s="1"/>
  <c r="L20" i="32" s="1"/>
  <c r="I12" i="32"/>
  <c r="J12" i="32" s="1"/>
  <c r="L12" i="32" s="1"/>
  <c r="I31" i="32"/>
  <c r="J31" i="32" s="1"/>
  <c r="L31" i="32" s="1"/>
  <c r="I9" i="32"/>
  <c r="J9" i="32" s="1"/>
  <c r="L9" i="32" s="1"/>
  <c r="I22" i="32"/>
  <c r="J22" i="32" s="1"/>
  <c r="L22" i="32" s="1"/>
  <c r="I26" i="32"/>
  <c r="J26" i="32" s="1"/>
  <c r="L26" i="32" s="1"/>
  <c r="I34" i="32"/>
  <c r="J34" i="32" s="1"/>
  <c r="L34" i="32" s="1"/>
  <c r="I38" i="32"/>
  <c r="J38" i="32" s="1"/>
  <c r="L38" i="32" s="1"/>
  <c r="I28" i="32"/>
  <c r="J28" i="32" s="1"/>
  <c r="L28" i="32" s="1"/>
  <c r="I30" i="32"/>
  <c r="J30" i="32" s="1"/>
  <c r="L30" i="32" s="1"/>
  <c r="I19" i="32"/>
  <c r="J19" i="32" s="1"/>
  <c r="L19" i="32" s="1"/>
  <c r="I13" i="32"/>
  <c r="J13" i="32" s="1"/>
  <c r="L13" i="32" s="1"/>
  <c r="I29" i="32"/>
  <c r="J29" i="32" s="1"/>
  <c r="L29" i="32" s="1"/>
  <c r="I14" i="32"/>
  <c r="J14" i="32" s="1"/>
  <c r="L14" i="32" s="1"/>
  <c r="I17" i="32"/>
  <c r="J17" i="32" s="1"/>
  <c r="L17" i="32" s="1"/>
  <c r="I25" i="32"/>
  <c r="J25" i="32" s="1"/>
  <c r="L25" i="32" s="1"/>
  <c r="I32" i="32"/>
  <c r="J32" i="32" s="1"/>
  <c r="L32" i="32" s="1"/>
  <c r="I8" i="32"/>
  <c r="J8" i="32" s="1"/>
  <c r="L8" i="32" s="1"/>
  <c r="I18" i="32"/>
  <c r="J18" i="32" s="1"/>
  <c r="L18" i="32" s="1"/>
  <c r="F12" i="41" l="1"/>
  <c r="F34" i="19"/>
  <c r="J35" i="32"/>
  <c r="L35" i="32" s="1"/>
  <c r="F17" i="19" s="1"/>
  <c r="I17" i="19" s="1"/>
  <c r="J6" i="32"/>
  <c r="I36" i="32"/>
  <c r="J36" i="32" s="1"/>
  <c r="L36" i="32" s="1"/>
  <c r="F20" i="19"/>
  <c r="I20" i="19" s="1"/>
  <c r="F35" i="19"/>
  <c r="F39" i="19"/>
  <c r="N30" i="32"/>
  <c r="F28" i="19"/>
  <c r="F28" i="35" s="1"/>
  <c r="N31" i="32"/>
  <c r="F40" i="19"/>
  <c r="F40" i="35" s="1"/>
  <c r="N26" i="32"/>
  <c r="F11" i="19"/>
  <c r="I11" i="19" s="1"/>
  <c r="N33" i="32"/>
  <c r="F41" i="19"/>
  <c r="F12" i="19"/>
  <c r="I12" i="19" s="1"/>
  <c r="M7" i="32"/>
  <c r="M23" i="32"/>
  <c r="M28" i="32"/>
  <c r="N20" i="32"/>
  <c r="F14" i="19"/>
  <c r="I14" i="19" s="1"/>
  <c r="N24" i="32"/>
  <c r="N17" i="32"/>
  <c r="N28" i="32"/>
  <c r="N21" i="32"/>
  <c r="M21" i="32"/>
  <c r="F19" i="19"/>
  <c r="I19" i="19" s="1"/>
  <c r="N37" i="32"/>
  <c r="M37" i="32"/>
  <c r="N38" i="32"/>
  <c r="F36" i="19"/>
  <c r="I36" i="19" s="1"/>
  <c r="M22" i="32"/>
  <c r="F38" i="19"/>
  <c r="M14" i="32"/>
  <c r="M26" i="32"/>
  <c r="N19" i="32"/>
  <c r="M9" i="32"/>
  <c r="F10" i="19"/>
  <c r="I10" i="19" s="1"/>
  <c r="I16" i="32"/>
  <c r="J16" i="32" s="1"/>
  <c r="L16" i="32" s="1"/>
  <c r="E39" i="32"/>
  <c r="I10" i="32"/>
  <c r="J10" i="32" s="1"/>
  <c r="L10" i="32" s="1"/>
  <c r="M38" i="32"/>
  <c r="M33" i="32"/>
  <c r="M35" i="32" l="1"/>
  <c r="F10" i="41"/>
  <c r="I10" i="41" s="1"/>
  <c r="F39" i="35"/>
  <c r="I39" i="35" s="1"/>
  <c r="I39" i="19"/>
  <c r="F11" i="35"/>
  <c r="I11" i="35" s="1"/>
  <c r="F17" i="35"/>
  <c r="I17" i="35" s="1"/>
  <c r="J39" i="32"/>
  <c r="F13" i="41"/>
  <c r="F18" i="19"/>
  <c r="I18" i="19" s="1"/>
  <c r="N36" i="32"/>
  <c r="M36" i="32"/>
  <c r="N25" i="32"/>
  <c r="N22" i="32"/>
  <c r="M25" i="32"/>
  <c r="N7" i="32"/>
  <c r="M27" i="32"/>
  <c r="N27" i="32"/>
  <c r="M24" i="32"/>
  <c r="N34" i="32"/>
  <c r="F12" i="35"/>
  <c r="I12" i="35" s="1"/>
  <c r="F15" i="19"/>
  <c r="M30" i="32"/>
  <c r="M31" i="32"/>
  <c r="F17" i="41"/>
  <c r="F23" i="19"/>
  <c r="F16" i="41"/>
  <c r="F27" i="19"/>
  <c r="F20" i="41"/>
  <c r="F26" i="19"/>
  <c r="F19" i="41"/>
  <c r="N10" i="32"/>
  <c r="F13" i="19"/>
  <c r="F16" i="19"/>
  <c r="F30" i="19"/>
  <c r="I30" i="19" s="1"/>
  <c r="M15" i="32"/>
  <c r="M11" i="32"/>
  <c r="N15" i="32"/>
  <c r="F29" i="19"/>
  <c r="F21" i="41"/>
  <c r="I21" i="41" s="1"/>
  <c r="N29" i="32"/>
  <c r="N9" i="32"/>
  <c r="F32" i="19"/>
  <c r="I32" i="19" s="1"/>
  <c r="F23" i="41"/>
  <c r="I23" i="41" s="1"/>
  <c r="F37" i="19"/>
  <c r="I37" i="19" s="1"/>
  <c r="F22" i="41"/>
  <c r="I22" i="41" s="1"/>
  <c r="M13" i="32"/>
  <c r="M29" i="32"/>
  <c r="N13" i="32"/>
  <c r="F24" i="19"/>
  <c r="F24" i="35" s="1"/>
  <c r="I34" i="19"/>
  <c r="I12" i="41"/>
  <c r="F22" i="19"/>
  <c r="N32" i="32"/>
  <c r="N23" i="32"/>
  <c r="N14" i="32"/>
  <c r="M34" i="32"/>
  <c r="N11" i="32"/>
  <c r="N12" i="32"/>
  <c r="F38" i="35"/>
  <c r="F41" i="35"/>
  <c r="M19" i="32"/>
  <c r="M32" i="32"/>
  <c r="F20" i="35"/>
  <c r="I20" i="35" s="1"/>
  <c r="F35" i="35"/>
  <c r="F10" i="35"/>
  <c r="I10" i="35" s="1"/>
  <c r="F14" i="35"/>
  <c r="I14" i="35" s="1"/>
  <c r="M17" i="32"/>
  <c r="N8" i="32"/>
  <c r="F36" i="35"/>
  <c r="I36" i="35" s="1"/>
  <c r="F19" i="35"/>
  <c r="I19" i="35" s="1"/>
  <c r="N35" i="32"/>
  <c r="F15" i="41"/>
  <c r="M8" i="32"/>
  <c r="M12" i="32"/>
  <c r="M20" i="32"/>
  <c r="F29" i="41" l="1"/>
  <c r="I29" i="41" s="1"/>
  <c r="I13" i="41"/>
  <c r="F16" i="35"/>
  <c r="I16" i="35" s="1"/>
  <c r="I16" i="19"/>
  <c r="F13" i="35"/>
  <c r="I13" i="35" s="1"/>
  <c r="I13" i="19"/>
  <c r="F18" i="35"/>
  <c r="I18" i="35" s="1"/>
  <c r="F15" i="35"/>
  <c r="I15" i="35" s="1"/>
  <c r="I15" i="19"/>
  <c r="F29" i="35"/>
  <c r="I29" i="35" s="1"/>
  <c r="I29" i="19"/>
  <c r="F27" i="35"/>
  <c r="F21" i="19"/>
  <c r="N6" i="32"/>
  <c r="F14" i="41"/>
  <c r="F33" i="41"/>
  <c r="F49" i="41" s="1"/>
  <c r="F32" i="35"/>
  <c r="I32" i="35" s="1"/>
  <c r="M10" i="32"/>
  <c r="F23" i="35"/>
  <c r="L39" i="32"/>
  <c r="F31" i="41"/>
  <c r="F22" i="35"/>
  <c r="F36" i="41"/>
  <c r="F39" i="41"/>
  <c r="I39" i="41" s="1"/>
  <c r="F34" i="35"/>
  <c r="I34" i="35" s="1"/>
  <c r="F30" i="35"/>
  <c r="I30" i="35" s="1"/>
  <c r="F35" i="41"/>
  <c r="F32" i="41"/>
  <c r="N16" i="32"/>
  <c r="F11" i="41"/>
  <c r="I11" i="41" s="1"/>
  <c r="F37" i="35"/>
  <c r="I37" i="35" s="1"/>
  <c r="F28" i="41"/>
  <c r="I28" i="41" s="1"/>
  <c r="F37" i="41"/>
  <c r="I37" i="41" s="1"/>
  <c r="F26" i="41"/>
  <c r="I26" i="41" s="1"/>
  <c r="F38" i="41"/>
  <c r="I38" i="41" s="1"/>
  <c r="F25" i="19"/>
  <c r="I25" i="19" s="1"/>
  <c r="F18" i="41"/>
  <c r="I18" i="41" s="1"/>
  <c r="F26" i="35"/>
  <c r="F31" i="19"/>
  <c r="I31" i="19" s="1"/>
  <c r="M16" i="32"/>
  <c r="F33" i="19"/>
  <c r="N18" i="32"/>
  <c r="M18" i="32"/>
  <c r="E45" i="32" l="1"/>
  <c r="E46" i="32" s="1"/>
  <c r="E47" i="32" s="1"/>
  <c r="F45" i="41"/>
  <c r="I45" i="41" s="1"/>
  <c r="I24" i="41"/>
  <c r="F30" i="41"/>
  <c r="F21" i="35"/>
  <c r="N39" i="32"/>
  <c r="F24" i="41"/>
  <c r="F25" i="35"/>
  <c r="I25" i="35" s="1"/>
  <c r="F42" i="41"/>
  <c r="I42" i="41" s="1"/>
  <c r="F44" i="41"/>
  <c r="I44" i="41" s="1"/>
  <c r="F51" i="41"/>
  <c r="F54" i="41"/>
  <c r="I54" i="41" s="1"/>
  <c r="F55" i="41"/>
  <c r="I55" i="41" s="1"/>
  <c r="M39" i="32"/>
  <c r="F34" i="41"/>
  <c r="I34" i="41" s="1"/>
  <c r="F53" i="41"/>
  <c r="I53" i="41" s="1"/>
  <c r="F48" i="41"/>
  <c r="F27" i="41"/>
  <c r="I27" i="41" s="1"/>
  <c r="F52" i="41"/>
  <c r="F47" i="41"/>
  <c r="F31" i="35"/>
  <c r="I31" i="35" s="1"/>
  <c r="F42" i="19"/>
  <c r="F45" i="19" s="1"/>
  <c r="F33" i="35"/>
  <c r="I40" i="41" l="1"/>
  <c r="F46" i="41"/>
  <c r="F40" i="41"/>
  <c r="F50" i="41"/>
  <c r="I50" i="41" s="1"/>
  <c r="F43" i="41"/>
  <c r="I43" i="41" s="1"/>
  <c r="I42" i="19"/>
  <c r="I42" i="35"/>
  <c r="F42" i="35"/>
  <c r="I56" i="41" l="1"/>
  <c r="F56" i="41"/>
</calcChain>
</file>

<file path=xl/sharedStrings.xml><?xml version="1.0" encoding="utf-8"?>
<sst xmlns="http://schemas.openxmlformats.org/spreadsheetml/2006/main" count="740" uniqueCount="120">
  <si>
    <t>Account</t>
  </si>
  <si>
    <t>UT</t>
  </si>
  <si>
    <t>OR</t>
  </si>
  <si>
    <t>ID</t>
  </si>
  <si>
    <t>WA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</si>
  <si>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</si>
  <si>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</si>
  <si>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</si>
  <si>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</si>
  <si>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</si>
  <si>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</si>
  <si>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</si>
  <si>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</si>
  <si>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</si>
  <si>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</si>
  <si>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</si>
  <si>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CA</t>
  </si>
  <si>
    <t>Description of Adjustment:</t>
  </si>
  <si>
    <t>SG</t>
  </si>
  <si>
    <t>SO</t>
  </si>
  <si>
    <t>CN</t>
  </si>
  <si>
    <t>DITEXP</t>
  </si>
  <si>
    <t>DITBAL</t>
  </si>
  <si>
    <t>SCHMDEXP</t>
  </si>
  <si>
    <t>403GP</t>
  </si>
  <si>
    <t>403HP</t>
  </si>
  <si>
    <t>403OP</t>
  </si>
  <si>
    <t>403SP</t>
  </si>
  <si>
    <t>403TP</t>
  </si>
  <si>
    <t>SCHMAT</t>
  </si>
  <si>
    <t>Depreciation Expense</t>
  </si>
  <si>
    <t>Factor</t>
  </si>
  <si>
    <t>STMP</t>
  </si>
  <si>
    <t>HYDP</t>
  </si>
  <si>
    <t>OTHP</t>
  </si>
  <si>
    <t>TRNP</t>
  </si>
  <si>
    <t>DSTP</t>
  </si>
  <si>
    <t>WYP</t>
  </si>
  <si>
    <t>GNLP</t>
  </si>
  <si>
    <t>WYU</t>
  </si>
  <si>
    <t>Schedule M Additions</t>
  </si>
  <si>
    <t>Deferred Income Tax Expense</t>
  </si>
  <si>
    <t>Function</t>
  </si>
  <si>
    <t>Code</t>
  </si>
  <si>
    <t>Rate % Change</t>
  </si>
  <si>
    <t>Adjusted DEPE</t>
  </si>
  <si>
    <t>403364CA</t>
  </si>
  <si>
    <t>403364OR</t>
  </si>
  <si>
    <t>403364UT</t>
  </si>
  <si>
    <t>403364WA</t>
  </si>
  <si>
    <t>403364WYP</t>
  </si>
  <si>
    <t>403364WYU</t>
  </si>
  <si>
    <t>403GPCA</t>
  </si>
  <si>
    <t>403GPCN</t>
  </si>
  <si>
    <t>403GPOR</t>
  </si>
  <si>
    <t>403GPSG</t>
  </si>
  <si>
    <t>403GPSO</t>
  </si>
  <si>
    <t>403GPUT</t>
  </si>
  <si>
    <t>403GPWA</t>
  </si>
  <si>
    <t>403GPWYP</t>
  </si>
  <si>
    <t>403GPWYU</t>
  </si>
  <si>
    <t>403TPSG</t>
  </si>
  <si>
    <t>403GPCAEE</t>
  </si>
  <si>
    <t>CAEE</t>
  </si>
  <si>
    <t>403GPCAGE</t>
  </si>
  <si>
    <t>CAGE</t>
  </si>
  <si>
    <t>403GPCAGW</t>
  </si>
  <si>
    <t>CAGW</t>
  </si>
  <si>
    <t>403GPJBE</t>
  </si>
  <si>
    <t>JBE</t>
  </si>
  <si>
    <t>403GPJBG</t>
  </si>
  <si>
    <t>JBG</t>
  </si>
  <si>
    <t>403HPCAGE</t>
  </si>
  <si>
    <t>403HPCAGW</t>
  </si>
  <si>
    <t>403OPCAGE</t>
  </si>
  <si>
    <t>403OPCAGW</t>
  </si>
  <si>
    <t>403SPCAGE</t>
  </si>
  <si>
    <t>403SPCAGW</t>
  </si>
  <si>
    <t>403SPJBG</t>
  </si>
  <si>
    <t>403TPCAGE</t>
  </si>
  <si>
    <t>403TPCAGW</t>
  </si>
  <si>
    <t>403TPJBG</t>
  </si>
  <si>
    <t>403364ID</t>
  </si>
  <si>
    <t>403GPID</t>
  </si>
  <si>
    <t>Adjustment to Reserve:</t>
  </si>
  <si>
    <t>108SP</t>
  </si>
  <si>
    <t>108HP</t>
  </si>
  <si>
    <t>108OP</t>
  </si>
  <si>
    <t>108TP</t>
  </si>
  <si>
    <t>108GP</t>
  </si>
  <si>
    <t>WCA</t>
  </si>
  <si>
    <t>Depreciation Reserve</t>
  </si>
  <si>
    <t>Washington General Rate Case - December 2013</t>
  </si>
  <si>
    <t>Ordered Rate</t>
  </si>
  <si>
    <t>6.3.2</t>
  </si>
  <si>
    <t>6.3.3</t>
  </si>
  <si>
    <t>Existing Rate</t>
  </si>
  <si>
    <t>Tax Adjustment:</t>
  </si>
  <si>
    <t>Ref Page 6.3</t>
  </si>
  <si>
    <t>Ref Page 6.3.2</t>
  </si>
  <si>
    <t>Ref Page 6.3.1</t>
  </si>
  <si>
    <t>Code_Lead Sheet</t>
  </si>
  <si>
    <t>Depreciation Study &amp; Annual Depreciation</t>
  </si>
  <si>
    <t>Year-End Depreciation  Adj [1]</t>
  </si>
  <si>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This adjustment is consistent with Public Counsel's adjustment approved by the Commission. (see Order 05, Docket UE-130043 at ¶ 184)</t>
    </r>
  </si>
  <si>
    <t>Depreciation Study Adj</t>
  </si>
  <si>
    <t>Accum. Depreciation Adj</t>
  </si>
  <si>
    <t>December 2013 Dep Exp</t>
  </si>
  <si>
    <t>Dep Exp Adjustment</t>
  </si>
  <si>
    <t>Situs</t>
  </si>
  <si>
    <t>Plant Adj Balances AMA to YE from Adj 8.12 [1]</t>
  </si>
  <si>
    <t>Year-End Depreciation  Adj [2]</t>
  </si>
  <si>
    <r>
      <rPr>
        <b/>
        <sz val="10"/>
        <rFont val="Arial"/>
        <family val="2"/>
      </rPr>
      <t>[2]</t>
    </r>
    <r>
      <rPr>
        <sz val="10"/>
        <rFont val="Arial"/>
        <family val="2"/>
      </rPr>
      <t xml:space="preserve"> This adjustment is consistent with Public Counsel's adjustment approved by the Commission. (see Order 05, Docket UE-130043 at ¶ 184)</t>
    </r>
  </si>
  <si>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Adjustment to plant balances exclude intangible plant.</t>
    </r>
  </si>
  <si>
    <t>Accumulated Deferred Inc Tax Bal</t>
  </si>
  <si>
    <t>RES</t>
  </si>
  <si>
    <t>PAGE 6.3.4</t>
  </si>
  <si>
    <t>PAGE 6.3.3</t>
  </si>
  <si>
    <t>Depreciation Study &amp; Annual Depreciation - Dec-13 AMA Methodology</t>
  </si>
  <si>
    <t>6.3.1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</si>
</sst>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"/>
    <numFmt numFmtId="168" formatCode="_(* #,##0.00_);_(* \(#,##0.00\);_(* &quot;-&quot;_);_(@_)"/>
    <numFmt numFmtId="169" formatCode="_-* #,##0\ &quot;F&quot;_-;\-* #,##0\ &quot;F&quot;_-;_-* &quot;-&quot;\ &quot;F&quot;_-;_-@_-"/>
    <numFmt numFmtId="170" formatCode="&quot;$&quot;#,##0\ ;\(&quot;$&quot;#,##0\)"/>
    <numFmt numFmtId="171" formatCode="########\-###\-###"/>
    <numFmt numFmtId="172" formatCode="#,##0.000;[Red]\-#,##0.000"/>
    <numFmt numFmtId="173" formatCode="General_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24"/>
      <name val="Courier New"/>
      <family val="3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LinePrinte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</borders>
  <cellStyleXfs count="147">
    <xf numFmtId="0" fontId="0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0" fontId="12" fillId="0" borderId="0"/>
    <xf numFmtId="0" fontId="14" fillId="0" borderId="0"/>
    <xf numFmtId="0" fontId="15" fillId="0" borderId="0"/>
    <xf numFmtId="0" fontId="6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left"/>
    </xf>
    <xf numFmtId="38" fontId="4" fillId="2" borderId="0" applyNumberFormat="0" applyBorder="0" applyAlignment="0" applyProtection="0"/>
    <xf numFmtId="0" fontId="19" fillId="0" borderId="0"/>
    <xf numFmtId="0" fontId="20" fillId="0" borderId="11" applyNumberFormat="0" applyAlignment="0" applyProtection="0">
      <alignment horizontal="left" vertical="center"/>
    </xf>
    <xf numFmtId="0" fontId="20" fillId="0" borderId="1">
      <alignment horizontal="left" vertical="center"/>
    </xf>
    <xf numFmtId="10" fontId="4" fillId="3" borderId="12" applyNumberFormat="0" applyBorder="0" applyAlignment="0" applyProtection="0"/>
    <xf numFmtId="171" fontId="3" fillId="0" borderId="0"/>
    <xf numFmtId="171" fontId="3" fillId="0" borderId="0"/>
    <xf numFmtId="164" fontId="21" fillId="0" borderId="0" applyFont="0" applyAlignment="0" applyProtection="0"/>
    <xf numFmtId="172" fontId="3" fillId="0" borderId="0"/>
    <xf numFmtId="172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6" fillId="0" borderId="0"/>
    <xf numFmtId="0" fontId="3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22" fillId="4" borderId="13" applyNumberFormat="0" applyProtection="0">
      <alignment vertical="center"/>
    </xf>
    <xf numFmtId="4" fontId="23" fillId="5" borderId="13" applyNumberFormat="0" applyProtection="0">
      <alignment vertical="center"/>
    </xf>
    <xf numFmtId="4" fontId="22" fillId="5" borderId="13" applyNumberFormat="0" applyProtection="0">
      <alignment horizontal="left" vertical="center" indent="1"/>
    </xf>
    <xf numFmtId="0" fontId="22" fillId="5" borderId="13" applyNumberFormat="0" applyProtection="0">
      <alignment horizontal="left" vertical="top" indent="1"/>
    </xf>
    <xf numFmtId="4" fontId="22" fillId="6" borderId="13" applyNumberFormat="0" applyProtection="0"/>
    <xf numFmtId="4" fontId="24" fillId="7" borderId="13" applyNumberFormat="0" applyProtection="0">
      <alignment horizontal="right" vertical="center"/>
    </xf>
    <xf numFmtId="4" fontId="24" fillId="8" borderId="13" applyNumberFormat="0" applyProtection="0">
      <alignment horizontal="right" vertical="center"/>
    </xf>
    <xf numFmtId="4" fontId="24" fillId="9" borderId="13" applyNumberFormat="0" applyProtection="0">
      <alignment horizontal="right" vertical="center"/>
    </xf>
    <xf numFmtId="4" fontId="24" fillId="10" borderId="13" applyNumberFormat="0" applyProtection="0">
      <alignment horizontal="right" vertical="center"/>
    </xf>
    <xf numFmtId="4" fontId="24" fillId="11" borderId="13" applyNumberFormat="0" applyProtection="0">
      <alignment horizontal="right" vertical="center"/>
    </xf>
    <xf numFmtId="4" fontId="24" fillId="12" borderId="13" applyNumberFormat="0" applyProtection="0">
      <alignment horizontal="right" vertical="center"/>
    </xf>
    <xf numFmtId="4" fontId="24" fillId="13" borderId="13" applyNumberFormat="0" applyProtection="0">
      <alignment horizontal="right" vertical="center"/>
    </xf>
    <xf numFmtId="4" fontId="24" fillId="14" borderId="13" applyNumberFormat="0" applyProtection="0">
      <alignment horizontal="right" vertical="center"/>
    </xf>
    <xf numFmtId="4" fontId="24" fillId="15" borderId="13" applyNumberFormat="0" applyProtection="0">
      <alignment horizontal="right" vertical="center"/>
    </xf>
    <xf numFmtId="4" fontId="22" fillId="16" borderId="14" applyNumberFormat="0" applyProtection="0">
      <alignment horizontal="left" vertical="center" indent="1"/>
    </xf>
    <xf numFmtId="4" fontId="24" fillId="17" borderId="0" applyNumberFormat="0" applyProtection="0">
      <alignment horizontal="left" indent="1"/>
    </xf>
    <xf numFmtId="4" fontId="25" fillId="18" borderId="0" applyNumberFormat="0" applyProtection="0">
      <alignment horizontal="left" vertical="center" indent="1"/>
    </xf>
    <xf numFmtId="4" fontId="24" fillId="19" borderId="13" applyNumberFormat="0" applyProtection="0">
      <alignment horizontal="right" vertical="center"/>
    </xf>
    <xf numFmtId="4" fontId="26" fillId="20" borderId="0" applyNumberFormat="0" applyProtection="0">
      <alignment horizontal="left" indent="1"/>
    </xf>
    <xf numFmtId="4" fontId="27" fillId="21" borderId="0" applyNumberFormat="0" applyProtection="0"/>
    <xf numFmtId="0" fontId="3" fillId="18" borderId="13" applyNumberFormat="0" applyProtection="0">
      <alignment horizontal="left" vertical="center" indent="1"/>
    </xf>
    <xf numFmtId="0" fontId="3" fillId="18" borderId="13" applyNumberFormat="0" applyProtection="0">
      <alignment horizontal="left" vertical="center" indent="1"/>
    </xf>
    <xf numFmtId="0" fontId="3" fillId="18" borderId="13" applyNumberFormat="0" applyProtection="0">
      <alignment horizontal="left" vertical="top" indent="1"/>
    </xf>
    <xf numFmtId="0" fontId="3" fillId="18" borderId="13" applyNumberFormat="0" applyProtection="0">
      <alignment horizontal="left" vertical="top" indent="1"/>
    </xf>
    <xf numFmtId="0" fontId="3" fillId="6" borderId="13" applyNumberFormat="0" applyProtection="0">
      <alignment horizontal="left" vertical="center" indent="1"/>
    </xf>
    <xf numFmtId="0" fontId="3" fillId="6" borderId="13" applyNumberFormat="0" applyProtection="0">
      <alignment horizontal="left" vertical="center" indent="1"/>
    </xf>
    <xf numFmtId="0" fontId="3" fillId="6" borderId="13" applyNumberFormat="0" applyProtection="0">
      <alignment horizontal="left" vertical="top" indent="1"/>
    </xf>
    <xf numFmtId="0" fontId="3" fillId="6" borderId="13" applyNumberFormat="0" applyProtection="0">
      <alignment horizontal="left" vertical="top" indent="1"/>
    </xf>
    <xf numFmtId="0" fontId="3" fillId="22" borderId="13" applyNumberFormat="0" applyProtection="0">
      <alignment horizontal="left" vertical="center" indent="1"/>
    </xf>
    <xf numFmtId="0" fontId="3" fillId="22" borderId="13" applyNumberFormat="0" applyProtection="0">
      <alignment horizontal="left" vertical="center" indent="1"/>
    </xf>
    <xf numFmtId="0" fontId="3" fillId="22" borderId="13" applyNumberFormat="0" applyProtection="0">
      <alignment horizontal="left" vertical="top" indent="1"/>
    </xf>
    <xf numFmtId="0" fontId="3" fillId="22" borderId="13" applyNumberFormat="0" applyProtection="0">
      <alignment horizontal="left" vertical="top" indent="1"/>
    </xf>
    <xf numFmtId="0" fontId="3" fillId="23" borderId="13" applyNumberFormat="0" applyProtection="0">
      <alignment horizontal="left" vertical="center" indent="1"/>
    </xf>
    <xf numFmtId="0" fontId="3" fillId="23" borderId="13" applyNumberFormat="0" applyProtection="0">
      <alignment horizontal="left" vertical="center" indent="1"/>
    </xf>
    <xf numFmtId="0" fontId="3" fillId="23" borderId="13" applyNumberFormat="0" applyProtection="0">
      <alignment horizontal="left" vertical="top" indent="1"/>
    </xf>
    <xf numFmtId="0" fontId="3" fillId="23" borderId="13" applyNumberFormat="0" applyProtection="0">
      <alignment horizontal="left" vertical="top" indent="1"/>
    </xf>
    <xf numFmtId="4" fontId="24" fillId="3" borderId="13" applyNumberFormat="0" applyProtection="0">
      <alignment vertical="center"/>
    </xf>
    <xf numFmtId="4" fontId="28" fillId="3" borderId="13" applyNumberFormat="0" applyProtection="0">
      <alignment vertical="center"/>
    </xf>
    <xf numFmtId="4" fontId="24" fillId="3" borderId="13" applyNumberFormat="0" applyProtection="0">
      <alignment horizontal="left" vertical="center" indent="1"/>
    </xf>
    <xf numFmtId="0" fontId="24" fillId="3" borderId="13" applyNumberFormat="0" applyProtection="0">
      <alignment horizontal="left" vertical="top" indent="1"/>
    </xf>
    <xf numFmtId="4" fontId="24" fillId="0" borderId="13" applyNumberFormat="0" applyProtection="0">
      <alignment horizontal="right" vertical="center"/>
    </xf>
    <xf numFmtId="4" fontId="28" fillId="17" borderId="13" applyNumberFormat="0" applyProtection="0">
      <alignment horizontal="right" vertical="center"/>
    </xf>
    <xf numFmtId="4" fontId="24" fillId="0" borderId="13" applyNumberFormat="0" applyProtection="0">
      <alignment horizontal="left" vertical="center" indent="1"/>
    </xf>
    <xf numFmtId="4" fontId="24" fillId="24" borderId="13" applyNumberFormat="0" applyProtection="0">
      <alignment horizontal="left" vertical="center" indent="1"/>
    </xf>
    <xf numFmtId="0" fontId="24" fillId="6" borderId="13" applyNumberFormat="0" applyProtection="0">
      <alignment horizontal="left" vertical="top"/>
    </xf>
    <xf numFmtId="4" fontId="5" fillId="25" borderId="0" applyNumberFormat="0" applyProtection="0">
      <alignment horizontal="left"/>
    </xf>
    <xf numFmtId="4" fontId="5" fillId="25" borderId="0" applyNumberFormat="0" applyProtection="0">
      <alignment horizontal="left"/>
    </xf>
    <xf numFmtId="4" fontId="29" fillId="17" borderId="13" applyNumberFormat="0" applyProtection="0">
      <alignment horizontal="right" vertical="center"/>
    </xf>
    <xf numFmtId="0" fontId="7" fillId="0" borderId="12">
      <alignment horizontal="center" vertical="center" wrapText="1"/>
    </xf>
    <xf numFmtId="173" fontId="30" fillId="0" borderId="0">
      <alignment horizontal="left"/>
    </xf>
    <xf numFmtId="0" fontId="1" fillId="0" borderId="0"/>
  </cellStyleXfs>
  <cellXfs count="121">
    <xf numFmtId="0" fontId="0" fillId="0" borderId="0" xfId="0"/>
    <xf numFmtId="0" fontId="0" fillId="0" borderId="0" xfId="0" applyBorder="1"/>
    <xf numFmtId="164" fontId="0" fillId="0" borderId="1" xfId="0" applyNumberFormat="1" applyBorder="1"/>
    <xf numFmtId="0" fontId="8" fillId="0" borderId="0" xfId="9" applyFont="1"/>
    <xf numFmtId="0" fontId="9" fillId="0" borderId="0" xfId="9" applyFont="1"/>
    <xf numFmtId="0" fontId="8" fillId="0" borderId="0" xfId="9" applyFont="1" applyAlignment="1">
      <alignment horizontal="center"/>
    </xf>
    <xf numFmtId="0" fontId="8" fillId="0" borderId="0" xfId="9" applyNumberFormat="1" applyFont="1" applyAlignment="1">
      <alignment horizontal="center"/>
    </xf>
    <xf numFmtId="0" fontId="10" fillId="0" borderId="0" xfId="9" applyFont="1" applyAlignment="1">
      <alignment horizontal="center"/>
    </xf>
    <xf numFmtId="0" fontId="10" fillId="0" borderId="0" xfId="9" applyNumberFormat="1" applyFont="1" applyAlignment="1">
      <alignment horizontal="center"/>
    </xf>
    <xf numFmtId="0" fontId="8" fillId="0" borderId="0" xfId="9" applyFont="1" applyBorder="1"/>
    <xf numFmtId="0" fontId="9" fillId="0" borderId="0" xfId="9" applyFont="1" applyBorder="1" applyAlignment="1">
      <alignment horizontal="left"/>
    </xf>
    <xf numFmtId="0" fontId="8" fillId="0" borderId="0" xfId="9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1" fontId="8" fillId="0" borderId="0" xfId="1" applyNumberFormat="1" applyFont="1" applyBorder="1" applyAlignment="1">
      <alignment horizontal="center"/>
    </xf>
    <xf numFmtId="0" fontId="8" fillId="0" borderId="0" xfId="0" applyFont="1"/>
    <xf numFmtId="166" fontId="8" fillId="0" borderId="0" xfId="10" applyNumberFormat="1" applyFont="1" applyAlignment="1">
      <alignment horizontal="center"/>
    </xf>
    <xf numFmtId="41" fontId="8" fillId="0" borderId="0" xfId="1" applyNumberFormat="1" applyFont="1" applyAlignment="1">
      <alignment horizontal="center"/>
    </xf>
    <xf numFmtId="0" fontId="8" fillId="0" borderId="0" xfId="9" applyFont="1" applyBorder="1" applyAlignment="1">
      <alignment horizontal="left" indent="1"/>
    </xf>
    <xf numFmtId="0" fontId="11" fillId="0" borderId="0" xfId="9" applyFont="1" applyBorder="1" applyAlignment="1">
      <alignment horizontal="center"/>
    </xf>
    <xf numFmtId="41" fontId="11" fillId="0" borderId="0" xfId="1" applyNumberFormat="1" applyFont="1" applyBorder="1" applyAlignment="1">
      <alignment horizontal="center"/>
    </xf>
    <xf numFmtId="166" fontId="11" fillId="0" borderId="0" xfId="10" applyNumberFormat="1" applyFont="1" applyBorder="1" applyAlignment="1">
      <alignment horizontal="center"/>
    </xf>
    <xf numFmtId="0" fontId="11" fillId="0" borderId="0" xfId="9" applyNumberFormat="1" applyFont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9" applyFont="1" applyBorder="1" applyAlignment="1">
      <alignment horizontal="left"/>
    </xf>
    <xf numFmtId="0" fontId="9" fillId="0" borderId="0" xfId="9" applyFont="1" applyBorder="1"/>
    <xf numFmtId="0" fontId="8" fillId="0" borderId="2" xfId="9" applyFont="1" applyBorder="1"/>
    <xf numFmtId="0" fontId="8" fillId="0" borderId="3" xfId="9" applyFont="1" applyBorder="1"/>
    <xf numFmtId="0" fontId="8" fillId="0" borderId="3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5" xfId="9" applyFont="1" applyBorder="1"/>
    <xf numFmtId="0" fontId="8" fillId="0" borderId="0" xfId="9" quotePrefix="1" applyFont="1" applyBorder="1" applyAlignment="1">
      <alignment horizontal="left"/>
    </xf>
    <xf numFmtId="0" fontId="8" fillId="0" borderId="6" xfId="9" applyNumberFormat="1" applyFont="1" applyBorder="1" applyAlignment="1">
      <alignment horizontal="center"/>
    </xf>
    <xf numFmtId="0" fontId="8" fillId="0" borderId="7" xfId="9" applyFont="1" applyBorder="1"/>
    <xf numFmtId="0" fontId="8" fillId="0" borderId="8" xfId="9" quotePrefix="1" applyFont="1" applyBorder="1" applyAlignment="1">
      <alignment horizontal="left"/>
    </xf>
    <xf numFmtId="0" fontId="8" fillId="0" borderId="8" xfId="9" applyFont="1" applyBorder="1"/>
    <xf numFmtId="0" fontId="8" fillId="0" borderId="8" xfId="9" applyFont="1" applyBorder="1" applyAlignment="1">
      <alignment horizontal="center"/>
    </xf>
    <xf numFmtId="0" fontId="8" fillId="0" borderId="9" xfId="9" applyNumberFormat="1" applyFont="1" applyBorder="1" applyAlignment="1">
      <alignment horizontal="center"/>
    </xf>
    <xf numFmtId="0" fontId="8" fillId="0" borderId="0" xfId="9" applyNumberFormat="1" applyFont="1" applyBorder="1" applyAlignment="1">
      <alignment horizontal="center"/>
    </xf>
    <xf numFmtId="3" fontId="8" fillId="0" borderId="0" xfId="9" applyNumberFormat="1" applyFont="1" applyBorder="1" applyAlignment="1">
      <alignment horizontal="center"/>
    </xf>
    <xf numFmtId="167" fontId="8" fillId="0" borderId="0" xfId="9" applyNumberFormat="1" applyFont="1" applyAlignment="1">
      <alignment horizontal="center"/>
    </xf>
    <xf numFmtId="0" fontId="7" fillId="0" borderId="0" xfId="0" applyFont="1"/>
    <xf numFmtId="0" fontId="7" fillId="0" borderId="10" xfId="0" applyFont="1" applyBorder="1"/>
    <xf numFmtId="168" fontId="8" fillId="0" borderId="0" xfId="1" applyNumberFormat="1" applyFont="1" applyBorder="1" applyAlignment="1">
      <alignment horizontal="center"/>
    </xf>
    <xf numFmtId="166" fontId="8" fillId="0" borderId="0" xfId="10" applyNumberFormat="1" applyFont="1" applyBorder="1" applyAlignment="1">
      <alignment horizontal="center"/>
    </xf>
    <xf numFmtId="41" fontId="8" fillId="0" borderId="1" xfId="1" applyNumberFormat="1" applyFont="1" applyBorder="1" applyAlignment="1">
      <alignment horizontal="center"/>
    </xf>
    <xf numFmtId="165" fontId="3" fillId="0" borderId="0" xfId="10" applyNumberFormat="1"/>
    <xf numFmtId="0" fontId="0" fillId="0" borderId="0" xfId="0" applyFill="1"/>
    <xf numFmtId="164" fontId="0" fillId="0" borderId="1" xfId="0" applyNumberFormat="1" applyFill="1" applyBorder="1"/>
    <xf numFmtId="0" fontId="8" fillId="0" borderId="0" xfId="9" applyFont="1" applyFill="1" applyBorder="1" applyAlignment="1">
      <alignment horizontal="left" indent="1"/>
    </xf>
    <xf numFmtId="0" fontId="8" fillId="0" borderId="0" xfId="9" applyFont="1" applyFill="1" applyBorder="1"/>
    <xf numFmtId="0" fontId="8" fillId="0" borderId="0" xfId="9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center"/>
    </xf>
    <xf numFmtId="164" fontId="3" fillId="0" borderId="0" xfId="1" applyNumberFormat="1"/>
    <xf numFmtId="164" fontId="0" fillId="0" borderId="0" xfId="0" applyNumberFormat="1"/>
    <xf numFmtId="0" fontId="0" fillId="0" borderId="10" xfId="0" applyBorder="1"/>
    <xf numFmtId="164" fontId="3" fillId="0" borderId="0" xfId="1" applyNumberFormat="1" applyBorder="1"/>
    <xf numFmtId="165" fontId="3" fillId="0" borderId="0" xfId="10" applyNumberFormat="1" applyBorder="1"/>
    <xf numFmtId="164" fontId="0" fillId="0" borderId="0" xfId="0" applyNumberFormat="1" applyBorder="1"/>
    <xf numFmtId="43" fontId="8" fillId="0" borderId="0" xfId="9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37" fontId="0" fillId="0" borderId="0" xfId="0" applyNumberFormat="1"/>
    <xf numFmtId="0" fontId="8" fillId="0" borderId="0" xfId="9" applyFont="1" applyFill="1" applyAlignment="1">
      <alignment horizontal="center"/>
    </xf>
    <xf numFmtId="37" fontId="0" fillId="0" borderId="0" xfId="0" applyNumberFormat="1" applyBorder="1"/>
    <xf numFmtId="166" fontId="8" fillId="0" borderId="0" xfId="1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1" fontId="0" fillId="0" borderId="0" xfId="0" applyNumberFormat="1" applyBorder="1"/>
    <xf numFmtId="0" fontId="9" fillId="0" borderId="0" xfId="9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9" applyNumberFormat="1" applyFont="1" applyFill="1" applyBorder="1" applyAlignment="1">
      <alignment horizontal="center"/>
    </xf>
    <xf numFmtId="41" fontId="8" fillId="0" borderId="10" xfId="1" applyNumberFormat="1" applyFont="1" applyFill="1" applyBorder="1" applyAlignment="1">
      <alignment horizontal="center"/>
    </xf>
    <xf numFmtId="0" fontId="8" fillId="0" borderId="0" xfId="9" applyNumberFormat="1" applyFont="1" applyFill="1" applyAlignment="1">
      <alignment horizontal="center"/>
    </xf>
    <xf numFmtId="0" fontId="9" fillId="0" borderId="0" xfId="9" applyFont="1" applyFill="1" applyBorder="1"/>
    <xf numFmtId="43" fontId="8" fillId="0" borderId="0" xfId="9" applyNumberFormat="1" applyFont="1" applyFill="1" applyBorder="1" applyAlignment="1">
      <alignment horizontal="center"/>
    </xf>
    <xf numFmtId="41" fontId="8" fillId="0" borderId="1" xfId="1" applyNumberFormat="1" applyFont="1" applyFill="1" applyBorder="1" applyAlignment="1">
      <alignment horizontal="center"/>
    </xf>
    <xf numFmtId="37" fontId="0" fillId="0" borderId="10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37" fontId="7" fillId="0" borderId="10" xfId="65" applyNumberFormat="1" applyFont="1" applyBorder="1" applyAlignment="1">
      <alignment horizontal="center" wrapText="1"/>
    </xf>
    <xf numFmtId="0" fontId="7" fillId="26" borderId="10" xfId="0" applyFont="1" applyFill="1" applyBorder="1"/>
    <xf numFmtId="0" fontId="0" fillId="26" borderId="0" xfId="0" applyFill="1"/>
    <xf numFmtId="0" fontId="0" fillId="26" borderId="0" xfId="0" applyFill="1" applyBorder="1"/>
    <xf numFmtId="41" fontId="8" fillId="0" borderId="0" xfId="1" quotePrefix="1" applyNumberFormat="1" applyFont="1" applyBorder="1" applyAlignment="1">
      <alignment horizontal="center"/>
    </xf>
    <xf numFmtId="41" fontId="8" fillId="0" borderId="10" xfId="1" quotePrefix="1" applyNumberFormat="1" applyFont="1" applyBorder="1" applyAlignment="1">
      <alignment horizontal="center"/>
    </xf>
    <xf numFmtId="41" fontId="0" fillId="0" borderId="0" xfId="0" applyNumberFormat="1"/>
    <xf numFmtId="0" fontId="0" fillId="0" borderId="0" xfId="0" quotePrefix="1"/>
    <xf numFmtId="0" fontId="3" fillId="0" borderId="0" xfId="0" quotePrefix="1" applyFont="1"/>
    <xf numFmtId="0" fontId="0" fillId="0" borderId="2" xfId="0" applyBorder="1"/>
    <xf numFmtId="164" fontId="0" fillId="0" borderId="3" xfId="1" applyNumberFormat="1" applyFont="1" applyBorder="1"/>
    <xf numFmtId="0" fontId="7" fillId="0" borderId="3" xfId="0" applyFont="1" applyFill="1" applyBorder="1"/>
    <xf numFmtId="0" fontId="0" fillId="0" borderId="5" xfId="0" applyBorder="1" applyAlignment="1">
      <alignment horizontal="left"/>
    </xf>
    <xf numFmtId="164" fontId="0" fillId="0" borderId="0" xfId="1" applyNumberFormat="1" applyFont="1" applyFill="1" applyBorder="1"/>
    <xf numFmtId="0" fontId="7" fillId="0" borderId="0" xfId="0" applyFont="1" applyFill="1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164" fontId="13" fillId="0" borderId="8" xfId="1" applyNumberFormat="1" applyFont="1" applyFill="1" applyBorder="1"/>
    <xf numFmtId="0" fontId="7" fillId="0" borderId="8" xfId="0" applyFont="1" applyFill="1" applyBorder="1"/>
    <xf numFmtId="0" fontId="0" fillId="0" borderId="9" xfId="0" applyFill="1" applyBorder="1"/>
    <xf numFmtId="0" fontId="0" fillId="0" borderId="0" xfId="0" applyAlignment="1">
      <alignment horizontal="left"/>
    </xf>
    <xf numFmtId="0" fontId="0" fillId="0" borderId="8" xfId="0" applyBorder="1"/>
    <xf numFmtId="164" fontId="3" fillId="0" borderId="0" xfId="1" quotePrefix="1" applyNumberFormat="1" applyFill="1" applyBorder="1"/>
    <xf numFmtId="37" fontId="7" fillId="0" borderId="1" xfId="65" applyNumberFormat="1" applyFont="1" applyBorder="1" applyAlignment="1">
      <alignment horizontal="center" wrapText="1"/>
    </xf>
    <xf numFmtId="164" fontId="0" fillId="0" borderId="10" xfId="0" applyNumberFormat="1" applyFill="1" applyBorder="1"/>
    <xf numFmtId="164" fontId="3" fillId="0" borderId="10" xfId="1" quotePrefix="1" applyNumberForma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41" fontId="8" fillId="0" borderId="10" xfId="1" applyNumberFormat="1" applyFont="1" applyBorder="1" applyAlignment="1">
      <alignment horizontal="center"/>
    </xf>
    <xf numFmtId="165" fontId="8" fillId="0" borderId="0" xfId="10" applyNumberFormat="1" applyFont="1" applyFill="1" applyBorder="1" applyAlignment="1">
      <alignment horizontal="center"/>
    </xf>
    <xf numFmtId="37" fontId="3" fillId="0" borderId="0" xfId="1" quotePrefix="1" applyNumberFormat="1" applyFill="1" applyBorder="1"/>
    <xf numFmtId="37" fontId="3" fillId="0" borderId="10" xfId="1" quotePrefix="1" applyNumberFormat="1" applyFill="1" applyBorder="1"/>
    <xf numFmtId="37" fontId="0" fillId="0" borderId="10" xfId="0" applyNumberFormat="1" applyFill="1" applyBorder="1"/>
    <xf numFmtId="37" fontId="0" fillId="0" borderId="1" xfId="0" applyNumberFormat="1" applyBorder="1"/>
    <xf numFmtId="37" fontId="7" fillId="0" borderId="0" xfId="0" applyNumberFormat="1" applyFont="1" applyFill="1" applyAlignment="1">
      <alignment horizontal="center"/>
    </xf>
    <xf numFmtId="167" fontId="8" fillId="0" borderId="0" xfId="9" applyNumberFormat="1" applyFont="1" applyAlignment="1">
      <alignment horizontal="right"/>
    </xf>
    <xf numFmtId="43" fontId="3" fillId="0" borderId="15" xfId="1" applyBorder="1"/>
    <xf numFmtId="43" fontId="3" fillId="0" borderId="0" xfId="1" applyBorder="1"/>
  </cellXfs>
  <cellStyles count="147">
    <cellStyle name="Comma" xfId="1" builtinId="3"/>
    <cellStyle name="Comma  - Style1" xfId="15"/>
    <cellStyle name="Comma  - Style1 2" xfId="16"/>
    <cellStyle name="Comma  - Style2" xfId="17"/>
    <cellStyle name="Comma  - Style2 2" xfId="18"/>
    <cellStyle name="Comma  - Style3" xfId="19"/>
    <cellStyle name="Comma  - Style3 2" xfId="20"/>
    <cellStyle name="Comma  - Style4" xfId="21"/>
    <cellStyle name="Comma  - Style4 2" xfId="22"/>
    <cellStyle name="Comma  - Style5" xfId="23"/>
    <cellStyle name="Comma  - Style5 2" xfId="24"/>
    <cellStyle name="Comma  - Style6" xfId="25"/>
    <cellStyle name="Comma  - Style6 2" xfId="26"/>
    <cellStyle name="Comma  - Style7" xfId="27"/>
    <cellStyle name="Comma  - Style7 2" xfId="28"/>
    <cellStyle name="Comma  - Style8" xfId="29"/>
    <cellStyle name="Comma  - Style8 2" xfId="30"/>
    <cellStyle name="Comma [0] 2" xfId="31"/>
    <cellStyle name="Comma [0] 2 2" xfId="32"/>
    <cellStyle name="Comma [0] 3" xfId="33"/>
    <cellStyle name="Comma [0] 3 2" xfId="34"/>
    <cellStyle name="Comma [0] 4" xfId="35"/>
    <cellStyle name="Comma 11" xfId="2"/>
    <cellStyle name="Comma 2" xfId="3"/>
    <cellStyle name="Comma 2 2" xfId="36"/>
    <cellStyle name="Comma 2 2 2" xfId="37"/>
    <cellStyle name="Comma 2 3" xfId="38"/>
    <cellStyle name="Comma 3" xfId="13"/>
    <cellStyle name="Comma 3 2" xfId="39"/>
    <cellStyle name="Comma 3 3" xfId="40"/>
    <cellStyle name="Comma 4" xfId="41"/>
    <cellStyle name="Comma 5" xfId="42"/>
    <cellStyle name="Comma 6" xfId="4"/>
    <cellStyle name="Comma 7" xfId="43"/>
    <cellStyle name="Comma0" xfId="44"/>
    <cellStyle name="Currency 2" xfId="45"/>
    <cellStyle name="Currency 2 2" xfId="46"/>
    <cellStyle name="Currency0" xfId="47"/>
    <cellStyle name="Date" xfId="48"/>
    <cellStyle name="Fixed" xfId="49"/>
    <cellStyle name="General" xfId="50"/>
    <cellStyle name="Grey" xfId="51"/>
    <cellStyle name="header" xfId="52"/>
    <cellStyle name="Header1" xfId="53"/>
    <cellStyle name="Header2" xfId="54"/>
    <cellStyle name="Input [yellow]" xfId="55"/>
    <cellStyle name="Marathon" xfId="56"/>
    <cellStyle name="Marathon 2" xfId="57"/>
    <cellStyle name="nONE" xfId="58"/>
    <cellStyle name="Normal" xfId="0" builtinId="0"/>
    <cellStyle name="Normal - Style1" xfId="59"/>
    <cellStyle name="Normal - Style1 2" xfId="60"/>
    <cellStyle name="Normal 10" xfId="5"/>
    <cellStyle name="Normal 11" xfId="6"/>
    <cellStyle name="Normal 11 2" xfId="14"/>
    <cellStyle name="Normal 12" xfId="61"/>
    <cellStyle name="Normal 15" xfId="146"/>
    <cellStyle name="Normal 18" xfId="7"/>
    <cellStyle name="Normal 18 2" xfId="62"/>
    <cellStyle name="Normal 19" xfId="63"/>
    <cellStyle name="Normal 19 2" xfId="64"/>
    <cellStyle name="Normal 2" xfId="65"/>
    <cellStyle name="Normal 2 2" xfId="66"/>
    <cellStyle name="Normal 2 2 2" xfId="67"/>
    <cellStyle name="Normal 2 2 3" xfId="68"/>
    <cellStyle name="Normal 2 6" xfId="8"/>
    <cellStyle name="Normal 22" xfId="69"/>
    <cellStyle name="Normal 22 2" xfId="70"/>
    <cellStyle name="Normal 3" xfId="71"/>
    <cellStyle name="Normal 3 2" xfId="72"/>
    <cellStyle name="Normal 3 3" xfId="73"/>
    <cellStyle name="Normal 4" xfId="74"/>
    <cellStyle name="Normal 4 2" xfId="75"/>
    <cellStyle name="Normal 4 2 2" xfId="76"/>
    <cellStyle name="Normal 4 3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_Copy of File50007" xfId="9"/>
    <cellStyle name="Percent" xfId="10" builtinId="5"/>
    <cellStyle name="Percent [2]" xfId="86"/>
    <cellStyle name="Percent [2] 2" xfId="87"/>
    <cellStyle name="Percent 2" xfId="11"/>
    <cellStyle name="Percent 2 2" xfId="88"/>
    <cellStyle name="Percent 3" xfId="89"/>
    <cellStyle name="Percent 3 2" xfId="90"/>
    <cellStyle name="Percent 3 2 2" xfId="91"/>
    <cellStyle name="Percent 3 3" xfId="92"/>
    <cellStyle name="Percent 3 4" xfId="93"/>
    <cellStyle name="Percent 4" xfId="94"/>
    <cellStyle name="Percent 5" xfId="95"/>
    <cellStyle name="Percent 6" xfId="12"/>
    <cellStyle name="SAPBEXaggData" xfId="96"/>
    <cellStyle name="SAPBEXaggDataEmph" xfId="97"/>
    <cellStyle name="SAPBEXaggItem" xfId="98"/>
    <cellStyle name="SAPBEXaggItemX" xfId="99"/>
    <cellStyle name="SAPBEXchaText" xfId="100"/>
    <cellStyle name="SAPBEXexcBad7" xfId="101"/>
    <cellStyle name="SAPBEXexcBad8" xfId="102"/>
    <cellStyle name="SAPBEXexcBad9" xfId="103"/>
    <cellStyle name="SAPBEXexcCritical4" xfId="104"/>
    <cellStyle name="SAPBEXexcCritical5" xfId="105"/>
    <cellStyle name="SAPBEXexcCritical6" xfId="106"/>
    <cellStyle name="SAPBEXexcGood1" xfId="107"/>
    <cellStyle name="SAPBEXexcGood2" xfId="108"/>
    <cellStyle name="SAPBEXexcGood3" xfId="109"/>
    <cellStyle name="SAPBEXfilterDrill" xfId="110"/>
    <cellStyle name="SAPBEXfilterItem" xfId="111"/>
    <cellStyle name="SAPBEXfilterText" xfId="112"/>
    <cellStyle name="SAPBEXformats" xfId="113"/>
    <cellStyle name="SAPBEXheaderItem" xfId="114"/>
    <cellStyle name="SAPBEXheaderText" xfId="115"/>
    <cellStyle name="SAPBEXHLevel0" xfId="116"/>
    <cellStyle name="SAPBEXHLevel0 2" xfId="117"/>
    <cellStyle name="SAPBEXHLevel0X" xfId="118"/>
    <cellStyle name="SAPBEXHLevel0X 2" xfId="119"/>
    <cellStyle name="SAPBEXHLevel1" xfId="120"/>
    <cellStyle name="SAPBEXHLevel1 2" xfId="121"/>
    <cellStyle name="SAPBEXHLevel1X" xfId="122"/>
    <cellStyle name="SAPBEXHLevel1X 2" xfId="123"/>
    <cellStyle name="SAPBEXHLevel2" xfId="124"/>
    <cellStyle name="SAPBEXHLevel2 2" xfId="125"/>
    <cellStyle name="SAPBEXHLevel2X" xfId="126"/>
    <cellStyle name="SAPBEXHLevel2X 2" xfId="127"/>
    <cellStyle name="SAPBEXHLevel3" xfId="128"/>
    <cellStyle name="SAPBEXHLevel3 2" xfId="129"/>
    <cellStyle name="SAPBEXHLevel3X" xfId="130"/>
    <cellStyle name="SAPBEXHLevel3X 2" xfId="131"/>
    <cellStyle name="SAPBEXresData" xfId="132"/>
    <cellStyle name="SAPBEXresDataEmph" xfId="133"/>
    <cellStyle name="SAPBEXresItem" xfId="134"/>
    <cellStyle name="SAPBEXresItemX" xfId="135"/>
    <cellStyle name="SAPBEXstdData" xfId="136"/>
    <cellStyle name="SAPBEXstdDataEmph" xfId="137"/>
    <cellStyle name="SAPBEXstdItem" xfId="138"/>
    <cellStyle name="SAPBEXstdItem 2" xfId="139"/>
    <cellStyle name="SAPBEXstdItemX" xfId="140"/>
    <cellStyle name="SAPBEXtitle" xfId="141"/>
    <cellStyle name="SAPBEXtitle 2" xfId="142"/>
    <cellStyle name="SAPBEXundefined" xfId="143"/>
    <cellStyle name="Titles" xfId="144"/>
    <cellStyle name="TRANSMISSION RELIABILITY PORTION OF PROJECT" xfId="145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50</xdr:row>
      <xdr:rowOff>9525</xdr:rowOff>
    </xdr:from>
    <xdr:to>
      <xdr:col>9</xdr:col>
      <xdr:colOff>476250</xdr:colOff>
      <xdr:row>53</xdr:row>
      <xdr:rowOff>152400</xdr:rowOff>
    </xdr:to>
    <xdr:sp macro="" textlink="">
      <xdr:nvSpPr>
        <xdr:cNvPr id="8193" name="Text 12"/>
        <xdr:cNvSpPr txBox="1">
          <a:spLocks noChangeArrowheads="1"/>
        </xdr:cNvSpPr>
      </xdr:nvSpPr>
      <xdr:spPr bwMode="auto">
        <a:xfrm>
          <a:off x="209551" y="8115300"/>
          <a:ext cx="7219949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normalizes  the depreciation expense to reflect the impact of the depreciation rates approved by the Commission in Docket No. UE-130052.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45</xdr:row>
      <xdr:rowOff>19050</xdr:rowOff>
    </xdr:from>
    <xdr:to>
      <xdr:col>9</xdr:col>
      <xdr:colOff>447675</xdr:colOff>
      <xdr:row>48</xdr:row>
      <xdr:rowOff>161925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209550" y="7315200"/>
          <a:ext cx="71628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This adjustment normalizes the depreciation reserve to reflect the impact of the depreciation rates approved  by the Commission in Docket No. UE-130052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59</xdr:row>
      <xdr:rowOff>28575</xdr:rowOff>
    </xdr:from>
    <xdr:to>
      <xdr:col>10</xdr:col>
      <xdr:colOff>581024</xdr:colOff>
      <xdr:row>62</xdr:row>
      <xdr:rowOff>133349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209550" y="9591675"/>
          <a:ext cx="7734299" cy="5905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6.3 normalizes the depreciation expense to reflect the impact of the depreciation rates approved by the Commission in Docket No. UE-130052.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ge%20Qf's\Qf03\FALLS\Falls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Joanne\SAP\RC_CCvloo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MRecov\2001\RECOV01W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yoming%20rate%20case\Combined\WYCombined%2098%20COS%20OCT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yoming%209-2001%20Test%20Period\Embedded%20Study\COS_WyoComb%20Sep-2001-%20(facilitie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Oregon%20Rate%20Case\SB%201149\Rebuttal\MC%20OR%202001%20Rebutt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Oregon%2099\Portfolio\TOU%20Tariff%20Rates%209-10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workbookViewId="0">
      <selection activeCell="A47" sqref="A47"/>
    </sheetView>
  </sheetViews>
  <sheetFormatPr defaultRowHeight="12.75"/>
  <cols>
    <col min="1" max="1" width="2.5703125" customWidth="1"/>
    <col min="2" max="2" width="7.140625" customWidth="1"/>
    <col min="3" max="3" width="22.140625" customWidth="1"/>
    <col min="4" max="4" width="9.7109375" customWidth="1"/>
    <col min="5" max="5" width="6.85546875" customWidth="1"/>
    <col min="6" max="6" width="14.42578125" customWidth="1"/>
    <col min="7" max="7" width="11.140625" customWidth="1"/>
    <col min="8" max="8" width="17.28515625" bestFit="1" customWidth="1"/>
    <col min="9" max="9" width="13" customWidth="1"/>
    <col min="10" max="10" width="8.28515625" customWidth="1"/>
    <col min="11" max="11" width="12.42578125" customWidth="1"/>
    <col min="12" max="13" width="13.7109375" customWidth="1"/>
  </cols>
  <sheetData>
    <row r="1" spans="1:12">
      <c r="A1" s="3"/>
      <c r="B1" s="4" t="s">
        <v>5</v>
      </c>
      <c r="C1" s="3"/>
      <c r="D1" s="5"/>
      <c r="E1" s="5"/>
      <c r="F1" s="5"/>
      <c r="G1" s="5"/>
      <c r="H1" s="5"/>
      <c r="I1" s="5" t="s">
        <v>6</v>
      </c>
      <c r="J1" s="41">
        <v>6.3</v>
      </c>
    </row>
    <row r="2" spans="1:12">
      <c r="A2" s="3"/>
      <c r="B2" s="4" t="s">
        <v>92</v>
      </c>
      <c r="C2" s="3"/>
      <c r="D2" s="5"/>
      <c r="E2" s="5"/>
      <c r="F2" s="5"/>
      <c r="G2" s="5"/>
      <c r="H2" s="5"/>
      <c r="I2" s="5"/>
      <c r="J2" s="6"/>
    </row>
    <row r="3" spans="1:12">
      <c r="A3" s="3"/>
      <c r="B3" s="4" t="s">
        <v>118</v>
      </c>
      <c r="C3" s="3"/>
      <c r="D3" s="5"/>
      <c r="E3" s="5"/>
      <c r="F3" s="5"/>
      <c r="G3" s="5"/>
      <c r="H3" s="5"/>
      <c r="I3" s="5"/>
      <c r="J3" s="6"/>
    </row>
    <row r="4" spans="1:12">
      <c r="A4" s="3"/>
      <c r="B4" s="3"/>
      <c r="C4" s="3"/>
      <c r="D4" s="5"/>
      <c r="E4" s="5"/>
      <c r="F4" s="5"/>
      <c r="G4" s="5"/>
      <c r="H4" s="5"/>
      <c r="I4" s="5"/>
      <c r="J4" s="6"/>
    </row>
    <row r="5" spans="1:12">
      <c r="A5" s="3"/>
      <c r="B5" s="3"/>
      <c r="C5" s="3"/>
      <c r="D5" s="5"/>
      <c r="E5" s="5"/>
      <c r="F5" s="5"/>
      <c r="G5" s="5"/>
      <c r="H5" s="5"/>
      <c r="I5" s="5"/>
      <c r="J5" s="6"/>
    </row>
    <row r="6" spans="1:12">
      <c r="A6" s="3"/>
      <c r="B6" s="3"/>
      <c r="C6" s="3"/>
      <c r="D6" s="5"/>
      <c r="E6" s="5"/>
      <c r="F6" s="5" t="s">
        <v>7</v>
      </c>
      <c r="G6" s="5" t="s">
        <v>90</v>
      </c>
      <c r="H6" s="5"/>
      <c r="I6" s="5"/>
      <c r="J6" s="6"/>
    </row>
    <row r="7" spans="1:12">
      <c r="A7" s="3"/>
      <c r="B7" s="3"/>
      <c r="C7" s="3"/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8" t="s">
        <v>14</v>
      </c>
    </row>
    <row r="8" spans="1:12">
      <c r="A8" s="9"/>
      <c r="B8" s="10"/>
      <c r="C8" s="9"/>
      <c r="D8" s="11"/>
      <c r="E8" s="11"/>
      <c r="F8" s="11"/>
      <c r="G8" s="11"/>
      <c r="H8" s="11"/>
      <c r="I8" s="12"/>
      <c r="J8" s="6"/>
    </row>
    <row r="9" spans="1:12">
      <c r="A9" s="9"/>
      <c r="B9" s="10" t="s">
        <v>15</v>
      </c>
      <c r="C9" s="9"/>
      <c r="D9" s="13"/>
      <c r="E9" s="11"/>
      <c r="F9" s="14"/>
      <c r="G9" s="15"/>
      <c r="H9" s="16"/>
      <c r="I9" s="17"/>
      <c r="J9" s="6"/>
    </row>
    <row r="10" spans="1:12">
      <c r="A10" s="9"/>
      <c r="B10" s="18" t="s">
        <v>30</v>
      </c>
      <c r="C10" s="9"/>
      <c r="D10" s="69" t="s">
        <v>27</v>
      </c>
      <c r="E10" s="11" t="s">
        <v>115</v>
      </c>
      <c r="F10" s="14">
        <f>SUMIF('Page 6.3.3'!$D$6:$D$38,'Page 6.3'!D10&amp;G10,'Page 6.3.3'!$L$6:$L$38)</f>
        <v>124034790.79000977</v>
      </c>
      <c r="G10" s="67" t="s">
        <v>65</v>
      </c>
      <c r="H10" s="45">
        <v>0</v>
      </c>
      <c r="I10" s="14">
        <f>IF(H10="Situs",0,H10*F10)</f>
        <v>0</v>
      </c>
      <c r="J10" s="6"/>
      <c r="K10" s="14"/>
      <c r="L10" s="70"/>
    </row>
    <row r="11" spans="1:12">
      <c r="A11" s="9"/>
      <c r="B11" s="18" t="s">
        <v>30</v>
      </c>
      <c r="C11" s="3"/>
      <c r="D11" s="69" t="s">
        <v>27</v>
      </c>
      <c r="E11" s="11" t="s">
        <v>115</v>
      </c>
      <c r="F11" s="14">
        <f>SUMIF('Page 6.3.3'!$D$6:$D$38,'Page 6.3'!D11&amp;G11,'Page 6.3.3'!$L$6:$L$38)</f>
        <v>1918347.210932432</v>
      </c>
      <c r="G11" s="67" t="s">
        <v>67</v>
      </c>
      <c r="H11" s="45">
        <v>0.23084885646883446</v>
      </c>
      <c r="I11" s="14">
        <f t="shared" ref="I11:I41" si="0">IF(H11="Situs",0,H11*F11)</f>
        <v>442848.25995392993</v>
      </c>
      <c r="J11" s="3"/>
      <c r="K11" s="14"/>
      <c r="L11" s="70"/>
    </row>
    <row r="12" spans="1:12">
      <c r="A12" s="9"/>
      <c r="B12" s="18" t="s">
        <v>30</v>
      </c>
      <c r="C12" s="3"/>
      <c r="D12" s="69" t="s">
        <v>27</v>
      </c>
      <c r="E12" s="11" t="s">
        <v>115</v>
      </c>
      <c r="F12" s="14">
        <f>SUMIF('Page 6.3.3'!$D$6:$D$38,'Page 6.3'!D12&amp;G12,'Page 6.3.3'!$L$6:$L$38)</f>
        <v>8438485.6246568598</v>
      </c>
      <c r="G12" s="24" t="s">
        <v>71</v>
      </c>
      <c r="H12" s="45">
        <v>0.22953887558714423</v>
      </c>
      <c r="I12" s="14">
        <f t="shared" si="0"/>
        <v>1936960.501942016</v>
      </c>
      <c r="J12" s="3"/>
      <c r="K12" s="14"/>
      <c r="L12" s="70"/>
    </row>
    <row r="13" spans="1:12">
      <c r="A13" s="9"/>
      <c r="B13" s="18" t="s">
        <v>30</v>
      </c>
      <c r="C13" s="3"/>
      <c r="D13" s="69" t="s">
        <v>25</v>
      </c>
      <c r="E13" s="11" t="s">
        <v>115</v>
      </c>
      <c r="F13" s="14">
        <f>SUMIF('Page 6.3.3'!$D$6:$D$38,'Page 6.3'!D13&amp;G13,'Page 6.3.3'!$L$6:$L$38)</f>
        <v>3968953.3981328057</v>
      </c>
      <c r="G13" s="67" t="s">
        <v>65</v>
      </c>
      <c r="H13" s="45">
        <v>0</v>
      </c>
      <c r="I13" s="14">
        <f t="shared" si="0"/>
        <v>0</v>
      </c>
      <c r="J13" s="5"/>
      <c r="K13" s="14"/>
      <c r="L13" s="70"/>
    </row>
    <row r="14" spans="1:12">
      <c r="A14" s="9"/>
      <c r="B14" s="18" t="s">
        <v>30</v>
      </c>
      <c r="C14" s="3"/>
      <c r="D14" s="69" t="s">
        <v>25</v>
      </c>
      <c r="E14" s="11" t="s">
        <v>115</v>
      </c>
      <c r="F14" s="14">
        <f>SUMIF('Page 6.3.3'!$D$6:$D$38,'Page 6.3'!D14&amp;G14,'Page 6.3.3'!$L$6:$L$38)</f>
        <v>8297297.7015857035</v>
      </c>
      <c r="G14" s="67" t="s">
        <v>67</v>
      </c>
      <c r="H14" s="45">
        <v>0.23084885646883446</v>
      </c>
      <c r="I14" s="14">
        <f t="shared" si="0"/>
        <v>1915421.6861925481</v>
      </c>
      <c r="J14" s="5"/>
      <c r="K14" s="14"/>
      <c r="L14" s="70"/>
    </row>
    <row r="15" spans="1:12">
      <c r="A15" s="9"/>
      <c r="B15" s="18" t="s">
        <v>30</v>
      </c>
      <c r="C15" s="9"/>
      <c r="D15" s="69" t="s">
        <v>26</v>
      </c>
      <c r="E15" s="11" t="s">
        <v>115</v>
      </c>
      <c r="F15" s="14">
        <f>SUMIF('Page 6.3.3'!$D$6:$D$38,'Page 6.3'!D15&amp;G15,'Page 6.3.3'!$L$6:$L$38)</f>
        <v>-6351058.7038211012</v>
      </c>
      <c r="G15" s="67" t="s">
        <v>65</v>
      </c>
      <c r="H15" s="45">
        <v>0</v>
      </c>
      <c r="I15" s="14">
        <f t="shared" si="0"/>
        <v>0</v>
      </c>
      <c r="J15" s="5"/>
      <c r="K15" s="14"/>
      <c r="L15" s="70"/>
    </row>
    <row r="16" spans="1:12">
      <c r="A16" s="9"/>
      <c r="B16" s="18" t="s">
        <v>30</v>
      </c>
      <c r="C16" s="9"/>
      <c r="D16" s="69" t="s">
        <v>26</v>
      </c>
      <c r="E16" s="11" t="s">
        <v>115</v>
      </c>
      <c r="F16" s="14">
        <f>SUMIF('Page 6.3.3'!$D$6:$D$38,'Page 6.3'!D16&amp;G16,'Page 6.3.3'!$L$6:$L$38)</f>
        <v>-3213505.00964393</v>
      </c>
      <c r="G16" s="67" t="s">
        <v>67</v>
      </c>
      <c r="H16" s="45">
        <v>0.23084885646883446</v>
      </c>
      <c r="I16" s="14">
        <f t="shared" si="0"/>
        <v>-741833.95673317206</v>
      </c>
      <c r="J16" s="5"/>
      <c r="K16" s="14"/>
      <c r="L16" s="70"/>
    </row>
    <row r="17" spans="1:12" s="48" customFormat="1">
      <c r="A17" s="51"/>
      <c r="B17" s="50" t="s">
        <v>30</v>
      </c>
      <c r="C17" s="51"/>
      <c r="D17" s="68" t="s">
        <v>28</v>
      </c>
      <c r="E17" s="11" t="s">
        <v>115</v>
      </c>
      <c r="F17" s="14">
        <f>SUMIF('Page 6.3.3'!$D$6:$D$38,'Page 6.3'!D17&amp;G17,'Page 6.3.3'!$L$6:$L$38)</f>
        <v>-5071176.8654933488</v>
      </c>
      <c r="G17" s="24" t="s">
        <v>65</v>
      </c>
      <c r="H17" s="45">
        <v>0</v>
      </c>
      <c r="I17" s="14">
        <f t="shared" si="0"/>
        <v>0</v>
      </c>
      <c r="J17" s="63"/>
      <c r="K17" s="14"/>
      <c r="L17" s="70"/>
    </row>
    <row r="18" spans="1:12">
      <c r="A18" s="9"/>
      <c r="B18" s="18" t="s">
        <v>30</v>
      </c>
      <c r="C18" s="9"/>
      <c r="D18" s="69" t="s">
        <v>28</v>
      </c>
      <c r="E18" s="11" t="s">
        <v>115</v>
      </c>
      <c r="F18" s="14">
        <f>SUMIF('Page 6.3.3'!$D$6:$D$38,'Page 6.3'!D18&amp;G18,'Page 6.3.3'!$L$6:$L$38)</f>
        <v>-2212453.0772539</v>
      </c>
      <c r="G18" s="67" t="s">
        <v>67</v>
      </c>
      <c r="H18" s="45">
        <v>0.23084885646883446</v>
      </c>
      <c r="I18" s="14">
        <f t="shared" si="0"/>
        <v>-510742.26287501666</v>
      </c>
      <c r="J18" s="3"/>
      <c r="K18" s="14"/>
      <c r="L18" s="70"/>
    </row>
    <row r="19" spans="1:12">
      <c r="A19" s="9"/>
      <c r="B19" s="18" t="s">
        <v>30</v>
      </c>
      <c r="C19" s="9"/>
      <c r="D19" s="69" t="s">
        <v>28</v>
      </c>
      <c r="E19" s="11" t="s">
        <v>115</v>
      </c>
      <c r="F19" s="14">
        <f>SUMIF('Page 6.3.3'!$D$6:$D$38,'Page 6.3'!D19&amp;G19,'Page 6.3.3'!$L$6:$L$38)</f>
        <v>-30611.292561052356</v>
      </c>
      <c r="G19" s="24" t="s">
        <v>71</v>
      </c>
      <c r="H19" s="45">
        <v>0.22953887558714423</v>
      </c>
      <c r="I19" s="14">
        <f t="shared" si="0"/>
        <v>-7026.4816747330706</v>
      </c>
      <c r="J19" s="3"/>
      <c r="K19" s="14"/>
      <c r="L19" s="70"/>
    </row>
    <row r="20" spans="1:12">
      <c r="A20" s="9"/>
      <c r="B20" s="18" t="s">
        <v>30</v>
      </c>
      <c r="C20" s="9"/>
      <c r="D20" s="69" t="s">
        <v>28</v>
      </c>
      <c r="E20" s="11" t="s">
        <v>115</v>
      </c>
      <c r="F20" s="14">
        <f>SUMIF('Page 6.3.3'!$D$6:$D$38,'Page 6.3'!D20&amp;G20,'Page 6.3.3'!$L$6:$L$38)</f>
        <v>-6619.7237797169046</v>
      </c>
      <c r="G20" s="24" t="s">
        <v>18</v>
      </c>
      <c r="H20" s="45">
        <v>7.9057273540331513E-2</v>
      </c>
      <c r="I20" s="14">
        <f t="shared" si="0"/>
        <v>-523.33731361451657</v>
      </c>
      <c r="J20" s="3"/>
      <c r="K20" s="14"/>
      <c r="L20" s="70"/>
    </row>
    <row r="21" spans="1:12">
      <c r="A21" s="9"/>
      <c r="B21" s="18" t="s">
        <v>30</v>
      </c>
      <c r="C21" s="51"/>
      <c r="D21" s="69">
        <v>403364</v>
      </c>
      <c r="E21" s="11" t="s">
        <v>115</v>
      </c>
      <c r="F21" s="14">
        <f>SUMIF('Page 6.3.3'!$D$6:$D$38,'Page 6.3'!D21&amp;G21,'Page 6.3.3'!$L$6:$L$38)</f>
        <v>0</v>
      </c>
      <c r="G21" s="68" t="s">
        <v>16</v>
      </c>
      <c r="H21" s="45" t="s">
        <v>109</v>
      </c>
      <c r="I21" s="14">
        <f t="shared" si="0"/>
        <v>0</v>
      </c>
      <c r="J21" s="63"/>
      <c r="K21" s="14"/>
      <c r="L21" s="70"/>
    </row>
    <row r="22" spans="1:12">
      <c r="A22" s="9"/>
      <c r="B22" s="18" t="s">
        <v>30</v>
      </c>
      <c r="C22" s="51"/>
      <c r="D22" s="69">
        <v>403364</v>
      </c>
      <c r="E22" s="11" t="s">
        <v>115</v>
      </c>
      <c r="F22" s="14">
        <f>SUMIF('Page 6.3.3'!$D$6:$D$38,'Page 6.3'!D22&amp;G22,'Page 6.3.3'!$L$6:$L$38)</f>
        <v>357056.3208483202</v>
      </c>
      <c r="G22" s="68" t="s">
        <v>3</v>
      </c>
      <c r="H22" s="45" t="s">
        <v>109</v>
      </c>
      <c r="I22" s="14">
        <f t="shared" si="0"/>
        <v>0</v>
      </c>
      <c r="J22" s="63"/>
      <c r="K22" s="14"/>
      <c r="L22" s="70"/>
    </row>
    <row r="23" spans="1:12">
      <c r="A23" s="9"/>
      <c r="B23" s="18" t="s">
        <v>30</v>
      </c>
      <c r="C23" s="51"/>
      <c r="D23" s="69">
        <v>403364</v>
      </c>
      <c r="E23" s="11" t="s">
        <v>115</v>
      </c>
      <c r="F23" s="14">
        <f>SUMIF('Page 6.3.3'!$D$6:$D$38,'Page 6.3'!D23&amp;G23,'Page 6.3.3'!$L$6:$L$38)</f>
        <v>-5725866.2523583444</v>
      </c>
      <c r="G23" s="68" t="s">
        <v>2</v>
      </c>
      <c r="H23" s="45" t="s">
        <v>109</v>
      </c>
      <c r="I23" s="14">
        <f t="shared" si="0"/>
        <v>0</v>
      </c>
      <c r="J23" s="63"/>
      <c r="K23" s="14"/>
      <c r="L23" s="70"/>
    </row>
    <row r="24" spans="1:12">
      <c r="A24" s="9"/>
      <c r="B24" s="18" t="s">
        <v>30</v>
      </c>
      <c r="C24" s="51"/>
      <c r="D24" s="69">
        <v>403364</v>
      </c>
      <c r="E24" s="11" t="s">
        <v>115</v>
      </c>
      <c r="F24" s="14">
        <f>SUMIF('Page 6.3.3'!$D$6:$D$38,'Page 6.3'!D24&amp;G24,'Page 6.3.3'!$L$6:$L$38)</f>
        <v>3439724.3254990368</v>
      </c>
      <c r="G24" s="68" t="s">
        <v>1</v>
      </c>
      <c r="H24" s="45" t="s">
        <v>109</v>
      </c>
      <c r="I24" s="14">
        <f t="shared" si="0"/>
        <v>0</v>
      </c>
      <c r="J24" s="63"/>
      <c r="K24" s="14"/>
      <c r="L24" s="70"/>
    </row>
    <row r="25" spans="1:12">
      <c r="A25" s="9"/>
      <c r="B25" s="18" t="s">
        <v>30</v>
      </c>
      <c r="C25" s="51"/>
      <c r="D25" s="69">
        <v>403364</v>
      </c>
      <c r="E25" s="11" t="s">
        <v>115</v>
      </c>
      <c r="F25" s="14">
        <f>SUMIF('Page 6.3.3'!$D$6:$D$38,'Page 6.3'!D25&amp;G25,'Page 6.3.3'!$L$6:$L$38)</f>
        <v>-1319372.7395061229</v>
      </c>
      <c r="G25" s="68" t="s">
        <v>4</v>
      </c>
      <c r="H25" s="45" t="s">
        <v>109</v>
      </c>
      <c r="I25" s="14">
        <f>F25</f>
        <v>-1319372.7395061229</v>
      </c>
      <c r="J25" s="63"/>
      <c r="K25" s="14"/>
      <c r="L25" s="70"/>
    </row>
    <row r="26" spans="1:12">
      <c r="A26" s="9"/>
      <c r="B26" s="18" t="s">
        <v>30</v>
      </c>
      <c r="C26" s="51"/>
      <c r="D26" s="69">
        <v>403364</v>
      </c>
      <c r="E26" s="11" t="s">
        <v>115</v>
      </c>
      <c r="F26" s="14">
        <f>SUMIF('Page 6.3.3'!$D$6:$D$38,'Page 6.3'!D26&amp;G26,'Page 6.3.3'!$L$6:$L$38)</f>
        <v>438217.64131340996</v>
      </c>
      <c r="G26" s="68" t="s">
        <v>37</v>
      </c>
      <c r="H26" s="45" t="s">
        <v>109</v>
      </c>
      <c r="I26" s="14">
        <f t="shared" si="0"/>
        <v>0</v>
      </c>
      <c r="J26" s="63"/>
      <c r="K26" s="14"/>
      <c r="L26" s="70"/>
    </row>
    <row r="27" spans="1:12">
      <c r="A27" s="9"/>
      <c r="B27" s="18" t="s">
        <v>30</v>
      </c>
      <c r="C27" s="51"/>
      <c r="D27" s="69">
        <v>403364</v>
      </c>
      <c r="E27" s="11" t="s">
        <v>115</v>
      </c>
      <c r="F27" s="14">
        <f>SUMIF('Page 6.3.3'!$D$6:$D$38,'Page 6.3'!D27&amp;G27,'Page 6.3.3'!$L$6:$L$38)</f>
        <v>102735.14501477877</v>
      </c>
      <c r="G27" s="68" t="s">
        <v>39</v>
      </c>
      <c r="H27" s="45" t="s">
        <v>109</v>
      </c>
      <c r="I27" s="14">
        <f t="shared" si="0"/>
        <v>0</v>
      </c>
      <c r="J27" s="63"/>
      <c r="K27" s="14"/>
      <c r="L27" s="70"/>
    </row>
    <row r="28" spans="1:12">
      <c r="A28" s="9"/>
      <c r="B28" s="18" t="s">
        <v>30</v>
      </c>
      <c r="C28" s="9"/>
      <c r="D28" s="69" t="s">
        <v>24</v>
      </c>
      <c r="E28" s="11" t="s">
        <v>115</v>
      </c>
      <c r="F28" s="14">
        <f>SUMIF('Page 6.3.3'!$D$6:$D$38,'Page 6.3'!D28&amp;G28,'Page 6.3.3'!$L$6:$L$38)</f>
        <v>-5691.5060555815435</v>
      </c>
      <c r="G28" s="67" t="s">
        <v>16</v>
      </c>
      <c r="H28" s="45" t="s">
        <v>109</v>
      </c>
      <c r="I28" s="14">
        <f t="shared" si="0"/>
        <v>0</v>
      </c>
      <c r="J28" s="3"/>
      <c r="K28" s="14"/>
      <c r="L28" s="70"/>
    </row>
    <row r="29" spans="1:12">
      <c r="A29" s="9"/>
      <c r="B29" s="18" t="s">
        <v>30</v>
      </c>
      <c r="C29" s="9"/>
      <c r="D29" s="69" t="s">
        <v>24</v>
      </c>
      <c r="E29" s="11" t="s">
        <v>115</v>
      </c>
      <c r="F29" s="14">
        <f>SUMIF('Page 6.3.3'!$D$6:$D$38,'Page 6.3'!D29&amp;G29,'Page 6.3.3'!$L$6:$L$38)</f>
        <v>278.50494826587237</v>
      </c>
      <c r="G29" s="67" t="s">
        <v>63</v>
      </c>
      <c r="H29" s="45">
        <v>0</v>
      </c>
      <c r="I29" s="14">
        <f t="shared" si="0"/>
        <v>0</v>
      </c>
      <c r="J29" s="6"/>
      <c r="K29" s="14"/>
      <c r="L29" s="70"/>
    </row>
    <row r="30" spans="1:12">
      <c r="A30" s="9"/>
      <c r="B30" s="18" t="s">
        <v>30</v>
      </c>
      <c r="C30" s="9"/>
      <c r="D30" s="69" t="s">
        <v>24</v>
      </c>
      <c r="E30" s="11" t="s">
        <v>115</v>
      </c>
      <c r="F30" s="14">
        <f>SUMIF('Page 6.3.3'!$D$6:$D$38,'Page 6.3'!D30&amp;G30,'Page 6.3.3'!$L$6:$L$38)</f>
        <v>-78907.579666770573</v>
      </c>
      <c r="G30" s="67" t="s">
        <v>65</v>
      </c>
      <c r="H30" s="45">
        <v>0</v>
      </c>
      <c r="I30" s="14">
        <f t="shared" si="0"/>
        <v>0</v>
      </c>
      <c r="J30" s="6"/>
      <c r="K30" s="14"/>
      <c r="L30" s="70"/>
    </row>
    <row r="31" spans="1:12">
      <c r="A31" s="9"/>
      <c r="B31" s="18" t="s">
        <v>30</v>
      </c>
      <c r="C31" s="9"/>
      <c r="D31" s="69" t="s">
        <v>24</v>
      </c>
      <c r="E31" s="11" t="s">
        <v>115</v>
      </c>
      <c r="F31" s="14">
        <f>SUMIF('Page 6.3.3'!$D$6:$D$38,'Page 6.3'!D31&amp;G31,'Page 6.3.3'!$L$6:$L$38)</f>
        <v>4640.9453418268722</v>
      </c>
      <c r="G31" s="67" t="s">
        <v>67</v>
      </c>
      <c r="H31" s="45">
        <v>0.23084885646883446</v>
      </c>
      <c r="I31" s="14">
        <f t="shared" si="0"/>
        <v>1071.3569250950975</v>
      </c>
      <c r="J31" s="6"/>
      <c r="K31" s="14"/>
      <c r="L31" s="70"/>
    </row>
    <row r="32" spans="1:12">
      <c r="A32" s="9"/>
      <c r="B32" s="18" t="s">
        <v>30</v>
      </c>
      <c r="C32" s="9"/>
      <c r="D32" s="69" t="s">
        <v>24</v>
      </c>
      <c r="E32" s="11" t="s">
        <v>115</v>
      </c>
      <c r="F32" s="14">
        <f>SUMIF('Page 6.3.3'!$D$6:$D$38,'Page 6.3'!D32&amp;G32,'Page 6.3.3'!$L$6:$L$38)</f>
        <v>-49458.342516484925</v>
      </c>
      <c r="G32" s="67" t="s">
        <v>20</v>
      </c>
      <c r="H32" s="45">
        <v>6.9173575695716499E-2</v>
      </c>
      <c r="I32" s="14">
        <f t="shared" si="0"/>
        <v>-3421.2103998487437</v>
      </c>
      <c r="J32" s="6"/>
      <c r="K32" s="14"/>
      <c r="L32" s="70"/>
    </row>
    <row r="33" spans="1:13">
      <c r="A33" s="9"/>
      <c r="B33" s="18" t="s">
        <v>30</v>
      </c>
      <c r="C33" s="9"/>
      <c r="D33" s="69" t="s">
        <v>24</v>
      </c>
      <c r="E33" s="11" t="s">
        <v>115</v>
      </c>
      <c r="F33" s="14">
        <f>SUMIF('Page 6.3.3'!$D$6:$D$38,'Page 6.3'!D33&amp;G33,'Page 6.3.3'!$L$6:$L$38)</f>
        <v>-1329.626023251217</v>
      </c>
      <c r="G33" s="67" t="s">
        <v>3</v>
      </c>
      <c r="H33" s="45" t="s">
        <v>109</v>
      </c>
      <c r="I33" s="14">
        <f t="shared" si="0"/>
        <v>0</v>
      </c>
      <c r="J33" s="6"/>
      <c r="K33" s="14"/>
      <c r="L33" s="70"/>
    </row>
    <row r="34" spans="1:13">
      <c r="A34" s="9"/>
      <c r="B34" s="18" t="s">
        <v>30</v>
      </c>
      <c r="C34" s="9"/>
      <c r="D34" s="69" t="s">
        <v>24</v>
      </c>
      <c r="E34" s="11" t="s">
        <v>115</v>
      </c>
      <c r="F34" s="14">
        <f>SUMIF('Page 6.3.3'!$D$6:$D$38,'Page 6.3'!D34&amp;G34,'Page 6.3.3'!$L$6:$L$38)+'Page 6.3.3'!L19</f>
        <v>-36268.629288225136</v>
      </c>
      <c r="G34" s="24" t="s">
        <v>71</v>
      </c>
      <c r="H34" s="45">
        <v>0.22953887558714423</v>
      </c>
      <c r="I34" s="14">
        <f t="shared" si="0"/>
        <v>-8325.0603859061648</v>
      </c>
      <c r="J34" s="6"/>
      <c r="K34" s="14"/>
      <c r="L34" s="70"/>
    </row>
    <row r="35" spans="1:13">
      <c r="A35" s="9"/>
      <c r="B35" s="18" t="s">
        <v>30</v>
      </c>
      <c r="C35" s="9"/>
      <c r="D35" s="69" t="s">
        <v>24</v>
      </c>
      <c r="E35" s="11" t="s">
        <v>115</v>
      </c>
      <c r="F35" s="14">
        <f>SUMIF('Page 6.3.3'!$D$6:$D$38,'Page 6.3'!D35&amp;G35,'Page 6.3.3'!$L$6:$L$38)</f>
        <v>21026.827461587021</v>
      </c>
      <c r="G35" s="24" t="s">
        <v>2</v>
      </c>
      <c r="H35" s="45" t="s">
        <v>109</v>
      </c>
      <c r="I35" s="14">
        <f t="shared" si="0"/>
        <v>0</v>
      </c>
      <c r="J35" s="6"/>
      <c r="K35" s="14"/>
      <c r="L35" s="70"/>
    </row>
    <row r="36" spans="1:13">
      <c r="A36" s="9"/>
      <c r="B36" s="18" t="s">
        <v>30</v>
      </c>
      <c r="C36" s="9"/>
      <c r="D36" s="69" t="s">
        <v>24</v>
      </c>
      <c r="E36" s="11" t="s">
        <v>115</v>
      </c>
      <c r="F36" s="14">
        <f>SUMIF('Page 6.3.3'!$D$6:$D$38,'Page 6.3'!D36&amp;G36,'Page 6.3.3'!$L$6:$L$38)</f>
        <v>88.25733990147782</v>
      </c>
      <c r="G36" s="24" t="s">
        <v>18</v>
      </c>
      <c r="H36" s="45">
        <v>7.9057273540331513E-2</v>
      </c>
      <c r="I36" s="14">
        <f t="shared" si="0"/>
        <v>6.9773846625331473</v>
      </c>
      <c r="J36" s="6"/>
      <c r="K36" s="14"/>
      <c r="L36" s="70"/>
    </row>
    <row r="37" spans="1:13">
      <c r="A37" s="9"/>
      <c r="B37" s="18" t="s">
        <v>30</v>
      </c>
      <c r="C37" s="9"/>
      <c r="D37" s="69" t="s">
        <v>24</v>
      </c>
      <c r="E37" s="11" t="s">
        <v>115</v>
      </c>
      <c r="F37" s="14">
        <f>SUMIF('Page 6.3.3'!$D$6:$D$38,'Page 6.3'!D37&amp;G37,'Page 6.3.3'!$L$6:$L$38)</f>
        <v>-299697.2880284664</v>
      </c>
      <c r="G37" s="24" t="s">
        <v>19</v>
      </c>
      <c r="H37" s="45">
        <v>6.8539355270203509E-2</v>
      </c>
      <c r="I37" s="14">
        <f t="shared" si="0"/>
        <v>-20541.058897699568</v>
      </c>
      <c r="J37" s="6"/>
      <c r="K37" s="14"/>
      <c r="L37" s="70"/>
    </row>
    <row r="38" spans="1:13">
      <c r="A38" s="9"/>
      <c r="B38" s="18" t="s">
        <v>30</v>
      </c>
      <c r="C38" s="9"/>
      <c r="D38" s="69" t="s">
        <v>24</v>
      </c>
      <c r="E38" s="11" t="s">
        <v>115</v>
      </c>
      <c r="F38" s="14">
        <f>SUMIF('Page 6.3.3'!$D$6:$D$38,'Page 6.3'!D38&amp;G38,'Page 6.3.3'!$L$6:$L$38)</f>
        <v>-172823.86772028485</v>
      </c>
      <c r="G38" s="24" t="s">
        <v>1</v>
      </c>
      <c r="H38" s="45" t="s">
        <v>109</v>
      </c>
      <c r="I38" s="14">
        <f t="shared" si="0"/>
        <v>0</v>
      </c>
      <c r="J38" s="6"/>
      <c r="K38" s="14"/>
      <c r="L38" s="70"/>
    </row>
    <row r="39" spans="1:13">
      <c r="A39" s="9"/>
      <c r="B39" s="18" t="s">
        <v>30</v>
      </c>
      <c r="C39" s="9"/>
      <c r="D39" s="69" t="s">
        <v>24</v>
      </c>
      <c r="E39" s="11" t="s">
        <v>115</v>
      </c>
      <c r="F39" s="14">
        <f>SUMIF('Page 6.3.3'!$D$6:$D$38,'Page 6.3'!D39&amp;G39,'Page 6.3.3'!$L$6:$L$38)</f>
        <v>-255914.19817451839</v>
      </c>
      <c r="G39" s="24" t="s">
        <v>4</v>
      </c>
      <c r="H39" s="45" t="s">
        <v>109</v>
      </c>
      <c r="I39" s="14">
        <f>F39</f>
        <v>-255914.19817451839</v>
      </c>
      <c r="J39" s="6"/>
      <c r="K39" s="14"/>
      <c r="L39" s="70"/>
    </row>
    <row r="40" spans="1:13">
      <c r="A40" s="9"/>
      <c r="B40" s="18" t="s">
        <v>30</v>
      </c>
      <c r="C40" s="9"/>
      <c r="D40" s="69" t="s">
        <v>24</v>
      </c>
      <c r="E40" s="11" t="s">
        <v>115</v>
      </c>
      <c r="F40" s="14">
        <f>SUMIF('Page 6.3.3'!$D$6:$D$38,'Page 6.3'!D40&amp;G40,'Page 6.3.3'!$L$6:$L$38)</f>
        <v>-336403.5801434663</v>
      </c>
      <c r="G40" s="24" t="s">
        <v>37</v>
      </c>
      <c r="H40" s="45" t="s">
        <v>109</v>
      </c>
      <c r="I40" s="14">
        <f t="shared" si="0"/>
        <v>0</v>
      </c>
      <c r="J40" s="6"/>
      <c r="K40" s="14"/>
      <c r="L40" s="70"/>
    </row>
    <row r="41" spans="1:13">
      <c r="A41" s="9"/>
      <c r="B41" s="18" t="s">
        <v>30</v>
      </c>
      <c r="C41" s="9"/>
      <c r="D41" s="69" t="s">
        <v>24</v>
      </c>
      <c r="E41" s="11" t="s">
        <v>115</v>
      </c>
      <c r="F41" s="14">
        <f>SUMIF('Page 6.3.3'!$D$6:$D$38,'Page 6.3'!D41&amp;G41,'Page 6.3.3'!$L$6:$L$38)</f>
        <v>-94352.05676962444</v>
      </c>
      <c r="G41" s="24" t="s">
        <v>39</v>
      </c>
      <c r="H41" s="45" t="s">
        <v>109</v>
      </c>
      <c r="I41" s="14">
        <f t="shared" si="0"/>
        <v>0</v>
      </c>
      <c r="J41" s="6"/>
      <c r="K41" s="14"/>
      <c r="L41" s="70"/>
    </row>
    <row r="42" spans="1:13">
      <c r="A42" s="9"/>
      <c r="B42" s="18"/>
      <c r="C42" s="9"/>
      <c r="D42" s="24"/>
      <c r="E42" s="11"/>
      <c r="F42" s="46">
        <f>SUM(F10:F41)</f>
        <v>125760132.3542805</v>
      </c>
      <c r="G42" s="24"/>
      <c r="H42" s="45"/>
      <c r="I42" s="46">
        <f>SUM(I10:I41)</f>
        <v>1428608.4764376204</v>
      </c>
      <c r="J42" s="6" t="s">
        <v>95</v>
      </c>
      <c r="K42" s="14"/>
      <c r="L42" s="70"/>
      <c r="M42" s="70"/>
    </row>
    <row r="43" spans="1:13">
      <c r="A43" s="9"/>
      <c r="B43" s="25"/>
      <c r="C43" s="9"/>
      <c r="D43" s="24"/>
      <c r="E43" s="11"/>
      <c r="F43" s="14"/>
      <c r="G43" s="11"/>
      <c r="H43" s="45"/>
      <c r="I43" s="14"/>
      <c r="J43" s="5"/>
      <c r="K43" s="70"/>
      <c r="L43" s="70"/>
    </row>
    <row r="44" spans="1:13">
      <c r="A44" s="9"/>
      <c r="B44" s="50"/>
      <c r="C44" s="51"/>
      <c r="D44" s="24"/>
      <c r="E44" s="52"/>
      <c r="F44" s="53"/>
      <c r="G44" s="24"/>
      <c r="H44" s="65"/>
      <c r="I44" s="53"/>
      <c r="J44" s="75"/>
      <c r="L44" s="70"/>
    </row>
    <row r="45" spans="1:13">
      <c r="A45" s="9"/>
      <c r="B45" s="50"/>
      <c r="C45" s="51"/>
      <c r="D45" s="24"/>
      <c r="E45" s="52"/>
      <c r="F45" s="53">
        <f>+F42-'Page 6.3.3'!L39</f>
        <v>0</v>
      </c>
      <c r="G45" s="24"/>
      <c r="H45" s="65"/>
      <c r="I45" s="75"/>
      <c r="J45" s="75"/>
      <c r="L45" s="70"/>
    </row>
    <row r="46" spans="1:13">
      <c r="A46" s="9"/>
      <c r="B46" s="50"/>
      <c r="C46" s="51"/>
      <c r="D46" s="24"/>
      <c r="E46" s="52"/>
      <c r="F46" s="53"/>
      <c r="G46" s="24"/>
      <c r="H46" s="65"/>
      <c r="I46" s="75"/>
      <c r="J46" s="75"/>
      <c r="L46" s="70"/>
    </row>
    <row r="47" spans="1:13">
      <c r="A47" s="9"/>
      <c r="B47" s="18"/>
      <c r="C47" s="9"/>
      <c r="D47" s="24"/>
      <c r="E47" s="11"/>
      <c r="F47" s="44"/>
      <c r="G47" s="19"/>
      <c r="H47" s="21"/>
      <c r="I47" s="20"/>
      <c r="J47" s="22"/>
      <c r="L47" s="70"/>
    </row>
    <row r="48" spans="1:13">
      <c r="A48" s="9"/>
      <c r="B48" s="23"/>
      <c r="C48" s="9"/>
      <c r="D48" s="24"/>
      <c r="E48" s="11"/>
      <c r="F48" s="14"/>
      <c r="G48" s="24"/>
      <c r="H48" s="21"/>
      <c r="I48" s="20"/>
      <c r="J48" s="22"/>
      <c r="L48" s="70"/>
    </row>
    <row r="49" spans="1:13">
      <c r="A49" s="9"/>
      <c r="B49" s="9"/>
      <c r="C49" s="9"/>
      <c r="D49" s="11"/>
      <c r="E49" s="11"/>
      <c r="F49" s="14"/>
      <c r="G49" s="11"/>
      <c r="H49" s="16"/>
      <c r="I49" s="17"/>
      <c r="J49" s="6"/>
      <c r="L49" s="70"/>
    </row>
    <row r="50" spans="1:13" ht="13.5" thickBot="1">
      <c r="A50" s="9"/>
      <c r="B50" s="26" t="s">
        <v>17</v>
      </c>
      <c r="C50" s="9"/>
      <c r="D50" s="11"/>
      <c r="E50" s="11"/>
      <c r="F50" s="60"/>
      <c r="G50" s="11"/>
      <c r="H50" s="11"/>
      <c r="I50" s="11"/>
      <c r="J50" s="6"/>
      <c r="L50" s="62"/>
      <c r="M50" s="62"/>
    </row>
    <row r="51" spans="1:13">
      <c r="A51" s="27"/>
      <c r="B51" s="28"/>
      <c r="C51" s="28"/>
      <c r="D51" s="29"/>
      <c r="E51" s="29"/>
      <c r="F51" s="29"/>
      <c r="G51" s="29"/>
      <c r="H51" s="29"/>
      <c r="I51" s="29"/>
      <c r="J51" s="30"/>
    </row>
    <row r="52" spans="1:13">
      <c r="A52" s="31"/>
      <c r="B52" s="32"/>
      <c r="C52" s="9"/>
      <c r="D52" s="11"/>
      <c r="E52" s="11"/>
      <c r="F52" s="11"/>
      <c r="G52" s="11"/>
      <c r="H52" s="11"/>
      <c r="I52" s="11"/>
      <c r="J52" s="33"/>
    </row>
    <row r="53" spans="1:13">
      <c r="A53" s="31"/>
      <c r="B53" s="32"/>
      <c r="C53" s="9"/>
      <c r="D53" s="11"/>
      <c r="E53" s="11"/>
      <c r="F53" s="11"/>
      <c r="G53" s="11"/>
      <c r="H53" s="11"/>
      <c r="I53" s="11"/>
      <c r="J53" s="33"/>
    </row>
    <row r="54" spans="1:13" ht="13.5" thickBot="1">
      <c r="A54" s="34"/>
      <c r="B54" s="35"/>
      <c r="C54" s="36"/>
      <c r="D54" s="37"/>
      <c r="E54" s="37"/>
      <c r="F54" s="37"/>
      <c r="G54" s="37"/>
      <c r="H54" s="37"/>
      <c r="I54" s="37"/>
      <c r="J54" s="38"/>
    </row>
    <row r="55" spans="1:13">
      <c r="A55" s="9"/>
      <c r="B55" s="32"/>
      <c r="C55" s="9"/>
      <c r="D55" s="11"/>
      <c r="E55" s="11"/>
      <c r="F55" s="11"/>
      <c r="G55" s="11"/>
      <c r="H55" s="11"/>
      <c r="I55" s="11"/>
      <c r="J55" s="39"/>
    </row>
    <row r="56" spans="1:13">
      <c r="A56" s="9"/>
      <c r="B56" s="32"/>
      <c r="C56" s="9"/>
      <c r="D56" s="11"/>
      <c r="E56" s="11"/>
      <c r="F56" s="40"/>
      <c r="G56" s="11"/>
      <c r="H56" s="11"/>
      <c r="I56" s="11"/>
      <c r="J56" s="39"/>
    </row>
    <row r="57" spans="1:13">
      <c r="A57" s="9"/>
      <c r="B57" s="32"/>
      <c r="C57" s="9"/>
      <c r="D57" s="11"/>
      <c r="E57" s="11"/>
      <c r="F57" s="11"/>
      <c r="G57" s="11"/>
      <c r="H57" s="11"/>
      <c r="I57" s="11"/>
      <c r="J57" s="39"/>
    </row>
  </sheetData>
  <phoneticPr fontId="4" type="noConversion"/>
  <conditionalFormatting sqref="B8:B9">
    <cfRule type="cellIs" dxfId="8" priority="1" stopIfTrue="1" operator="equal">
      <formula>"Adjustment to Income/Expense/Rate Base:"</formula>
    </cfRule>
  </conditionalFormatting>
  <conditionalFormatting sqref="J1">
    <cfRule type="cellIs" dxfId="7" priority="2" stopIfTrue="1" operator="equal">
      <formula>"x.x"</formula>
    </cfRule>
  </conditionalFormatting>
  <pageMargins left="0.75" right="0.75" top="1" bottom="1" header="0.5" footer="0.5"/>
  <pageSetup scale="80" orientation="portrait" r:id="rId1"/>
  <headerFooter alignWithMargins="0">
    <oddHeader>&amp;LWA UE-140762
Bench Request 11&amp;R&amp;"Arial,Bold"Attachment Bench Request 11</oddHeader>
    <oddFooter>&amp;L&amp;F&amp;CPage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zoomScaleNormal="100" workbookViewId="0">
      <selection activeCell="A47" sqref="A47"/>
    </sheetView>
  </sheetViews>
  <sheetFormatPr defaultRowHeight="12.75"/>
  <cols>
    <col min="1" max="1" width="2.5703125" customWidth="1"/>
    <col min="2" max="2" width="7.140625" customWidth="1"/>
    <col min="3" max="3" width="22.140625" customWidth="1"/>
    <col min="4" max="4" width="9.7109375" customWidth="1"/>
    <col min="5" max="5" width="6.42578125" customWidth="1"/>
    <col min="6" max="6" width="14.42578125" customWidth="1"/>
    <col min="7" max="7" width="11.140625" customWidth="1"/>
    <col min="8" max="8" width="17.28515625" bestFit="1" customWidth="1"/>
    <col min="9" max="9" width="13" customWidth="1"/>
    <col min="10" max="10" width="8.28515625" customWidth="1"/>
    <col min="12" max="13" width="13.7109375" customWidth="1"/>
  </cols>
  <sheetData>
    <row r="1" spans="1:10">
      <c r="A1" s="3"/>
      <c r="B1" s="4" t="s">
        <v>5</v>
      </c>
      <c r="C1" s="3"/>
      <c r="D1" s="5"/>
      <c r="E1" s="5"/>
      <c r="F1" s="5"/>
      <c r="G1" s="5"/>
      <c r="H1" s="5"/>
      <c r="I1" s="5" t="s">
        <v>6</v>
      </c>
      <c r="J1" s="41" t="s">
        <v>119</v>
      </c>
    </row>
    <row r="2" spans="1:10">
      <c r="A2" s="3"/>
      <c r="B2" s="4" t="s">
        <v>92</v>
      </c>
      <c r="C2" s="3"/>
      <c r="D2" s="5"/>
      <c r="E2" s="5"/>
      <c r="F2" s="5"/>
      <c r="G2" s="5"/>
      <c r="H2" s="5"/>
      <c r="I2" s="5"/>
      <c r="J2" s="6"/>
    </row>
    <row r="3" spans="1:10">
      <c r="A3" s="3"/>
      <c r="B3" s="4" t="s">
        <v>118</v>
      </c>
      <c r="C3" s="3"/>
      <c r="D3" s="5"/>
      <c r="E3" s="5"/>
      <c r="F3" s="5"/>
      <c r="G3" s="5"/>
      <c r="H3" s="5"/>
      <c r="I3" s="5"/>
      <c r="J3" s="6"/>
    </row>
    <row r="4" spans="1:10">
      <c r="A4" s="3"/>
      <c r="B4" s="3"/>
      <c r="C4" s="3"/>
      <c r="D4" s="5"/>
      <c r="E4" s="5"/>
      <c r="F4" s="5"/>
      <c r="G4" s="5"/>
      <c r="H4" s="5"/>
      <c r="I4" s="5"/>
      <c r="J4" s="6"/>
    </row>
    <row r="5" spans="1:10">
      <c r="A5" s="3"/>
      <c r="B5" s="3"/>
      <c r="C5" s="3"/>
      <c r="D5" s="5"/>
      <c r="E5" s="5"/>
      <c r="F5" s="5"/>
      <c r="G5" s="5"/>
      <c r="H5" s="5"/>
      <c r="I5" s="5"/>
      <c r="J5" s="6"/>
    </row>
    <row r="6" spans="1:10">
      <c r="A6" s="3"/>
      <c r="B6" s="3"/>
      <c r="C6" s="3"/>
      <c r="D6" s="5"/>
      <c r="E6" s="5"/>
      <c r="F6" s="5" t="s">
        <v>7</v>
      </c>
      <c r="G6" s="5" t="s">
        <v>90</v>
      </c>
      <c r="H6" s="5"/>
      <c r="I6" s="5"/>
      <c r="J6" s="6"/>
    </row>
    <row r="7" spans="1:10">
      <c r="A7" s="3"/>
      <c r="B7" s="3"/>
      <c r="C7" s="3"/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8" t="s">
        <v>14</v>
      </c>
    </row>
    <row r="8" spans="1:10">
      <c r="A8" s="9"/>
      <c r="B8" s="10"/>
      <c r="C8" s="9"/>
      <c r="D8" s="11"/>
      <c r="E8" s="11"/>
      <c r="F8" s="11"/>
      <c r="G8" s="11"/>
      <c r="H8" s="11"/>
      <c r="I8" s="12"/>
      <c r="J8" s="6"/>
    </row>
    <row r="9" spans="1:10">
      <c r="A9" s="9"/>
      <c r="B9" s="10" t="s">
        <v>84</v>
      </c>
      <c r="C9" s="9"/>
      <c r="D9" s="13"/>
      <c r="E9" s="11"/>
      <c r="F9" s="14"/>
      <c r="G9" s="15"/>
      <c r="H9" s="16"/>
      <c r="I9" s="17"/>
      <c r="J9" s="6"/>
    </row>
    <row r="10" spans="1:10">
      <c r="A10" s="9"/>
      <c r="B10" s="18" t="s">
        <v>91</v>
      </c>
      <c r="C10" s="9"/>
      <c r="D10" s="69" t="s">
        <v>85</v>
      </c>
      <c r="E10" s="11" t="s">
        <v>115</v>
      </c>
      <c r="F10" s="14">
        <f>-'Page 6.3'!F10</f>
        <v>-124034790.79000977</v>
      </c>
      <c r="G10" s="67" t="s">
        <v>65</v>
      </c>
      <c r="H10" s="45">
        <v>0</v>
      </c>
      <c r="I10" s="14">
        <f>IF(H10="Situs",0,H10*F10)</f>
        <v>0</v>
      </c>
      <c r="J10" s="6"/>
    </row>
    <row r="11" spans="1:10">
      <c r="A11" s="9"/>
      <c r="B11" s="18" t="s">
        <v>91</v>
      </c>
      <c r="C11" s="3"/>
      <c r="D11" s="69" t="s">
        <v>85</v>
      </c>
      <c r="E11" s="11" t="s">
        <v>115</v>
      </c>
      <c r="F11" s="14">
        <f>-'Page 6.3'!F11</f>
        <v>-1918347.210932432</v>
      </c>
      <c r="G11" s="67" t="s">
        <v>67</v>
      </c>
      <c r="H11" s="45">
        <v>0.23084885646883446</v>
      </c>
      <c r="I11" s="14">
        <f t="shared" ref="I11:I41" si="0">IF(H11="Situs",0,H11*F11)</f>
        <v>-442848.25995392993</v>
      </c>
      <c r="J11" s="3"/>
    </row>
    <row r="12" spans="1:10">
      <c r="A12" s="9"/>
      <c r="B12" s="18" t="s">
        <v>91</v>
      </c>
      <c r="C12" s="3"/>
      <c r="D12" s="69" t="s">
        <v>85</v>
      </c>
      <c r="E12" s="11" t="s">
        <v>115</v>
      </c>
      <c r="F12" s="14">
        <f>-'Page 6.3'!F12</f>
        <v>-8438485.6246568598</v>
      </c>
      <c r="G12" s="24" t="s">
        <v>71</v>
      </c>
      <c r="H12" s="45">
        <v>0.22953887558714423</v>
      </c>
      <c r="I12" s="14">
        <f t="shared" si="0"/>
        <v>-1936960.501942016</v>
      </c>
      <c r="J12" s="3"/>
    </row>
    <row r="13" spans="1:10">
      <c r="A13" s="9"/>
      <c r="B13" s="18" t="s">
        <v>91</v>
      </c>
      <c r="C13" s="3"/>
      <c r="D13" s="69" t="s">
        <v>86</v>
      </c>
      <c r="E13" s="11" t="s">
        <v>115</v>
      </c>
      <c r="F13" s="14">
        <f>-'Page 6.3'!F13</f>
        <v>-3968953.3981328057</v>
      </c>
      <c r="G13" s="67" t="s">
        <v>65</v>
      </c>
      <c r="H13" s="45">
        <v>0</v>
      </c>
      <c r="I13" s="14">
        <f t="shared" si="0"/>
        <v>0</v>
      </c>
      <c r="J13" s="5"/>
    </row>
    <row r="14" spans="1:10">
      <c r="A14" s="9"/>
      <c r="B14" s="18" t="s">
        <v>91</v>
      </c>
      <c r="C14" s="3"/>
      <c r="D14" s="69" t="s">
        <v>86</v>
      </c>
      <c r="E14" s="11" t="s">
        <v>115</v>
      </c>
      <c r="F14" s="14">
        <f>-'Page 6.3'!F14</f>
        <v>-8297297.7015857035</v>
      </c>
      <c r="G14" s="67" t="s">
        <v>67</v>
      </c>
      <c r="H14" s="45">
        <v>0.23084885646883446</v>
      </c>
      <c r="I14" s="14">
        <f t="shared" si="0"/>
        <v>-1915421.6861925481</v>
      </c>
      <c r="J14" s="5"/>
    </row>
    <row r="15" spans="1:10">
      <c r="A15" s="9"/>
      <c r="B15" s="18" t="s">
        <v>91</v>
      </c>
      <c r="C15" s="9"/>
      <c r="D15" s="69" t="s">
        <v>87</v>
      </c>
      <c r="E15" s="11" t="s">
        <v>115</v>
      </c>
      <c r="F15" s="14">
        <f>-'Page 6.3'!F15</f>
        <v>6351058.7038211012</v>
      </c>
      <c r="G15" s="67" t="s">
        <v>65</v>
      </c>
      <c r="H15" s="45">
        <v>0</v>
      </c>
      <c r="I15" s="14">
        <f t="shared" si="0"/>
        <v>0</v>
      </c>
      <c r="J15" s="5"/>
    </row>
    <row r="16" spans="1:10">
      <c r="A16" s="9"/>
      <c r="B16" s="18" t="s">
        <v>91</v>
      </c>
      <c r="C16" s="9"/>
      <c r="D16" s="69" t="s">
        <v>87</v>
      </c>
      <c r="E16" s="11" t="s">
        <v>115</v>
      </c>
      <c r="F16" s="14">
        <f>-'Page 6.3'!F16</f>
        <v>3213505.00964393</v>
      </c>
      <c r="G16" s="67" t="s">
        <v>67</v>
      </c>
      <c r="H16" s="45">
        <v>0.23084885646883446</v>
      </c>
      <c r="I16" s="14">
        <f t="shared" si="0"/>
        <v>741833.95673317206</v>
      </c>
      <c r="J16" s="5"/>
    </row>
    <row r="17" spans="1:10" s="48" customFormat="1">
      <c r="A17" s="51"/>
      <c r="B17" s="50" t="s">
        <v>91</v>
      </c>
      <c r="C17" s="51"/>
      <c r="D17" s="68" t="s">
        <v>88</v>
      </c>
      <c r="E17" s="11" t="s">
        <v>115</v>
      </c>
      <c r="F17" s="53">
        <f>-'Page 6.3'!F17</f>
        <v>5071176.8654933488</v>
      </c>
      <c r="G17" s="24" t="s">
        <v>65</v>
      </c>
      <c r="H17" s="45">
        <v>0</v>
      </c>
      <c r="I17" s="14">
        <f t="shared" si="0"/>
        <v>0</v>
      </c>
      <c r="J17" s="63"/>
    </row>
    <row r="18" spans="1:10">
      <c r="A18" s="9"/>
      <c r="B18" s="18" t="s">
        <v>91</v>
      </c>
      <c r="C18" s="9"/>
      <c r="D18" s="69" t="s">
        <v>88</v>
      </c>
      <c r="E18" s="11" t="s">
        <v>115</v>
      </c>
      <c r="F18" s="53">
        <f>-'Page 6.3'!F18</f>
        <v>2212453.0772539</v>
      </c>
      <c r="G18" s="67" t="s">
        <v>67</v>
      </c>
      <c r="H18" s="45">
        <v>0.23084885646883446</v>
      </c>
      <c r="I18" s="14">
        <f t="shared" si="0"/>
        <v>510742.26287501666</v>
      </c>
      <c r="J18" s="3"/>
    </row>
    <row r="19" spans="1:10">
      <c r="A19" s="9"/>
      <c r="B19" s="18" t="s">
        <v>91</v>
      </c>
      <c r="C19" s="9"/>
      <c r="D19" s="69" t="s">
        <v>88</v>
      </c>
      <c r="E19" s="11" t="s">
        <v>115</v>
      </c>
      <c r="F19" s="53">
        <f>-'Page 6.3'!F19</f>
        <v>30611.292561052356</v>
      </c>
      <c r="G19" s="24" t="s">
        <v>71</v>
      </c>
      <c r="H19" s="45">
        <v>0.22953887558714423</v>
      </c>
      <c r="I19" s="14">
        <f t="shared" si="0"/>
        <v>7026.4816747330706</v>
      </c>
      <c r="J19" s="3"/>
    </row>
    <row r="20" spans="1:10">
      <c r="A20" s="9"/>
      <c r="B20" s="18" t="s">
        <v>91</v>
      </c>
      <c r="C20" s="9"/>
      <c r="D20" s="69" t="s">
        <v>88</v>
      </c>
      <c r="E20" s="11" t="s">
        <v>115</v>
      </c>
      <c r="F20" s="53">
        <f>-'Page 6.3'!F20</f>
        <v>6619.7237797169046</v>
      </c>
      <c r="G20" s="24" t="s">
        <v>18</v>
      </c>
      <c r="H20" s="45">
        <v>7.9057273540331513E-2</v>
      </c>
      <c r="I20" s="14">
        <f t="shared" si="0"/>
        <v>523.33731361451657</v>
      </c>
      <c r="J20" s="3"/>
    </row>
    <row r="21" spans="1:10">
      <c r="A21" s="9"/>
      <c r="B21" s="18" t="s">
        <v>91</v>
      </c>
      <c r="C21" s="51"/>
      <c r="D21" s="69">
        <v>108364</v>
      </c>
      <c r="E21" s="11" t="s">
        <v>115</v>
      </c>
      <c r="F21" s="14">
        <f>-'Page 6.3'!F21</f>
        <v>0</v>
      </c>
      <c r="G21" s="68" t="s">
        <v>16</v>
      </c>
      <c r="H21" s="45" t="s">
        <v>109</v>
      </c>
      <c r="I21" s="14">
        <f t="shared" si="0"/>
        <v>0</v>
      </c>
      <c r="J21" s="63"/>
    </row>
    <row r="22" spans="1:10">
      <c r="A22" s="9"/>
      <c r="B22" s="18" t="s">
        <v>91</v>
      </c>
      <c r="C22" s="51"/>
      <c r="D22" s="69">
        <v>108364</v>
      </c>
      <c r="E22" s="11" t="s">
        <v>115</v>
      </c>
      <c r="F22" s="14">
        <f>-'Page 6.3'!F22</f>
        <v>-357056.3208483202</v>
      </c>
      <c r="G22" s="68" t="s">
        <v>3</v>
      </c>
      <c r="H22" s="45" t="s">
        <v>109</v>
      </c>
      <c r="I22" s="14">
        <f t="shared" si="0"/>
        <v>0</v>
      </c>
      <c r="J22" s="63"/>
    </row>
    <row r="23" spans="1:10">
      <c r="A23" s="9"/>
      <c r="B23" s="18" t="s">
        <v>91</v>
      </c>
      <c r="C23" s="51"/>
      <c r="D23" s="69">
        <v>108364</v>
      </c>
      <c r="E23" s="11" t="s">
        <v>115</v>
      </c>
      <c r="F23" s="14">
        <f>-'Page 6.3'!F23</f>
        <v>5725866.2523583444</v>
      </c>
      <c r="G23" s="68" t="s">
        <v>2</v>
      </c>
      <c r="H23" s="45" t="s">
        <v>109</v>
      </c>
      <c r="I23" s="14">
        <f t="shared" si="0"/>
        <v>0</v>
      </c>
      <c r="J23" s="63"/>
    </row>
    <row r="24" spans="1:10">
      <c r="A24" s="9"/>
      <c r="B24" s="18" t="s">
        <v>91</v>
      </c>
      <c r="C24" s="51"/>
      <c r="D24" s="69">
        <v>108364</v>
      </c>
      <c r="E24" s="11" t="s">
        <v>115</v>
      </c>
      <c r="F24" s="14">
        <f>-'Page 6.3'!F24</f>
        <v>-3439724.3254990368</v>
      </c>
      <c r="G24" s="68" t="s">
        <v>1</v>
      </c>
      <c r="H24" s="45" t="s">
        <v>109</v>
      </c>
      <c r="I24" s="14">
        <f t="shared" si="0"/>
        <v>0</v>
      </c>
      <c r="J24" s="63"/>
    </row>
    <row r="25" spans="1:10">
      <c r="A25" s="9"/>
      <c r="B25" s="18" t="s">
        <v>91</v>
      </c>
      <c r="C25" s="51"/>
      <c r="D25" s="69">
        <v>108364</v>
      </c>
      <c r="E25" s="11" t="s">
        <v>115</v>
      </c>
      <c r="F25" s="14">
        <f>-'Page 6.3'!F25</f>
        <v>1319372.7395061229</v>
      </c>
      <c r="G25" s="68" t="s">
        <v>4</v>
      </c>
      <c r="H25" s="45" t="s">
        <v>109</v>
      </c>
      <c r="I25" s="14">
        <f>F25</f>
        <v>1319372.7395061229</v>
      </c>
      <c r="J25" s="63"/>
    </row>
    <row r="26" spans="1:10">
      <c r="A26" s="9"/>
      <c r="B26" s="18" t="s">
        <v>91</v>
      </c>
      <c r="C26" s="51"/>
      <c r="D26" s="69">
        <v>108364</v>
      </c>
      <c r="E26" s="11" t="s">
        <v>115</v>
      </c>
      <c r="F26" s="14">
        <f>-'Page 6.3'!F26</f>
        <v>-438217.64131340996</v>
      </c>
      <c r="G26" s="68" t="s">
        <v>37</v>
      </c>
      <c r="H26" s="45" t="s">
        <v>109</v>
      </c>
      <c r="I26" s="14">
        <f t="shared" si="0"/>
        <v>0</v>
      </c>
      <c r="J26" s="63"/>
    </row>
    <row r="27" spans="1:10">
      <c r="A27" s="9"/>
      <c r="B27" s="18" t="s">
        <v>91</v>
      </c>
      <c r="C27" s="51"/>
      <c r="D27" s="69">
        <v>108364</v>
      </c>
      <c r="E27" s="11" t="s">
        <v>115</v>
      </c>
      <c r="F27" s="14">
        <f>-'Page 6.3'!F27</f>
        <v>-102735.14501477877</v>
      </c>
      <c r="G27" s="68" t="s">
        <v>39</v>
      </c>
      <c r="H27" s="45" t="s">
        <v>109</v>
      </c>
      <c r="I27" s="14">
        <f t="shared" si="0"/>
        <v>0</v>
      </c>
      <c r="J27" s="63"/>
    </row>
    <row r="28" spans="1:10">
      <c r="A28" s="9"/>
      <c r="B28" s="18" t="s">
        <v>91</v>
      </c>
      <c r="C28" s="9"/>
      <c r="D28" s="69" t="s">
        <v>89</v>
      </c>
      <c r="E28" s="11" t="s">
        <v>115</v>
      </c>
      <c r="F28" s="14">
        <f>-'Page 6.3'!F28</f>
        <v>5691.5060555815435</v>
      </c>
      <c r="G28" s="67" t="s">
        <v>16</v>
      </c>
      <c r="H28" s="45" t="s">
        <v>109</v>
      </c>
      <c r="I28" s="14">
        <f t="shared" si="0"/>
        <v>0</v>
      </c>
      <c r="J28" s="3"/>
    </row>
    <row r="29" spans="1:10">
      <c r="A29" s="9"/>
      <c r="B29" s="18" t="s">
        <v>91</v>
      </c>
      <c r="C29" s="9"/>
      <c r="D29" s="69" t="s">
        <v>89</v>
      </c>
      <c r="E29" s="11" t="s">
        <v>115</v>
      </c>
      <c r="F29" s="14">
        <f>-'Page 6.3'!F29</f>
        <v>-278.50494826587237</v>
      </c>
      <c r="G29" s="67" t="s">
        <v>63</v>
      </c>
      <c r="H29" s="45">
        <v>0</v>
      </c>
      <c r="I29" s="14">
        <f t="shared" si="0"/>
        <v>0</v>
      </c>
      <c r="J29" s="6"/>
    </row>
    <row r="30" spans="1:10">
      <c r="A30" s="9"/>
      <c r="B30" s="18" t="s">
        <v>91</v>
      </c>
      <c r="C30" s="9"/>
      <c r="D30" s="69" t="s">
        <v>89</v>
      </c>
      <c r="E30" s="11" t="s">
        <v>115</v>
      </c>
      <c r="F30" s="14">
        <f>-'Page 6.3'!F30</f>
        <v>78907.579666770573</v>
      </c>
      <c r="G30" s="67" t="s">
        <v>65</v>
      </c>
      <c r="H30" s="45">
        <v>0</v>
      </c>
      <c r="I30" s="14">
        <f t="shared" si="0"/>
        <v>0</v>
      </c>
      <c r="J30" s="6"/>
    </row>
    <row r="31" spans="1:10">
      <c r="A31" s="9"/>
      <c r="B31" s="18" t="s">
        <v>91</v>
      </c>
      <c r="C31" s="9"/>
      <c r="D31" s="69" t="s">
        <v>89</v>
      </c>
      <c r="E31" s="11" t="s">
        <v>115</v>
      </c>
      <c r="F31" s="14">
        <f>-'Page 6.3'!F31</f>
        <v>-4640.9453418268722</v>
      </c>
      <c r="G31" s="67" t="s">
        <v>67</v>
      </c>
      <c r="H31" s="45">
        <v>0.23084885646883446</v>
      </c>
      <c r="I31" s="14">
        <f t="shared" si="0"/>
        <v>-1071.3569250950975</v>
      </c>
      <c r="J31" s="6"/>
    </row>
    <row r="32" spans="1:10">
      <c r="A32" s="9"/>
      <c r="B32" s="18" t="s">
        <v>91</v>
      </c>
      <c r="C32" s="9"/>
      <c r="D32" s="69" t="s">
        <v>89</v>
      </c>
      <c r="E32" s="11" t="s">
        <v>115</v>
      </c>
      <c r="F32" s="14">
        <f>-'Page 6.3'!F32</f>
        <v>49458.342516484925</v>
      </c>
      <c r="G32" s="67" t="s">
        <v>20</v>
      </c>
      <c r="H32" s="45">
        <v>6.9173575695716499E-2</v>
      </c>
      <c r="I32" s="14">
        <f t="shared" si="0"/>
        <v>3421.2103998487437</v>
      </c>
      <c r="J32" s="6"/>
    </row>
    <row r="33" spans="1:10">
      <c r="A33" s="9"/>
      <c r="B33" s="18" t="s">
        <v>91</v>
      </c>
      <c r="C33" s="9"/>
      <c r="D33" s="69" t="s">
        <v>89</v>
      </c>
      <c r="E33" s="11" t="s">
        <v>115</v>
      </c>
      <c r="F33" s="14">
        <f>-'Page 6.3'!F33</f>
        <v>1329.626023251217</v>
      </c>
      <c r="G33" s="67" t="s">
        <v>3</v>
      </c>
      <c r="H33" s="45" t="s">
        <v>109</v>
      </c>
      <c r="I33" s="14">
        <f t="shared" si="0"/>
        <v>0</v>
      </c>
      <c r="J33" s="6"/>
    </row>
    <row r="34" spans="1:10">
      <c r="A34" s="9"/>
      <c r="B34" s="18" t="s">
        <v>91</v>
      </c>
      <c r="C34" s="9"/>
      <c r="D34" s="69" t="s">
        <v>89</v>
      </c>
      <c r="E34" s="11" t="s">
        <v>115</v>
      </c>
      <c r="F34" s="14">
        <f>-'Page 6.3'!F34</f>
        <v>36268.629288225136</v>
      </c>
      <c r="G34" s="24" t="s">
        <v>71</v>
      </c>
      <c r="H34" s="45">
        <v>0.22953887558714423</v>
      </c>
      <c r="I34" s="14">
        <f t="shared" si="0"/>
        <v>8325.0603859061648</v>
      </c>
      <c r="J34" s="6"/>
    </row>
    <row r="35" spans="1:10">
      <c r="A35" s="9"/>
      <c r="B35" s="18" t="s">
        <v>91</v>
      </c>
      <c r="C35" s="9"/>
      <c r="D35" s="69" t="s">
        <v>89</v>
      </c>
      <c r="E35" s="11" t="s">
        <v>115</v>
      </c>
      <c r="F35" s="14">
        <f>-'Page 6.3'!F35</f>
        <v>-21026.827461587021</v>
      </c>
      <c r="G35" s="24" t="s">
        <v>2</v>
      </c>
      <c r="H35" s="45" t="s">
        <v>109</v>
      </c>
      <c r="I35" s="14">
        <f t="shared" si="0"/>
        <v>0</v>
      </c>
      <c r="J35" s="6"/>
    </row>
    <row r="36" spans="1:10">
      <c r="A36" s="9"/>
      <c r="B36" s="18" t="s">
        <v>91</v>
      </c>
      <c r="C36" s="9"/>
      <c r="D36" s="69" t="s">
        <v>89</v>
      </c>
      <c r="E36" s="11" t="s">
        <v>115</v>
      </c>
      <c r="F36" s="14">
        <f>-'Page 6.3'!F36</f>
        <v>-88.25733990147782</v>
      </c>
      <c r="G36" s="24" t="s">
        <v>18</v>
      </c>
      <c r="H36" s="45">
        <v>7.9057273540331513E-2</v>
      </c>
      <c r="I36" s="14">
        <f t="shared" si="0"/>
        <v>-6.9773846625331473</v>
      </c>
      <c r="J36" s="6"/>
    </row>
    <row r="37" spans="1:10">
      <c r="A37" s="9"/>
      <c r="B37" s="18" t="s">
        <v>91</v>
      </c>
      <c r="C37" s="9"/>
      <c r="D37" s="69" t="s">
        <v>89</v>
      </c>
      <c r="E37" s="11" t="s">
        <v>115</v>
      </c>
      <c r="F37" s="14">
        <f>-'Page 6.3'!F37</f>
        <v>299697.2880284664</v>
      </c>
      <c r="G37" s="24" t="s">
        <v>19</v>
      </c>
      <c r="H37" s="45">
        <v>6.8539355270203509E-2</v>
      </c>
      <c r="I37" s="14">
        <f t="shared" si="0"/>
        <v>20541.058897699568</v>
      </c>
      <c r="J37" s="6"/>
    </row>
    <row r="38" spans="1:10">
      <c r="A38" s="9"/>
      <c r="B38" s="18" t="s">
        <v>91</v>
      </c>
      <c r="C38" s="9"/>
      <c r="D38" s="69" t="s">
        <v>89</v>
      </c>
      <c r="E38" s="11" t="s">
        <v>115</v>
      </c>
      <c r="F38" s="14">
        <f>-'Page 6.3'!F38</f>
        <v>172823.86772028485</v>
      </c>
      <c r="G38" s="24" t="s">
        <v>1</v>
      </c>
      <c r="H38" s="45" t="s">
        <v>109</v>
      </c>
      <c r="I38" s="14">
        <f t="shared" si="0"/>
        <v>0</v>
      </c>
      <c r="J38" s="6"/>
    </row>
    <row r="39" spans="1:10">
      <c r="A39" s="9"/>
      <c r="B39" s="18" t="s">
        <v>91</v>
      </c>
      <c r="C39" s="9"/>
      <c r="D39" s="69" t="s">
        <v>89</v>
      </c>
      <c r="E39" s="11" t="s">
        <v>115</v>
      </c>
      <c r="F39" s="14">
        <f>-'Page 6.3'!F39</f>
        <v>255914.19817451839</v>
      </c>
      <c r="G39" s="24" t="s">
        <v>4</v>
      </c>
      <c r="H39" s="45" t="s">
        <v>109</v>
      </c>
      <c r="I39" s="14">
        <f>F39</f>
        <v>255914.19817451839</v>
      </c>
      <c r="J39" s="6"/>
    </row>
    <row r="40" spans="1:10">
      <c r="A40" s="9"/>
      <c r="B40" s="18" t="s">
        <v>91</v>
      </c>
      <c r="C40" s="9"/>
      <c r="D40" s="69" t="s">
        <v>89</v>
      </c>
      <c r="E40" s="11" t="s">
        <v>115</v>
      </c>
      <c r="F40" s="14">
        <f>-'Page 6.3'!F40</f>
        <v>336403.5801434663</v>
      </c>
      <c r="G40" s="24" t="s">
        <v>37</v>
      </c>
      <c r="H40" s="45" t="s">
        <v>109</v>
      </c>
      <c r="I40" s="14">
        <f t="shared" si="0"/>
        <v>0</v>
      </c>
      <c r="J40" s="6"/>
    </row>
    <row r="41" spans="1:10">
      <c r="A41" s="9"/>
      <c r="B41" s="18" t="s">
        <v>91</v>
      </c>
      <c r="C41" s="9"/>
      <c r="D41" s="69" t="s">
        <v>89</v>
      </c>
      <c r="E41" s="11" t="s">
        <v>115</v>
      </c>
      <c r="F41" s="14">
        <f>-'Page 6.3'!F41</f>
        <v>94352.05676962444</v>
      </c>
      <c r="G41" s="24" t="s">
        <v>39</v>
      </c>
      <c r="H41" s="45" t="s">
        <v>109</v>
      </c>
      <c r="I41" s="111">
        <f t="shared" si="0"/>
        <v>0</v>
      </c>
      <c r="J41" s="6"/>
    </row>
    <row r="42" spans="1:10">
      <c r="A42" s="9"/>
      <c r="B42" s="18"/>
      <c r="C42" s="9"/>
      <c r="D42" s="24"/>
      <c r="E42" s="11"/>
      <c r="F42" s="46">
        <f>SUM(F10:F41)</f>
        <v>-125760132.3542805</v>
      </c>
      <c r="G42" s="24"/>
      <c r="H42" s="45"/>
      <c r="I42" s="46">
        <f>SUM(I10:I41)</f>
        <v>-1428608.4764376204</v>
      </c>
      <c r="J42" s="6" t="s">
        <v>95</v>
      </c>
    </row>
    <row r="43" spans="1:10">
      <c r="A43" s="9"/>
      <c r="B43" s="23"/>
      <c r="C43" s="9"/>
      <c r="D43" s="24"/>
      <c r="E43" s="11"/>
      <c r="F43" s="14"/>
      <c r="G43" s="24"/>
      <c r="H43" s="21"/>
      <c r="I43" s="20"/>
      <c r="J43" s="22"/>
    </row>
    <row r="44" spans="1:10">
      <c r="A44" s="9"/>
      <c r="B44" s="9"/>
      <c r="C44" s="9"/>
      <c r="D44" s="11"/>
      <c r="E44" s="11"/>
      <c r="F44" s="14"/>
      <c r="G44" s="11"/>
      <c r="H44" s="16"/>
      <c r="I44" s="17"/>
      <c r="J44" s="6"/>
    </row>
    <row r="45" spans="1:10" ht="13.5" thickBot="1">
      <c r="A45" s="9"/>
      <c r="B45" s="26" t="s">
        <v>17</v>
      </c>
      <c r="C45" s="9"/>
      <c r="D45" s="11"/>
      <c r="E45" s="11"/>
      <c r="F45" s="60"/>
      <c r="G45" s="11"/>
      <c r="H45" s="11"/>
      <c r="I45" s="11"/>
      <c r="J45" s="6"/>
    </row>
    <row r="46" spans="1:10">
      <c r="A46" s="27"/>
      <c r="B46" s="28"/>
      <c r="C46" s="28"/>
      <c r="D46" s="29"/>
      <c r="E46" s="29"/>
      <c r="F46" s="29"/>
      <c r="G46" s="29"/>
      <c r="H46" s="29"/>
      <c r="I46" s="29"/>
      <c r="J46" s="30"/>
    </row>
    <row r="47" spans="1:10">
      <c r="A47" s="31"/>
      <c r="B47" s="32"/>
      <c r="C47" s="9"/>
      <c r="D47" s="11"/>
      <c r="E47" s="11"/>
      <c r="F47" s="11"/>
      <c r="G47" s="11"/>
      <c r="H47" s="11"/>
      <c r="I47" s="11"/>
      <c r="J47" s="33"/>
    </row>
    <row r="48" spans="1:10">
      <c r="A48" s="31"/>
      <c r="B48" s="32"/>
      <c r="C48" s="9"/>
      <c r="D48" s="11"/>
      <c r="E48" s="11"/>
      <c r="F48" s="11"/>
      <c r="G48" s="11"/>
      <c r="H48" s="11"/>
      <c r="I48" s="11"/>
      <c r="J48" s="33"/>
    </row>
    <row r="49" spans="1:10" ht="13.5" thickBot="1">
      <c r="A49" s="34"/>
      <c r="B49" s="35"/>
      <c r="C49" s="36"/>
      <c r="D49" s="37"/>
      <c r="E49" s="37"/>
      <c r="F49" s="37"/>
      <c r="G49" s="37"/>
      <c r="H49" s="37"/>
      <c r="I49" s="37"/>
      <c r="J49" s="38"/>
    </row>
    <row r="50" spans="1:10">
      <c r="A50" s="9"/>
      <c r="B50" s="32"/>
      <c r="C50" s="9"/>
      <c r="D50" s="11"/>
      <c r="E50" s="11"/>
      <c r="F50" s="11"/>
      <c r="G50" s="11"/>
      <c r="H50" s="11"/>
      <c r="I50" s="11"/>
      <c r="J50" s="39"/>
    </row>
    <row r="51" spans="1:10">
      <c r="A51" s="9"/>
      <c r="B51" s="32"/>
      <c r="C51" s="9"/>
      <c r="D51" s="11"/>
      <c r="E51" s="11"/>
      <c r="F51" s="40"/>
      <c r="G51" s="11"/>
      <c r="H51" s="11"/>
      <c r="I51" s="11"/>
      <c r="J51" s="39"/>
    </row>
    <row r="52" spans="1:10">
      <c r="A52" s="9"/>
      <c r="B52" s="32"/>
      <c r="C52" s="9"/>
      <c r="D52" s="11"/>
      <c r="E52" s="11"/>
      <c r="F52" s="11"/>
      <c r="G52" s="11"/>
      <c r="H52" s="11"/>
      <c r="I52" s="11"/>
      <c r="J52" s="39"/>
    </row>
  </sheetData>
  <conditionalFormatting sqref="B8:B9">
    <cfRule type="cellIs" dxfId="6" priority="1" stopIfTrue="1" operator="equal">
      <formula>"Adjustment to Income/Expense/Rate Base:"</formula>
    </cfRule>
  </conditionalFormatting>
  <conditionalFormatting sqref="J1">
    <cfRule type="cellIs" dxfId="5" priority="2" stopIfTrue="1" operator="equal">
      <formula>"x.x"</formula>
    </cfRule>
  </conditionalFormatting>
  <pageMargins left="0.75" right="0.75" top="1" bottom="1" header="0.5" footer="0.5"/>
  <pageSetup scale="81" orientation="portrait" r:id="rId1"/>
  <headerFooter alignWithMargins="0">
    <oddHeader>&amp;LWA UE-140762
Bench Request 11&amp;R&amp;"Arial,Bold"Attachment Bench Request 11</oddHeader>
    <oddFooter>&amp;L&amp;F&amp;CPage &amp;P of &amp;N</oddFooter>
  </headerFooter>
  <ignoredErrors>
    <ignoredError sqref="I25 I3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Normal="100" workbookViewId="0">
      <selection activeCell="A47" sqref="A47"/>
    </sheetView>
  </sheetViews>
  <sheetFormatPr defaultRowHeight="12.75"/>
  <cols>
    <col min="1" max="1" width="2.5703125" customWidth="1"/>
    <col min="2" max="2" width="7.140625" customWidth="1"/>
    <col min="3" max="3" width="22.140625" customWidth="1"/>
    <col min="4" max="4" width="9.7109375" customWidth="1"/>
    <col min="5" max="5" width="7" customWidth="1"/>
    <col min="6" max="6" width="14.42578125" customWidth="1"/>
    <col min="7" max="7" width="11.140625" customWidth="1"/>
    <col min="8" max="8" width="17.28515625" bestFit="1" customWidth="1"/>
    <col min="9" max="9" width="13" customWidth="1"/>
    <col min="10" max="10" width="8.28515625" customWidth="1"/>
    <col min="11" max="11" width="12" bestFit="1" customWidth="1"/>
  </cols>
  <sheetData>
    <row r="1" spans="1:12">
      <c r="A1" s="3"/>
      <c r="B1" s="4" t="s">
        <v>5</v>
      </c>
      <c r="C1" s="3"/>
      <c r="D1" s="5"/>
      <c r="E1" s="5"/>
      <c r="F1" s="5"/>
      <c r="G1" s="5"/>
      <c r="H1" s="5"/>
      <c r="I1" s="5" t="s">
        <v>6</v>
      </c>
      <c r="J1" s="41" t="s">
        <v>94</v>
      </c>
    </row>
    <row r="2" spans="1:12">
      <c r="A2" s="3"/>
      <c r="B2" s="4" t="s">
        <v>92</v>
      </c>
      <c r="C2" s="3"/>
      <c r="D2" s="5"/>
      <c r="E2" s="5"/>
      <c r="F2" s="5"/>
      <c r="G2" s="5"/>
      <c r="H2" s="5"/>
      <c r="I2" s="5"/>
      <c r="J2" s="6"/>
    </row>
    <row r="3" spans="1:12">
      <c r="A3" s="3"/>
      <c r="B3" s="4" t="s">
        <v>118</v>
      </c>
      <c r="C3" s="3"/>
      <c r="D3" s="5"/>
      <c r="E3" s="5"/>
      <c r="F3" s="5"/>
      <c r="G3" s="5"/>
      <c r="H3" s="5"/>
      <c r="I3" s="5"/>
      <c r="J3" s="6"/>
    </row>
    <row r="4" spans="1:12">
      <c r="A4" s="3"/>
      <c r="B4" s="3"/>
      <c r="C4" s="3"/>
      <c r="D4" s="5"/>
      <c r="E4" s="5"/>
      <c r="F4" s="5"/>
      <c r="G4" s="5"/>
      <c r="H4" s="5"/>
      <c r="I4" s="5"/>
      <c r="J4" s="6"/>
    </row>
    <row r="5" spans="1:12">
      <c r="A5" s="3"/>
      <c r="B5" s="3"/>
      <c r="C5" s="3"/>
      <c r="D5" s="5"/>
      <c r="E5" s="5"/>
      <c r="F5" s="5"/>
      <c r="G5" s="5"/>
      <c r="H5" s="5"/>
      <c r="I5" s="5"/>
      <c r="J5" s="6"/>
    </row>
    <row r="6" spans="1:12">
      <c r="A6" s="3"/>
      <c r="B6" s="3"/>
      <c r="C6" s="3"/>
      <c r="D6" s="5"/>
      <c r="E6" s="5"/>
      <c r="F6" s="5" t="s">
        <v>7</v>
      </c>
      <c r="G6" s="5" t="s">
        <v>90</v>
      </c>
      <c r="H6" s="5"/>
      <c r="I6" s="5"/>
      <c r="J6" s="6"/>
    </row>
    <row r="7" spans="1:12">
      <c r="A7" s="3"/>
      <c r="B7" s="3"/>
      <c r="C7" s="3"/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8" t="s">
        <v>14</v>
      </c>
    </row>
    <row r="8" spans="1:12">
      <c r="A8" s="9"/>
      <c r="B8" s="10"/>
      <c r="C8" s="9"/>
      <c r="D8" s="11"/>
      <c r="E8" s="11"/>
      <c r="F8" s="11"/>
      <c r="G8" s="11"/>
      <c r="H8" s="11"/>
      <c r="I8" s="12"/>
      <c r="J8" s="6"/>
    </row>
    <row r="9" spans="1:12">
      <c r="A9" s="9"/>
      <c r="B9" s="71" t="s">
        <v>97</v>
      </c>
      <c r="C9" s="51"/>
      <c r="D9" s="72"/>
      <c r="E9" s="52"/>
      <c r="F9" s="53"/>
      <c r="G9" s="23"/>
      <c r="H9" s="65"/>
      <c r="I9" s="53"/>
      <c r="J9" s="73"/>
    </row>
    <row r="10" spans="1:12">
      <c r="A10" s="9"/>
      <c r="B10" s="50" t="s">
        <v>40</v>
      </c>
      <c r="C10" s="51"/>
      <c r="D10" s="24" t="s">
        <v>29</v>
      </c>
      <c r="E10" s="11" t="s">
        <v>115</v>
      </c>
      <c r="F10" s="87">
        <f>SUMIF('Page 6.3.3'!$C$6:$C$38,'Page 6.3.2'!G10,'Page 6.3.3'!$L$6:$L$38)</f>
        <v>116502601.03916135</v>
      </c>
      <c r="G10" s="24" t="s">
        <v>65</v>
      </c>
      <c r="H10" s="65">
        <v>0</v>
      </c>
      <c r="I10" s="14">
        <f t="shared" ref="I10:I17" si="0">IF(H10="Situs",0,H10*F10)</f>
        <v>0</v>
      </c>
      <c r="J10" s="73"/>
      <c r="K10" s="87"/>
      <c r="L10" s="70"/>
    </row>
    <row r="11" spans="1:12">
      <c r="A11" s="9"/>
      <c r="B11" s="50" t="s">
        <v>40</v>
      </c>
      <c r="C11" s="51"/>
      <c r="D11" s="24" t="s">
        <v>29</v>
      </c>
      <c r="E11" s="11" t="s">
        <v>115</v>
      </c>
      <c r="F11" s="87">
        <f>SUMIF('Page 6.3.3'!$C$6:$C$38,'Page 6.3.2'!G11,'Page 6.3.3'!$L$6:$L$38)</f>
        <v>4794327.7709621321</v>
      </c>
      <c r="G11" s="24" t="s">
        <v>67</v>
      </c>
      <c r="H11" s="65">
        <v>0.23084885646883446</v>
      </c>
      <c r="I11" s="14">
        <f t="shared" si="0"/>
        <v>1106765.0834633843</v>
      </c>
      <c r="J11" s="51"/>
      <c r="K11" s="14"/>
      <c r="L11" s="70"/>
    </row>
    <row r="12" spans="1:12">
      <c r="A12" s="9"/>
      <c r="B12" s="50" t="s">
        <v>40</v>
      </c>
      <c r="C12" s="51"/>
      <c r="D12" s="24" t="s">
        <v>29</v>
      </c>
      <c r="E12" s="11" t="s">
        <v>115</v>
      </c>
      <c r="F12" s="87">
        <f>SUMIF('Page 6.3.3'!$C$6:$C$38,'Page 6.3.2'!G12,'Page 6.3.3'!$L$6:$L$38)+'Page 6.3.3'!L19</f>
        <v>8371605.7028075829</v>
      </c>
      <c r="G12" s="24" t="s">
        <v>71</v>
      </c>
      <c r="H12" s="65">
        <v>0.22953887558714423</v>
      </c>
      <c r="I12" s="14">
        <f t="shared" si="0"/>
        <v>1921608.9598813769</v>
      </c>
      <c r="J12" s="51"/>
      <c r="K12" s="14"/>
      <c r="L12" s="70"/>
    </row>
    <row r="13" spans="1:12">
      <c r="A13" s="9"/>
      <c r="B13" s="50" t="s">
        <v>40</v>
      </c>
      <c r="C13" s="51"/>
      <c r="D13" s="24" t="s">
        <v>29</v>
      </c>
      <c r="E13" s="11" t="s">
        <v>115</v>
      </c>
      <c r="F13" s="87">
        <f>SUMIF('Page 6.3.3'!$C$6:$C$38,'Page 6.3.2'!G13,'Page 6.3.3'!$L$6:$L$38)</f>
        <v>-6531.4664398154264</v>
      </c>
      <c r="G13" s="24" t="s">
        <v>18</v>
      </c>
      <c r="H13" s="65">
        <v>7.9057273540331513E-2</v>
      </c>
      <c r="I13" s="14">
        <f t="shared" si="0"/>
        <v>-516.35992895198342</v>
      </c>
      <c r="J13" s="52"/>
      <c r="K13" s="14"/>
      <c r="L13" s="70"/>
    </row>
    <row r="14" spans="1:12">
      <c r="A14" s="9"/>
      <c r="B14" s="50" t="s">
        <v>40</v>
      </c>
      <c r="C14" s="51"/>
      <c r="D14" s="24" t="s">
        <v>29</v>
      </c>
      <c r="E14" s="11" t="s">
        <v>115</v>
      </c>
      <c r="F14" s="87">
        <f>SUMIF('Page 6.3.3'!$C$6:$C$38,'Page 6.3.2'!G14,'Page 6.3.3'!$L$6:$L$38)</f>
        <v>-5691.5060555815435</v>
      </c>
      <c r="G14" s="24" t="s">
        <v>16</v>
      </c>
      <c r="H14" s="65" t="s">
        <v>109</v>
      </c>
      <c r="I14" s="14">
        <f t="shared" si="0"/>
        <v>0</v>
      </c>
      <c r="J14" s="52"/>
      <c r="K14" s="14"/>
      <c r="L14" s="70"/>
    </row>
    <row r="15" spans="1:12">
      <c r="A15" s="9"/>
      <c r="B15" s="50" t="s">
        <v>40</v>
      </c>
      <c r="C15" s="51"/>
      <c r="D15" s="24" t="s">
        <v>29</v>
      </c>
      <c r="E15" s="11" t="s">
        <v>115</v>
      </c>
      <c r="F15" s="87">
        <f>SUMIF('Page 6.3.3'!$C$6:$C$38,'Page 6.3.2'!G15,'Page 6.3.3'!$L$6:$L$38)</f>
        <v>355726.69482506899</v>
      </c>
      <c r="G15" s="24" t="s">
        <v>3</v>
      </c>
      <c r="H15" s="65" t="s">
        <v>109</v>
      </c>
      <c r="I15" s="14">
        <f t="shared" si="0"/>
        <v>0</v>
      </c>
      <c r="J15" s="52"/>
      <c r="K15" s="14"/>
      <c r="L15" s="70"/>
    </row>
    <row r="16" spans="1:12">
      <c r="A16" s="9"/>
      <c r="B16" s="50" t="s">
        <v>40</v>
      </c>
      <c r="C16" s="51"/>
      <c r="D16" s="24" t="s">
        <v>29</v>
      </c>
      <c r="E16" s="11" t="s">
        <v>115</v>
      </c>
      <c r="F16" s="87">
        <f>SUMIF('Page 6.3.3'!$C$6:$C$38,'Page 6.3.2'!G16,'Page 6.3.3'!$L$6:$L$38)</f>
        <v>-5704839.4248967571</v>
      </c>
      <c r="G16" s="24" t="s">
        <v>2</v>
      </c>
      <c r="H16" s="65" t="s">
        <v>109</v>
      </c>
      <c r="I16" s="14">
        <f t="shared" si="0"/>
        <v>0</v>
      </c>
      <c r="J16" s="52"/>
      <c r="K16" s="14"/>
      <c r="L16" s="70"/>
    </row>
    <row r="17" spans="1:12" s="48" customFormat="1">
      <c r="A17" s="51"/>
      <c r="B17" s="50" t="s">
        <v>40</v>
      </c>
      <c r="C17" s="51"/>
      <c r="D17" s="24" t="s">
        <v>29</v>
      </c>
      <c r="E17" s="11" t="s">
        <v>115</v>
      </c>
      <c r="F17" s="87">
        <f>SUMIF('Page 6.3.3'!$C$6:$C$38,'Page 6.3.2'!G17,'Page 6.3.3'!$L$6:$L$38)</f>
        <v>3266900.4577787519</v>
      </c>
      <c r="G17" s="24" t="s">
        <v>1</v>
      </c>
      <c r="H17" s="65" t="s">
        <v>109</v>
      </c>
      <c r="I17" s="14">
        <f t="shared" si="0"/>
        <v>0</v>
      </c>
      <c r="J17" s="52"/>
      <c r="K17" s="14"/>
      <c r="L17" s="70"/>
    </row>
    <row r="18" spans="1:12">
      <c r="A18" s="9"/>
      <c r="B18" s="50" t="s">
        <v>40</v>
      </c>
      <c r="C18" s="51"/>
      <c r="D18" s="24" t="s">
        <v>29</v>
      </c>
      <c r="E18" s="11" t="s">
        <v>115</v>
      </c>
      <c r="F18" s="87">
        <f>SUMIF('Page 6.3.3'!$C$6:$C$38,'Page 6.3.2'!G18,'Page 6.3.3'!$L$6:$L$38)</f>
        <v>-1575286.9376806412</v>
      </c>
      <c r="G18" s="24" t="s">
        <v>4</v>
      </c>
      <c r="H18" s="65" t="s">
        <v>109</v>
      </c>
      <c r="I18" s="14">
        <f>F18</f>
        <v>-1575286.9376806412</v>
      </c>
      <c r="J18" s="51"/>
      <c r="K18" s="14"/>
      <c r="L18" s="70"/>
    </row>
    <row r="19" spans="1:12">
      <c r="A19" s="9"/>
      <c r="B19" s="50" t="s">
        <v>40</v>
      </c>
      <c r="C19" s="51"/>
      <c r="D19" s="24" t="s">
        <v>29</v>
      </c>
      <c r="E19" s="11" t="s">
        <v>115</v>
      </c>
      <c r="F19" s="87">
        <f>SUMIF('Page 6.3.3'!$C$6:$C$38,'Page 6.3.2'!G19,'Page 6.3.3'!$L$6:$L$38)</f>
        <v>101814.06116994366</v>
      </c>
      <c r="G19" s="24" t="s">
        <v>37</v>
      </c>
      <c r="H19" s="65" t="s">
        <v>109</v>
      </c>
      <c r="I19" s="14">
        <f>IF(H19="Situs",0,H19*F19)</f>
        <v>0</v>
      </c>
      <c r="J19" s="51"/>
      <c r="K19" s="14"/>
      <c r="L19" s="70"/>
    </row>
    <row r="20" spans="1:12">
      <c r="A20" s="9"/>
      <c r="B20" s="50" t="s">
        <v>40</v>
      </c>
      <c r="C20" s="51"/>
      <c r="D20" s="24" t="s">
        <v>29</v>
      </c>
      <c r="E20" s="11" t="s">
        <v>115</v>
      </c>
      <c r="F20" s="87">
        <f>SUMIF('Page 6.3.3'!$C$6:$C$38,'Page 6.3.2'!G20,'Page 6.3.3'!$L$6:$L$38)</f>
        <v>8383.0882451543293</v>
      </c>
      <c r="G20" s="24" t="s">
        <v>39</v>
      </c>
      <c r="H20" s="65" t="s">
        <v>109</v>
      </c>
      <c r="I20" s="14">
        <f>IF(H20="Situs",0,H20*F20)</f>
        <v>0</v>
      </c>
      <c r="J20" s="51"/>
      <c r="K20" s="14"/>
      <c r="L20" s="70"/>
    </row>
    <row r="21" spans="1:12">
      <c r="A21" s="9"/>
      <c r="B21" s="50" t="s">
        <v>40</v>
      </c>
      <c r="C21" s="51"/>
      <c r="D21" s="24" t="s">
        <v>29</v>
      </c>
      <c r="E21" s="11" t="s">
        <v>115</v>
      </c>
      <c r="F21" s="87">
        <f>SUMIF('Page 6.3.3'!$C$6:$C$38,'Page 6.3.2'!G21,'Page 6.3.3'!$L$6:$L$38)</f>
        <v>278.50494826587237</v>
      </c>
      <c r="G21" s="24" t="s">
        <v>63</v>
      </c>
      <c r="H21" s="65">
        <v>0</v>
      </c>
      <c r="I21" s="14">
        <f>IF(H21="Situs",0,H21*F21)</f>
        <v>0</v>
      </c>
      <c r="J21" s="52"/>
      <c r="K21" s="14"/>
      <c r="L21" s="70"/>
    </row>
    <row r="22" spans="1:12">
      <c r="A22" s="9"/>
      <c r="B22" s="50" t="s">
        <v>40</v>
      </c>
      <c r="C22" s="51"/>
      <c r="D22" s="24" t="s">
        <v>29</v>
      </c>
      <c r="E22" s="11" t="s">
        <v>115</v>
      </c>
      <c r="F22" s="87">
        <f>SUMIF('Page 6.3.3'!$C$6:$C$38,'Page 6.3.2'!G22,'Page 6.3.3'!$L$6:$L$38)</f>
        <v>-299697.2880284664</v>
      </c>
      <c r="G22" s="24" t="s">
        <v>19</v>
      </c>
      <c r="H22" s="65">
        <v>6.8539355270203509E-2</v>
      </c>
      <c r="I22" s="14">
        <f>IF(H22="Situs",0,H22*F22)</f>
        <v>-20541.058897699568</v>
      </c>
      <c r="J22" s="52"/>
      <c r="K22" s="14"/>
      <c r="L22" s="70"/>
    </row>
    <row r="23" spans="1:12">
      <c r="A23" s="9"/>
      <c r="B23" s="50" t="s">
        <v>40</v>
      </c>
      <c r="C23" s="51"/>
      <c r="D23" s="24" t="s">
        <v>29</v>
      </c>
      <c r="E23" s="11" t="s">
        <v>115</v>
      </c>
      <c r="F23" s="88">
        <f>SUMIF('Page 6.3.3'!$C$6:$C$38,'Page 6.3.2'!G23,'Page 6.3.3'!$L$6:$L$38)</f>
        <v>-49458.342516484925</v>
      </c>
      <c r="G23" s="52" t="s">
        <v>20</v>
      </c>
      <c r="H23" s="65">
        <v>6.9173575695716499E-2</v>
      </c>
      <c r="I23" s="14">
        <f>IF(H23="Situs",0,H23*F23)</f>
        <v>-3421.2103998487437</v>
      </c>
      <c r="J23" s="52"/>
      <c r="K23" s="14"/>
      <c r="L23" s="70"/>
    </row>
    <row r="24" spans="1:12">
      <c r="A24" s="9"/>
      <c r="B24" s="50"/>
      <c r="C24" s="51"/>
      <c r="D24" s="24"/>
      <c r="E24" s="52"/>
      <c r="F24" s="78">
        <f>SUM(F10:F23)</f>
        <v>125760132.35428052</v>
      </c>
      <c r="G24" s="24"/>
      <c r="H24" s="65"/>
      <c r="I24" s="78">
        <f>SUM(I10:I23)</f>
        <v>1428608.4764376199</v>
      </c>
      <c r="J24" s="52" t="s">
        <v>95</v>
      </c>
      <c r="K24" s="14"/>
      <c r="L24" s="70"/>
    </row>
    <row r="25" spans="1:12">
      <c r="A25" s="9"/>
      <c r="B25" s="50"/>
      <c r="C25" s="51"/>
      <c r="D25" s="24"/>
      <c r="E25" s="52"/>
      <c r="F25" s="53"/>
      <c r="G25" s="24"/>
      <c r="H25" s="65"/>
      <c r="I25" s="53"/>
      <c r="J25" s="52"/>
      <c r="K25" s="14"/>
      <c r="L25" s="70"/>
    </row>
    <row r="26" spans="1:12">
      <c r="A26" s="9"/>
      <c r="B26" s="50" t="s">
        <v>41</v>
      </c>
      <c r="C26" s="51"/>
      <c r="D26" s="24">
        <v>41010</v>
      </c>
      <c r="E26" s="11" t="s">
        <v>115</v>
      </c>
      <c r="F26" s="53">
        <f t="shared" ref="F26:F39" si="1">-F10*0.37951</f>
        <v>-44213902.120372124</v>
      </c>
      <c r="G26" s="24" t="s">
        <v>65</v>
      </c>
      <c r="H26" s="65">
        <v>0</v>
      </c>
      <c r="I26" s="14">
        <f t="shared" ref="I26:I33" si="2">IF(H26="Situs",0,H26*F26)</f>
        <v>0</v>
      </c>
      <c r="J26" s="52"/>
      <c r="K26" s="14"/>
      <c r="L26" s="70"/>
    </row>
    <row r="27" spans="1:12">
      <c r="A27" s="9"/>
      <c r="B27" s="50" t="s">
        <v>41</v>
      </c>
      <c r="C27" s="51"/>
      <c r="D27" s="24">
        <v>41010</v>
      </c>
      <c r="E27" s="11" t="s">
        <v>115</v>
      </c>
      <c r="F27" s="53">
        <f t="shared" si="1"/>
        <v>-1819495.3323578387</v>
      </c>
      <c r="G27" s="24" t="s">
        <v>67</v>
      </c>
      <c r="H27" s="65">
        <v>0.23084885646883446</v>
      </c>
      <c r="I27" s="14">
        <f t="shared" si="2"/>
        <v>-420028.41682518896</v>
      </c>
      <c r="J27" s="52"/>
      <c r="K27" s="14"/>
      <c r="L27" s="70"/>
    </row>
    <row r="28" spans="1:12">
      <c r="A28" s="9"/>
      <c r="B28" s="50" t="s">
        <v>41</v>
      </c>
      <c r="C28" s="51"/>
      <c r="D28" s="24">
        <v>41010</v>
      </c>
      <c r="E28" s="11" t="s">
        <v>115</v>
      </c>
      <c r="F28" s="53">
        <f t="shared" si="1"/>
        <v>-3177108.080272506</v>
      </c>
      <c r="G28" s="24" t="s">
        <v>71</v>
      </c>
      <c r="H28" s="65">
        <v>0.22953887558714423</v>
      </c>
      <c r="I28" s="14">
        <f t="shared" si="2"/>
        <v>-729269.81636458135</v>
      </c>
      <c r="J28" s="51"/>
      <c r="K28" s="14"/>
      <c r="L28" s="70"/>
    </row>
    <row r="29" spans="1:12">
      <c r="A29" s="9"/>
      <c r="B29" s="50" t="s">
        <v>41</v>
      </c>
      <c r="C29" s="51"/>
      <c r="D29" s="24">
        <v>41010</v>
      </c>
      <c r="E29" s="11" t="s">
        <v>115</v>
      </c>
      <c r="F29" s="53">
        <f t="shared" si="1"/>
        <v>2478.7568285743528</v>
      </c>
      <c r="G29" s="24" t="s">
        <v>18</v>
      </c>
      <c r="H29" s="65">
        <v>7.9057273540331513E-2</v>
      </c>
      <c r="I29" s="14">
        <f t="shared" si="2"/>
        <v>195.96375663656724</v>
      </c>
      <c r="J29" s="73"/>
      <c r="K29" s="14"/>
      <c r="L29" s="70"/>
    </row>
    <row r="30" spans="1:12">
      <c r="A30" s="9"/>
      <c r="B30" s="50" t="s">
        <v>41</v>
      </c>
      <c r="C30" s="51"/>
      <c r="D30" s="24">
        <v>41010</v>
      </c>
      <c r="E30" s="11" t="s">
        <v>115</v>
      </c>
      <c r="F30" s="53">
        <f t="shared" si="1"/>
        <v>2159.9834631537515</v>
      </c>
      <c r="G30" s="24" t="s">
        <v>16</v>
      </c>
      <c r="H30" s="65" t="s">
        <v>109</v>
      </c>
      <c r="I30" s="14">
        <f t="shared" si="2"/>
        <v>0</v>
      </c>
      <c r="J30" s="73"/>
      <c r="K30" s="14"/>
      <c r="L30" s="70"/>
    </row>
    <row r="31" spans="1:12">
      <c r="A31" s="9"/>
      <c r="B31" s="50" t="s">
        <v>41</v>
      </c>
      <c r="C31" s="51"/>
      <c r="D31" s="24">
        <v>41010</v>
      </c>
      <c r="E31" s="11" t="s">
        <v>115</v>
      </c>
      <c r="F31" s="53">
        <f t="shared" si="1"/>
        <v>-135001.83795306194</v>
      </c>
      <c r="G31" s="24" t="s">
        <v>3</v>
      </c>
      <c r="H31" s="65" t="s">
        <v>109</v>
      </c>
      <c r="I31" s="14">
        <f t="shared" si="2"/>
        <v>0</v>
      </c>
      <c r="J31" s="73"/>
      <c r="K31" s="14"/>
      <c r="L31" s="70"/>
    </row>
    <row r="32" spans="1:12">
      <c r="A32" s="9"/>
      <c r="B32" s="50" t="s">
        <v>41</v>
      </c>
      <c r="C32" s="51"/>
      <c r="D32" s="24">
        <v>41010</v>
      </c>
      <c r="E32" s="11" t="s">
        <v>115</v>
      </c>
      <c r="F32" s="53">
        <f t="shared" si="1"/>
        <v>2165043.6101425686</v>
      </c>
      <c r="G32" s="24" t="s">
        <v>2</v>
      </c>
      <c r="H32" s="65" t="s">
        <v>109</v>
      </c>
      <c r="I32" s="14">
        <f t="shared" si="2"/>
        <v>0</v>
      </c>
      <c r="J32" s="73"/>
      <c r="K32" s="14"/>
      <c r="L32" s="70"/>
    </row>
    <row r="33" spans="1:12">
      <c r="A33" s="9"/>
      <c r="B33" s="50" t="s">
        <v>41</v>
      </c>
      <c r="C33" s="51"/>
      <c r="D33" s="24">
        <v>41010</v>
      </c>
      <c r="E33" s="11" t="s">
        <v>115</v>
      </c>
      <c r="F33" s="53">
        <f t="shared" si="1"/>
        <v>-1239821.3927316142</v>
      </c>
      <c r="G33" s="24" t="s">
        <v>1</v>
      </c>
      <c r="H33" s="65" t="s">
        <v>109</v>
      </c>
      <c r="I33" s="14">
        <f t="shared" si="2"/>
        <v>0</v>
      </c>
      <c r="J33" s="73"/>
      <c r="K33" s="14"/>
      <c r="L33" s="70"/>
    </row>
    <row r="34" spans="1:12">
      <c r="A34" s="9"/>
      <c r="B34" s="50" t="s">
        <v>41</v>
      </c>
      <c r="C34" s="51"/>
      <c r="D34" s="24">
        <v>41010</v>
      </c>
      <c r="E34" s="11" t="s">
        <v>115</v>
      </c>
      <c r="F34" s="53">
        <f t="shared" si="1"/>
        <v>597837.14571918012</v>
      </c>
      <c r="G34" s="24" t="s">
        <v>4</v>
      </c>
      <c r="H34" s="65" t="s">
        <v>109</v>
      </c>
      <c r="I34" s="14">
        <f>F34</f>
        <v>597837.14571918012</v>
      </c>
      <c r="J34" s="73"/>
      <c r="K34" s="14"/>
      <c r="L34" s="70"/>
    </row>
    <row r="35" spans="1:12">
      <c r="A35" s="9"/>
      <c r="B35" s="50" t="s">
        <v>41</v>
      </c>
      <c r="C35" s="51"/>
      <c r="D35" s="24">
        <v>41010</v>
      </c>
      <c r="E35" s="11" t="s">
        <v>115</v>
      </c>
      <c r="F35" s="53">
        <f t="shared" si="1"/>
        <v>-38639.454354605317</v>
      </c>
      <c r="G35" s="24" t="s">
        <v>37</v>
      </c>
      <c r="H35" s="65" t="s">
        <v>109</v>
      </c>
      <c r="I35" s="14">
        <f>IF(H35="Situs",0,H35*F35)</f>
        <v>0</v>
      </c>
      <c r="J35" s="73"/>
      <c r="K35" s="14"/>
      <c r="L35" s="70"/>
    </row>
    <row r="36" spans="1:12">
      <c r="A36" s="9"/>
      <c r="B36" s="50" t="s">
        <v>41</v>
      </c>
      <c r="C36" s="51"/>
      <c r="D36" s="24">
        <v>41010</v>
      </c>
      <c r="E36" s="11" t="s">
        <v>115</v>
      </c>
      <c r="F36" s="53">
        <f t="shared" si="1"/>
        <v>-3181.4658199185196</v>
      </c>
      <c r="G36" s="24" t="s">
        <v>39</v>
      </c>
      <c r="H36" s="65" t="s">
        <v>109</v>
      </c>
      <c r="I36" s="14">
        <f>IF(H36="Situs",0,H36*F36)</f>
        <v>0</v>
      </c>
      <c r="J36" s="73"/>
      <c r="K36" s="14"/>
      <c r="L36" s="70"/>
    </row>
    <row r="37" spans="1:12">
      <c r="A37" s="9"/>
      <c r="B37" s="50" t="s">
        <v>41</v>
      </c>
      <c r="C37" s="51"/>
      <c r="D37" s="24">
        <v>41010</v>
      </c>
      <c r="E37" s="11" t="s">
        <v>115</v>
      </c>
      <c r="F37" s="53">
        <f t="shared" si="1"/>
        <v>-105.69541291638123</v>
      </c>
      <c r="G37" s="24" t="s">
        <v>63</v>
      </c>
      <c r="H37" s="65">
        <v>0</v>
      </c>
      <c r="I37" s="14">
        <f>IF(H37="Situs",0,H37*F37)</f>
        <v>0</v>
      </c>
      <c r="J37" s="73"/>
      <c r="K37" s="14"/>
      <c r="L37" s="70"/>
    </row>
    <row r="38" spans="1:12">
      <c r="A38" s="9"/>
      <c r="B38" s="50" t="s">
        <v>41</v>
      </c>
      <c r="C38" s="51"/>
      <c r="D38" s="24">
        <v>41010</v>
      </c>
      <c r="E38" s="11" t="s">
        <v>115</v>
      </c>
      <c r="F38" s="53">
        <f t="shared" si="1"/>
        <v>113738.11777968329</v>
      </c>
      <c r="G38" s="24" t="s">
        <v>19</v>
      </c>
      <c r="H38" s="65">
        <v>6.8539355270203509E-2</v>
      </c>
      <c r="I38" s="14">
        <f>IF(H38="Situs",0,H38*F38)</f>
        <v>7795.5372622659634</v>
      </c>
      <c r="J38" s="73"/>
      <c r="K38" s="14"/>
      <c r="L38" s="70"/>
    </row>
    <row r="39" spans="1:12">
      <c r="A39" s="9"/>
      <c r="B39" s="50" t="s">
        <v>41</v>
      </c>
      <c r="C39" s="51"/>
      <c r="D39" s="24">
        <v>41010</v>
      </c>
      <c r="E39" s="11" t="s">
        <v>115</v>
      </c>
      <c r="F39" s="74">
        <f t="shared" si="1"/>
        <v>18769.935568431196</v>
      </c>
      <c r="G39" s="52" t="s">
        <v>20</v>
      </c>
      <c r="H39" s="65">
        <v>6.9173575695716499E-2</v>
      </c>
      <c r="I39" s="14">
        <f>IF(H39="Situs",0,H39*F39)</f>
        <v>1298.3835588465968</v>
      </c>
      <c r="J39" s="73"/>
      <c r="K39" s="14"/>
      <c r="L39" s="70"/>
    </row>
    <row r="40" spans="1:12">
      <c r="A40" s="9"/>
      <c r="B40" s="50"/>
      <c r="C40" s="51"/>
      <c r="D40" s="24"/>
      <c r="E40" s="52"/>
      <c r="F40" s="78">
        <f>SUM(F26:F39)</f>
        <v>-47727227.829773001</v>
      </c>
      <c r="G40" s="24"/>
      <c r="H40" s="65"/>
      <c r="I40" s="78">
        <f>SUM(I26:I39)</f>
        <v>-542171.20289284119</v>
      </c>
      <c r="J40" s="73" t="s">
        <v>95</v>
      </c>
      <c r="K40" s="14"/>
      <c r="L40" s="70"/>
    </row>
    <row r="41" spans="1:12">
      <c r="A41" s="9"/>
      <c r="B41" s="50"/>
      <c r="C41" s="51"/>
      <c r="D41" s="24"/>
      <c r="E41" s="52"/>
      <c r="F41" s="53"/>
      <c r="G41" s="24"/>
      <c r="H41" s="65"/>
      <c r="I41" s="53"/>
      <c r="J41" s="112"/>
      <c r="K41" s="14"/>
      <c r="L41" s="70"/>
    </row>
    <row r="42" spans="1:12">
      <c r="A42" s="9"/>
      <c r="B42" s="50" t="s">
        <v>114</v>
      </c>
      <c r="C42" s="51"/>
      <c r="D42" s="24">
        <v>282</v>
      </c>
      <c r="E42" s="11" t="s">
        <v>115</v>
      </c>
      <c r="F42" s="53">
        <f>-F26</f>
        <v>44213902.120372124</v>
      </c>
      <c r="G42" s="24" t="s">
        <v>65</v>
      </c>
      <c r="H42" s="65">
        <v>0</v>
      </c>
      <c r="I42" s="14">
        <f t="shared" ref="I42:I49" si="3">IF(H42="Situs",0,H42*F42)</f>
        <v>0</v>
      </c>
      <c r="J42" s="73"/>
      <c r="K42" s="14"/>
      <c r="L42" s="70"/>
    </row>
    <row r="43" spans="1:12">
      <c r="A43" s="9"/>
      <c r="B43" s="50" t="s">
        <v>114</v>
      </c>
      <c r="C43" s="51"/>
      <c r="D43" s="24">
        <v>282</v>
      </c>
      <c r="E43" s="11" t="s">
        <v>115</v>
      </c>
      <c r="F43" s="53">
        <f>-F27</f>
        <v>1819495.3323578387</v>
      </c>
      <c r="G43" s="24" t="s">
        <v>67</v>
      </c>
      <c r="H43" s="65">
        <v>0.23084885646883446</v>
      </c>
      <c r="I43" s="14">
        <f t="shared" si="3"/>
        <v>420028.41682518896</v>
      </c>
      <c r="J43" s="52"/>
      <c r="K43" s="1"/>
      <c r="L43" s="1"/>
    </row>
    <row r="44" spans="1:12">
      <c r="A44" s="9"/>
      <c r="B44" s="50" t="s">
        <v>114</v>
      </c>
      <c r="C44" s="51"/>
      <c r="D44" s="24">
        <v>282</v>
      </c>
      <c r="E44" s="11" t="s">
        <v>115</v>
      </c>
      <c r="F44" s="53">
        <f>-F28</f>
        <v>3177108.080272506</v>
      </c>
      <c r="G44" s="24" t="s">
        <v>71</v>
      </c>
      <c r="H44" s="65">
        <v>0.22953887558714423</v>
      </c>
      <c r="I44" s="14">
        <f t="shared" si="3"/>
        <v>729269.81636458135</v>
      </c>
      <c r="J44" s="73"/>
    </row>
    <row r="45" spans="1:12">
      <c r="A45" s="9"/>
      <c r="B45" s="50" t="s">
        <v>114</v>
      </c>
      <c r="C45" s="51"/>
      <c r="D45" s="24">
        <v>282</v>
      </c>
      <c r="E45" s="11" t="s">
        <v>115</v>
      </c>
      <c r="F45" s="53">
        <f t="shared" ref="F45:F55" si="4">-F29</f>
        <v>-2478.7568285743528</v>
      </c>
      <c r="G45" s="24" t="s">
        <v>18</v>
      </c>
      <c r="H45" s="65">
        <v>7.9057273540331513E-2</v>
      </c>
      <c r="I45" s="14">
        <f t="shared" si="3"/>
        <v>-195.96375663656724</v>
      </c>
      <c r="J45" s="73"/>
    </row>
    <row r="46" spans="1:12">
      <c r="A46" s="9"/>
      <c r="B46" s="50" t="s">
        <v>114</v>
      </c>
      <c r="C46" s="51"/>
      <c r="D46" s="24">
        <v>282</v>
      </c>
      <c r="E46" s="11" t="s">
        <v>115</v>
      </c>
      <c r="F46" s="53">
        <f t="shared" si="4"/>
        <v>-2159.9834631537515</v>
      </c>
      <c r="G46" s="24" t="s">
        <v>16</v>
      </c>
      <c r="H46" s="65" t="s">
        <v>109</v>
      </c>
      <c r="I46" s="14">
        <f t="shared" si="3"/>
        <v>0</v>
      </c>
      <c r="J46" s="73"/>
    </row>
    <row r="47" spans="1:12">
      <c r="A47" s="9"/>
      <c r="B47" s="50" t="s">
        <v>114</v>
      </c>
      <c r="C47" s="51"/>
      <c r="D47" s="24">
        <v>282</v>
      </c>
      <c r="E47" s="11" t="s">
        <v>115</v>
      </c>
      <c r="F47" s="53">
        <f t="shared" si="4"/>
        <v>135001.83795306194</v>
      </c>
      <c r="G47" s="24" t="s">
        <v>3</v>
      </c>
      <c r="H47" s="65" t="s">
        <v>109</v>
      </c>
      <c r="I47" s="14">
        <f t="shared" si="3"/>
        <v>0</v>
      </c>
      <c r="J47" s="22"/>
    </row>
    <row r="48" spans="1:12">
      <c r="A48" s="9"/>
      <c r="B48" s="50" t="s">
        <v>114</v>
      </c>
      <c r="C48" s="51"/>
      <c r="D48" s="24">
        <v>282</v>
      </c>
      <c r="E48" s="11" t="s">
        <v>115</v>
      </c>
      <c r="F48" s="53">
        <f t="shared" si="4"/>
        <v>-2165043.6101425686</v>
      </c>
      <c r="G48" s="24" t="s">
        <v>2</v>
      </c>
      <c r="H48" s="65" t="s">
        <v>109</v>
      </c>
      <c r="I48" s="14">
        <f t="shared" si="3"/>
        <v>0</v>
      </c>
      <c r="J48" s="22"/>
    </row>
    <row r="49" spans="1:11">
      <c r="A49" s="9"/>
      <c r="B49" s="50" t="s">
        <v>114</v>
      </c>
      <c r="C49" s="51"/>
      <c r="D49" s="24">
        <v>282</v>
      </c>
      <c r="E49" s="11" t="s">
        <v>115</v>
      </c>
      <c r="F49" s="53">
        <f t="shared" si="4"/>
        <v>1239821.3927316142</v>
      </c>
      <c r="G49" s="24" t="s">
        <v>1</v>
      </c>
      <c r="H49" s="65" t="s">
        <v>109</v>
      </c>
      <c r="I49" s="14">
        <f t="shared" si="3"/>
        <v>0</v>
      </c>
      <c r="J49" s="6"/>
    </row>
    <row r="50" spans="1:11">
      <c r="B50" s="50" t="s">
        <v>114</v>
      </c>
      <c r="C50" s="51"/>
      <c r="D50" s="24">
        <v>282</v>
      </c>
      <c r="E50" s="11" t="s">
        <v>115</v>
      </c>
      <c r="F50" s="53">
        <f t="shared" si="4"/>
        <v>-597837.14571918012</v>
      </c>
      <c r="G50" s="24" t="s">
        <v>4</v>
      </c>
      <c r="H50" s="65" t="s">
        <v>109</v>
      </c>
      <c r="I50" s="14">
        <f>F50</f>
        <v>-597837.14571918012</v>
      </c>
    </row>
    <row r="51" spans="1:11">
      <c r="B51" s="50" t="s">
        <v>114</v>
      </c>
      <c r="C51" s="51"/>
      <c r="D51" s="24">
        <v>282</v>
      </c>
      <c r="E51" s="11" t="s">
        <v>115</v>
      </c>
      <c r="F51" s="53">
        <f t="shared" si="4"/>
        <v>38639.454354605317</v>
      </c>
      <c r="G51" s="24" t="s">
        <v>37</v>
      </c>
      <c r="H51" s="65" t="s">
        <v>109</v>
      </c>
      <c r="I51" s="14">
        <f>IF(H51="Situs",0,H51*F51)</f>
        <v>0</v>
      </c>
    </row>
    <row r="52" spans="1:11">
      <c r="B52" s="50" t="s">
        <v>114</v>
      </c>
      <c r="C52" s="51"/>
      <c r="D52" s="24">
        <v>282</v>
      </c>
      <c r="E52" s="11" t="s">
        <v>115</v>
      </c>
      <c r="F52" s="53">
        <f t="shared" si="4"/>
        <v>3181.4658199185196</v>
      </c>
      <c r="G52" s="24" t="s">
        <v>39</v>
      </c>
      <c r="H52" s="65" t="s">
        <v>109</v>
      </c>
      <c r="I52" s="14">
        <f>IF(H52="Situs",0,H52*F52)</f>
        <v>0</v>
      </c>
    </row>
    <row r="53" spans="1:11">
      <c r="B53" s="50" t="s">
        <v>114</v>
      </c>
      <c r="C53" s="51"/>
      <c r="D53" s="24">
        <v>282</v>
      </c>
      <c r="E53" s="11" t="s">
        <v>115</v>
      </c>
      <c r="F53" s="53">
        <f t="shared" si="4"/>
        <v>105.69541291638123</v>
      </c>
      <c r="G53" s="24" t="s">
        <v>63</v>
      </c>
      <c r="H53" s="65">
        <v>0</v>
      </c>
      <c r="I53" s="14">
        <f>IF(H53="Situs",0,H53*F53)</f>
        <v>0</v>
      </c>
    </row>
    <row r="54" spans="1:11">
      <c r="B54" s="50" t="s">
        <v>114</v>
      </c>
      <c r="C54" s="51"/>
      <c r="D54" s="24">
        <v>282</v>
      </c>
      <c r="E54" s="11" t="s">
        <v>115</v>
      </c>
      <c r="F54" s="53">
        <f t="shared" si="4"/>
        <v>-113738.11777968329</v>
      </c>
      <c r="G54" s="24" t="s">
        <v>19</v>
      </c>
      <c r="H54" s="65">
        <v>6.8539355270203509E-2</v>
      </c>
      <c r="I54" s="14">
        <f>IF(H54="Situs",0,H54*F54)</f>
        <v>-7795.5372622659634</v>
      </c>
    </row>
    <row r="55" spans="1:11">
      <c r="A55" s="9"/>
      <c r="B55" s="50" t="s">
        <v>114</v>
      </c>
      <c r="C55" s="51"/>
      <c r="D55" s="24">
        <v>282</v>
      </c>
      <c r="E55" s="11" t="s">
        <v>115</v>
      </c>
      <c r="F55" s="74">
        <f t="shared" si="4"/>
        <v>-18769.935568431196</v>
      </c>
      <c r="G55" s="52" t="s">
        <v>20</v>
      </c>
      <c r="H55" s="65">
        <v>6.9173575695716499E-2</v>
      </c>
      <c r="I55" s="14">
        <f>IF(H55="Situs",0,H55*F55)</f>
        <v>-1298.3835588465968</v>
      </c>
      <c r="J55" s="39"/>
    </row>
    <row r="56" spans="1:11">
      <c r="B56" s="50"/>
      <c r="C56" s="51"/>
      <c r="D56" s="24"/>
      <c r="E56" s="52"/>
      <c r="F56" s="78">
        <f>SUM(F42:F55)</f>
        <v>47727227.829773001</v>
      </c>
      <c r="G56" s="24"/>
      <c r="I56" s="78">
        <f>SUM(I42:I55)</f>
        <v>542171.20289284119</v>
      </c>
      <c r="J56" s="73" t="s">
        <v>95</v>
      </c>
      <c r="K56" s="89"/>
    </row>
    <row r="58" spans="1:11">
      <c r="A58" s="51"/>
      <c r="B58" s="76"/>
      <c r="C58" s="51"/>
      <c r="D58" s="52"/>
      <c r="E58" s="52"/>
      <c r="F58" s="77"/>
      <c r="G58" s="52"/>
      <c r="H58" s="52"/>
      <c r="I58" s="52"/>
      <c r="J58" s="73"/>
    </row>
    <row r="59" spans="1:11" ht="13.5" thickBot="1">
      <c r="A59" s="9"/>
      <c r="B59" s="26" t="s">
        <v>17</v>
      </c>
      <c r="C59" s="9"/>
      <c r="D59" s="11"/>
      <c r="E59" s="11"/>
      <c r="F59" s="60"/>
      <c r="G59" s="11"/>
      <c r="H59" s="11"/>
      <c r="I59" s="11"/>
      <c r="J59" s="11"/>
      <c r="K59" s="6"/>
    </row>
    <row r="60" spans="1:11">
      <c r="A60" s="27"/>
      <c r="B60" s="28"/>
      <c r="C60" s="28"/>
      <c r="D60" s="29"/>
      <c r="E60" s="29"/>
      <c r="F60" s="29"/>
      <c r="G60" s="29"/>
      <c r="H60" s="29"/>
      <c r="I60" s="29"/>
      <c r="J60" s="29"/>
      <c r="K60" s="30"/>
    </row>
    <row r="61" spans="1:11">
      <c r="A61" s="31"/>
      <c r="B61" s="32"/>
      <c r="C61" s="9"/>
      <c r="D61" s="11"/>
      <c r="E61" s="11"/>
      <c r="F61" s="11"/>
      <c r="G61" s="11"/>
      <c r="H61" s="11"/>
      <c r="I61" s="11"/>
      <c r="J61" s="11"/>
      <c r="K61" s="33"/>
    </row>
    <row r="62" spans="1:11">
      <c r="A62" s="31"/>
      <c r="B62" s="32"/>
      <c r="C62" s="9"/>
      <c r="D62" s="11"/>
      <c r="E62" s="11"/>
      <c r="F62" s="11"/>
      <c r="G62" s="11"/>
      <c r="H62" s="11"/>
      <c r="I62" s="11"/>
      <c r="J62" s="11"/>
      <c r="K62" s="33"/>
    </row>
    <row r="63" spans="1:11" ht="13.5" thickBot="1">
      <c r="A63" s="34"/>
      <c r="B63" s="35"/>
      <c r="C63" s="36"/>
      <c r="D63" s="37"/>
      <c r="E63" s="37"/>
      <c r="F63" s="37"/>
      <c r="G63" s="37"/>
      <c r="H63" s="37"/>
      <c r="I63" s="37"/>
      <c r="J63" s="37"/>
      <c r="K63" s="38"/>
    </row>
  </sheetData>
  <conditionalFormatting sqref="B8:B9">
    <cfRule type="cellIs" dxfId="4" priority="1" stopIfTrue="1" operator="equal">
      <formula>"Adjustment to Income/Expense/Rate Base:"</formula>
    </cfRule>
  </conditionalFormatting>
  <conditionalFormatting sqref="J1">
    <cfRule type="cellIs" dxfId="3" priority="2" stopIfTrue="1" operator="equal">
      <formula>"x.x"</formula>
    </cfRule>
  </conditionalFormatting>
  <pageMargins left="0.75" right="0.75" top="1" bottom="1" header="0.5" footer="0.5"/>
  <pageSetup scale="73" orientation="portrait" r:id="rId1"/>
  <headerFooter alignWithMargins="0">
    <oddHeader>&amp;LWA UE-140762
Bench Request 11&amp;R&amp;"Arial,Bold"Attachment Bench Request 11</oddHeader>
    <oddFooter>&amp;L&amp;F&amp;CPage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topLeftCell="E19" zoomScaleNormal="100" workbookViewId="0">
      <selection activeCell="A47" sqref="A47"/>
    </sheetView>
  </sheetViews>
  <sheetFormatPr defaultRowHeight="12.75"/>
  <cols>
    <col min="1" max="2" width="10.7109375" customWidth="1"/>
    <col min="3" max="3" width="10.85546875" customWidth="1"/>
    <col min="4" max="4" width="10.85546875" hidden="1" customWidth="1"/>
    <col min="5" max="5" width="15" bestFit="1" customWidth="1"/>
    <col min="6" max="6" width="12" hidden="1" customWidth="1"/>
    <col min="7" max="7" width="9.7109375" customWidth="1"/>
    <col min="8" max="8" width="10.28515625" customWidth="1"/>
    <col min="9" max="11" width="15" customWidth="1"/>
    <col min="12" max="14" width="15.7109375" customWidth="1"/>
    <col min="15" max="15" width="9.140625" customWidth="1"/>
    <col min="16" max="20" width="14.7109375" customWidth="1"/>
  </cols>
  <sheetData>
    <row r="1" spans="1:19">
      <c r="A1" s="42" t="s">
        <v>5</v>
      </c>
      <c r="B1" s="42"/>
      <c r="M1" s="5"/>
      <c r="N1" s="118" t="s">
        <v>117</v>
      </c>
    </row>
    <row r="2" spans="1:19">
      <c r="A2" s="42" t="s">
        <v>92</v>
      </c>
      <c r="B2" s="42"/>
      <c r="M2" s="55"/>
    </row>
    <row r="3" spans="1:19">
      <c r="A3" s="4" t="s">
        <v>118</v>
      </c>
      <c r="B3" s="42"/>
      <c r="K3" s="62"/>
      <c r="M3" s="55"/>
    </row>
    <row r="4" spans="1:19">
      <c r="A4" s="56"/>
      <c r="B4" s="56"/>
      <c r="C4" s="56"/>
      <c r="D4" s="56"/>
      <c r="E4" s="56"/>
      <c r="F4" s="56"/>
      <c r="G4" s="56"/>
      <c r="H4" s="56"/>
      <c r="I4" s="56"/>
      <c r="J4" s="56"/>
      <c r="K4" s="79"/>
      <c r="L4" s="56"/>
      <c r="M4" s="56"/>
      <c r="N4" s="56"/>
    </row>
    <row r="5" spans="1:19" ht="38.25">
      <c r="A5" s="43" t="s">
        <v>42</v>
      </c>
      <c r="B5" s="43" t="s">
        <v>0</v>
      </c>
      <c r="C5" s="43" t="s">
        <v>31</v>
      </c>
      <c r="D5" s="84" t="s">
        <v>101</v>
      </c>
      <c r="E5" s="66" t="s">
        <v>107</v>
      </c>
      <c r="F5" s="84" t="s">
        <v>43</v>
      </c>
      <c r="G5" s="66" t="s">
        <v>93</v>
      </c>
      <c r="H5" s="66" t="s">
        <v>96</v>
      </c>
      <c r="I5" s="43" t="s">
        <v>44</v>
      </c>
      <c r="J5" s="106" t="s">
        <v>105</v>
      </c>
      <c r="K5" s="83" t="s">
        <v>103</v>
      </c>
      <c r="L5" s="109" t="s">
        <v>108</v>
      </c>
      <c r="M5" s="66" t="s">
        <v>45</v>
      </c>
      <c r="N5" s="110" t="s">
        <v>106</v>
      </c>
    </row>
    <row r="6" spans="1:19">
      <c r="A6" t="s">
        <v>36</v>
      </c>
      <c r="B6" s="103">
        <v>403364</v>
      </c>
      <c r="C6" t="s">
        <v>16</v>
      </c>
      <c r="D6" s="85" t="s">
        <v>46</v>
      </c>
      <c r="E6" s="54">
        <v>6746440.1100000003</v>
      </c>
      <c r="F6" s="85" t="str">
        <f t="shared" ref="F6:F38" si="0">A6&amp;C6</f>
        <v>DSTPCA</v>
      </c>
      <c r="G6" s="47">
        <v>2.8929962254181252E-2</v>
      </c>
      <c r="H6" s="47">
        <v>2.8929962254181252E-2</v>
      </c>
      <c r="I6" s="47">
        <f t="shared" ref="I6:I12" si="1">(G6-H6)/H6</f>
        <v>0</v>
      </c>
      <c r="J6" s="105">
        <f>($E6*I6)</f>
        <v>0</v>
      </c>
      <c r="K6" s="119">
        <v>0</v>
      </c>
      <c r="L6" s="105">
        <f>J6+K6</f>
        <v>0</v>
      </c>
      <c r="M6" s="55">
        <f>SUM(E6,L6)</f>
        <v>6746440.1100000003</v>
      </c>
      <c r="N6" s="62">
        <f t="shared" ref="N6:N38" si="2">-L6</f>
        <v>0</v>
      </c>
      <c r="S6" s="55"/>
    </row>
    <row r="7" spans="1:19">
      <c r="A7" t="s">
        <v>36</v>
      </c>
      <c r="B7" s="103">
        <v>403364</v>
      </c>
      <c r="C7" t="s">
        <v>3</v>
      </c>
      <c r="D7" s="85" t="s">
        <v>82</v>
      </c>
      <c r="E7" s="54">
        <v>7613345.0800000001</v>
      </c>
      <c r="F7" s="85" t="str">
        <f t="shared" si="0"/>
        <v>DSTPID</v>
      </c>
      <c r="G7" s="47">
        <v>2.6942962852340702E-2</v>
      </c>
      <c r="H7" s="47">
        <v>2.5735977820471941E-2</v>
      </c>
      <c r="I7" s="47">
        <f t="shared" si="1"/>
        <v>4.6898743863101E-2</v>
      </c>
      <c r="J7" s="105">
        <f t="shared" ref="J7:J38" si="3">($E7*I7)</f>
        <v>357056.3208483202</v>
      </c>
      <c r="K7" s="120">
        <v>0</v>
      </c>
      <c r="L7" s="105">
        <f t="shared" ref="L7:L38" si="4">J7+K7</f>
        <v>357056.3208483202</v>
      </c>
      <c r="M7" s="55">
        <f t="shared" ref="M7:M38" si="5">SUM(E7,L7)</f>
        <v>7970401.4008483207</v>
      </c>
      <c r="N7" s="62">
        <f t="shared" si="2"/>
        <v>-357056.3208483202</v>
      </c>
      <c r="S7" s="55"/>
    </row>
    <row r="8" spans="1:19">
      <c r="A8" t="s">
        <v>36</v>
      </c>
      <c r="B8" s="103">
        <v>403364</v>
      </c>
      <c r="C8" t="s">
        <v>2</v>
      </c>
      <c r="D8" s="85" t="s">
        <v>47</v>
      </c>
      <c r="E8" s="54">
        <v>51535566.579999991</v>
      </c>
      <c r="F8" s="85" t="str">
        <f t="shared" si="0"/>
        <v>DSTPOR</v>
      </c>
      <c r="G8" s="47">
        <v>2.5195453172274833E-2</v>
      </c>
      <c r="H8" s="47">
        <v>2.8344694359188977E-2</v>
      </c>
      <c r="I8" s="47">
        <f t="shared" si="1"/>
        <v>-0.11110513830230108</v>
      </c>
      <c r="J8" s="105">
        <f t="shared" si="3"/>
        <v>-5725866.2523583444</v>
      </c>
      <c r="K8" s="120">
        <v>0</v>
      </c>
      <c r="L8" s="105">
        <f t="shared" si="4"/>
        <v>-5725866.2523583444</v>
      </c>
      <c r="M8" s="55">
        <f t="shared" si="5"/>
        <v>45809700.327641644</v>
      </c>
      <c r="N8" s="62">
        <f t="shared" si="2"/>
        <v>5725866.2523583444</v>
      </c>
      <c r="S8" s="55"/>
    </row>
    <row r="9" spans="1:19">
      <c r="A9" t="s">
        <v>36</v>
      </c>
      <c r="B9" s="103">
        <v>403364</v>
      </c>
      <c r="C9" t="s">
        <v>1</v>
      </c>
      <c r="D9" s="85" t="s">
        <v>48</v>
      </c>
      <c r="E9" s="54">
        <v>62795733.50999999</v>
      </c>
      <c r="F9" s="85" t="str">
        <f t="shared" si="0"/>
        <v>DSTPUT</v>
      </c>
      <c r="G9" s="47">
        <v>2.6055324580654186E-2</v>
      </c>
      <c r="H9" s="47">
        <v>2.4702225550351786E-2</v>
      </c>
      <c r="I9" s="47">
        <f t="shared" si="1"/>
        <v>5.477640172721724E-2</v>
      </c>
      <c r="J9" s="105">
        <f t="shared" si="3"/>
        <v>3439724.3254990368</v>
      </c>
      <c r="K9" s="120">
        <v>0</v>
      </c>
      <c r="L9" s="105">
        <f t="shared" si="4"/>
        <v>3439724.3254990368</v>
      </c>
      <c r="M9" s="55">
        <f t="shared" si="5"/>
        <v>66235457.835499026</v>
      </c>
      <c r="N9" s="62">
        <f t="shared" si="2"/>
        <v>-3439724.3254990368</v>
      </c>
      <c r="S9" s="55"/>
    </row>
    <row r="10" spans="1:19">
      <c r="A10" t="s">
        <v>36</v>
      </c>
      <c r="B10" s="103">
        <v>403364</v>
      </c>
      <c r="C10" t="s">
        <v>4</v>
      </c>
      <c r="D10" s="85" t="s">
        <v>49</v>
      </c>
      <c r="E10" s="54">
        <v>13079161.100000001</v>
      </c>
      <c r="F10" s="85" t="str">
        <f t="shared" si="0"/>
        <v>DSTPWA</v>
      </c>
      <c r="G10" s="47">
        <v>2.7948892597389103E-2</v>
      </c>
      <c r="H10" s="47">
        <v>3.1084578875235604E-2</v>
      </c>
      <c r="I10" s="47">
        <f t="shared" si="1"/>
        <v>-0.10087594528567453</v>
      </c>
      <c r="J10" s="105">
        <f t="shared" si="3"/>
        <v>-1319372.7395061229</v>
      </c>
      <c r="K10" s="120">
        <v>0</v>
      </c>
      <c r="L10" s="105">
        <f t="shared" si="4"/>
        <v>-1319372.7395061229</v>
      </c>
      <c r="M10" s="55">
        <f t="shared" si="5"/>
        <v>11759788.360493878</v>
      </c>
      <c r="N10" s="62">
        <f t="shared" si="2"/>
        <v>1319372.7395061229</v>
      </c>
      <c r="S10" s="55"/>
    </row>
    <row r="11" spans="1:19">
      <c r="A11" t="s">
        <v>36</v>
      </c>
      <c r="B11" s="103">
        <v>403364</v>
      </c>
      <c r="C11" t="s">
        <v>37</v>
      </c>
      <c r="D11" s="85" t="s">
        <v>50</v>
      </c>
      <c r="E11" s="54">
        <v>14987435.259999998</v>
      </c>
      <c r="F11" s="85" t="str">
        <f t="shared" si="0"/>
        <v>DSTPWYP</v>
      </c>
      <c r="G11" s="47">
        <v>2.9224713065337377E-2</v>
      </c>
      <c r="H11" s="47">
        <v>2.8394486629575756E-2</v>
      </c>
      <c r="I11" s="47">
        <f t="shared" si="1"/>
        <v>2.9239001450966737E-2</v>
      </c>
      <c r="J11" s="105">
        <f t="shared" si="3"/>
        <v>438217.64131340996</v>
      </c>
      <c r="K11" s="120">
        <v>0</v>
      </c>
      <c r="L11" s="105">
        <f t="shared" si="4"/>
        <v>438217.64131340996</v>
      </c>
      <c r="M11" s="55">
        <f t="shared" si="5"/>
        <v>15425652.901313407</v>
      </c>
      <c r="N11" s="62">
        <f t="shared" si="2"/>
        <v>-438217.64131340996</v>
      </c>
      <c r="S11" s="55"/>
    </row>
    <row r="12" spans="1:19">
      <c r="A12" t="s">
        <v>36</v>
      </c>
      <c r="B12" s="103">
        <v>403364</v>
      </c>
      <c r="C12" t="s">
        <v>39</v>
      </c>
      <c r="D12" s="85" t="s">
        <v>51</v>
      </c>
      <c r="E12" s="54">
        <v>3063714.35</v>
      </c>
      <c r="F12" s="85" t="str">
        <f t="shared" si="0"/>
        <v>DSTPWYU</v>
      </c>
      <c r="G12" s="47">
        <v>3.0714252746968786E-2</v>
      </c>
      <c r="H12" s="47">
        <v>2.971773181241787E-2</v>
      </c>
      <c r="I12" s="47">
        <f t="shared" si="1"/>
        <v>3.3532873263716234E-2</v>
      </c>
      <c r="J12" s="105">
        <f t="shared" si="3"/>
        <v>102735.14501477877</v>
      </c>
      <c r="K12" s="120">
        <v>0</v>
      </c>
      <c r="L12" s="105">
        <f t="shared" si="4"/>
        <v>102735.14501477877</v>
      </c>
      <c r="M12" s="55">
        <f t="shared" si="5"/>
        <v>3166449.4950147788</v>
      </c>
      <c r="N12" s="62">
        <f t="shared" si="2"/>
        <v>-102735.14501477877</v>
      </c>
      <c r="S12" s="55"/>
    </row>
    <row r="13" spans="1:19" s="1" customFormat="1">
      <c r="A13" s="1" t="s">
        <v>38</v>
      </c>
      <c r="B13" s="1" t="s">
        <v>24</v>
      </c>
      <c r="C13" s="1" t="s">
        <v>16</v>
      </c>
      <c r="D13" s="86" t="s">
        <v>52</v>
      </c>
      <c r="E13" s="57">
        <v>337307.98</v>
      </c>
      <c r="F13" s="86" t="str">
        <f t="shared" si="0"/>
        <v>GNLPCA</v>
      </c>
      <c r="G13" s="47">
        <v>2.2835156781307878E-2</v>
      </c>
      <c r="H13" s="47">
        <v>2.3227074684405633E-2</v>
      </c>
      <c r="I13" s="58">
        <f t="shared" ref="I13:I38" si="6">(G13-H13)/H13</f>
        <v>-1.6873321691296909E-2</v>
      </c>
      <c r="J13" s="105">
        <f t="shared" si="3"/>
        <v>-5691.5060555815435</v>
      </c>
      <c r="K13" s="120">
        <v>0</v>
      </c>
      <c r="L13" s="105">
        <f t="shared" si="4"/>
        <v>-5691.5060555815435</v>
      </c>
      <c r="M13" s="59">
        <f t="shared" si="5"/>
        <v>331616.47394441842</v>
      </c>
      <c r="N13" s="64">
        <f t="shared" si="2"/>
        <v>5691.5060555815435</v>
      </c>
      <c r="S13" s="59"/>
    </row>
    <row r="14" spans="1:19" s="1" customFormat="1">
      <c r="A14" s="1" t="s">
        <v>38</v>
      </c>
      <c r="B14" s="1" t="s">
        <v>24</v>
      </c>
      <c r="C14" s="1" t="s">
        <v>63</v>
      </c>
      <c r="D14" s="86" t="s">
        <v>62</v>
      </c>
      <c r="E14" s="57">
        <v>25402.1</v>
      </c>
      <c r="F14" s="86" t="str">
        <f t="shared" si="0"/>
        <v>GNLPCAEE</v>
      </c>
      <c r="G14" s="47">
        <v>3.2654640387862657E-2</v>
      </c>
      <c r="H14" s="47">
        <v>3.2300502354503109E-2</v>
      </c>
      <c r="I14" s="58">
        <f t="shared" si="6"/>
        <v>1.0963855282274788E-2</v>
      </c>
      <c r="J14" s="105">
        <f t="shared" si="3"/>
        <v>278.50494826587237</v>
      </c>
      <c r="K14" s="120">
        <v>0</v>
      </c>
      <c r="L14" s="105">
        <f t="shared" si="4"/>
        <v>278.50494826587237</v>
      </c>
      <c r="M14" s="59">
        <f t="shared" si="5"/>
        <v>25680.604948265871</v>
      </c>
      <c r="N14" s="64">
        <f t="shared" si="2"/>
        <v>-278.50494826587237</v>
      </c>
      <c r="S14" s="59"/>
    </row>
    <row r="15" spans="1:19" s="1" customFormat="1">
      <c r="A15" s="1" t="s">
        <v>38</v>
      </c>
      <c r="B15" s="1" t="s">
        <v>24</v>
      </c>
      <c r="C15" s="1" t="s">
        <v>65</v>
      </c>
      <c r="D15" s="86" t="s">
        <v>64</v>
      </c>
      <c r="E15" s="57">
        <v>5844899.0800000001</v>
      </c>
      <c r="F15" s="86" t="str">
        <f t="shared" si="0"/>
        <v>GNLPCAGE</v>
      </c>
      <c r="G15" s="47">
        <v>3.427575278463716E-2</v>
      </c>
      <c r="H15" s="47">
        <v>3.4744816378181477E-2</v>
      </c>
      <c r="I15" s="58">
        <f t="shared" si="6"/>
        <v>-1.3500246725692068E-2</v>
      </c>
      <c r="J15" s="105">
        <f t="shared" si="3"/>
        <v>-78907.579666770573</v>
      </c>
      <c r="K15" s="120">
        <v>0</v>
      </c>
      <c r="L15" s="105">
        <f t="shared" si="4"/>
        <v>-78907.579666770573</v>
      </c>
      <c r="M15" s="59">
        <f t="shared" si="5"/>
        <v>5765991.5003332291</v>
      </c>
      <c r="N15" s="64">
        <f t="shared" si="2"/>
        <v>78907.579666770573</v>
      </c>
      <c r="S15" s="59"/>
    </row>
    <row r="16" spans="1:19" s="1" customFormat="1">
      <c r="A16" s="1" t="s">
        <v>38</v>
      </c>
      <c r="B16" s="1" t="s">
        <v>24</v>
      </c>
      <c r="C16" s="1" t="s">
        <v>67</v>
      </c>
      <c r="D16" s="86" t="s">
        <v>66</v>
      </c>
      <c r="E16" s="57">
        <v>1824831.93</v>
      </c>
      <c r="F16" s="86" t="str">
        <f t="shared" si="0"/>
        <v>GNLPCAGW</v>
      </c>
      <c r="G16" s="47">
        <v>3.9470198664765394E-2</v>
      </c>
      <c r="H16" s="47">
        <v>3.9370071990517765E-2</v>
      </c>
      <c r="I16" s="58">
        <f t="shared" si="6"/>
        <v>2.5432179619012214E-3</v>
      </c>
      <c r="J16" s="105">
        <f t="shared" si="3"/>
        <v>4640.9453418268722</v>
      </c>
      <c r="K16" s="120">
        <v>0</v>
      </c>
      <c r="L16" s="105">
        <f t="shared" si="4"/>
        <v>4640.9453418268722</v>
      </c>
      <c r="M16" s="59">
        <f t="shared" si="5"/>
        <v>1829472.8753418268</v>
      </c>
      <c r="N16" s="64">
        <f t="shared" si="2"/>
        <v>-4640.9453418268722</v>
      </c>
      <c r="S16" s="59"/>
    </row>
    <row r="17" spans="1:19" s="1" customFormat="1">
      <c r="A17" s="1" t="s">
        <v>38</v>
      </c>
      <c r="B17" s="1" t="s">
        <v>24</v>
      </c>
      <c r="C17" s="1" t="s">
        <v>20</v>
      </c>
      <c r="D17" s="86" t="s">
        <v>53</v>
      </c>
      <c r="E17" s="57">
        <v>1471483.67</v>
      </c>
      <c r="F17" s="86" t="str">
        <f t="shared" si="0"/>
        <v>GNLPCN</v>
      </c>
      <c r="G17" s="47">
        <v>6.5117333805882152E-2</v>
      </c>
      <c r="H17" s="47">
        <v>6.7382128487725776E-2</v>
      </c>
      <c r="I17" s="58">
        <f t="shared" si="6"/>
        <v>-3.3611207195038004E-2</v>
      </c>
      <c r="J17" s="105">
        <f t="shared" si="3"/>
        <v>-49458.342516484925</v>
      </c>
      <c r="K17" s="120">
        <v>0</v>
      </c>
      <c r="L17" s="105">
        <f t="shared" si="4"/>
        <v>-49458.342516484925</v>
      </c>
      <c r="M17" s="59">
        <f t="shared" si="5"/>
        <v>1422025.327483515</v>
      </c>
      <c r="N17" s="64">
        <f t="shared" si="2"/>
        <v>49458.342516484925</v>
      </c>
      <c r="S17" s="59"/>
    </row>
    <row r="18" spans="1:19" s="1" customFormat="1">
      <c r="A18" s="1" t="s">
        <v>38</v>
      </c>
      <c r="B18" s="1" t="s">
        <v>24</v>
      </c>
      <c r="C18" s="1" t="s">
        <v>3</v>
      </c>
      <c r="D18" s="86" t="s">
        <v>83</v>
      </c>
      <c r="E18" s="57">
        <v>877451.87</v>
      </c>
      <c r="F18" s="86" t="str">
        <f t="shared" si="0"/>
        <v>GNLPID</v>
      </c>
      <c r="G18" s="47">
        <v>2.3303889184790136E-2</v>
      </c>
      <c r="H18" s="47">
        <v>2.3339255776285879E-2</v>
      </c>
      <c r="I18" s="58">
        <f t="shared" si="6"/>
        <v>-1.5153264454849439E-3</v>
      </c>
      <c r="J18" s="105">
        <f t="shared" si="3"/>
        <v>-1329.626023251217</v>
      </c>
      <c r="K18" s="120">
        <v>0</v>
      </c>
      <c r="L18" s="105">
        <f t="shared" si="4"/>
        <v>-1329.626023251217</v>
      </c>
      <c r="M18" s="59">
        <f t="shared" si="5"/>
        <v>876122.24397674878</v>
      </c>
      <c r="N18" s="64">
        <f t="shared" si="2"/>
        <v>1329.626023251217</v>
      </c>
      <c r="S18" s="59"/>
    </row>
    <row r="19" spans="1:19" s="1" customFormat="1">
      <c r="A19" s="1" t="s">
        <v>38</v>
      </c>
      <c r="B19" s="1" t="s">
        <v>24</v>
      </c>
      <c r="C19" s="1" t="s">
        <v>69</v>
      </c>
      <c r="D19" s="86" t="s">
        <v>68</v>
      </c>
      <c r="E19" s="57">
        <v>213.94</v>
      </c>
      <c r="F19" s="86" t="str">
        <f t="shared" si="0"/>
        <v>GNLPJBE</v>
      </c>
      <c r="G19" s="47">
        <v>0.2</v>
      </c>
      <c r="H19" s="47">
        <v>0.2</v>
      </c>
      <c r="I19" s="58">
        <f t="shared" si="6"/>
        <v>0</v>
      </c>
      <c r="J19" s="105">
        <f t="shared" si="3"/>
        <v>0</v>
      </c>
      <c r="K19" s="120">
        <v>0</v>
      </c>
      <c r="L19" s="105">
        <f t="shared" si="4"/>
        <v>0</v>
      </c>
      <c r="M19" s="59">
        <f t="shared" si="5"/>
        <v>213.94</v>
      </c>
      <c r="N19" s="64">
        <f t="shared" si="2"/>
        <v>0</v>
      </c>
      <c r="S19" s="59"/>
    </row>
    <row r="20" spans="1:19" s="1" customFormat="1">
      <c r="A20" s="1" t="s">
        <v>38</v>
      </c>
      <c r="B20" s="1" t="s">
        <v>24</v>
      </c>
      <c r="C20" s="1" t="s">
        <v>71</v>
      </c>
      <c r="D20" s="86" t="s">
        <v>70</v>
      </c>
      <c r="E20" s="57">
        <v>450618.93</v>
      </c>
      <c r="F20" s="86" t="str">
        <f t="shared" si="0"/>
        <v>GNLPJBG</v>
      </c>
      <c r="G20" s="47">
        <v>2.23460619316273E-2</v>
      </c>
      <c r="H20" s="47">
        <v>2.4302042257592294E-2</v>
      </c>
      <c r="I20" s="58">
        <f t="shared" si="6"/>
        <v>-8.0486253181208209E-2</v>
      </c>
      <c r="J20" s="105">
        <f t="shared" si="3"/>
        <v>-36268.629288225136</v>
      </c>
      <c r="K20" s="120">
        <v>0</v>
      </c>
      <c r="L20" s="105">
        <f t="shared" si="4"/>
        <v>-36268.629288225136</v>
      </c>
      <c r="M20" s="59">
        <f t="shared" si="5"/>
        <v>414350.30071177485</v>
      </c>
      <c r="N20" s="64">
        <f t="shared" si="2"/>
        <v>36268.629288225136</v>
      </c>
      <c r="S20" s="59"/>
    </row>
    <row r="21" spans="1:19" s="1" customFormat="1">
      <c r="A21" s="1" t="s">
        <v>38</v>
      </c>
      <c r="B21" s="1" t="s">
        <v>24</v>
      </c>
      <c r="C21" s="1" t="s">
        <v>2</v>
      </c>
      <c r="D21" s="86" t="s">
        <v>54</v>
      </c>
      <c r="E21" s="57">
        <v>4388457.68</v>
      </c>
      <c r="F21" s="86" t="str">
        <f t="shared" si="0"/>
        <v>GNLPOR</v>
      </c>
      <c r="G21" s="47">
        <v>2.6135470134920003E-2</v>
      </c>
      <c r="H21" s="47">
        <v>2.6010841956677286E-2</v>
      </c>
      <c r="I21" s="58">
        <f t="shared" si="6"/>
        <v>4.7913934677813784E-3</v>
      </c>
      <c r="J21" s="105">
        <f t="shared" si="3"/>
        <v>21026.827461587021</v>
      </c>
      <c r="K21" s="120">
        <v>0</v>
      </c>
      <c r="L21" s="105">
        <f t="shared" si="4"/>
        <v>21026.827461587021</v>
      </c>
      <c r="M21" s="59">
        <f t="shared" si="5"/>
        <v>4409484.507461587</v>
      </c>
      <c r="N21" s="64">
        <f t="shared" si="2"/>
        <v>-21026.827461587021</v>
      </c>
      <c r="S21" s="59"/>
    </row>
    <row r="22" spans="1:19" s="1" customFormat="1">
      <c r="A22" s="1" t="s">
        <v>38</v>
      </c>
      <c r="B22" s="1" t="s">
        <v>24</v>
      </c>
      <c r="C22" s="1" t="s">
        <v>18</v>
      </c>
      <c r="D22" s="86" t="s">
        <v>55</v>
      </c>
      <c r="E22" s="57">
        <v>1493.02</v>
      </c>
      <c r="F22" s="86" t="str">
        <f t="shared" si="0"/>
        <v>GNLPSG</v>
      </c>
      <c r="G22" s="47">
        <v>4.2999999999999997E-2</v>
      </c>
      <c r="H22" s="47">
        <v>4.0599999999999997E-2</v>
      </c>
      <c r="I22" s="58">
        <f t="shared" si="6"/>
        <v>5.9113300492610828E-2</v>
      </c>
      <c r="J22" s="105">
        <f t="shared" si="3"/>
        <v>88.25733990147782</v>
      </c>
      <c r="K22" s="120">
        <v>0</v>
      </c>
      <c r="L22" s="105">
        <f t="shared" si="4"/>
        <v>88.25733990147782</v>
      </c>
      <c r="M22" s="59">
        <f t="shared" si="5"/>
        <v>1581.2773399014777</v>
      </c>
      <c r="N22" s="64">
        <f t="shared" si="2"/>
        <v>-88.25733990147782</v>
      </c>
      <c r="S22" s="59"/>
    </row>
    <row r="23" spans="1:19" s="1" customFormat="1">
      <c r="A23" s="1" t="s">
        <v>38</v>
      </c>
      <c r="B23" s="1" t="s">
        <v>24</v>
      </c>
      <c r="C23" s="1" t="s">
        <v>19</v>
      </c>
      <c r="D23" s="86" t="s">
        <v>56</v>
      </c>
      <c r="E23" s="57">
        <v>14591752.029999999</v>
      </c>
      <c r="F23" s="86" t="str">
        <f t="shared" si="0"/>
        <v>GNLPSO</v>
      </c>
      <c r="G23" s="47">
        <v>5.9654430587974414E-2</v>
      </c>
      <c r="H23" s="47">
        <v>6.090535436267807E-2</v>
      </c>
      <c r="I23" s="58">
        <f t="shared" si="6"/>
        <v>-2.0538814490014767E-2</v>
      </c>
      <c r="J23" s="105">
        <f t="shared" si="3"/>
        <v>-299697.2880284664</v>
      </c>
      <c r="K23" s="120">
        <v>0</v>
      </c>
      <c r="L23" s="105">
        <f t="shared" si="4"/>
        <v>-299697.2880284664</v>
      </c>
      <c r="M23" s="59">
        <f t="shared" si="5"/>
        <v>14292054.741971534</v>
      </c>
      <c r="N23" s="64">
        <f t="shared" si="2"/>
        <v>299697.2880284664</v>
      </c>
      <c r="S23" s="59"/>
    </row>
    <row r="24" spans="1:19" s="1" customFormat="1">
      <c r="A24" s="1" t="s">
        <v>38</v>
      </c>
      <c r="B24" s="1" t="s">
        <v>24</v>
      </c>
      <c r="C24" s="1" t="s">
        <v>1</v>
      </c>
      <c r="D24" s="86" t="s">
        <v>57</v>
      </c>
      <c r="E24" s="57">
        <v>4720173.83</v>
      </c>
      <c r="F24" s="86" t="str">
        <f t="shared" si="0"/>
        <v>GNLPUT</v>
      </c>
      <c r="G24" s="47">
        <v>2.1937400177520366E-2</v>
      </c>
      <c r="H24" s="47">
        <v>2.2771139911179669E-2</v>
      </c>
      <c r="I24" s="58">
        <f t="shared" si="6"/>
        <v>-3.6613877781760604E-2</v>
      </c>
      <c r="J24" s="105">
        <f t="shared" si="3"/>
        <v>-172823.86772028485</v>
      </c>
      <c r="K24" s="120">
        <v>0</v>
      </c>
      <c r="L24" s="105">
        <f t="shared" si="4"/>
        <v>-172823.86772028485</v>
      </c>
      <c r="M24" s="59">
        <f t="shared" si="5"/>
        <v>4547349.9622797156</v>
      </c>
      <c r="N24" s="64">
        <f t="shared" si="2"/>
        <v>172823.86772028485</v>
      </c>
      <c r="S24" s="59"/>
    </row>
    <row r="25" spans="1:19" s="1" customFormat="1">
      <c r="A25" s="1" t="s">
        <v>38</v>
      </c>
      <c r="B25" s="1" t="s">
        <v>24</v>
      </c>
      <c r="C25" s="1" t="s">
        <v>4</v>
      </c>
      <c r="D25" s="86" t="s">
        <v>58</v>
      </c>
      <c r="E25" s="57">
        <v>1506691.18</v>
      </c>
      <c r="F25" s="86" t="str">
        <f t="shared" si="0"/>
        <v>GNLPWA</v>
      </c>
      <c r="G25" s="47">
        <v>2.8490257992599331E-2</v>
      </c>
      <c r="H25" s="47">
        <v>3.4319483854527232E-2</v>
      </c>
      <c r="I25" s="58">
        <f t="shared" si="6"/>
        <v>-0.16985179283688273</v>
      </c>
      <c r="J25" s="105">
        <f t="shared" si="3"/>
        <v>-255914.19817451839</v>
      </c>
      <c r="K25" s="120">
        <v>0</v>
      </c>
      <c r="L25" s="105">
        <f t="shared" si="4"/>
        <v>-255914.19817451839</v>
      </c>
      <c r="M25" s="59">
        <f t="shared" si="5"/>
        <v>1250776.9818254816</v>
      </c>
      <c r="N25" s="64">
        <f t="shared" si="2"/>
        <v>255914.19817451839</v>
      </c>
      <c r="S25" s="59"/>
    </row>
    <row r="26" spans="1:19" s="1" customFormat="1">
      <c r="A26" s="1" t="s">
        <v>38</v>
      </c>
      <c r="B26" s="1" t="s">
        <v>24</v>
      </c>
      <c r="C26" s="1" t="s">
        <v>37</v>
      </c>
      <c r="D26" s="86" t="s">
        <v>59</v>
      </c>
      <c r="E26" s="57">
        <v>2399668.7200000002</v>
      </c>
      <c r="F26" s="86" t="str">
        <f t="shared" si="0"/>
        <v>GNLPWYP</v>
      </c>
      <c r="G26" s="47">
        <v>3.2415861545438435E-2</v>
      </c>
      <c r="H26" s="47">
        <v>3.7701082366878115E-2</v>
      </c>
      <c r="I26" s="58">
        <f t="shared" si="6"/>
        <v>-0.14018750894226195</v>
      </c>
      <c r="J26" s="105">
        <f t="shared" si="3"/>
        <v>-336403.5801434663</v>
      </c>
      <c r="K26" s="120">
        <v>0</v>
      </c>
      <c r="L26" s="105">
        <f t="shared" si="4"/>
        <v>-336403.5801434663</v>
      </c>
      <c r="M26" s="59">
        <f t="shared" si="5"/>
        <v>2063265.1398565338</v>
      </c>
      <c r="N26" s="64">
        <f t="shared" si="2"/>
        <v>336403.5801434663</v>
      </c>
      <c r="S26" s="59"/>
    </row>
    <row r="27" spans="1:19" s="1" customFormat="1">
      <c r="A27" s="1" t="s">
        <v>38</v>
      </c>
      <c r="B27" s="1" t="s">
        <v>24</v>
      </c>
      <c r="C27" s="1" t="s">
        <v>39</v>
      </c>
      <c r="D27" s="86" t="s">
        <v>60</v>
      </c>
      <c r="E27" s="57">
        <v>461923.17</v>
      </c>
      <c r="F27" s="86" t="str">
        <f t="shared" si="0"/>
        <v>GNLPWYU</v>
      </c>
      <c r="G27" s="47">
        <v>2.3404988079229867E-2</v>
      </c>
      <c r="H27" s="47">
        <v>2.9412828968945866E-2</v>
      </c>
      <c r="I27" s="58">
        <f t="shared" si="6"/>
        <v>-0.20425919914262894</v>
      </c>
      <c r="J27" s="105">
        <f t="shared" si="3"/>
        <v>-94352.05676962444</v>
      </c>
      <c r="K27" s="120">
        <v>0</v>
      </c>
      <c r="L27" s="105">
        <f t="shared" si="4"/>
        <v>-94352.05676962444</v>
      </c>
      <c r="M27" s="59">
        <f t="shared" si="5"/>
        <v>367571.11323037557</v>
      </c>
      <c r="N27" s="64">
        <f t="shared" si="2"/>
        <v>94352.05676962444</v>
      </c>
      <c r="S27" s="59"/>
    </row>
    <row r="28" spans="1:19" s="1" customFormat="1">
      <c r="A28" s="1" t="s">
        <v>33</v>
      </c>
      <c r="B28" s="1" t="s">
        <v>25</v>
      </c>
      <c r="C28" s="1" t="s">
        <v>65</v>
      </c>
      <c r="D28" s="86" t="s">
        <v>72</v>
      </c>
      <c r="E28" s="57">
        <v>6252401.1200000001</v>
      </c>
      <c r="F28" s="86" t="str">
        <f t="shared" si="0"/>
        <v>HYDPCAGE</v>
      </c>
      <c r="G28" s="47">
        <v>4.1473574562914353E-2</v>
      </c>
      <c r="H28" s="47">
        <v>2.5369379722379376E-2</v>
      </c>
      <c r="I28" s="58">
        <f t="shared" si="6"/>
        <v>0.63478867109741766</v>
      </c>
      <c r="J28" s="105">
        <f t="shared" si="3"/>
        <v>3968953.3981328057</v>
      </c>
      <c r="K28" s="120">
        <v>0</v>
      </c>
      <c r="L28" s="105">
        <f t="shared" si="4"/>
        <v>3968953.3981328057</v>
      </c>
      <c r="M28" s="59">
        <f t="shared" si="5"/>
        <v>10221354.518132806</v>
      </c>
      <c r="N28" s="64">
        <f t="shared" si="2"/>
        <v>-3968953.3981328057</v>
      </c>
      <c r="S28" s="59"/>
    </row>
    <row r="29" spans="1:19" s="1" customFormat="1">
      <c r="A29" s="1" t="s">
        <v>33</v>
      </c>
      <c r="B29" s="1" t="s">
        <v>25</v>
      </c>
      <c r="C29" s="1" t="s">
        <v>67</v>
      </c>
      <c r="D29" s="86" t="s">
        <v>73</v>
      </c>
      <c r="E29" s="57">
        <v>19333378.239999998</v>
      </c>
      <c r="F29" s="86" t="str">
        <f t="shared" si="0"/>
        <v>HYDPCAGW</v>
      </c>
      <c r="G29" s="47">
        <v>2.5808350403223289E-2</v>
      </c>
      <c r="H29" s="47">
        <v>1.8058284247219804E-2</v>
      </c>
      <c r="I29" s="58">
        <f t="shared" si="6"/>
        <v>0.42916957391434679</v>
      </c>
      <c r="J29" s="105">
        <f t="shared" si="3"/>
        <v>8297297.7015857035</v>
      </c>
      <c r="K29" s="120">
        <v>0</v>
      </c>
      <c r="L29" s="105">
        <f t="shared" si="4"/>
        <v>8297297.7015857035</v>
      </c>
      <c r="M29" s="59">
        <f t="shared" si="5"/>
        <v>27630675.941585701</v>
      </c>
      <c r="N29" s="64">
        <f t="shared" si="2"/>
        <v>-8297297.7015857035</v>
      </c>
      <c r="S29" s="59"/>
    </row>
    <row r="30" spans="1:19" s="1" customFormat="1">
      <c r="A30" s="1" t="s">
        <v>34</v>
      </c>
      <c r="B30" s="1" t="s">
        <v>26</v>
      </c>
      <c r="C30" s="1" t="s">
        <v>65</v>
      </c>
      <c r="D30" s="86" t="s">
        <v>74</v>
      </c>
      <c r="E30" s="57">
        <v>73259936.590000004</v>
      </c>
      <c r="F30" s="86" t="str">
        <f t="shared" si="0"/>
        <v>OTHPCAGE</v>
      </c>
      <c r="G30" s="47">
        <v>3.1747264579000199E-2</v>
      </c>
      <c r="H30" s="47">
        <v>3.4760747204877866E-2</v>
      </c>
      <c r="I30" s="58">
        <f t="shared" si="6"/>
        <v>-8.6692113035326077E-2</v>
      </c>
      <c r="J30" s="105">
        <f t="shared" si="3"/>
        <v>-6351058.7038211012</v>
      </c>
      <c r="K30" s="120">
        <v>0</v>
      </c>
      <c r="L30" s="105">
        <f t="shared" si="4"/>
        <v>-6351058.7038211012</v>
      </c>
      <c r="M30" s="59">
        <f t="shared" si="5"/>
        <v>66908877.886178903</v>
      </c>
      <c r="N30" s="64">
        <f t="shared" si="2"/>
        <v>6351058.7038211012</v>
      </c>
      <c r="S30" s="59"/>
    </row>
    <row r="31" spans="1:19" s="1" customFormat="1">
      <c r="A31" s="1" t="s">
        <v>34</v>
      </c>
      <c r="B31" s="1" t="s">
        <v>26</v>
      </c>
      <c r="C31" s="1" t="s">
        <v>67</v>
      </c>
      <c r="D31" s="86" t="s">
        <v>75</v>
      </c>
      <c r="E31" s="57">
        <v>42831020.689999998</v>
      </c>
      <c r="F31" s="86" t="str">
        <f t="shared" si="0"/>
        <v>OTHPCAGW</v>
      </c>
      <c r="G31" s="47">
        <v>3.1938483644991182E-2</v>
      </c>
      <c r="H31" s="47">
        <v>3.4529117495475152E-2</v>
      </c>
      <c r="I31" s="58">
        <f t="shared" si="6"/>
        <v>-7.5027514121189395E-2</v>
      </c>
      <c r="J31" s="105">
        <f t="shared" si="3"/>
        <v>-3213505.00964393</v>
      </c>
      <c r="K31" s="120">
        <v>0</v>
      </c>
      <c r="L31" s="105">
        <f t="shared" si="4"/>
        <v>-3213505.00964393</v>
      </c>
      <c r="M31" s="59">
        <f t="shared" si="5"/>
        <v>39617515.68035607</v>
      </c>
      <c r="N31" s="64">
        <f t="shared" si="2"/>
        <v>3213505.00964393</v>
      </c>
      <c r="S31" s="59"/>
    </row>
    <row r="32" spans="1:19" s="1" customFormat="1">
      <c r="A32" s="1" t="s">
        <v>32</v>
      </c>
      <c r="B32" s="1" t="s">
        <v>27</v>
      </c>
      <c r="C32" s="1" t="s">
        <v>65</v>
      </c>
      <c r="D32" s="86" t="s">
        <v>76</v>
      </c>
      <c r="E32" s="57">
        <v>119400064.67</v>
      </c>
      <c r="F32" s="86" t="str">
        <f t="shared" si="0"/>
        <v>STMPCAGE</v>
      </c>
      <c r="G32" s="47">
        <v>4.5203224908770809E-2</v>
      </c>
      <c r="H32" s="47">
        <v>2.217130314884766E-2</v>
      </c>
      <c r="I32" s="58">
        <f t="shared" si="6"/>
        <v>1.0388167806509929</v>
      </c>
      <c r="J32" s="105">
        <f t="shared" si="3"/>
        <v>124034790.79000977</v>
      </c>
      <c r="K32" s="120">
        <v>0</v>
      </c>
      <c r="L32" s="105">
        <f t="shared" si="4"/>
        <v>124034790.79000977</v>
      </c>
      <c r="M32" s="59">
        <f t="shared" si="5"/>
        <v>243434855.46000975</v>
      </c>
      <c r="N32" s="64">
        <f t="shared" si="2"/>
        <v>-124034790.79000977</v>
      </c>
      <c r="S32" s="59"/>
    </row>
    <row r="33" spans="1:19" s="1" customFormat="1">
      <c r="A33" s="1" t="s">
        <v>32</v>
      </c>
      <c r="B33" s="1" t="s">
        <v>27</v>
      </c>
      <c r="C33" s="1" t="s">
        <v>67</v>
      </c>
      <c r="D33" s="86" t="s">
        <v>77</v>
      </c>
      <c r="E33" s="57">
        <v>5184016.4000000004</v>
      </c>
      <c r="F33" s="86" t="str">
        <f t="shared" si="0"/>
        <v>STMPCAGW</v>
      </c>
      <c r="G33" s="47">
        <v>2.7549182822893332E-2</v>
      </c>
      <c r="H33" s="47">
        <v>2.0108153198555804E-2</v>
      </c>
      <c r="I33" s="58">
        <f t="shared" si="6"/>
        <v>0.37005037463470059</v>
      </c>
      <c r="J33" s="105">
        <f t="shared" si="3"/>
        <v>1918347.210932432</v>
      </c>
      <c r="K33" s="120">
        <v>0</v>
      </c>
      <c r="L33" s="105">
        <f t="shared" si="4"/>
        <v>1918347.210932432</v>
      </c>
      <c r="M33" s="59">
        <f t="shared" si="5"/>
        <v>7102363.6109324321</v>
      </c>
      <c r="N33" s="64">
        <f t="shared" si="2"/>
        <v>-1918347.210932432</v>
      </c>
      <c r="S33" s="59"/>
    </row>
    <row r="34" spans="1:19" s="1" customFormat="1">
      <c r="A34" s="1" t="s">
        <v>32</v>
      </c>
      <c r="B34" s="1" t="s">
        <v>27</v>
      </c>
      <c r="C34" s="1" t="s">
        <v>71</v>
      </c>
      <c r="D34" s="86" t="s">
        <v>78</v>
      </c>
      <c r="E34" s="57">
        <v>21568918.219999999</v>
      </c>
      <c r="F34" s="86" t="str">
        <f t="shared" si="0"/>
        <v>STMPJBG</v>
      </c>
      <c r="G34" s="47">
        <v>2.7727996843625653E-2</v>
      </c>
      <c r="H34" s="47">
        <v>1.9930511130541249E-2</v>
      </c>
      <c r="I34" s="58">
        <f t="shared" si="6"/>
        <v>0.39123360469845858</v>
      </c>
      <c r="J34" s="105">
        <f t="shared" si="3"/>
        <v>8438485.6246568598</v>
      </c>
      <c r="K34" s="120">
        <v>0</v>
      </c>
      <c r="L34" s="105">
        <f t="shared" si="4"/>
        <v>8438485.6246568598</v>
      </c>
      <c r="M34" s="59">
        <f t="shared" si="5"/>
        <v>30007403.844656859</v>
      </c>
      <c r="N34" s="64">
        <f t="shared" si="2"/>
        <v>-8438485.6246568598</v>
      </c>
      <c r="S34" s="59"/>
    </row>
    <row r="35" spans="1:19" s="1" customFormat="1">
      <c r="A35" s="1" t="s">
        <v>35</v>
      </c>
      <c r="B35" s="1" t="s">
        <v>28</v>
      </c>
      <c r="C35" s="1" t="s">
        <v>65</v>
      </c>
      <c r="D35" s="86" t="s">
        <v>79</v>
      </c>
      <c r="E35" s="57">
        <v>69869548.819999993</v>
      </c>
      <c r="F35" s="86" t="str">
        <f t="shared" si="0"/>
        <v>TRNPCAGE</v>
      </c>
      <c r="G35" s="47">
        <v>1.7126266281237562E-2</v>
      </c>
      <c r="H35" s="47">
        <v>1.8466582754291333E-2</v>
      </c>
      <c r="I35" s="58">
        <f t="shared" si="6"/>
        <v>-7.2580644231120844E-2</v>
      </c>
      <c r="J35" s="105">
        <f t="shared" si="3"/>
        <v>-5071176.8654933488</v>
      </c>
      <c r="K35" s="120">
        <v>0</v>
      </c>
      <c r="L35" s="105">
        <f t="shared" si="4"/>
        <v>-5071176.8654933488</v>
      </c>
      <c r="M35" s="59">
        <f t="shared" si="5"/>
        <v>64798371.954506643</v>
      </c>
      <c r="N35" s="64">
        <f t="shared" si="2"/>
        <v>5071176.8654933488</v>
      </c>
      <c r="S35" s="59"/>
    </row>
    <row r="36" spans="1:19">
      <c r="A36" t="s">
        <v>35</v>
      </c>
      <c r="B36" t="s">
        <v>28</v>
      </c>
      <c r="C36" t="s">
        <v>67</v>
      </c>
      <c r="D36" s="85" t="s">
        <v>80</v>
      </c>
      <c r="E36" s="54">
        <v>24030995.25</v>
      </c>
      <c r="F36" s="85" t="str">
        <f t="shared" si="0"/>
        <v>TRNPCAGW</v>
      </c>
      <c r="G36" s="47">
        <v>1.7996482469595898E-2</v>
      </c>
      <c r="H36" s="47">
        <v>1.9821369426036947E-2</v>
      </c>
      <c r="I36" s="47">
        <f t="shared" si="6"/>
        <v>-9.2066643692333125E-2</v>
      </c>
      <c r="J36" s="105">
        <f t="shared" si="3"/>
        <v>-2212453.0772539</v>
      </c>
      <c r="K36" s="120">
        <v>0</v>
      </c>
      <c r="L36" s="105">
        <f t="shared" si="4"/>
        <v>-2212453.0772539</v>
      </c>
      <c r="M36" s="55">
        <f t="shared" si="5"/>
        <v>21818542.1727461</v>
      </c>
      <c r="N36" s="62">
        <f t="shared" si="2"/>
        <v>2212453.0772539</v>
      </c>
      <c r="S36" s="55"/>
    </row>
    <row r="37" spans="1:19">
      <c r="A37" t="s">
        <v>35</v>
      </c>
      <c r="B37" t="s">
        <v>28</v>
      </c>
      <c r="C37" t="s">
        <v>71</v>
      </c>
      <c r="D37" s="85" t="s">
        <v>81</v>
      </c>
      <c r="E37" s="54">
        <v>882715.52</v>
      </c>
      <c r="F37" s="85" t="str">
        <f t="shared" si="0"/>
        <v>TRNPJBG</v>
      </c>
      <c r="G37" s="47">
        <v>1.6887269166934431E-2</v>
      </c>
      <c r="H37" s="47">
        <v>1.7493933375818792E-2</v>
      </c>
      <c r="I37" s="47">
        <f t="shared" si="6"/>
        <v>-3.4678548034424904E-2</v>
      </c>
      <c r="J37" s="105">
        <f t="shared" si="3"/>
        <v>-30611.292561052356</v>
      </c>
      <c r="K37" s="120">
        <v>0</v>
      </c>
      <c r="L37" s="105">
        <f t="shared" si="4"/>
        <v>-30611.292561052356</v>
      </c>
      <c r="M37" s="55">
        <f t="shared" si="5"/>
        <v>852104.22743894765</v>
      </c>
      <c r="N37" s="62">
        <f t="shared" si="2"/>
        <v>30611.292561052356</v>
      </c>
      <c r="S37" s="55"/>
    </row>
    <row r="38" spans="1:19">
      <c r="A38" t="s">
        <v>35</v>
      </c>
      <c r="B38" t="s">
        <v>28</v>
      </c>
      <c r="C38" t="s">
        <v>18</v>
      </c>
      <c r="D38" s="85" t="s">
        <v>61</v>
      </c>
      <c r="E38" s="54">
        <v>54213.14</v>
      </c>
      <c r="F38" s="85" t="str">
        <f t="shared" si="0"/>
        <v>TRNPSG</v>
      </c>
      <c r="G38" s="47">
        <v>1.8634703153636228E-2</v>
      </c>
      <c r="H38" s="47">
        <v>2.1226586598672895E-2</v>
      </c>
      <c r="I38" s="47">
        <f t="shared" si="6"/>
        <v>-0.12210552238289286</v>
      </c>
      <c r="J38" s="105">
        <f t="shared" si="3"/>
        <v>-6619.7237797169046</v>
      </c>
      <c r="K38" s="120">
        <v>0</v>
      </c>
      <c r="L38" s="108">
        <f t="shared" si="4"/>
        <v>-6619.7237797169046</v>
      </c>
      <c r="M38" s="55">
        <f t="shared" si="5"/>
        <v>47593.416220283092</v>
      </c>
      <c r="N38" s="62">
        <f t="shared" si="2"/>
        <v>6619.7237797169046</v>
      </c>
      <c r="S38" s="55"/>
    </row>
    <row r="39" spans="1:19">
      <c r="E39" s="2">
        <f>SUM(E6:E38)</f>
        <v>581390973.78000009</v>
      </c>
      <c r="J39" s="49">
        <f>SUM(J6:J38)</f>
        <v>125760132.3542805</v>
      </c>
      <c r="K39" s="49">
        <f>SUM(K6:K38)</f>
        <v>0</v>
      </c>
      <c r="L39" s="107">
        <f>SUM(L6:L38)</f>
        <v>125760132.3542805</v>
      </c>
      <c r="M39" s="2">
        <f>SUM(M6:M38)</f>
        <v>707151106.13428044</v>
      </c>
      <c r="N39" s="2">
        <f>SUM(N6:N38)</f>
        <v>-125760132.3542805</v>
      </c>
      <c r="S39" s="55"/>
    </row>
    <row r="40" spans="1:19">
      <c r="K40" s="61"/>
      <c r="L40" s="61" t="s">
        <v>98</v>
      </c>
      <c r="N40" s="61" t="s">
        <v>100</v>
      </c>
    </row>
    <row r="41" spans="1:19">
      <c r="K41" s="62"/>
    </row>
    <row r="42" spans="1:19">
      <c r="A42" s="91" t="s">
        <v>104</v>
      </c>
      <c r="B42" s="91"/>
      <c r="E42" s="61"/>
      <c r="G42" s="61"/>
      <c r="K42" s="62"/>
    </row>
    <row r="43" spans="1:19">
      <c r="A43" s="91"/>
      <c r="B43" s="91"/>
      <c r="E43" s="61"/>
      <c r="G43" s="61"/>
      <c r="K43" s="62"/>
    </row>
    <row r="44" spans="1:19" ht="13.5" thickBot="1">
      <c r="A44" s="91"/>
      <c r="B44" s="91"/>
      <c r="E44" s="61"/>
      <c r="G44" s="61"/>
      <c r="K44" s="62"/>
    </row>
    <row r="45" spans="1:19">
      <c r="B45" s="92" t="s">
        <v>29</v>
      </c>
      <c r="C45" s="80" t="s">
        <v>23</v>
      </c>
      <c r="D45" s="80"/>
      <c r="E45" s="93">
        <f>L39</f>
        <v>125760132.3542805</v>
      </c>
      <c r="F45" s="94" t="s">
        <v>99</v>
      </c>
      <c r="G45" s="81"/>
    </row>
    <row r="46" spans="1:19">
      <c r="B46" s="95">
        <v>41010</v>
      </c>
      <c r="C46" s="1" t="s">
        <v>21</v>
      </c>
      <c r="D46" s="1"/>
      <c r="E46" s="96">
        <f>-E45*0.37951</f>
        <v>-47727227.829772994</v>
      </c>
      <c r="F46" s="97" t="s">
        <v>99</v>
      </c>
      <c r="G46" s="82"/>
    </row>
    <row r="47" spans="1:19" ht="13.5" thickBot="1">
      <c r="B47" s="98">
        <v>282</v>
      </c>
      <c r="C47" s="99" t="s">
        <v>22</v>
      </c>
      <c r="D47" s="104"/>
      <c r="E47" s="100">
        <f>-E46</f>
        <v>47727227.829772994</v>
      </c>
      <c r="F47" s="101" t="s">
        <v>99</v>
      </c>
      <c r="G47" s="102"/>
    </row>
    <row r="49" spans="1:2">
      <c r="A49" s="91"/>
      <c r="B49" s="91"/>
    </row>
    <row r="50" spans="1:2">
      <c r="A50" s="90"/>
      <c r="B50" s="90"/>
    </row>
  </sheetData>
  <phoneticPr fontId="4" type="noConversion"/>
  <conditionalFormatting sqref="N1">
    <cfRule type="cellIs" dxfId="2" priority="1" stopIfTrue="1" operator="equal">
      <formula>"x.x"</formula>
    </cfRule>
  </conditionalFormatting>
  <pageMargins left="0.75" right="0.75" top="1" bottom="1" header="0.5" footer="0.5"/>
  <pageSetup scale="57" orientation="portrait" r:id="rId1"/>
  <headerFooter alignWithMargins="0">
    <oddHeader>&amp;LWA UE-140762
Bench Request 11&amp;R&amp;"Arial,Bold"Attachment Bench Request 11</oddHeader>
    <oddFooter>&amp;L&amp;F&amp;CPage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Normal="100" workbookViewId="0">
      <selection activeCell="A47" sqref="A47"/>
    </sheetView>
  </sheetViews>
  <sheetFormatPr defaultRowHeight="12.75"/>
  <cols>
    <col min="1" max="2" width="15.7109375" customWidth="1"/>
    <col min="3" max="3" width="10.7109375" customWidth="1"/>
    <col min="4" max="4" width="15.7109375" customWidth="1"/>
    <col min="5" max="7" width="16.7109375" customWidth="1"/>
    <col min="8" max="10" width="14.7109375" customWidth="1"/>
  </cols>
  <sheetData>
    <row r="1" spans="1:11">
      <c r="A1" s="42" t="s">
        <v>5</v>
      </c>
      <c r="B1" s="42"/>
      <c r="D1" s="5"/>
      <c r="E1" s="5"/>
      <c r="F1" s="118" t="s">
        <v>116</v>
      </c>
      <c r="G1" s="41"/>
    </row>
    <row r="2" spans="1:11">
      <c r="A2" s="42" t="s">
        <v>92</v>
      </c>
      <c r="B2" s="42"/>
      <c r="F2" s="55"/>
    </row>
    <row r="3" spans="1:11">
      <c r="A3" s="42" t="s">
        <v>102</v>
      </c>
      <c r="B3" s="42"/>
      <c r="F3" s="55"/>
    </row>
    <row r="4" spans="1:11">
      <c r="A4" s="56"/>
      <c r="B4" s="56"/>
      <c r="C4" s="56"/>
      <c r="D4" s="56"/>
      <c r="E4" s="56"/>
      <c r="F4" s="56"/>
    </row>
    <row r="5" spans="1:11" ht="51">
      <c r="A5" s="43" t="s">
        <v>42</v>
      </c>
      <c r="B5" s="43" t="s">
        <v>0</v>
      </c>
      <c r="C5" s="43" t="s">
        <v>31</v>
      </c>
      <c r="D5" s="66" t="s">
        <v>93</v>
      </c>
      <c r="E5" s="109" t="s">
        <v>110</v>
      </c>
      <c r="F5" s="83" t="s">
        <v>111</v>
      </c>
    </row>
    <row r="6" spans="1:11">
      <c r="A6" t="s">
        <v>36</v>
      </c>
      <c r="B6" s="103">
        <v>403364</v>
      </c>
      <c r="C6" t="s">
        <v>16</v>
      </c>
      <c r="D6" s="47">
        <v>2.8929962254181252E-2</v>
      </c>
      <c r="E6" s="113">
        <v>9336069.438750416</v>
      </c>
      <c r="F6" s="62">
        <f>+D6*E6</f>
        <v>270092.13646546466</v>
      </c>
      <c r="G6" s="62"/>
      <c r="H6" s="62"/>
      <c r="I6" s="62"/>
      <c r="J6" s="62"/>
      <c r="K6" s="62"/>
    </row>
    <row r="7" spans="1:11">
      <c r="A7" t="s">
        <v>36</v>
      </c>
      <c r="B7" s="103">
        <v>403364</v>
      </c>
      <c r="C7" t="s">
        <v>3</v>
      </c>
      <c r="D7" s="47">
        <v>2.6942962852340702E-2</v>
      </c>
      <c r="E7" s="113">
        <v>4841536.6737503605</v>
      </c>
      <c r="F7" s="62">
        <f t="shared" ref="F7:F38" si="0">+D7*E7</f>
        <v>130445.34274910112</v>
      </c>
      <c r="G7" s="62"/>
      <c r="H7" s="62"/>
      <c r="I7" s="62"/>
      <c r="J7" s="62"/>
      <c r="K7" s="62"/>
    </row>
    <row r="8" spans="1:11">
      <c r="A8" t="s">
        <v>36</v>
      </c>
      <c r="B8" s="103">
        <v>403364</v>
      </c>
      <c r="C8" t="s">
        <v>2</v>
      </c>
      <c r="D8" s="47">
        <v>2.5195453172274833E-2</v>
      </c>
      <c r="E8" s="113">
        <v>26353036.623751141</v>
      </c>
      <c r="F8" s="62">
        <f t="shared" si="0"/>
        <v>663976.70020096551</v>
      </c>
      <c r="G8" s="62"/>
      <c r="H8" s="62"/>
      <c r="I8" s="62"/>
      <c r="J8" s="62"/>
      <c r="K8" s="62"/>
    </row>
    <row r="9" spans="1:11">
      <c r="A9" t="s">
        <v>36</v>
      </c>
      <c r="B9" s="103">
        <v>403364</v>
      </c>
      <c r="C9" t="s">
        <v>1</v>
      </c>
      <c r="D9" s="47">
        <v>2.6055324580654186E-2</v>
      </c>
      <c r="E9" s="113">
        <v>38000163.208752558</v>
      </c>
      <c r="F9" s="62">
        <f t="shared" si="0"/>
        <v>990106.5865218814</v>
      </c>
      <c r="G9" s="62"/>
      <c r="H9" s="62"/>
      <c r="I9" s="62"/>
      <c r="J9" s="62"/>
      <c r="K9" s="62"/>
    </row>
    <row r="10" spans="1:11">
      <c r="A10" t="s">
        <v>36</v>
      </c>
      <c r="B10" s="103">
        <v>403364</v>
      </c>
      <c r="C10" t="s">
        <v>4</v>
      </c>
      <c r="D10" s="47">
        <v>2.7948892597389103E-2</v>
      </c>
      <c r="E10" s="113">
        <v>6217911.1125005167</v>
      </c>
      <c r="F10" s="62">
        <f t="shared" si="0"/>
        <v>173783.72986338913</v>
      </c>
      <c r="G10" s="62"/>
      <c r="H10" s="62"/>
      <c r="I10" s="62"/>
      <c r="J10" s="62"/>
      <c r="K10" s="62"/>
    </row>
    <row r="11" spans="1:11">
      <c r="A11" t="s">
        <v>36</v>
      </c>
      <c r="B11" s="103">
        <v>403364</v>
      </c>
      <c r="C11" t="s">
        <v>37</v>
      </c>
      <c r="D11" s="47">
        <v>2.9224713065337377E-2</v>
      </c>
      <c r="E11" s="113">
        <v>9945561.6016670875</v>
      </c>
      <c r="F11" s="62">
        <f t="shared" si="0"/>
        <v>290656.18408235785</v>
      </c>
      <c r="G11" s="62"/>
      <c r="H11" s="62"/>
      <c r="I11" s="62"/>
      <c r="J11" s="62"/>
      <c r="K11" s="62"/>
    </row>
    <row r="12" spans="1:11">
      <c r="A12" t="s">
        <v>36</v>
      </c>
      <c r="B12" s="103">
        <v>403364</v>
      </c>
      <c r="C12" t="s">
        <v>39</v>
      </c>
      <c r="D12" s="47">
        <v>3.0714252746968786E-2</v>
      </c>
      <c r="E12" s="113">
        <v>1516383.4895835784</v>
      </c>
      <c r="F12" s="62">
        <f t="shared" si="0"/>
        <v>46574.585760400536</v>
      </c>
      <c r="G12" s="62"/>
      <c r="H12" s="62"/>
      <c r="I12" s="62"/>
      <c r="J12" s="62"/>
      <c r="K12" s="62"/>
    </row>
    <row r="13" spans="1:11" s="1" customFormat="1">
      <c r="A13" s="1" t="s">
        <v>38</v>
      </c>
      <c r="B13" s="1" t="s">
        <v>24</v>
      </c>
      <c r="C13" s="1" t="s">
        <v>16</v>
      </c>
      <c r="D13" s="47">
        <v>2.2835156781307878E-2</v>
      </c>
      <c r="E13" s="113">
        <v>979568.26708334836</v>
      </c>
      <c r="F13" s="62">
        <f t="shared" si="0"/>
        <v>22368.594956842328</v>
      </c>
      <c r="G13" s="64"/>
      <c r="H13" s="64"/>
      <c r="I13" s="64"/>
      <c r="J13" s="64"/>
      <c r="K13" s="64"/>
    </row>
    <row r="14" spans="1:11" s="1" customFormat="1">
      <c r="A14" s="1" t="s">
        <v>38</v>
      </c>
      <c r="B14" s="1" t="s">
        <v>24</v>
      </c>
      <c r="C14" s="1" t="s">
        <v>63</v>
      </c>
      <c r="D14" s="47">
        <v>3.2654640387862657E-2</v>
      </c>
      <c r="E14" s="113">
        <v>2041303.2841666872</v>
      </c>
      <c r="F14" s="62">
        <f t="shared" si="0"/>
        <v>66658.024667026184</v>
      </c>
      <c r="G14" s="64"/>
      <c r="H14" s="64"/>
      <c r="I14" s="64"/>
      <c r="J14" s="64"/>
      <c r="K14" s="64"/>
    </row>
    <row r="15" spans="1:11" s="1" customFormat="1">
      <c r="A15" s="1" t="s">
        <v>38</v>
      </c>
      <c r="B15" s="1" t="s">
        <v>24</v>
      </c>
      <c r="C15" s="1" t="s">
        <v>65</v>
      </c>
      <c r="D15" s="47">
        <v>3.427575278463716E-2</v>
      </c>
      <c r="E15" s="113">
        <v>6809980.5679168766</v>
      </c>
      <c r="F15" s="62">
        <f t="shared" si="0"/>
        <v>233417.21041410184</v>
      </c>
      <c r="G15" s="64"/>
      <c r="H15" s="64"/>
      <c r="I15" s="64"/>
      <c r="J15" s="64"/>
      <c r="K15" s="64"/>
    </row>
    <row r="16" spans="1:11" s="1" customFormat="1">
      <c r="A16" s="1" t="s">
        <v>38</v>
      </c>
      <c r="B16" s="1" t="s">
        <v>24</v>
      </c>
      <c r="C16" s="1" t="s">
        <v>67</v>
      </c>
      <c r="D16" s="47">
        <v>3.9470198664765394E-2</v>
      </c>
      <c r="E16" s="113">
        <v>2980344.9633333595</v>
      </c>
      <c r="F16" s="62">
        <f t="shared" si="0"/>
        <v>117634.80779230063</v>
      </c>
      <c r="G16" s="64"/>
      <c r="H16" s="64"/>
      <c r="I16" s="64"/>
      <c r="J16" s="64"/>
      <c r="K16" s="64"/>
    </row>
    <row r="17" spans="1:11" s="1" customFormat="1">
      <c r="A17" s="1" t="s">
        <v>38</v>
      </c>
      <c r="B17" s="1" t="s">
        <v>24</v>
      </c>
      <c r="C17" s="1" t="s">
        <v>20</v>
      </c>
      <c r="D17" s="47">
        <v>6.5117333805882152E-2</v>
      </c>
      <c r="E17" s="113">
        <v>-783637.45791663136</v>
      </c>
      <c r="F17" s="62">
        <f t="shared" si="0"/>
        <v>-51028.381929950214</v>
      </c>
      <c r="G17" s="64"/>
      <c r="H17" s="64"/>
      <c r="I17" s="64"/>
      <c r="J17" s="64"/>
      <c r="K17" s="64"/>
    </row>
    <row r="18" spans="1:11" s="1" customFormat="1">
      <c r="A18" s="1" t="s">
        <v>38</v>
      </c>
      <c r="B18" s="1" t="s">
        <v>24</v>
      </c>
      <c r="C18" s="1" t="s">
        <v>3</v>
      </c>
      <c r="D18" s="47">
        <v>2.3303889184790136E-2</v>
      </c>
      <c r="E18" s="113">
        <v>979511.13708338409</v>
      </c>
      <c r="F18" s="62">
        <f t="shared" si="0"/>
        <v>22826.418993858962</v>
      </c>
      <c r="G18" s="64"/>
      <c r="H18" s="64"/>
      <c r="I18" s="64"/>
      <c r="J18" s="64"/>
      <c r="K18" s="64"/>
    </row>
    <row r="19" spans="1:11" s="1" customFormat="1">
      <c r="A19" s="1" t="s">
        <v>38</v>
      </c>
      <c r="B19" s="1" t="s">
        <v>24</v>
      </c>
      <c r="C19" s="1" t="s">
        <v>69</v>
      </c>
      <c r="D19" s="47">
        <v>0.2</v>
      </c>
      <c r="E19" s="113">
        <v>-207.64625000000001</v>
      </c>
      <c r="F19" s="62">
        <f t="shared" si="0"/>
        <v>-41.529250000000005</v>
      </c>
      <c r="G19" s="64"/>
      <c r="H19" s="64"/>
      <c r="I19" s="64"/>
      <c r="J19" s="64"/>
      <c r="K19" s="64"/>
    </row>
    <row r="20" spans="1:11" s="1" customFormat="1">
      <c r="A20" s="1" t="s">
        <v>38</v>
      </c>
      <c r="B20" s="1" t="s">
        <v>24</v>
      </c>
      <c r="C20" s="1" t="s">
        <v>71</v>
      </c>
      <c r="D20" s="47">
        <v>2.23460619316273E-2</v>
      </c>
      <c r="E20" s="113">
        <v>418007.39875001658</v>
      </c>
      <c r="F20" s="62">
        <f t="shared" si="0"/>
        <v>9340.8192203462986</v>
      </c>
      <c r="G20" s="64"/>
      <c r="H20" s="64"/>
      <c r="I20" s="64"/>
      <c r="J20" s="64"/>
      <c r="K20" s="64"/>
    </row>
    <row r="21" spans="1:11" s="1" customFormat="1">
      <c r="A21" s="1" t="s">
        <v>38</v>
      </c>
      <c r="B21" s="1" t="s">
        <v>24</v>
      </c>
      <c r="C21" s="1" t="s">
        <v>2</v>
      </c>
      <c r="D21" s="47">
        <v>2.6135470134920003E-2</v>
      </c>
      <c r="E21" s="113">
        <v>3147632.1329167322</v>
      </c>
      <c r="F21" s="62">
        <f t="shared" si="0"/>
        <v>82264.845605559807</v>
      </c>
      <c r="G21" s="64"/>
      <c r="H21" s="64"/>
      <c r="I21" s="64"/>
      <c r="J21" s="64"/>
      <c r="K21" s="64"/>
    </row>
    <row r="22" spans="1:11" s="1" customFormat="1">
      <c r="A22" s="1" t="s">
        <v>38</v>
      </c>
      <c r="B22" s="1" t="s">
        <v>24</v>
      </c>
      <c r="C22" s="1" t="s">
        <v>18</v>
      </c>
      <c r="D22" s="47">
        <v>4.2999999999999997E-2</v>
      </c>
      <c r="E22" s="113">
        <v>0</v>
      </c>
      <c r="F22" s="62">
        <f t="shared" si="0"/>
        <v>0</v>
      </c>
      <c r="G22" s="64"/>
      <c r="H22" s="64"/>
      <c r="I22" s="64"/>
      <c r="J22" s="64"/>
      <c r="K22" s="64"/>
    </row>
    <row r="23" spans="1:11" s="1" customFormat="1">
      <c r="A23" s="1" t="s">
        <v>38</v>
      </c>
      <c r="B23" s="1" t="s">
        <v>24</v>
      </c>
      <c r="C23" s="1" t="s">
        <v>19</v>
      </c>
      <c r="D23" s="47">
        <v>5.9654430587974414E-2</v>
      </c>
      <c r="E23" s="113">
        <v>13020521.035416797</v>
      </c>
      <c r="F23" s="62">
        <f t="shared" si="0"/>
        <v>776731.7683265321</v>
      </c>
      <c r="G23" s="64"/>
      <c r="H23" s="64"/>
      <c r="I23" s="64"/>
      <c r="J23" s="64"/>
      <c r="K23" s="64"/>
    </row>
    <row r="24" spans="1:11" s="1" customFormat="1">
      <c r="A24" s="1" t="s">
        <v>38</v>
      </c>
      <c r="B24" s="1" t="s">
        <v>24</v>
      </c>
      <c r="C24" s="1" t="s">
        <v>1</v>
      </c>
      <c r="D24" s="47">
        <v>2.1937400177520366E-2</v>
      </c>
      <c r="E24" s="113">
        <v>5024218.5804167772</v>
      </c>
      <c r="F24" s="62">
        <f t="shared" si="0"/>
        <v>110218.29357793613</v>
      </c>
      <c r="G24" s="64"/>
      <c r="H24" s="64"/>
      <c r="I24" s="64"/>
      <c r="J24" s="64"/>
      <c r="K24" s="64"/>
    </row>
    <row r="25" spans="1:11" s="1" customFormat="1">
      <c r="A25" s="1" t="s">
        <v>38</v>
      </c>
      <c r="B25" s="1" t="s">
        <v>24</v>
      </c>
      <c r="C25" s="1" t="s">
        <v>4</v>
      </c>
      <c r="D25" s="47">
        <v>2.8490257992599331E-2</v>
      </c>
      <c r="E25" s="113">
        <v>-936.81333325314336</v>
      </c>
      <c r="F25" s="62">
        <f t="shared" si="0"/>
        <v>-26.690053555288987</v>
      </c>
      <c r="G25" s="64"/>
      <c r="H25" s="64"/>
      <c r="I25" s="64"/>
      <c r="J25" s="64"/>
      <c r="K25" s="64"/>
    </row>
    <row r="26" spans="1:11" s="1" customFormat="1">
      <c r="A26" s="1" t="s">
        <v>38</v>
      </c>
      <c r="B26" s="1" t="s">
        <v>24</v>
      </c>
      <c r="C26" s="1" t="s">
        <v>37</v>
      </c>
      <c r="D26" s="47">
        <v>3.2415861545438435E-2</v>
      </c>
      <c r="E26" s="113">
        <v>2125908.8091668533</v>
      </c>
      <c r="F26" s="62">
        <f t="shared" si="0"/>
        <v>68913.165616180617</v>
      </c>
      <c r="G26" s="64"/>
      <c r="H26" s="64"/>
      <c r="I26" s="64"/>
      <c r="J26" s="64"/>
      <c r="K26" s="64"/>
    </row>
    <row r="27" spans="1:11" s="1" customFormat="1">
      <c r="A27" s="1" t="s">
        <v>38</v>
      </c>
      <c r="B27" s="1" t="s">
        <v>24</v>
      </c>
      <c r="C27" s="1" t="s">
        <v>39</v>
      </c>
      <c r="D27" s="47">
        <v>2.3404988079229867E-2</v>
      </c>
      <c r="E27" s="113">
        <v>239055.76708333686</v>
      </c>
      <c r="F27" s="62">
        <f t="shared" si="0"/>
        <v>5595.0973788566507</v>
      </c>
      <c r="G27" s="64"/>
      <c r="H27" s="64"/>
      <c r="I27" s="64"/>
      <c r="J27" s="64"/>
      <c r="K27" s="64"/>
    </row>
    <row r="28" spans="1:11" s="1" customFormat="1">
      <c r="A28" s="1" t="s">
        <v>33</v>
      </c>
      <c r="B28" s="1" t="s">
        <v>25</v>
      </c>
      <c r="C28" s="1" t="s">
        <v>65</v>
      </c>
      <c r="D28" s="47">
        <v>4.1473574562914353E-2</v>
      </c>
      <c r="E28" s="113">
        <v>-223757.76833318494</v>
      </c>
      <c r="F28" s="62">
        <f t="shared" si="0"/>
        <v>-9280.0344889976623</v>
      </c>
      <c r="G28" s="64"/>
      <c r="H28" s="64"/>
      <c r="I28" s="64"/>
      <c r="J28" s="64"/>
      <c r="K28" s="64"/>
    </row>
    <row r="29" spans="1:11" s="1" customFormat="1">
      <c r="A29" s="1" t="s">
        <v>33</v>
      </c>
      <c r="B29" s="1" t="s">
        <v>25</v>
      </c>
      <c r="C29" s="1" t="s">
        <v>67</v>
      </c>
      <c r="D29" s="47">
        <v>2.5808350403223289E-2</v>
      </c>
      <c r="E29" s="113">
        <v>23967923.494583488</v>
      </c>
      <c r="F29" s="62">
        <f t="shared" si="0"/>
        <v>618572.56798585865</v>
      </c>
      <c r="G29" s="64"/>
      <c r="H29" s="64"/>
      <c r="I29" s="64"/>
      <c r="J29" s="64"/>
      <c r="K29" s="64"/>
    </row>
    <row r="30" spans="1:11" s="1" customFormat="1">
      <c r="A30" s="1" t="s">
        <v>34</v>
      </c>
      <c r="B30" s="1" t="s">
        <v>26</v>
      </c>
      <c r="C30" s="1" t="s">
        <v>65</v>
      </c>
      <c r="D30" s="47">
        <v>3.1747264579000199E-2</v>
      </c>
      <c r="E30" s="113">
        <v>8195364.7362513961</v>
      </c>
      <c r="F30" s="62">
        <f t="shared" si="0"/>
        <v>260180.41260318126</v>
      </c>
      <c r="G30" s="64"/>
      <c r="H30" s="64"/>
      <c r="I30" s="64"/>
      <c r="J30" s="64"/>
      <c r="K30" s="64"/>
    </row>
    <row r="31" spans="1:11" s="1" customFormat="1">
      <c r="A31" s="1" t="s">
        <v>34</v>
      </c>
      <c r="B31" s="1" t="s">
        <v>26</v>
      </c>
      <c r="C31" s="1" t="s">
        <v>67</v>
      </c>
      <c r="D31" s="47">
        <v>3.1938483644991182E-2</v>
      </c>
      <c r="E31" s="113">
        <v>1611258.2675008066</v>
      </c>
      <c r="F31" s="62">
        <f t="shared" si="0"/>
        <v>51461.14582443134</v>
      </c>
      <c r="G31" s="64"/>
      <c r="H31" s="64"/>
      <c r="I31" s="64"/>
      <c r="J31" s="64"/>
      <c r="K31" s="64"/>
    </row>
    <row r="32" spans="1:11" s="1" customFormat="1">
      <c r="A32" s="1" t="s">
        <v>32</v>
      </c>
      <c r="B32" s="1" t="s">
        <v>27</v>
      </c>
      <c r="C32" s="1" t="s">
        <v>65</v>
      </c>
      <c r="D32" s="47">
        <v>4.5203224908770809E-2</v>
      </c>
      <c r="E32" s="113">
        <v>11089944.347084519</v>
      </c>
      <c r="F32" s="62">
        <f t="shared" si="0"/>
        <v>501301.24854701292</v>
      </c>
      <c r="G32" s="64"/>
      <c r="H32" s="64"/>
      <c r="I32" s="64"/>
      <c r="J32" s="64"/>
      <c r="K32" s="64"/>
    </row>
    <row r="33" spans="1:11" s="1" customFormat="1">
      <c r="A33" s="1" t="s">
        <v>32</v>
      </c>
      <c r="B33" s="1" t="s">
        <v>27</v>
      </c>
      <c r="C33" s="1" t="s">
        <v>67</v>
      </c>
      <c r="D33" s="47">
        <v>2.7549182822893332E-2</v>
      </c>
      <c r="E33" s="113">
        <v>1297457.0462504814</v>
      </c>
      <c r="F33" s="62">
        <f t="shared" si="0"/>
        <v>35743.881372005679</v>
      </c>
      <c r="G33" s="64"/>
      <c r="H33" s="64"/>
      <c r="I33" s="64"/>
      <c r="J33" s="64"/>
      <c r="K33" s="64"/>
    </row>
    <row r="34" spans="1:11" s="1" customFormat="1">
      <c r="A34" s="1" t="s">
        <v>32</v>
      </c>
      <c r="B34" s="1" t="s">
        <v>27</v>
      </c>
      <c r="C34" s="1" t="s">
        <v>71</v>
      </c>
      <c r="D34" s="47">
        <v>2.7727996843625653E-2</v>
      </c>
      <c r="E34" s="113">
        <v>13390265.812917368</v>
      </c>
      <c r="F34" s="62">
        <f t="shared" si="0"/>
        <v>371285.24819588126</v>
      </c>
      <c r="G34" s="64"/>
      <c r="H34" s="64"/>
      <c r="I34" s="64"/>
      <c r="J34" s="64"/>
      <c r="K34" s="64"/>
    </row>
    <row r="35" spans="1:11" s="1" customFormat="1">
      <c r="A35" s="1" t="s">
        <v>35</v>
      </c>
      <c r="B35" s="1" t="s">
        <v>28</v>
      </c>
      <c r="C35" s="1" t="s">
        <v>65</v>
      </c>
      <c r="D35" s="47">
        <v>1.7126266281237562E-2</v>
      </c>
      <c r="E35" s="113">
        <v>203129698.47083881</v>
      </c>
      <c r="F35" s="62">
        <f t="shared" si="0"/>
        <v>3478853.3056390798</v>
      </c>
      <c r="G35" s="64"/>
      <c r="H35" s="64"/>
      <c r="I35" s="64"/>
      <c r="J35" s="64"/>
      <c r="K35" s="64"/>
    </row>
    <row r="36" spans="1:11">
      <c r="A36" t="s">
        <v>35</v>
      </c>
      <c r="B36" t="s">
        <v>28</v>
      </c>
      <c r="C36" t="s">
        <v>67</v>
      </c>
      <c r="D36" s="47">
        <v>1.7996482469595898E-2</v>
      </c>
      <c r="E36" s="113">
        <v>20005362.553333536</v>
      </c>
      <c r="F36" s="62">
        <f t="shared" si="0"/>
        <v>360026.1564889772</v>
      </c>
      <c r="G36" s="62"/>
      <c r="H36" s="62"/>
      <c r="I36" s="62"/>
      <c r="J36" s="62"/>
      <c r="K36" s="62"/>
    </row>
    <row r="37" spans="1:11">
      <c r="A37" t="s">
        <v>35</v>
      </c>
      <c r="B37" t="s">
        <v>28</v>
      </c>
      <c r="C37" t="s">
        <v>71</v>
      </c>
      <c r="D37" s="47">
        <v>1.6887269166934431E-2</v>
      </c>
      <c r="E37" s="113">
        <v>197772.50583341368</v>
      </c>
      <c r="F37" s="62">
        <f t="shared" si="0"/>
        <v>3339.8375398279668</v>
      </c>
      <c r="G37" s="62"/>
      <c r="H37" s="62"/>
      <c r="I37" s="62"/>
      <c r="J37" s="62"/>
      <c r="K37" s="62"/>
    </row>
    <row r="38" spans="1:11">
      <c r="A38" t="s">
        <v>35</v>
      </c>
      <c r="B38" t="s">
        <v>28</v>
      </c>
      <c r="C38" t="s">
        <v>18</v>
      </c>
      <c r="D38" s="47">
        <v>1.8634703153636228E-2</v>
      </c>
      <c r="E38" s="114">
        <v>-120442.65041666586</v>
      </c>
      <c r="F38" s="62">
        <f t="shared" si="0"/>
        <v>-2244.4130375517489</v>
      </c>
      <c r="G38" s="62"/>
      <c r="H38" s="62"/>
      <c r="I38" s="62"/>
      <c r="J38" s="62"/>
      <c r="K38" s="62"/>
    </row>
    <row r="39" spans="1:11">
      <c r="E39" s="115">
        <f>SUM(E6:E38)</f>
        <v>415732778.99043387</v>
      </c>
      <c r="F39" s="116">
        <f>SUM(F6:F38)</f>
        <v>9699747.0676293001</v>
      </c>
      <c r="G39" s="62"/>
      <c r="H39" s="62"/>
      <c r="I39" s="62"/>
      <c r="J39" s="62"/>
      <c r="K39" s="62"/>
    </row>
    <row r="40" spans="1:11">
      <c r="E40" s="117"/>
      <c r="F40" s="62"/>
      <c r="G40" s="62"/>
      <c r="H40" s="62"/>
      <c r="I40" s="62"/>
      <c r="J40" s="62"/>
      <c r="K40" s="62"/>
    </row>
    <row r="41" spans="1:11">
      <c r="E41" s="62"/>
      <c r="F41" s="62"/>
      <c r="G41" s="62"/>
      <c r="H41" s="62"/>
      <c r="I41" s="62"/>
      <c r="J41" s="62"/>
      <c r="K41" s="62"/>
    </row>
    <row r="42" spans="1:11">
      <c r="A42" s="91" t="s">
        <v>113</v>
      </c>
      <c r="B42" s="91"/>
      <c r="D42" s="61"/>
      <c r="E42" s="62"/>
      <c r="F42" s="62"/>
      <c r="G42" s="62"/>
      <c r="H42" s="62"/>
      <c r="I42" s="62"/>
      <c r="J42" s="62"/>
      <c r="K42" s="62"/>
    </row>
    <row r="43" spans="1:11">
      <c r="A43" s="91" t="s">
        <v>112</v>
      </c>
      <c r="B43" s="91"/>
      <c r="D43" s="61"/>
      <c r="E43" s="62"/>
      <c r="F43" s="62"/>
      <c r="G43" s="62"/>
      <c r="H43" s="62"/>
      <c r="I43" s="62"/>
      <c r="J43" s="62"/>
      <c r="K43" s="62"/>
    </row>
    <row r="44" spans="1:11">
      <c r="E44" s="62"/>
      <c r="F44" s="62"/>
      <c r="G44" s="62"/>
      <c r="H44" s="62"/>
      <c r="I44" s="62"/>
      <c r="J44" s="62"/>
      <c r="K44" s="62"/>
    </row>
    <row r="45" spans="1:11">
      <c r="E45" s="62"/>
      <c r="F45" s="62"/>
      <c r="G45" s="62"/>
      <c r="H45" s="62"/>
      <c r="I45" s="62"/>
      <c r="J45" s="62"/>
      <c r="K45" s="62"/>
    </row>
    <row r="46" spans="1:11">
      <c r="E46" s="62"/>
      <c r="F46" s="62"/>
      <c r="G46" s="62"/>
      <c r="H46" s="62"/>
      <c r="I46" s="62"/>
      <c r="J46" s="62"/>
      <c r="K46" s="62"/>
    </row>
    <row r="47" spans="1:11">
      <c r="E47" s="62"/>
      <c r="F47" s="62"/>
      <c r="G47" s="62"/>
      <c r="H47" s="62"/>
      <c r="I47" s="62"/>
      <c r="J47" s="62"/>
      <c r="K47" s="62"/>
    </row>
    <row r="48" spans="1:11">
      <c r="E48" s="62"/>
      <c r="F48" s="62"/>
      <c r="G48" s="62"/>
      <c r="H48" s="62"/>
      <c r="I48" s="62"/>
      <c r="J48" s="62"/>
      <c r="K48" s="62"/>
    </row>
    <row r="49" spans="5:11">
      <c r="E49" s="62"/>
      <c r="F49" s="62"/>
      <c r="G49" s="62"/>
      <c r="H49" s="62"/>
      <c r="I49" s="62"/>
      <c r="J49" s="62"/>
      <c r="K49" s="62"/>
    </row>
    <row r="50" spans="5:11">
      <c r="E50" s="62"/>
      <c r="F50" s="62"/>
      <c r="G50" s="62"/>
      <c r="H50" s="62"/>
      <c r="I50" s="62"/>
      <c r="J50" s="62"/>
      <c r="K50" s="62"/>
    </row>
  </sheetData>
  <conditionalFormatting sqref="G1">
    <cfRule type="cellIs" dxfId="1" priority="2" stopIfTrue="1" operator="equal">
      <formula>"x.x"</formula>
    </cfRule>
  </conditionalFormatting>
  <conditionalFormatting sqref="F1">
    <cfRule type="cellIs" dxfId="0" priority="1" stopIfTrue="1" operator="equal">
      <formula>"x.x"</formula>
    </cfRule>
  </conditionalFormatting>
  <pageMargins left="0.75" right="0.75" top="1" bottom="1" header="0.5" footer="0.5"/>
  <pageSetup scale="74" orientation="portrait" r:id="rId1"/>
  <headerFooter alignWithMargins="0">
    <oddHeader>&amp;LWA UE-140762
Bench Request 11&amp;R&amp;"Arial,Bold"Attachment Bench Request 11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2015-02-18T08:00:00+00:00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1553CC1-AE9C-443B-943F-24CE49DE981F}"/>
</file>

<file path=customXml/itemProps2.xml><?xml version="1.0" encoding="utf-8"?>
<ds:datastoreItem xmlns:ds="http://schemas.openxmlformats.org/officeDocument/2006/customXml" ds:itemID="{1E09E124-660B-42F8-B733-0A39249702CC}"/>
</file>

<file path=customXml/itemProps3.xml><?xml version="1.0" encoding="utf-8"?>
<ds:datastoreItem xmlns:ds="http://schemas.openxmlformats.org/officeDocument/2006/customXml" ds:itemID="{98028527-A20D-4146-91C3-2AF186156161}"/>
</file>

<file path=customXml/itemProps4.xml><?xml version="1.0" encoding="utf-8"?>
<ds:datastoreItem xmlns:ds="http://schemas.openxmlformats.org/officeDocument/2006/customXml" ds:itemID="{C83BBE8E-9677-43AD-BA9E-FF6CADF9F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Page 6.3</vt:lpstr>
      <vt:lpstr>Page 6.3.1</vt:lpstr>
      <vt:lpstr>Page 6.3.2</vt:lpstr>
      <vt:lpstr>Page 6.3.3</vt:lpstr>
      <vt:lpstr>Page 6.3.4</vt:lpstr>
      <vt:lpstr>'Page 6.3'!Print_Area</vt:lpstr>
      <vt:lpstr>'Page 6.3.1'!Print_Area</vt:lpstr>
      <vt:lpstr>'Page 6.3.2'!Print_Area</vt:lpstr>
      <vt:lpstr>'Page 6.3.3'!Print_Area</vt:lpstr>
      <vt:lpstr>'Page 6.3.4'!Print_Area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2015-02-17T18:27:17Z</dcterms:created>
  <dcterms:modified xsi:type="dcterms:W3CDTF">2015-02-18T18:54:43Z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