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33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Titles" localSheetId="0">Sheet1!$9:$13</definedName>
  </definedNames>
  <calcPr calcId="145621"/>
</workbook>
</file>

<file path=xl/calcChain.xml><?xml version="1.0" encoding="utf-8"?>
<calcChain xmlns="http://schemas.openxmlformats.org/spreadsheetml/2006/main">
  <c r="R87" i="1" l="1"/>
  <c r="J96" i="1" l="1"/>
  <c r="J87" i="1"/>
  <c r="P135" i="1" l="1"/>
  <c r="R135" i="1" s="1"/>
  <c r="R77" i="1" s="1"/>
  <c r="M129" i="1"/>
  <c r="L129" i="1"/>
  <c r="K129" i="1"/>
  <c r="I129" i="1"/>
  <c r="H127" i="1"/>
  <c r="J126" i="1"/>
  <c r="H126" i="1"/>
  <c r="J125" i="1"/>
  <c r="H125" i="1"/>
  <c r="H124" i="1"/>
  <c r="J123" i="1"/>
  <c r="H123" i="1"/>
  <c r="H122" i="1"/>
  <c r="J122" i="1" s="1"/>
  <c r="T116" i="1"/>
  <c r="L116" i="1"/>
  <c r="R114" i="1"/>
  <c r="J114" i="1"/>
  <c r="R112" i="1"/>
  <c r="J112" i="1"/>
  <c r="J110" i="1"/>
  <c r="R109" i="1"/>
  <c r="T106" i="1"/>
  <c r="R104" i="1"/>
  <c r="J104" i="1"/>
  <c r="R103" i="1"/>
  <c r="J103" i="1"/>
  <c r="R102" i="1"/>
  <c r="J102" i="1"/>
  <c r="R100" i="1"/>
  <c r="J100" i="1"/>
  <c r="R99" i="1"/>
  <c r="J99" i="1"/>
  <c r="R98" i="1"/>
  <c r="R96" i="1"/>
  <c r="R95" i="1"/>
  <c r="J95" i="1"/>
  <c r="P87" i="1"/>
  <c r="J89" i="1"/>
  <c r="R88" i="1"/>
  <c r="J88" i="1"/>
  <c r="T87" i="1"/>
  <c r="L87" i="1"/>
  <c r="P86" i="1"/>
  <c r="R86" i="1" s="1"/>
  <c r="J86" i="1"/>
  <c r="P85" i="1"/>
  <c r="R85" i="1" s="1"/>
  <c r="J85" i="1"/>
  <c r="P84" i="1"/>
  <c r="R84" i="1" s="1"/>
  <c r="J84" i="1"/>
  <c r="P83" i="1"/>
  <c r="R83" i="1" s="1"/>
  <c r="J83" i="1"/>
  <c r="T82" i="1"/>
  <c r="L82" i="1"/>
  <c r="U77" i="1"/>
  <c r="T77" i="1"/>
  <c r="S77" i="1"/>
  <c r="Q77" i="1"/>
  <c r="P77" i="1"/>
  <c r="T68" i="1"/>
  <c r="M68" i="1"/>
  <c r="L68" i="1"/>
  <c r="K66" i="1"/>
  <c r="J66" i="1"/>
  <c r="P68" i="1"/>
  <c r="R68" i="1" s="1"/>
  <c r="I68" i="1"/>
  <c r="K68" i="1" s="1"/>
  <c r="J64" i="1"/>
  <c r="T61" i="1"/>
  <c r="M61" i="1"/>
  <c r="L61" i="1"/>
  <c r="J59" i="1"/>
  <c r="Q61" i="1"/>
  <c r="S61" i="1" s="1"/>
  <c r="I61" i="1"/>
  <c r="K61" i="1" s="1"/>
  <c r="J58" i="1"/>
  <c r="L55" i="1"/>
  <c r="K54" i="1"/>
  <c r="S52" i="1"/>
  <c r="R52" i="1"/>
  <c r="K52" i="1"/>
  <c r="J52" i="1"/>
  <c r="S51" i="1"/>
  <c r="R51" i="1"/>
  <c r="K51" i="1"/>
  <c r="J51" i="1"/>
  <c r="S50" i="1"/>
  <c r="R50" i="1"/>
  <c r="K50" i="1"/>
  <c r="J50" i="1"/>
  <c r="R48" i="1"/>
  <c r="J48" i="1"/>
  <c r="K48" i="1"/>
  <c r="S46" i="1"/>
  <c r="R46" i="1"/>
  <c r="K46" i="1"/>
  <c r="J46" i="1"/>
  <c r="K45" i="1"/>
  <c r="J45" i="1"/>
  <c r="U44" i="1"/>
  <c r="U55" i="1" s="1"/>
  <c r="T44" i="1"/>
  <c r="T55" i="1" s="1"/>
  <c r="M44" i="1"/>
  <c r="M55" i="1" s="1"/>
  <c r="J43" i="1"/>
  <c r="J42" i="1"/>
  <c r="K42" i="1"/>
  <c r="K41" i="1"/>
  <c r="J41" i="1"/>
  <c r="K40" i="1"/>
  <c r="J40" i="1"/>
  <c r="R39" i="1"/>
  <c r="S39" i="1"/>
  <c r="K39" i="1"/>
  <c r="S38" i="1"/>
  <c r="R38" i="1"/>
  <c r="K38" i="1"/>
  <c r="J38" i="1"/>
  <c r="R37" i="1"/>
  <c r="J37" i="1"/>
  <c r="K37" i="1"/>
  <c r="S32" i="1"/>
  <c r="R32" i="1"/>
  <c r="K32" i="1"/>
  <c r="J32" i="1"/>
  <c r="S31" i="1"/>
  <c r="R31" i="1"/>
  <c r="K31" i="1"/>
  <c r="J31" i="1"/>
  <c r="K30" i="1"/>
  <c r="J30" i="1"/>
  <c r="K29" i="1"/>
  <c r="J29" i="1"/>
  <c r="K28" i="1"/>
  <c r="J28" i="1"/>
  <c r="S27" i="1"/>
  <c r="R27" i="1"/>
  <c r="K27" i="1"/>
  <c r="J27" i="1"/>
  <c r="S26" i="1"/>
  <c r="R26" i="1"/>
  <c r="K26" i="1"/>
  <c r="J26" i="1"/>
  <c r="S25" i="1"/>
  <c r="R25" i="1"/>
  <c r="K25" i="1"/>
  <c r="J25" i="1"/>
  <c r="S24" i="1"/>
  <c r="R24" i="1"/>
  <c r="K24" i="1"/>
  <c r="J24" i="1"/>
  <c r="K23" i="1"/>
  <c r="J23" i="1"/>
  <c r="K22" i="1"/>
  <c r="J22" i="1"/>
  <c r="K21" i="1"/>
  <c r="J21" i="1"/>
  <c r="K20" i="1"/>
  <c r="J20" i="1"/>
  <c r="S19" i="1"/>
  <c r="R19" i="1"/>
  <c r="K19" i="1"/>
  <c r="J19" i="1"/>
  <c r="K18" i="1"/>
  <c r="J18" i="1"/>
  <c r="U17" i="1"/>
  <c r="U34" i="1" s="1"/>
  <c r="U118" i="1" s="1"/>
  <c r="U131" i="1" s="1"/>
  <c r="U73" i="1" s="1"/>
  <c r="T17" i="1"/>
  <c r="T34" i="1" s="1"/>
  <c r="M17" i="1"/>
  <c r="M34" i="1" s="1"/>
  <c r="L17" i="1"/>
  <c r="L34" i="1" s="1"/>
  <c r="H17" i="1"/>
  <c r="H34" i="1" s="1"/>
  <c r="C10" i="1"/>
  <c r="R65" i="1" l="1"/>
  <c r="H68" i="1"/>
  <c r="J68" i="1" s="1"/>
  <c r="H87" i="1"/>
  <c r="P116" i="1"/>
  <c r="R116" i="1" s="1"/>
  <c r="H129" i="1"/>
  <c r="J129" i="1" s="1"/>
  <c r="P61" i="1"/>
  <c r="R61" i="1" s="1"/>
  <c r="H116" i="1"/>
  <c r="J116" i="1" s="1"/>
  <c r="J34" i="1"/>
  <c r="M118" i="1"/>
  <c r="T118" i="1"/>
  <c r="T131" i="1" s="1"/>
  <c r="T73" i="1" s="1"/>
  <c r="S22" i="1"/>
  <c r="Q17" i="1"/>
  <c r="I17" i="1"/>
  <c r="I34" i="1" s="1"/>
  <c r="P17" i="1"/>
  <c r="R17" i="1" s="1"/>
  <c r="H82" i="1"/>
  <c r="J109" i="1"/>
  <c r="J17" i="1"/>
  <c r="S37" i="1"/>
  <c r="J39" i="1"/>
  <c r="H44" i="1"/>
  <c r="J44" i="1" s="1"/>
  <c r="P44" i="1"/>
  <c r="K58" i="1"/>
  <c r="H61" i="1"/>
  <c r="J61" i="1" s="1"/>
  <c r="K64" i="1"/>
  <c r="J82" i="1"/>
  <c r="L106" i="1"/>
  <c r="L118" i="1" s="1"/>
  <c r="L131" i="1" s="1"/>
  <c r="L73" i="1" s="1"/>
  <c r="I44" i="1"/>
  <c r="S48" i="1"/>
  <c r="Q44" i="1"/>
  <c r="S44" i="1" s="1"/>
  <c r="P82" i="1"/>
  <c r="Q55" i="1" l="1"/>
  <c r="S55" i="1" s="1"/>
  <c r="H106" i="1"/>
  <c r="J106" i="1" s="1"/>
  <c r="K17" i="1"/>
  <c r="P106" i="1"/>
  <c r="R106" i="1" s="1"/>
  <c r="R82" i="1"/>
  <c r="I55" i="1"/>
  <c r="I118" i="1" s="1"/>
  <c r="K44" i="1"/>
  <c r="R44" i="1"/>
  <c r="P55" i="1"/>
  <c r="R55" i="1" s="1"/>
  <c r="M120" i="1"/>
  <c r="M131" i="1"/>
  <c r="S17" i="1"/>
  <c r="Q34" i="1"/>
  <c r="H108" i="1"/>
  <c r="P34" i="1"/>
  <c r="K34" i="1"/>
  <c r="H55" i="1"/>
  <c r="I131" i="1" l="1"/>
  <c r="K118" i="1"/>
  <c r="I120" i="1"/>
  <c r="P118" i="1"/>
  <c r="P36" i="1"/>
  <c r="R34" i="1"/>
  <c r="M73" i="1"/>
  <c r="M132" i="1"/>
  <c r="M74" i="1" s="1"/>
  <c r="J55" i="1"/>
  <c r="H118" i="1"/>
  <c r="K55" i="1"/>
  <c r="Q118" i="1"/>
  <c r="S34" i="1"/>
  <c r="Q36" i="1"/>
  <c r="Q131" i="1" l="1"/>
  <c r="S118" i="1"/>
  <c r="K131" i="1"/>
  <c r="K73" i="1" s="1"/>
  <c r="I73" i="1"/>
  <c r="I132" i="1"/>
  <c r="I74" i="1" s="1"/>
  <c r="P131" i="1"/>
  <c r="R118" i="1"/>
  <c r="J118" i="1"/>
  <c r="H131" i="1"/>
  <c r="P73" i="1" l="1"/>
  <c r="R131" i="1"/>
  <c r="R73" i="1" s="1"/>
  <c r="J131" i="1"/>
  <c r="J73" i="1" s="1"/>
  <c r="H73" i="1"/>
  <c r="Q73" i="1"/>
  <c r="S131" i="1"/>
  <c r="S73" i="1" s="1"/>
</calcChain>
</file>

<file path=xl/comments1.xml><?xml version="1.0" encoding="utf-8"?>
<comments xmlns="http://schemas.openxmlformats.org/spreadsheetml/2006/main">
  <authors>
    <author>Lance Rottger</author>
    <author>Andy Hemstreet</author>
  </authors>
  <commentList>
    <comment ref="H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5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2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2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9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9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9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F91" authorId="1">
      <text>
        <r>
          <rPr>
            <b/>
            <sz val="9"/>
            <color indexed="81"/>
            <rFont val="Tahoma"/>
            <family val="2"/>
          </rPr>
          <t>Andy Hemstreet:</t>
        </r>
        <r>
          <rPr>
            <sz val="9"/>
            <color indexed="81"/>
            <rFont val="Tahoma"/>
            <family val="2"/>
          </rPr>
          <t xml:space="preserve">
Need to re-name!
"MyPSE" perhaps?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1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30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<sst xmlns="http://schemas.openxmlformats.org/spreadsheetml/2006/main" count="257" uniqueCount="197">
  <si>
    <t>PUGET SOUND ENERGY, INC.</t>
  </si>
  <si>
    <t>ELECTRIC &amp; GAS RIDER CONSERVATION EXPENDITURES &amp; SAVINGS</t>
  </si>
  <si>
    <t>January - December 2016</t>
  </si>
  <si>
    <t>Through December 2016</t>
  </si>
  <si>
    <t>Electric</t>
  </si>
  <si>
    <t>Gas</t>
  </si>
  <si>
    <r>
      <t>Index</t>
    </r>
    <r>
      <rPr>
        <b/>
        <vertAlign val="superscript"/>
        <sz val="10"/>
        <color theme="1"/>
        <rFont val="Tahoma"/>
        <family val="2"/>
      </rPr>
      <t>4</t>
    </r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</si>
  <si>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</si>
  <si>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</si>
  <si>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</si>
  <si>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</si>
  <si>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</si>
  <si>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</si>
  <si>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</si>
  <si>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a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</si>
  <si>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</si>
  <si>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</si>
  <si>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</si>
  <si>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</si>
  <si>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</si>
  <si>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</si>
  <si>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</si>
  <si>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</si>
  <si>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b</t>
  </si>
  <si>
    <t>Residential Energy Management</t>
  </si>
  <si>
    <t>c</t>
  </si>
  <si>
    <t xml:space="preserve">Low Income Weatherization </t>
  </si>
  <si>
    <t>d</t>
  </si>
  <si>
    <t>e</t>
  </si>
  <si>
    <t>Single Family Existing</t>
  </si>
  <si>
    <t>f</t>
  </si>
  <si>
    <t>Residential Lighting</t>
  </si>
  <si>
    <t>g</t>
  </si>
  <si>
    <t>Space heat</t>
  </si>
  <si>
    <t>h</t>
  </si>
  <si>
    <t>Water heat</t>
  </si>
  <si>
    <t>n/a</t>
  </si>
  <si>
    <t xml:space="preserve">I </t>
  </si>
  <si>
    <t>HomePrint</t>
  </si>
  <si>
    <t>j</t>
  </si>
  <si>
    <t>Home Appliances</t>
  </si>
  <si>
    <t>k</t>
  </si>
  <si>
    <t>Mobile Home Duct Sealing</t>
  </si>
  <si>
    <t>l</t>
  </si>
  <si>
    <t>Web-Enabled Thermostats</t>
  </si>
  <si>
    <t>m</t>
  </si>
  <si>
    <t>Showerheads</t>
  </si>
  <si>
    <t>n</t>
  </si>
  <si>
    <t>Weatherization + ARRA</t>
  </si>
  <si>
    <t>o</t>
  </si>
  <si>
    <t>Home Energy Reports</t>
  </si>
  <si>
    <t>`</t>
  </si>
  <si>
    <t>p</t>
  </si>
  <si>
    <t xml:space="preserve">Single Family New Construction </t>
  </si>
  <si>
    <t>q</t>
  </si>
  <si>
    <t>Energy Star Manufactured Home</t>
  </si>
  <si>
    <t>r</t>
  </si>
  <si>
    <t>Fuel Conversion</t>
  </si>
  <si>
    <t>s</t>
  </si>
  <si>
    <t>Multi Family Existing</t>
  </si>
  <si>
    <t>t</t>
  </si>
  <si>
    <t>Multi Family New Construction</t>
  </si>
  <si>
    <t>u</t>
  </si>
  <si>
    <t>Total Residential Programs</t>
  </si>
  <si>
    <t>Business Energy Management</t>
  </si>
  <si>
    <t xml:space="preserve"> </t>
  </si>
  <si>
    <t>v</t>
  </si>
  <si>
    <t>Commercial Industrial Retrofit</t>
  </si>
  <si>
    <t>w</t>
  </si>
  <si>
    <t>Commercial Industrial New Construction</t>
  </si>
  <si>
    <t>x</t>
  </si>
  <si>
    <t xml:space="preserve">Resource Conservation Management - RCM 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</si>
  <si>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</si>
  <si>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>y</t>
  </si>
  <si>
    <t xml:space="preserve">Large Power User - Self Directed Program 449 </t>
  </si>
  <si>
    <t>z</t>
  </si>
  <si>
    <t xml:space="preserve">Large Power User - Self Directed Non 449 </t>
  </si>
  <si>
    <t>aa</t>
  </si>
  <si>
    <t xml:space="preserve">Energy Efficient Technology Evaluation </t>
  </si>
  <si>
    <t>ab</t>
  </si>
  <si>
    <t>Commercial Rebates</t>
  </si>
  <si>
    <t>Lighting to Go (AKA Business Lighting Markdowns)</t>
  </si>
  <si>
    <t>Commercial Kitchen &amp; Laundry</t>
  </si>
  <si>
    <t>Commercial Direct Install (NON-SBDI)</t>
  </si>
  <si>
    <t>Commercial HVAC</t>
  </si>
  <si>
    <t>Business Lighting Express</t>
  </si>
  <si>
    <t>Small Business Direct Install</t>
  </si>
  <si>
    <t>Agricultural Direct Install</t>
  </si>
  <si>
    <t>Lodging Direct Install</t>
  </si>
  <si>
    <t>Business Lighting - Rebates</t>
  </si>
  <si>
    <t>ac</t>
  </si>
  <si>
    <t>Total Business Programs</t>
  </si>
  <si>
    <t>Pilots</t>
  </si>
  <si>
    <t>ad</t>
  </si>
  <si>
    <t xml:space="preserve">Residential Pilots - Individual Energy Reports </t>
  </si>
  <si>
    <t>ae</t>
  </si>
  <si>
    <t xml:space="preserve">Business Pilots - Individual Energy Reports </t>
  </si>
  <si>
    <t>af</t>
  </si>
  <si>
    <t>Total Pilots</t>
  </si>
  <si>
    <t>Regional Efficiency Programs</t>
  </si>
  <si>
    <t>ag</t>
  </si>
  <si>
    <r>
      <t>NW Energy Efficiency Alliance</t>
    </r>
    <r>
      <rPr>
        <vertAlign val="superscript"/>
        <sz val="9"/>
        <rFont val="Tahoma"/>
        <family val="2"/>
      </rPr>
      <t/>
    </r>
  </si>
  <si>
    <t>ah</t>
  </si>
  <si>
    <t xml:space="preserve">NW Gas Market Transformation Collaborative </t>
  </si>
  <si>
    <t>ai</t>
  </si>
  <si>
    <t>Electric Generation, Transmission and Distribution</t>
  </si>
  <si>
    <t>aj</t>
  </si>
  <si>
    <t>Total Regional Programs</t>
  </si>
  <si>
    <t>See bottom of page 2.</t>
  </si>
  <si>
    <t xml:space="preserve">GRAND TOTAL CUSTOMER SOLUTIONS </t>
  </si>
  <si>
    <t>Total aMW Savings</t>
  </si>
  <si>
    <r>
      <t>PSE LIW Shareholder Funding (excluded from Conservation Rider collections)</t>
    </r>
    <r>
      <rPr>
        <b/>
        <vertAlign val="superscript"/>
        <sz val="11"/>
        <color theme="1"/>
        <rFont val="Tahoma"/>
        <family val="2"/>
      </rPr>
      <t>3</t>
    </r>
  </si>
  <si>
    <t>Energy Efficiency Portfolio Support</t>
  </si>
  <si>
    <t>ak</t>
  </si>
  <si>
    <t xml:space="preserve">Customer Engagement and Education </t>
  </si>
  <si>
    <t>al</t>
  </si>
  <si>
    <t xml:space="preserve">Energy Advisors </t>
  </si>
  <si>
    <t>am</t>
  </si>
  <si>
    <t>Events</t>
  </si>
  <si>
    <t>an</t>
  </si>
  <si>
    <t>Brochures, non program-specific</t>
  </si>
  <si>
    <t>ao</t>
  </si>
  <si>
    <t>Education</t>
  </si>
  <si>
    <t>ap</t>
  </si>
  <si>
    <t>Electronic Media Tools &amp; Awareness</t>
  </si>
  <si>
    <t>aq</t>
  </si>
  <si>
    <t xml:space="preserve">Customer Online Experience </t>
  </si>
  <si>
    <t>Web Development</t>
  </si>
  <si>
    <t>Web content, maintenance + analytics</t>
  </si>
  <si>
    <t>Online customer tools</t>
  </si>
  <si>
    <t>E-news</t>
  </si>
  <si>
    <t>Miscellaneous applications</t>
  </si>
  <si>
    <t>Customer Awareness Tools</t>
  </si>
  <si>
    <t>ar</t>
  </si>
  <si>
    <t xml:space="preserve">Market Integration </t>
  </si>
  <si>
    <t>as</t>
  </si>
  <si>
    <t>MyData (Automated Benchmarking System)</t>
  </si>
  <si>
    <t>ShopPSE</t>
  </si>
  <si>
    <t>at</t>
  </si>
  <si>
    <t>Rebate Processing</t>
  </si>
  <si>
    <t>au</t>
  </si>
  <si>
    <t>Programs Support</t>
  </si>
  <si>
    <t>av</t>
  </si>
  <si>
    <t>Data and Systems Services</t>
  </si>
  <si>
    <t>Energy Efficiency Software System (DSMC)</t>
  </si>
  <si>
    <t>aw</t>
  </si>
  <si>
    <t>Energy Efficient Communities</t>
  </si>
  <si>
    <t>ax</t>
  </si>
  <si>
    <t xml:space="preserve">Trade Ally Support </t>
  </si>
  <si>
    <t>ay</t>
  </si>
  <si>
    <t>Contractor Alliance Network [net of (revenue) + cost]</t>
  </si>
  <si>
    <t>az</t>
  </si>
  <si>
    <t>ba</t>
  </si>
  <si>
    <t>Total Portfolio Support</t>
  </si>
  <si>
    <t>Energy Efficiency Research &amp; Compliance</t>
  </si>
  <si>
    <t>bb</t>
  </si>
  <si>
    <t>Conservation Supply Curves</t>
  </si>
  <si>
    <t>bc</t>
  </si>
  <si>
    <t xml:space="preserve">Strategic Planning </t>
  </si>
  <si>
    <t>bd</t>
  </si>
  <si>
    <t>Market Research</t>
  </si>
  <si>
    <t>be</t>
  </si>
  <si>
    <t xml:space="preserve">Program Evaluation </t>
  </si>
  <si>
    <t>bf</t>
  </si>
  <si>
    <t>Biennial Electric Conservation Acquisition Review</t>
  </si>
  <si>
    <t>bg</t>
  </si>
  <si>
    <t xml:space="preserve">Verification Team </t>
  </si>
  <si>
    <t>bh</t>
  </si>
  <si>
    <t xml:space="preserve">Total Research &amp; Compliance </t>
  </si>
  <si>
    <t>bi</t>
  </si>
  <si>
    <t>SUBTOTAL CUSTOMER SOLUTIONS - ENERGY EFFICIENCY</t>
  </si>
  <si>
    <t>bk</t>
  </si>
  <si>
    <t>bl</t>
  </si>
  <si>
    <t>bn</t>
  </si>
  <si>
    <r>
      <t>Other Electric Programs</t>
    </r>
    <r>
      <rPr>
        <b/>
        <vertAlign val="superscript"/>
        <sz val="10"/>
        <color theme="0"/>
        <rFont val="Tahoma"/>
        <family val="2"/>
      </rPr>
      <t>1</t>
    </r>
  </si>
  <si>
    <t>bp</t>
  </si>
  <si>
    <t xml:space="preserve">Net Metering </t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</si>
  <si>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</si>
  <si>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t>bq</t>
  </si>
  <si>
    <t>Electric Vehicle Charger Incentive</t>
  </si>
  <si>
    <t xml:space="preserve">C/I Load Control </t>
  </si>
  <si>
    <t>249A</t>
  </si>
  <si>
    <t xml:space="preserve">Residential Demand Response Pilot </t>
  </si>
  <si>
    <t>br</t>
  </si>
  <si>
    <t>Demand Response</t>
  </si>
  <si>
    <t>bt</t>
  </si>
  <si>
    <t>Total Other Electric Programs</t>
  </si>
  <si>
    <t>bu</t>
  </si>
  <si>
    <t>bv</t>
  </si>
  <si>
    <t>bw</t>
  </si>
  <si>
    <r>
      <t>bx</t>
    </r>
    <r>
      <rPr>
        <vertAlign val="superscript"/>
        <sz val="8"/>
        <color theme="1"/>
        <rFont val="Tahoma"/>
        <family val="2"/>
      </rPr>
      <t>3</t>
    </r>
  </si>
  <si>
    <r>
      <t>PSE LIW Shareholder Funding</t>
    </r>
    <r>
      <rPr>
        <vertAlign val="superscript"/>
        <sz val="10"/>
        <color theme="1"/>
        <rFont val="Tahoma"/>
        <family val="2"/>
      </rPr>
      <t>2</t>
    </r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</si>
  <si>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</si>
  <si>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</si>
  <si>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</si>
  <si>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</si>
  <si>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r>
      <t>&lt;Grand Totals from bottom of page 2--</t>
    </r>
    <r>
      <rPr>
        <b/>
        <sz val="11"/>
        <color rgb="FFFF0000"/>
        <rFont val="Tahoma"/>
        <family val="2"/>
      </rPr>
      <t>for reference only, if printing on 11 x 17</t>
    </r>
    <r>
      <rPr>
        <b/>
        <sz val="11"/>
        <color theme="1"/>
        <rFont val="Tahoma"/>
        <family val="2"/>
      </rPr>
      <t>.  These are NOT sub-totals from the above sectors.&gt;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</si>
</sst>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  <numFmt numFmtId="170" formatCode="##.#\ &quot;aMW&quot;"/>
  </numFmts>
  <fonts count="5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b/>
      <vertAlign val="superscript"/>
      <sz val="10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b/>
      <u/>
      <sz val="11"/>
      <color theme="1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b/>
      <u/>
      <sz val="12"/>
      <color rgb="FF0070C0"/>
      <name val="Tahoma"/>
      <family val="2"/>
    </font>
    <font>
      <b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ahoma"/>
      <family val="2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b/>
      <u/>
      <sz val="12"/>
      <color theme="1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b/>
      <vertAlign val="superscript"/>
      <sz val="11"/>
      <color theme="1"/>
      <name val="Tahoma"/>
      <family val="2"/>
    </font>
    <font>
      <i/>
      <sz val="10"/>
      <color rgb="FFFF0000"/>
      <name val="Tahoma"/>
      <family val="2"/>
    </font>
    <font>
      <i/>
      <strike/>
      <sz val="10"/>
      <color rgb="FF0070C0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vertAlign val="superscript"/>
      <sz val="10"/>
      <color theme="0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theme="0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 applyBorder="1"/>
    <xf numFmtId="0" fontId="2" fillId="0" borderId="0" xfId="0" applyFont="1" applyFill="1"/>
    <xf numFmtId="164" fontId="2" fillId="2" borderId="0" xfId="0" applyNumberFormat="1" applyFont="1" applyFill="1"/>
    <xf numFmtId="0" fontId="3" fillId="2" borderId="0" xfId="0" applyFont="1" applyFill="1"/>
    <xf numFmtId="9" fontId="2" fillId="2" borderId="0" xfId="3" applyFont="1" applyFill="1"/>
    <xf numFmtId="0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4" fillId="2" borderId="0" xfId="0" applyNumberFormat="1" applyFont="1" applyFill="1"/>
    <xf numFmtId="0" fontId="4" fillId="2" borderId="0" xfId="0" applyFont="1" applyFill="1"/>
    <xf numFmtId="0" fontId="4" fillId="2" borderId="0" xfId="1" applyNumberFormat="1" applyFont="1" applyFill="1" applyAlignment="1">
      <alignment horizontal="centerContinuous"/>
    </xf>
    <xf numFmtId="0" fontId="4" fillId="0" borderId="0" xfId="1" applyNumberFormat="1" applyFont="1" applyFill="1" applyAlignment="1">
      <alignment horizontal="centerContinuous"/>
    </xf>
    <xf numFmtId="0" fontId="4" fillId="2" borderId="0" xfId="2" applyNumberFormat="1" applyFont="1" applyFill="1" applyAlignment="1">
      <alignment horizontal="centerContinuous"/>
    </xf>
    <xf numFmtId="0" fontId="4" fillId="2" borderId="0" xfId="0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centerContinuous"/>
    </xf>
    <xf numFmtId="0" fontId="4" fillId="2" borderId="0" xfId="0" applyNumberFormat="1" applyFont="1" applyFill="1" applyBorder="1" applyAlignment="1">
      <alignment horizontal="centerContinuous"/>
    </xf>
    <xf numFmtId="0" fontId="5" fillId="2" borderId="0" xfId="0" applyNumberFormat="1" applyFont="1" applyFill="1"/>
    <xf numFmtId="44" fontId="4" fillId="2" borderId="0" xfId="2" applyFont="1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164" fontId="4" fillId="0" borderId="0" xfId="2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vertical="center" wrapText="1"/>
    </xf>
    <xf numFmtId="165" fontId="6" fillId="0" borderId="0" xfId="1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0" fontId="2" fillId="2" borderId="0" xfId="0" applyFont="1" applyFill="1" applyBorder="1"/>
    <xf numFmtId="0" fontId="15" fillId="0" borderId="0" xfId="0" applyFont="1" applyFill="1" applyBorder="1"/>
    <xf numFmtId="0" fontId="2" fillId="2" borderId="14" xfId="0" applyFont="1" applyFill="1" applyBorder="1"/>
    <xf numFmtId="0" fontId="3" fillId="2" borderId="0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/>
    <xf numFmtId="164" fontId="2" fillId="0" borderId="13" xfId="2" applyNumberFormat="1" applyFont="1" applyFill="1" applyBorder="1"/>
    <xf numFmtId="3" fontId="2" fillId="0" borderId="0" xfId="2" applyNumberFormat="1" applyFont="1" applyFill="1" applyBorder="1" applyAlignment="1">
      <alignment horizontal="center"/>
    </xf>
    <xf numFmtId="9" fontId="2" fillId="2" borderId="15" xfId="3" applyFont="1" applyFill="1" applyBorder="1" applyAlignment="1">
      <alignment horizontal="right" wrapText="1"/>
    </xf>
    <xf numFmtId="9" fontId="2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6" fillId="0" borderId="13" xfId="2" applyNumberFormat="1" applyFont="1" applyFill="1" applyBorder="1"/>
    <xf numFmtId="3" fontId="6" fillId="0" borderId="0" xfId="2" applyNumberFormat="1" applyFont="1" applyFill="1" applyBorder="1" applyAlignment="1">
      <alignment horizontal="center"/>
    </xf>
    <xf numFmtId="9" fontId="6" fillId="2" borderId="15" xfId="3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/>
    </xf>
    <xf numFmtId="164" fontId="6" fillId="2" borderId="15" xfId="2" applyNumberFormat="1" applyFont="1" applyFill="1" applyBorder="1" applyAlignment="1">
      <alignment horizontal="right"/>
    </xf>
    <xf numFmtId="3" fontId="6" fillId="2" borderId="14" xfId="1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164" fontId="17" fillId="2" borderId="0" xfId="2" applyNumberFormat="1" applyFont="1" applyFill="1" applyBorder="1" applyAlignment="1">
      <alignment horizontal="center"/>
    </xf>
    <xf numFmtId="0" fontId="18" fillId="2" borderId="14" xfId="0" applyFont="1" applyFill="1" applyBorder="1" applyAlignment="1"/>
    <xf numFmtId="0" fontId="17" fillId="2" borderId="14" xfId="0" applyFont="1" applyFill="1" applyBorder="1"/>
    <xf numFmtId="0" fontId="17" fillId="0" borderId="0" xfId="0" applyFont="1" applyFill="1" applyBorder="1" applyAlignment="1">
      <alignment horizontal="left" wrapText="1"/>
    </xf>
    <xf numFmtId="164" fontId="18" fillId="0" borderId="13" xfId="2" applyNumberFormat="1" applyFont="1" applyFill="1" applyBorder="1"/>
    <xf numFmtId="3" fontId="18" fillId="0" borderId="0" xfId="2" applyNumberFormat="1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 wrapText="1"/>
    </xf>
    <xf numFmtId="9" fontId="18" fillId="2" borderId="0" xfId="3" applyFont="1" applyFill="1" applyBorder="1" applyAlignment="1">
      <alignment horizontal="right"/>
    </xf>
    <xf numFmtId="164" fontId="18" fillId="2" borderId="15" xfId="2" applyNumberFormat="1" applyFont="1" applyFill="1" applyBorder="1" applyAlignment="1">
      <alignment horizontal="right"/>
    </xf>
    <xf numFmtId="3" fontId="18" fillId="2" borderId="14" xfId="1" applyNumberFormat="1" applyFont="1" applyFill="1" applyBorder="1" applyAlignment="1">
      <alignment horizontal="right"/>
    </xf>
    <xf numFmtId="3" fontId="17" fillId="0" borderId="0" xfId="1" applyNumberFormat="1" applyFont="1" applyFill="1" applyBorder="1" applyAlignment="1">
      <alignment horizontal="right"/>
    </xf>
    <xf numFmtId="9" fontId="17" fillId="2" borderId="0" xfId="3" applyFont="1" applyFill="1" applyBorder="1" applyAlignment="1">
      <alignment horizontal="right"/>
    </xf>
    <xf numFmtId="165" fontId="18" fillId="2" borderId="14" xfId="1" applyNumberFormat="1" applyFont="1" applyFill="1" applyBorder="1" applyAlignment="1">
      <alignment horizontal="right"/>
    </xf>
    <xf numFmtId="0" fontId="17" fillId="2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17" fillId="0" borderId="0" xfId="0" applyFont="1" applyFill="1" applyBorder="1"/>
    <xf numFmtId="164" fontId="18" fillId="0" borderId="13" xfId="2" applyNumberFormat="1" applyFont="1" applyFill="1" applyBorder="1" applyAlignment="1">
      <alignment horizontal="center"/>
    </xf>
    <xf numFmtId="164" fontId="18" fillId="2" borderId="15" xfId="2" applyNumberFormat="1" applyFont="1" applyFill="1" applyBorder="1"/>
    <xf numFmtId="164" fontId="21" fillId="2" borderId="0" xfId="2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wrapText="1"/>
    </xf>
    <xf numFmtId="3" fontId="21" fillId="0" borderId="0" xfId="1" applyNumberFormat="1" applyFont="1" applyFill="1" applyBorder="1" applyAlignment="1">
      <alignment horizontal="right"/>
    </xf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0" fontId="21" fillId="2" borderId="0" xfId="0" applyFont="1" applyFill="1" applyBorder="1"/>
    <xf numFmtId="0" fontId="21" fillId="0" borderId="0" xfId="0" applyFont="1" applyFill="1" applyBorder="1"/>
    <xf numFmtId="0" fontId="10" fillId="2" borderId="1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left"/>
    </xf>
    <xf numFmtId="0" fontId="2" fillId="5" borderId="0" xfId="0" applyFont="1" applyFill="1" applyBorder="1"/>
    <xf numFmtId="0" fontId="2" fillId="5" borderId="14" xfId="0" applyFont="1" applyFill="1" applyBorder="1"/>
    <xf numFmtId="0" fontId="22" fillId="0" borderId="0" xfId="0" applyFont="1" applyFill="1" applyBorder="1" applyAlignment="1">
      <alignment horizontal="left" wrapText="1"/>
    </xf>
    <xf numFmtId="164" fontId="23" fillId="0" borderId="13" xfId="2" applyNumberFormat="1" applyFont="1" applyFill="1" applyBorder="1"/>
    <xf numFmtId="3" fontId="23" fillId="0" borderId="0" xfId="2" applyNumberFormat="1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 wrapText="1"/>
    </xf>
    <xf numFmtId="9" fontId="23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/>
    <xf numFmtId="3" fontId="22" fillId="0" borderId="0" xfId="1" applyNumberFormat="1" applyFont="1" applyFill="1" applyBorder="1" applyAlignment="1">
      <alignment horizontal="right"/>
    </xf>
    <xf numFmtId="0" fontId="22" fillId="2" borderId="0" xfId="0" applyFont="1" applyFill="1" applyBorder="1"/>
    <xf numFmtId="0" fontId="22" fillId="0" borderId="0" xfId="0" applyFont="1" applyFill="1" applyBorder="1"/>
    <xf numFmtId="0" fontId="24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3" fillId="2" borderId="0" xfId="0" applyFont="1" applyFill="1" applyBorder="1" applyAlignment="1"/>
    <xf numFmtId="0" fontId="23" fillId="2" borderId="14" xfId="0" applyFont="1" applyFill="1" applyBorder="1" applyAlignment="1"/>
    <xf numFmtId="0" fontId="23" fillId="0" borderId="14" xfId="0" applyFont="1" applyFill="1" applyBorder="1" applyAlignment="1"/>
    <xf numFmtId="164" fontId="23" fillId="2" borderId="15" xfId="2" applyNumberFormat="1" applyFont="1" applyFill="1" applyBorder="1" applyAlignment="1">
      <alignment horizontal="right"/>
    </xf>
    <xf numFmtId="165" fontId="23" fillId="2" borderId="14" xfId="1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23" fillId="5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0" fontId="23" fillId="0" borderId="0" xfId="0" applyFont="1" applyFill="1" applyBorder="1" applyAlignment="1"/>
    <xf numFmtId="164" fontId="2" fillId="2" borderId="13" xfId="2" applyNumberFormat="1" applyFont="1" applyFill="1" applyBorder="1"/>
    <xf numFmtId="3" fontId="23" fillId="2" borderId="14" xfId="1" applyNumberFormat="1" applyFont="1" applyFill="1" applyBorder="1" applyAlignment="1">
      <alignment horizontal="right"/>
    </xf>
    <xf numFmtId="164" fontId="23" fillId="2" borderId="13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13" xfId="2" applyNumberFormat="1" applyFont="1" applyFill="1" applyBorder="1"/>
    <xf numFmtId="166" fontId="6" fillId="2" borderId="0" xfId="2" applyNumberFormat="1" applyFont="1" applyFill="1" applyBorder="1" applyAlignment="1">
      <alignment horizontal="right"/>
    </xf>
    <xf numFmtId="166" fontId="6" fillId="2" borderId="14" xfId="2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7" fontId="6" fillId="2" borderId="14" xfId="1" applyNumberFormat="1" applyFont="1" applyFill="1" applyBorder="1" applyAlignment="1">
      <alignment horizontal="right"/>
    </xf>
    <xf numFmtId="164" fontId="6" fillId="2" borderId="0" xfId="2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166" fontId="14" fillId="2" borderId="14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164" fontId="14" fillId="0" borderId="13" xfId="2" applyNumberFormat="1" applyFont="1" applyFill="1" applyBorder="1"/>
    <xf numFmtId="166" fontId="14" fillId="2" borderId="0" xfId="2" applyNumberFormat="1" applyFont="1" applyFill="1" applyBorder="1" applyAlignment="1">
      <alignment horizontal="right"/>
    </xf>
    <xf numFmtId="9" fontId="14" fillId="2" borderId="15" xfId="1" applyNumberFormat="1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6" fontId="14" fillId="2" borderId="14" xfId="2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7" fontId="14" fillId="2" borderId="14" xfId="1" applyNumberFormat="1" applyFont="1" applyFill="1" applyBorder="1" applyAlignment="1">
      <alignment horizontal="right"/>
    </xf>
    <xf numFmtId="0" fontId="26" fillId="0" borderId="0" xfId="0" applyFont="1" applyFill="1" applyBorder="1"/>
    <xf numFmtId="0" fontId="26" fillId="2" borderId="0" xfId="0" applyFont="1" applyFill="1" applyBorder="1"/>
    <xf numFmtId="0" fontId="26" fillId="2" borderId="14" xfId="0" applyFont="1" applyFill="1" applyBorder="1"/>
    <xf numFmtId="0" fontId="26" fillId="6" borderId="13" xfId="0" applyFont="1" applyFill="1" applyBorder="1" applyAlignment="1">
      <alignment horizontal="center"/>
    </xf>
    <xf numFmtId="0" fontId="26" fillId="6" borderId="0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4" fillId="6" borderId="13" xfId="2" applyNumberFormat="1" applyFont="1" applyFill="1" applyBorder="1" applyAlignment="1">
      <alignment horizontal="center" wrapText="1"/>
    </xf>
    <xf numFmtId="165" fontId="14" fillId="6" borderId="0" xfId="1" applyNumberFormat="1" applyFont="1" applyFill="1" applyBorder="1" applyAlignment="1">
      <alignment horizontal="center" wrapText="1"/>
    </xf>
    <xf numFmtId="165" fontId="14" fillId="6" borderId="15" xfId="1" applyNumberFormat="1" applyFont="1" applyFill="1" applyBorder="1" applyAlignment="1">
      <alignment horizontal="center" wrapText="1"/>
    </xf>
    <xf numFmtId="0" fontId="26" fillId="6" borderId="15" xfId="0" applyFont="1" applyFill="1" applyBorder="1" applyAlignment="1">
      <alignment horizontal="right"/>
    </xf>
    <xf numFmtId="165" fontId="14" fillId="6" borderId="14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165" fontId="14" fillId="6" borderId="0" xfId="1" applyNumberFormat="1" applyFont="1" applyFill="1" applyBorder="1" applyAlignment="1">
      <alignment horizontal="right" wrapText="1"/>
    </xf>
    <xf numFmtId="164" fontId="26" fillId="6" borderId="15" xfId="0" applyNumberFormat="1" applyFont="1" applyFill="1" applyBorder="1" applyAlignment="1">
      <alignment horizontal="right"/>
    </xf>
    <xf numFmtId="0" fontId="2" fillId="2" borderId="14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5" fontId="23" fillId="0" borderId="0" xfId="1" applyNumberFormat="1" applyFont="1" applyFill="1" applyBorder="1" applyAlignment="1">
      <alignment horizontal="center"/>
    </xf>
    <xf numFmtId="9" fontId="2" fillId="0" borderId="15" xfId="3" applyFont="1" applyFill="1" applyBorder="1" applyAlignment="1">
      <alignment horizontal="right" wrapText="1"/>
    </xf>
    <xf numFmtId="0" fontId="6" fillId="0" borderId="0" xfId="0" applyFont="1" applyFill="1" applyBorder="1"/>
    <xf numFmtId="0" fontId="2" fillId="2" borderId="14" xfId="0" applyNumberFormat="1" applyFont="1" applyFill="1" applyBorder="1" applyAlignment="1"/>
    <xf numFmtId="0" fontId="2" fillId="0" borderId="0" xfId="0" applyNumberFormat="1" applyFont="1" applyFill="1" applyBorder="1" applyAlignment="1"/>
    <xf numFmtId="9" fontId="2" fillId="2" borderId="15" xfId="3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14" xfId="2" applyNumberFormat="1" applyFont="1" applyFill="1" applyBorder="1" applyAlignment="1"/>
    <xf numFmtId="164" fontId="28" fillId="2" borderId="0" xfId="2" applyNumberFormat="1" applyFont="1" applyFill="1" applyBorder="1" applyAlignment="1">
      <alignment horizontal="center"/>
    </xf>
    <xf numFmtId="0" fontId="31" fillId="0" borderId="0" xfId="2" applyNumberFormat="1" applyFont="1" applyFill="1" applyBorder="1" applyAlignment="1"/>
    <xf numFmtId="164" fontId="31" fillId="0" borderId="13" xfId="2" applyNumberFormat="1" applyFont="1" applyFill="1" applyBorder="1"/>
    <xf numFmtId="9" fontId="31" fillId="2" borderId="15" xfId="3" applyFont="1" applyFill="1" applyBorder="1" applyAlignment="1">
      <alignment horizontal="right" wrapText="1"/>
    </xf>
    <xf numFmtId="9" fontId="31" fillId="2" borderId="0" xfId="3" applyFont="1" applyFill="1" applyBorder="1" applyAlignment="1">
      <alignment horizontal="right"/>
    </xf>
    <xf numFmtId="164" fontId="31" fillId="2" borderId="15" xfId="2" applyNumberFormat="1" applyFont="1" applyFill="1" applyBorder="1" applyAlignment="1">
      <alignment horizontal="right"/>
    </xf>
    <xf numFmtId="3" fontId="31" fillId="2" borderId="14" xfId="1" applyNumberFormat="1" applyFont="1" applyFill="1" applyBorder="1" applyAlignment="1">
      <alignment horizontal="right"/>
    </xf>
    <xf numFmtId="3" fontId="31" fillId="0" borderId="0" xfId="1" applyNumberFormat="1" applyFont="1" applyFill="1" applyBorder="1" applyAlignment="1">
      <alignment horizontal="right"/>
    </xf>
    <xf numFmtId="3" fontId="31" fillId="0" borderId="0" xfId="2" applyNumberFormat="1" applyFont="1" applyFill="1" applyBorder="1" applyAlignment="1">
      <alignment horizontal="right"/>
    </xf>
    <xf numFmtId="165" fontId="31" fillId="2" borderId="14" xfId="1" applyNumberFormat="1" applyFont="1" applyFill="1" applyBorder="1" applyAlignment="1">
      <alignment horizontal="right"/>
    </xf>
    <xf numFmtId="0" fontId="32" fillId="0" borderId="0" xfId="0" applyFont="1" applyFill="1" applyBorder="1"/>
    <xf numFmtId="0" fontId="31" fillId="2" borderId="0" xfId="0" applyFont="1" applyFill="1" applyBorder="1"/>
    <xf numFmtId="164" fontId="2" fillId="0" borderId="15" xfId="2" applyNumberFormat="1" applyFont="1" applyFill="1" applyBorder="1" applyAlignment="1">
      <alignment horizontal="right"/>
    </xf>
    <xf numFmtId="3" fontId="2" fillId="0" borderId="14" xfId="1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/>
    </xf>
    <xf numFmtId="0" fontId="33" fillId="0" borderId="0" xfId="0" applyFont="1" applyFill="1" applyBorder="1"/>
    <xf numFmtId="165" fontId="7" fillId="0" borderId="0" xfId="1" applyNumberFormat="1" applyFont="1" applyFill="1" applyBorder="1" applyAlignment="1">
      <alignment horizontal="center"/>
    </xf>
    <xf numFmtId="0" fontId="34" fillId="2" borderId="14" xfId="0" applyFont="1" applyFill="1" applyBorder="1" applyAlignment="1"/>
    <xf numFmtId="165" fontId="23" fillId="0" borderId="16" xfId="1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right"/>
    </xf>
    <xf numFmtId="166" fontId="6" fillId="2" borderId="0" xfId="1" applyNumberFormat="1" applyFont="1" applyFill="1" applyBorder="1" applyAlignment="1">
      <alignment horizontal="right"/>
    </xf>
    <xf numFmtId="9" fontId="6" fillId="2" borderId="15" xfId="1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right"/>
    </xf>
    <xf numFmtId="43" fontId="14" fillId="0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7" fillId="7" borderId="13" xfId="0" applyFont="1" applyFill="1" applyBorder="1"/>
    <xf numFmtId="0" fontId="7" fillId="7" borderId="0" xfId="0" applyFont="1" applyFill="1" applyBorder="1"/>
    <xf numFmtId="0" fontId="6" fillId="7" borderId="14" xfId="0" applyFont="1" applyFill="1" applyBorder="1"/>
    <xf numFmtId="164" fontId="6" fillId="7" borderId="13" xfId="2" applyNumberFormat="1" applyFont="1" applyFill="1" applyBorder="1"/>
    <xf numFmtId="166" fontId="6" fillId="7" borderId="0" xfId="2" applyNumberFormat="1" applyFont="1" applyFill="1" applyBorder="1" applyAlignment="1">
      <alignment horizontal="center"/>
    </xf>
    <xf numFmtId="9" fontId="6" fillId="7" borderId="15" xfId="1" applyNumberFormat="1" applyFont="1" applyFill="1" applyBorder="1" applyAlignment="1">
      <alignment horizontal="center"/>
    </xf>
    <xf numFmtId="9" fontId="6" fillId="7" borderId="0" xfId="3" applyFont="1" applyFill="1" applyBorder="1" applyAlignment="1">
      <alignment horizontal="center"/>
    </xf>
    <xf numFmtId="164" fontId="6" fillId="7" borderId="15" xfId="2" applyNumberFormat="1" applyFont="1" applyFill="1" applyBorder="1" applyAlignment="1">
      <alignment horizontal="right"/>
    </xf>
    <xf numFmtId="166" fontId="6" fillId="7" borderId="14" xfId="2" applyNumberFormat="1" applyFont="1" applyFill="1" applyBorder="1" applyAlignment="1">
      <alignment horizontal="center"/>
    </xf>
    <xf numFmtId="165" fontId="6" fillId="7" borderId="0" xfId="1" applyNumberFormat="1" applyFont="1" applyFill="1" applyBorder="1" applyAlignment="1"/>
    <xf numFmtId="9" fontId="6" fillId="7" borderId="15" xfId="3" applyFont="1" applyFill="1" applyBorder="1" applyAlignment="1">
      <alignment horizontal="center" wrapText="1"/>
    </xf>
    <xf numFmtId="167" fontId="6" fillId="7" borderId="14" xfId="1" applyNumberFormat="1" applyFont="1" applyFill="1" applyBorder="1" applyAlignment="1">
      <alignment horizontal="center"/>
    </xf>
    <xf numFmtId="9" fontId="2" fillId="2" borderId="15" xfId="1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/>
    <xf numFmtId="167" fontId="2" fillId="2" borderId="14" xfId="1" applyNumberFormat="1" applyFont="1" applyFill="1" applyBorder="1" applyAlignment="1">
      <alignment horizontal="right"/>
    </xf>
    <xf numFmtId="9" fontId="2" fillId="0" borderId="15" xfId="1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7" fillId="8" borderId="13" xfId="0" applyFont="1" applyFill="1" applyBorder="1"/>
    <xf numFmtId="0" fontId="7" fillId="8" borderId="0" xfId="0" applyFont="1" applyFill="1" applyBorder="1"/>
    <xf numFmtId="0" fontId="6" fillId="8" borderId="14" xfId="0" applyFont="1" applyFill="1" applyBorder="1"/>
    <xf numFmtId="44" fontId="7" fillId="8" borderId="13" xfId="2" applyFont="1" applyFill="1" applyBorder="1"/>
    <xf numFmtId="0" fontId="7" fillId="8" borderId="0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8" borderId="0" xfId="0" applyNumberFormat="1" applyFont="1" applyFill="1" applyBorder="1" applyAlignment="1">
      <alignment horizontal="right"/>
    </xf>
    <xf numFmtId="164" fontId="7" fillId="8" borderId="15" xfId="0" applyNumberFormat="1" applyFont="1" applyFill="1" applyBorder="1" applyAlignment="1">
      <alignment horizontal="right"/>
    </xf>
    <xf numFmtId="165" fontId="7" fillId="8" borderId="14" xfId="1" applyNumberFormat="1" applyFont="1" applyFill="1" applyBorder="1" applyAlignment="1">
      <alignment horizontal="center"/>
    </xf>
    <xf numFmtId="0" fontId="7" fillId="2" borderId="0" xfId="0" applyFont="1" applyFill="1" applyBorder="1"/>
    <xf numFmtId="0" fontId="35" fillId="2" borderId="0" xfId="0" applyFont="1" applyFill="1" applyBorder="1"/>
    <xf numFmtId="0" fontId="34" fillId="2" borderId="0" xfId="0" applyFont="1" applyFill="1" applyBorder="1"/>
    <xf numFmtId="165" fontId="2" fillId="0" borderId="0" xfId="1" applyNumberFormat="1" applyFont="1" applyFill="1" applyBorder="1" applyAlignment="1">
      <alignment horizontal="right"/>
    </xf>
    <xf numFmtId="0" fontId="23" fillId="2" borderId="0" xfId="0" applyFont="1" applyFill="1" applyBorder="1"/>
    <xf numFmtId="9" fontId="6" fillId="2" borderId="15" xfId="3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23" fillId="0" borderId="0" xfId="0" applyFont="1" applyFill="1" applyBorder="1"/>
    <xf numFmtId="0" fontId="37" fillId="2" borderId="0" xfId="0" applyFont="1" applyFill="1" applyBorder="1"/>
    <xf numFmtId="0" fontId="25" fillId="2" borderId="14" xfId="0" applyFont="1" applyFill="1" applyBorder="1" applyAlignment="1">
      <alignment horizontal="center"/>
    </xf>
    <xf numFmtId="0" fontId="37" fillId="2" borderId="10" xfId="0" applyFont="1" applyFill="1" applyBorder="1"/>
    <xf numFmtId="0" fontId="26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26" fillId="0" borderId="17" xfId="0" applyFont="1" applyFill="1" applyBorder="1"/>
    <xf numFmtId="164" fontId="14" fillId="2" borderId="10" xfId="2" applyNumberFormat="1" applyFont="1" applyFill="1" applyBorder="1"/>
    <xf numFmtId="166" fontId="14" fillId="2" borderId="10" xfId="2" applyNumberFormat="1" applyFont="1" applyFill="1" applyBorder="1" applyAlignment="1">
      <alignment horizontal="right"/>
    </xf>
    <xf numFmtId="9" fontId="14" fillId="2" borderId="18" xfId="3" applyFont="1" applyFill="1" applyBorder="1" applyAlignment="1">
      <alignment horizontal="right"/>
    </xf>
    <xf numFmtId="9" fontId="26" fillId="2" borderId="10" xfId="3" applyFont="1" applyFill="1" applyBorder="1" applyAlignment="1">
      <alignment horizontal="right"/>
    </xf>
    <xf numFmtId="164" fontId="14" fillId="2" borderId="18" xfId="2" applyNumberFormat="1" applyFont="1" applyFill="1" applyBorder="1" applyAlignment="1">
      <alignment horizontal="right"/>
    </xf>
    <xf numFmtId="165" fontId="14" fillId="2" borderId="10" xfId="1" applyNumberFormat="1" applyFont="1" applyFill="1" applyBorder="1" applyAlignment="1">
      <alignment horizontal="right"/>
    </xf>
    <xf numFmtId="165" fontId="26" fillId="0" borderId="13" xfId="1" applyNumberFormat="1" applyFont="1" applyFill="1" applyBorder="1" applyAlignment="1">
      <alignment horizontal="right"/>
    </xf>
    <xf numFmtId="165" fontId="26" fillId="0" borderId="0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0" fontId="37" fillId="0" borderId="0" xfId="0" applyFont="1" applyFill="1" applyBorder="1"/>
    <xf numFmtId="0" fontId="37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0" fontId="38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164" fontId="6" fillId="2" borderId="10" xfId="2" applyNumberFormat="1" applyFont="1" applyFill="1" applyBorder="1"/>
    <xf numFmtId="166" fontId="6" fillId="2" borderId="10" xfId="2" applyNumberFormat="1" applyFont="1" applyFill="1" applyBorder="1" applyAlignment="1">
      <alignment horizontal="right"/>
    </xf>
    <xf numFmtId="9" fontId="6" fillId="2" borderId="10" xfId="3" applyFont="1" applyFill="1" applyBorder="1" applyAlignment="1">
      <alignment horizontal="right"/>
    </xf>
    <xf numFmtId="9" fontId="2" fillId="2" borderId="10" xfId="3" applyFont="1" applyFill="1" applyBorder="1" applyAlignment="1">
      <alignment horizontal="right"/>
    </xf>
    <xf numFmtId="164" fontId="6" fillId="2" borderId="10" xfId="2" applyNumberFormat="1" applyFont="1" applyFill="1" applyBorder="1" applyAlignment="1">
      <alignment horizontal="right"/>
    </xf>
    <xf numFmtId="165" fontId="6" fillId="2" borderId="10" xfId="1" applyNumberFormat="1" applyFont="1" applyFill="1" applyBorder="1" applyAlignment="1">
      <alignment horizontal="right"/>
    </xf>
    <xf numFmtId="3" fontId="6" fillId="2" borderId="10" xfId="2" applyNumberFormat="1" applyFont="1" applyFill="1" applyBorder="1" applyAlignment="1">
      <alignment horizontal="right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9" borderId="19" xfId="2" applyNumberFormat="1" applyFont="1" applyFill="1" applyBorder="1"/>
    <xf numFmtId="37" fontId="4" fillId="9" borderId="20" xfId="2" applyNumberFormat="1" applyFont="1" applyFill="1" applyBorder="1"/>
    <xf numFmtId="168" fontId="38" fillId="10" borderId="22" xfId="3" applyNumberFormat="1" applyFont="1" applyFill="1" applyBorder="1"/>
    <xf numFmtId="168" fontId="38" fillId="10" borderId="23" xfId="3" applyNumberFormat="1" applyFont="1" applyFill="1" applyBorder="1"/>
    <xf numFmtId="164" fontId="4" fillId="9" borderId="22" xfId="2" applyNumberFormat="1" applyFont="1" applyFill="1" applyBorder="1"/>
    <xf numFmtId="37" fontId="4" fillId="9" borderId="21" xfId="2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167" fontId="4" fillId="9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5" fontId="2" fillId="2" borderId="0" xfId="0" applyNumberFormat="1" applyFont="1" applyFill="1" applyBorder="1"/>
    <xf numFmtId="0" fontId="2" fillId="11" borderId="13" xfId="0" applyFont="1" applyFill="1" applyBorder="1"/>
    <xf numFmtId="0" fontId="2" fillId="11" borderId="0" xfId="0" applyFont="1" applyFill="1" applyBorder="1"/>
    <xf numFmtId="0" fontId="6" fillId="11" borderId="14" xfId="0" applyFont="1" applyFill="1" applyBorder="1" applyAlignment="1">
      <alignment horizontal="right"/>
    </xf>
    <xf numFmtId="168" fontId="6" fillId="11" borderId="13" xfId="3" applyNumberFormat="1" applyFont="1" applyFill="1" applyBorder="1" applyAlignment="1">
      <alignment horizontal="center"/>
    </xf>
    <xf numFmtId="169" fontId="6" fillId="11" borderId="0" xfId="1" applyNumberFormat="1" applyFont="1" applyFill="1" applyBorder="1" applyAlignment="1">
      <alignment horizontal="right"/>
    </xf>
    <xf numFmtId="168" fontId="38" fillId="11" borderId="15" xfId="3" applyNumberFormat="1" applyFont="1" applyFill="1" applyBorder="1"/>
    <xf numFmtId="168" fontId="38" fillId="11" borderId="0" xfId="3" applyNumberFormat="1" applyFont="1" applyFill="1" applyBorder="1"/>
    <xf numFmtId="43" fontId="6" fillId="11" borderId="15" xfId="0" applyNumberFormat="1" applyFont="1" applyFill="1" applyBorder="1" applyAlignment="1">
      <alignment horizontal="right"/>
    </xf>
    <xf numFmtId="169" fontId="6" fillId="11" borderId="14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>
      <alignment horizontal="right"/>
    </xf>
    <xf numFmtId="165" fontId="6" fillId="11" borderId="15" xfId="1" applyNumberFormat="1" applyFont="1" applyFill="1" applyBorder="1" applyAlignment="1">
      <alignment horizontal="right"/>
    </xf>
    <xf numFmtId="0" fontId="6" fillId="11" borderId="0" xfId="0" applyFont="1" applyFill="1" applyBorder="1" applyAlignment="1">
      <alignment horizontal="right"/>
    </xf>
    <xf numFmtId="169" fontId="6" fillId="2" borderId="0" xfId="1" applyNumberFormat="1" applyFont="1" applyFill="1" applyBorder="1" applyAlignment="1">
      <alignment horizontal="right"/>
    </xf>
    <xf numFmtId="0" fontId="40" fillId="2" borderId="0" xfId="0" applyFont="1" applyFill="1" applyBorder="1"/>
    <xf numFmtId="0" fontId="41" fillId="11" borderId="13" xfId="0" applyFont="1" applyFill="1" applyBorder="1" applyAlignment="1">
      <alignment horizontal="center"/>
    </xf>
    <xf numFmtId="0" fontId="41" fillId="11" borderId="0" xfId="0" applyFont="1" applyFill="1" applyBorder="1" applyAlignment="1">
      <alignment horizontal="center"/>
    </xf>
    <xf numFmtId="0" fontId="38" fillId="11" borderId="14" xfId="0" applyNumberFormat="1" applyFont="1" applyFill="1" applyBorder="1" applyAlignment="1">
      <alignment horizontal="right"/>
    </xf>
    <xf numFmtId="0" fontId="38" fillId="0" borderId="0" xfId="0" applyNumberFormat="1" applyFont="1" applyFill="1" applyBorder="1" applyAlignment="1">
      <alignment horizontal="right"/>
    </xf>
    <xf numFmtId="168" fontId="38" fillId="11" borderId="13" xfId="3" applyNumberFormat="1" applyFont="1" applyFill="1" applyBorder="1"/>
    <xf numFmtId="9" fontId="38" fillId="11" borderId="15" xfId="1" applyNumberFormat="1" applyFont="1" applyFill="1" applyBorder="1" applyAlignment="1">
      <alignment horizontal="center"/>
    </xf>
    <xf numFmtId="9" fontId="38" fillId="11" borderId="0" xfId="3" applyFont="1" applyFill="1" applyBorder="1" applyAlignment="1">
      <alignment horizontal="center"/>
    </xf>
    <xf numFmtId="164" fontId="38" fillId="11" borderId="15" xfId="2" applyNumberFormat="1" applyFont="1" applyFill="1" applyBorder="1"/>
    <xf numFmtId="9" fontId="38" fillId="11" borderId="14" xfId="3" applyFont="1" applyFill="1" applyBorder="1" applyAlignment="1">
      <alignment horizontal="center"/>
    </xf>
    <xf numFmtId="9" fontId="38" fillId="0" borderId="0" xfId="3" applyFont="1" applyFill="1" applyBorder="1" applyAlignment="1">
      <alignment horizontal="center"/>
    </xf>
    <xf numFmtId="9" fontId="38" fillId="2" borderId="0" xfId="3" applyFont="1" applyFill="1" applyBorder="1" applyAlignment="1">
      <alignment horizontal="center"/>
    </xf>
    <xf numFmtId="0" fontId="41" fillId="0" borderId="0" xfId="0" applyFont="1" applyFill="1" applyBorder="1"/>
    <xf numFmtId="0" fontId="41" fillId="2" borderId="0" xfId="0" applyFont="1" applyFill="1" applyBorder="1"/>
    <xf numFmtId="165" fontId="41" fillId="2" borderId="0" xfId="0" applyNumberFormat="1" applyFont="1" applyFill="1" applyBorder="1"/>
    <xf numFmtId="0" fontId="7" fillId="11" borderId="14" xfId="0" applyFont="1" applyFill="1" applyBorder="1"/>
    <xf numFmtId="0" fontId="2" fillId="0" borderId="0" xfId="0" applyFont="1" applyFill="1" applyBorder="1" applyAlignment="1">
      <alignment horizontal="center"/>
    </xf>
    <xf numFmtId="0" fontId="2" fillId="11" borderId="15" xfId="0" applyFont="1" applyFill="1" applyBorder="1"/>
    <xf numFmtId="0" fontId="2" fillId="11" borderId="14" xfId="0" applyFont="1" applyFill="1" applyBorder="1"/>
    <xf numFmtId="0" fontId="2" fillId="11" borderId="13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164" fontId="2" fillId="11" borderId="13" xfId="2" applyNumberFormat="1" applyFont="1" applyFill="1" applyBorder="1"/>
    <xf numFmtId="0" fontId="2" fillId="11" borderId="0" xfId="0" applyFont="1" applyFill="1" applyBorder="1" applyAlignment="1">
      <alignment horizontal="right"/>
    </xf>
    <xf numFmtId="9" fontId="2" fillId="11" borderId="15" xfId="3" applyFont="1" applyFill="1" applyBorder="1" applyAlignment="1">
      <alignment horizontal="right"/>
    </xf>
    <xf numFmtId="164" fontId="2" fillId="11" borderId="15" xfId="2" applyNumberFormat="1" applyFont="1" applyFill="1" applyBorder="1" applyAlignment="1">
      <alignment horizontal="right"/>
    </xf>
    <xf numFmtId="0" fontId="2" fillId="11" borderId="1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11" borderId="9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11" borderId="9" xfId="2" applyNumberFormat="1" applyFont="1" applyFill="1" applyBorder="1"/>
    <xf numFmtId="166" fontId="2" fillId="11" borderId="10" xfId="2" applyNumberFormat="1" applyFont="1" applyFill="1" applyBorder="1" applyAlignment="1">
      <alignment horizontal="right"/>
    </xf>
    <xf numFmtId="9" fontId="2" fillId="11" borderId="18" xfId="3" applyFont="1" applyFill="1" applyBorder="1" applyAlignment="1">
      <alignment horizontal="right"/>
    </xf>
    <xf numFmtId="9" fontId="2" fillId="11" borderId="10" xfId="3" applyFont="1" applyFill="1" applyBorder="1" applyAlignment="1">
      <alignment horizontal="right"/>
    </xf>
    <xf numFmtId="164" fontId="2" fillId="11" borderId="18" xfId="2" applyNumberFormat="1" applyFont="1" applyFill="1" applyBorder="1" applyAlignment="1">
      <alignment horizontal="right"/>
    </xf>
    <xf numFmtId="166" fontId="2" fillId="11" borderId="11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/>
    </xf>
    <xf numFmtId="170" fontId="2" fillId="0" borderId="0" xfId="0" applyNumberFormat="1" applyFont="1" applyFill="1" applyBorder="1"/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0" fontId="14" fillId="12" borderId="13" xfId="0" applyFont="1" applyFill="1" applyBorder="1" applyAlignment="1">
      <alignment horizontal="center"/>
    </xf>
    <xf numFmtId="0" fontId="14" fillId="12" borderId="0" xfId="0" applyFont="1" applyFill="1" applyBorder="1" applyAlignment="1">
      <alignment horizontal="center"/>
    </xf>
    <xf numFmtId="0" fontId="14" fillId="12" borderId="14" xfId="0" applyFont="1" applyFill="1" applyBorder="1"/>
    <xf numFmtId="164" fontId="2" fillId="12" borderId="13" xfId="2" applyNumberFormat="1" applyFont="1" applyFill="1" applyBorder="1"/>
    <xf numFmtId="3" fontId="2" fillId="12" borderId="0" xfId="2" applyNumberFormat="1" applyFont="1" applyFill="1" applyBorder="1" applyAlignment="1">
      <alignment horizontal="center"/>
    </xf>
    <xf numFmtId="9" fontId="2" fillId="12" borderId="15" xfId="3" applyFont="1" applyFill="1" applyBorder="1" applyAlignment="1">
      <alignment horizontal="center"/>
    </xf>
    <xf numFmtId="9" fontId="2" fillId="12" borderId="0" xfId="3" applyFont="1" applyFill="1" applyBorder="1" applyAlignment="1">
      <alignment horizontal="center"/>
    </xf>
    <xf numFmtId="164" fontId="2" fillId="12" borderId="15" xfId="2" applyNumberFormat="1" applyFont="1" applyFill="1" applyBorder="1" applyAlignment="1">
      <alignment horizontal="right"/>
    </xf>
    <xf numFmtId="165" fontId="2" fillId="12" borderId="14" xfId="1" applyNumberFormat="1" applyFont="1" applyFill="1" applyBorder="1" applyAlignment="1">
      <alignment horizontal="center"/>
    </xf>
    <xf numFmtId="3" fontId="2" fillId="12" borderId="0" xfId="2" applyNumberFormat="1" applyFont="1" applyFill="1" applyBorder="1" applyAlignment="1">
      <alignment horizontal="right"/>
    </xf>
    <xf numFmtId="9" fontId="6" fillId="0" borderId="15" xfId="3" applyFont="1" applyFill="1" applyBorder="1" applyAlignment="1">
      <alignment horizontal="right" wrapText="1"/>
    </xf>
    <xf numFmtId="164" fontId="6" fillId="0" borderId="15" xfId="2" applyNumberFormat="1" applyFont="1" applyFill="1" applyBorder="1" applyAlignment="1">
      <alignment horizontal="right"/>
    </xf>
    <xf numFmtId="9" fontId="6" fillId="0" borderId="0" xfId="3" applyFont="1" applyFill="1" applyBorder="1" applyAlignment="1">
      <alignment horizontal="right"/>
    </xf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center"/>
    </xf>
    <xf numFmtId="0" fontId="18" fillId="0" borderId="0" xfId="0" applyFont="1" applyFill="1" applyBorder="1"/>
    <xf numFmtId="0" fontId="18" fillId="2" borderId="0" xfId="0" applyFont="1" applyFill="1" applyBorder="1" applyAlignment="1">
      <alignment horizontal="right"/>
    </xf>
    <xf numFmtId="9" fontId="18" fillId="0" borderId="15" xfId="3" applyFont="1" applyFill="1" applyBorder="1" applyAlignment="1">
      <alignment horizontal="right" wrapText="1"/>
    </xf>
    <xf numFmtId="0" fontId="18" fillId="2" borderId="14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/>
    </xf>
    <xf numFmtId="0" fontId="18" fillId="2" borderId="0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64" fontId="18" fillId="0" borderId="15" xfId="2" applyNumberFormat="1" applyFont="1" applyFill="1" applyBorder="1" applyAlignment="1">
      <alignment horizontal="right"/>
    </xf>
    <xf numFmtId="9" fontId="18" fillId="0" borderId="0" xfId="3" applyFont="1" applyFill="1" applyBorder="1" applyAlignment="1">
      <alignment horizontal="right"/>
    </xf>
    <xf numFmtId="0" fontId="23" fillId="0" borderId="1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right"/>
    </xf>
    <xf numFmtId="164" fontId="7" fillId="0" borderId="15" xfId="2" applyNumberFormat="1" applyFont="1" applyFill="1" applyBorder="1" applyAlignment="1">
      <alignment horizontal="right"/>
    </xf>
    <xf numFmtId="0" fontId="23" fillId="2" borderId="14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17" fillId="0" borderId="1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3" fontId="20" fillId="0" borderId="0" xfId="2" applyNumberFormat="1" applyFont="1" applyFill="1" applyBorder="1" applyAlignment="1">
      <alignment horizontal="right"/>
    </xf>
    <xf numFmtId="9" fontId="20" fillId="0" borderId="15" xfId="3" applyFont="1" applyFill="1" applyBorder="1" applyAlignment="1">
      <alignment horizontal="right" wrapText="1"/>
    </xf>
    <xf numFmtId="0" fontId="20" fillId="2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17" fillId="2" borderId="0" xfId="0" applyFont="1" applyFill="1" applyBorder="1" applyAlignment="1">
      <alignment horizontal="right"/>
    </xf>
    <xf numFmtId="0" fontId="18" fillId="13" borderId="14" xfId="0" applyFont="1" applyFill="1" applyBorder="1" applyAlignment="1">
      <alignment horizontal="left"/>
    </xf>
    <xf numFmtId="0" fontId="43" fillId="2" borderId="14" xfId="0" applyFont="1" applyFill="1" applyBorder="1" applyAlignment="1">
      <alignment horizontal="left"/>
    </xf>
    <xf numFmtId="0" fontId="44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164" fontId="17" fillId="2" borderId="15" xfId="2" applyNumberFormat="1" applyFont="1" applyFill="1" applyBorder="1" applyAlignment="1">
      <alignment horizontal="right"/>
    </xf>
    <xf numFmtId="0" fontId="23" fillId="2" borderId="13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left"/>
    </xf>
    <xf numFmtId="9" fontId="2" fillId="0" borderId="0" xfId="3" applyFont="1" applyFill="1" applyBorder="1" applyAlignment="1">
      <alignment horizontal="right"/>
    </xf>
    <xf numFmtId="0" fontId="45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14" xfId="0" applyFont="1" applyFill="1" applyBorder="1"/>
    <xf numFmtId="0" fontId="23" fillId="2" borderId="14" xfId="0" applyFont="1" applyFill="1" applyBorder="1"/>
    <xf numFmtId="0" fontId="46" fillId="2" borderId="0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9" fontId="26" fillId="2" borderId="15" xfId="3" applyFont="1" applyFill="1" applyBorder="1" applyAlignment="1">
      <alignment horizontal="right"/>
    </xf>
    <xf numFmtId="164" fontId="26" fillId="2" borderId="15" xfId="2" applyNumberFormat="1" applyFont="1" applyFill="1" applyBorder="1" applyAlignment="1">
      <alignment horizontal="right"/>
    </xf>
    <xf numFmtId="0" fontId="26" fillId="2" borderId="14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64" fontId="26" fillId="2" borderId="13" xfId="2" applyNumberFormat="1" applyFont="1" applyFill="1" applyBorder="1"/>
    <xf numFmtId="165" fontId="26" fillId="2" borderId="14" xfId="1" applyNumberFormat="1" applyFont="1" applyFill="1" applyBorder="1" applyAlignment="1">
      <alignment horizontal="right"/>
    </xf>
    <xf numFmtId="0" fontId="14" fillId="14" borderId="13" xfId="0" applyFont="1" applyFill="1" applyBorder="1" applyAlignment="1"/>
    <xf numFmtId="0" fontId="14" fillId="14" borderId="0" xfId="0" applyFont="1" applyFill="1" applyBorder="1" applyAlignment="1"/>
    <xf numFmtId="0" fontId="14" fillId="14" borderId="14" xfId="0" applyFont="1" applyFill="1" applyBorder="1" applyAlignment="1"/>
    <xf numFmtId="164" fontId="14" fillId="14" borderId="13" xfId="2" applyNumberFormat="1" applyFont="1" applyFill="1" applyBorder="1"/>
    <xf numFmtId="0" fontId="14" fillId="14" borderId="0" xfId="0" applyFont="1" applyFill="1" applyBorder="1" applyAlignment="1">
      <alignment horizontal="center"/>
    </xf>
    <xf numFmtId="9" fontId="14" fillId="14" borderId="15" xfId="3" applyFont="1" applyFill="1" applyBorder="1" applyAlignment="1">
      <alignment horizontal="center"/>
    </xf>
    <xf numFmtId="164" fontId="14" fillId="14" borderId="15" xfId="2" applyNumberFormat="1" applyFont="1" applyFill="1" applyBorder="1" applyAlignment="1">
      <alignment horizontal="right"/>
    </xf>
    <xf numFmtId="0" fontId="14" fillId="14" borderId="14" xfId="0" applyFont="1" applyFill="1" applyBorder="1" applyAlignment="1">
      <alignment horizontal="center"/>
    </xf>
    <xf numFmtId="0" fontId="14" fillId="14" borderId="0" xfId="0" applyFont="1" applyFill="1" applyBorder="1" applyAlignment="1">
      <alignment horizontal="right"/>
    </xf>
    <xf numFmtId="165" fontId="14" fillId="14" borderId="14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165" fontId="2" fillId="0" borderId="14" xfId="1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0" fontId="34" fillId="0" borderId="0" xfId="0" applyFont="1" applyFill="1" applyBorder="1"/>
    <xf numFmtId="164" fontId="26" fillId="0" borderId="15" xfId="2" applyNumberFormat="1" applyFont="1" applyFill="1" applyBorder="1" applyAlignment="1">
      <alignment horizontal="right"/>
    </xf>
    <xf numFmtId="0" fontId="2" fillId="9" borderId="13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right"/>
    </xf>
    <xf numFmtId="164" fontId="4" fillId="9" borderId="13" xfId="2" applyNumberFormat="1" applyFont="1" applyFill="1" applyBorder="1"/>
    <xf numFmtId="166" fontId="4" fillId="9" borderId="0" xfId="1" applyNumberFormat="1" applyFont="1" applyFill="1" applyBorder="1" applyAlignment="1">
      <alignment horizontal="right"/>
    </xf>
    <xf numFmtId="168" fontId="4" fillId="9" borderId="15" xfId="3" applyNumberFormat="1" applyFont="1" applyFill="1" applyBorder="1" applyAlignment="1">
      <alignment horizontal="right"/>
    </xf>
    <xf numFmtId="168" fontId="4" fillId="9" borderId="0" xfId="3" applyNumberFormat="1" applyFont="1" applyFill="1" applyBorder="1"/>
    <xf numFmtId="164" fontId="4" fillId="9" borderId="15" xfId="2" applyNumberFormat="1" applyFont="1" applyFill="1" applyBorder="1"/>
    <xf numFmtId="166" fontId="4" fillId="9" borderId="14" xfId="1" applyNumberFormat="1" applyFont="1" applyFill="1" applyBorder="1" applyAlignment="1">
      <alignment horizontal="right"/>
    </xf>
    <xf numFmtId="167" fontId="4" fillId="9" borderId="14" xfId="1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8" fontId="4" fillId="2" borderId="13" xfId="3" applyNumberFormat="1" applyFont="1" applyFill="1" applyBorder="1" applyAlignment="1">
      <alignment horizontal="right"/>
    </xf>
    <xf numFmtId="168" fontId="4" fillId="2" borderId="0" xfId="3" applyNumberFormat="1" applyFont="1" applyFill="1" applyBorder="1" applyAlignment="1">
      <alignment horizontal="right"/>
    </xf>
    <xf numFmtId="165" fontId="38" fillId="2" borderId="15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4" fontId="4" fillId="2" borderId="15" xfId="2" applyNumberFormat="1" applyFont="1" applyFill="1" applyBorder="1" applyAlignment="1">
      <alignment horizontal="right"/>
    </xf>
    <xf numFmtId="165" fontId="4" fillId="2" borderId="14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2" fillId="2" borderId="13" xfId="0" applyFont="1" applyFill="1" applyBorder="1"/>
    <xf numFmtId="168" fontId="6" fillId="2" borderId="13" xfId="3" applyNumberFormat="1" applyFont="1" applyFill="1" applyBorder="1" applyAlignment="1">
      <alignment horizontal="right"/>
    </xf>
    <xf numFmtId="165" fontId="6" fillId="2" borderId="15" xfId="1" applyNumberFormat="1" applyFont="1" applyFill="1" applyBorder="1" applyAlignment="1">
      <alignment horizontal="right"/>
    </xf>
    <xf numFmtId="43" fontId="6" fillId="2" borderId="15" xfId="0" applyNumberFormat="1" applyFont="1" applyFill="1" applyBorder="1" applyAlignment="1">
      <alignment horizontal="right"/>
    </xf>
    <xf numFmtId="169" fontId="6" fillId="0" borderId="14" xfId="1" applyNumberFormat="1" applyFont="1" applyFill="1" applyBorder="1" applyAlignment="1">
      <alignment horizontal="right"/>
    </xf>
    <xf numFmtId="0" fontId="14" fillId="15" borderId="13" xfId="0" applyFont="1" applyFill="1" applyBorder="1" applyAlignment="1">
      <alignment horizontal="center"/>
    </xf>
    <xf numFmtId="0" fontId="14" fillId="15" borderId="0" xfId="0" applyFont="1" applyFill="1" applyBorder="1" applyAlignment="1">
      <alignment horizontal="center"/>
    </xf>
    <xf numFmtId="0" fontId="14" fillId="15" borderId="14" xfId="0" applyFont="1" applyFill="1" applyBorder="1"/>
    <xf numFmtId="0" fontId="7" fillId="0" borderId="0" xfId="0" applyFont="1" applyFill="1" applyBorder="1"/>
    <xf numFmtId="164" fontId="14" fillId="15" borderId="13" xfId="2" applyNumberFormat="1" applyFont="1" applyFill="1" applyBorder="1"/>
    <xf numFmtId="3" fontId="14" fillId="15" borderId="0" xfId="2" applyNumberFormat="1" applyFont="1" applyFill="1" applyBorder="1" applyAlignment="1">
      <alignment horizontal="center"/>
    </xf>
    <xf numFmtId="9" fontId="14" fillId="15" borderId="15" xfId="3" applyFont="1" applyFill="1" applyBorder="1" applyAlignment="1">
      <alignment horizontal="center"/>
    </xf>
    <xf numFmtId="9" fontId="14" fillId="15" borderId="0" xfId="3" applyFont="1" applyFill="1" applyBorder="1" applyAlignment="1">
      <alignment horizontal="center"/>
    </xf>
    <xf numFmtId="164" fontId="14" fillId="15" borderId="15" xfId="2" applyNumberFormat="1" applyFont="1" applyFill="1" applyBorder="1" applyAlignment="1">
      <alignment horizontal="right"/>
    </xf>
    <xf numFmtId="165" fontId="14" fillId="15" borderId="14" xfId="1" applyNumberFormat="1" applyFont="1" applyFill="1" applyBorder="1" applyAlignment="1">
      <alignment horizontal="center"/>
    </xf>
    <xf numFmtId="3" fontId="14" fillId="15" borderId="0" xfId="2" applyNumberFormat="1" applyFont="1" applyFill="1" applyBorder="1" applyAlignment="1">
      <alignment horizontal="right"/>
    </xf>
    <xf numFmtId="164" fontId="2" fillId="2" borderId="13" xfId="2" applyNumberFormat="1" applyFont="1" applyFill="1" applyBorder="1" applyAlignment="1">
      <alignment horizontal="center"/>
    </xf>
    <xf numFmtId="0" fontId="28" fillId="2" borderId="14" xfId="0" applyFont="1" applyFill="1" applyBorder="1"/>
    <xf numFmtId="0" fontId="28" fillId="2" borderId="0" xfId="0" applyFont="1" applyFill="1" applyBorder="1" applyAlignment="1">
      <alignment horizontal="center"/>
    </xf>
    <xf numFmtId="0" fontId="37" fillId="2" borderId="13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49" fillId="2" borderId="14" xfId="0" applyFont="1" applyFill="1" applyBorder="1" applyAlignment="1">
      <alignment horizontal="right"/>
    </xf>
    <xf numFmtId="0" fontId="49" fillId="0" borderId="0" xfId="0" applyFont="1" applyFill="1" applyBorder="1" applyAlignment="1">
      <alignment horizontal="right"/>
    </xf>
    <xf numFmtId="166" fontId="49" fillId="2" borderId="0" xfId="2" applyNumberFormat="1" applyFont="1" applyFill="1" applyBorder="1" applyAlignment="1">
      <alignment horizontal="right"/>
    </xf>
    <xf numFmtId="9" fontId="49" fillId="2" borderId="15" xfId="3" applyFont="1" applyFill="1" applyBorder="1" applyAlignment="1">
      <alignment horizontal="right"/>
    </xf>
    <xf numFmtId="9" fontId="49" fillId="2" borderId="0" xfId="3" applyFont="1" applyFill="1" applyBorder="1" applyAlignment="1">
      <alignment horizontal="right"/>
    </xf>
    <xf numFmtId="164" fontId="49" fillId="2" borderId="15" xfId="2" applyNumberFormat="1" applyFont="1" applyFill="1" applyBorder="1" applyAlignment="1">
      <alignment horizontal="right"/>
    </xf>
    <xf numFmtId="166" fontId="49" fillId="2" borderId="14" xfId="2" applyNumberFormat="1" applyFont="1" applyFill="1" applyBorder="1" applyAlignment="1">
      <alignment horizontal="right"/>
    </xf>
    <xf numFmtId="166" fontId="49" fillId="0" borderId="0" xfId="2" applyNumberFormat="1" applyFont="1" applyFill="1" applyBorder="1" applyAlignment="1">
      <alignment horizontal="right"/>
    </xf>
    <xf numFmtId="164" fontId="49" fillId="2" borderId="13" xfId="2" applyNumberFormat="1" applyFont="1" applyFill="1" applyBorder="1"/>
    <xf numFmtId="170" fontId="26" fillId="0" borderId="0" xfId="0" applyNumberFormat="1" applyFont="1" applyFill="1" applyBorder="1"/>
    <xf numFmtId="164" fontId="4" fillId="9" borderId="15" xfId="2" applyNumberFormat="1" applyFont="1" applyFill="1" applyBorder="1" applyAlignment="1">
      <alignment horizontal="right"/>
    </xf>
    <xf numFmtId="165" fontId="6" fillId="2" borderId="13" xfId="1" applyNumberFormat="1" applyFont="1" applyFill="1" applyBorder="1" applyAlignment="1">
      <alignment horizontal="center"/>
    </xf>
    <xf numFmtId="169" fontId="6" fillId="2" borderId="14" xfId="1" applyNumberFormat="1" applyFont="1" applyFill="1" applyBorder="1" applyAlignment="1">
      <alignment horizontal="right"/>
    </xf>
    <xf numFmtId="168" fontId="6" fillId="2" borderId="13" xfId="3" applyNumberFormat="1" applyFont="1" applyFill="1" applyBorder="1" applyAlignment="1">
      <alignment horizontal="center"/>
    </xf>
    <xf numFmtId="0" fontId="41" fillId="2" borderId="13" xfId="0" applyFont="1" applyFill="1" applyBorder="1" applyAlignment="1">
      <alignment horizontal="center"/>
    </xf>
    <xf numFmtId="0" fontId="41" fillId="2" borderId="0" xfId="0" applyFont="1" applyFill="1" applyBorder="1" applyAlignment="1">
      <alignment horizontal="center"/>
    </xf>
    <xf numFmtId="0" fontId="38" fillId="2" borderId="14" xfId="0" applyNumberFormat="1" applyFont="1" applyFill="1" applyBorder="1" applyAlignment="1">
      <alignment horizontal="right"/>
    </xf>
    <xf numFmtId="168" fontId="38" fillId="2" borderId="13" xfId="3" applyNumberFormat="1" applyFont="1" applyFill="1" applyBorder="1"/>
    <xf numFmtId="168" fontId="38" fillId="2" borderId="0" xfId="3" applyNumberFormat="1" applyFont="1" applyFill="1" applyBorder="1"/>
    <xf numFmtId="9" fontId="38" fillId="2" borderId="15" xfId="1" applyNumberFormat="1" applyFont="1" applyFill="1" applyBorder="1" applyAlignment="1">
      <alignment horizontal="center"/>
    </xf>
    <xf numFmtId="164" fontId="38" fillId="2" borderId="15" xfId="2" applyNumberFormat="1" applyFont="1" applyFill="1" applyBorder="1"/>
    <xf numFmtId="9" fontId="38" fillId="2" borderId="14" xfId="3" applyFont="1" applyFill="1" applyBorder="1" applyAlignment="1">
      <alignment horizontal="center"/>
    </xf>
    <xf numFmtId="0" fontId="2" fillId="0" borderId="13" xfId="0" applyFont="1" applyFill="1" applyBorder="1"/>
    <xf numFmtId="0" fontId="7" fillId="0" borderId="14" xfId="0" applyFont="1" applyFill="1" applyBorder="1"/>
    <xf numFmtId="0" fontId="2" fillId="2" borderId="15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64" fontId="2" fillId="2" borderId="9" xfId="2" applyNumberFormat="1" applyFont="1" applyFill="1" applyBorder="1"/>
    <xf numFmtId="166" fontId="2" fillId="2" borderId="10" xfId="2" applyNumberFormat="1" applyFont="1" applyFill="1" applyBorder="1" applyAlignment="1">
      <alignment horizontal="right"/>
    </xf>
    <xf numFmtId="9" fontId="2" fillId="2" borderId="18" xfId="3" applyFont="1" applyFill="1" applyBorder="1" applyAlignment="1">
      <alignment horizontal="right"/>
    </xf>
    <xf numFmtId="164" fontId="2" fillId="2" borderId="18" xfId="2" applyNumberFormat="1" applyFont="1" applyFill="1" applyBorder="1" applyAlignment="1">
      <alignment horizontal="right"/>
    </xf>
    <xf numFmtId="166" fontId="2" fillId="2" borderId="11" xfId="2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44" fontId="2" fillId="2" borderId="0" xfId="2" applyFont="1" applyFill="1"/>
    <xf numFmtId="165" fontId="2" fillId="2" borderId="0" xfId="0" applyNumberFormat="1" applyFont="1" applyFill="1"/>
    <xf numFmtId="0" fontId="6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10" fontId="2" fillId="2" borderId="0" xfId="0" applyNumberFormat="1" applyFont="1" applyFill="1"/>
    <xf numFmtId="0" fontId="23" fillId="2" borderId="0" xfId="0" applyFont="1" applyFill="1" applyAlignment="1">
      <alignment horizontal="left"/>
    </xf>
    <xf numFmtId="164" fontId="2" fillId="2" borderId="0" xfId="2" applyNumberFormat="1" applyFont="1" applyFill="1"/>
    <xf numFmtId="165" fontId="2" fillId="2" borderId="0" xfId="1" applyNumberFormat="1" applyFont="1" applyFill="1"/>
    <xf numFmtId="3" fontId="2" fillId="2" borderId="0" xfId="0" applyNumberFormat="1" applyFont="1" applyFill="1"/>
    <xf numFmtId="0" fontId="4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6" fillId="0" borderId="0" xfId="1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6" fillId="0" borderId="0" xfId="0" applyFont="1" applyFill="1" applyBorder="1" applyAlignment="1">
      <alignment vertical="center" wrapText="1"/>
    </xf>
    <xf numFmtId="165" fontId="2" fillId="0" borderId="0" xfId="3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165" fontId="17" fillId="0" borderId="0" xfId="1" applyNumberFormat="1" applyFont="1" applyFill="1" applyBorder="1" applyAlignment="1">
      <alignment horizontal="right"/>
    </xf>
    <xf numFmtId="164" fontId="17" fillId="0" borderId="0" xfId="3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8" fontId="17" fillId="0" borderId="0" xfId="0" applyNumberFormat="1" applyFont="1" applyFill="1" applyBorder="1"/>
    <xf numFmtId="164" fontId="21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right"/>
    </xf>
    <xf numFmtId="164" fontId="21" fillId="0" borderId="0" xfId="3" applyNumberFormat="1" applyFont="1" applyFill="1" applyBorder="1" applyAlignment="1">
      <alignment horizontal="right"/>
    </xf>
    <xf numFmtId="165" fontId="21" fillId="0" borderId="0" xfId="3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>
      <alignment horizontal="right"/>
    </xf>
    <xf numFmtId="165" fontId="22" fillId="0" borderId="0" xfId="1" applyNumberFormat="1" applyFont="1" applyFill="1" applyBorder="1" applyAlignment="1">
      <alignment horizontal="right"/>
    </xf>
    <xf numFmtId="164" fontId="22" fillId="0" borderId="0" xfId="3" applyNumberFormat="1" applyFont="1" applyFill="1" applyBorder="1" applyAlignment="1">
      <alignment horizontal="right"/>
    </xf>
    <xf numFmtId="165" fontId="22" fillId="0" borderId="0" xfId="3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164" fontId="14" fillId="0" borderId="0" xfId="2" applyNumberFormat="1" applyFont="1" applyFill="1" applyBorder="1" applyAlignment="1">
      <alignment horizontal="right"/>
    </xf>
    <xf numFmtId="165" fontId="14" fillId="0" borderId="0" xfId="1" applyNumberFormat="1" applyFont="1" applyFill="1" applyBorder="1" applyAlignment="1">
      <alignment horizontal="right"/>
    </xf>
    <xf numFmtId="167" fontId="14" fillId="0" borderId="0" xfId="1" applyNumberFormat="1" applyFont="1" applyFill="1" applyBorder="1" applyAlignment="1">
      <alignment horizontal="right"/>
    </xf>
    <xf numFmtId="164" fontId="31" fillId="0" borderId="0" xfId="3" applyNumberFormat="1" applyFont="1" applyFill="1" applyBorder="1" applyAlignment="1">
      <alignment horizontal="right"/>
    </xf>
    <xf numFmtId="165" fontId="31" fillId="0" borderId="0" xfId="3" applyNumberFormat="1" applyFont="1" applyFill="1" applyBorder="1" applyAlignment="1">
      <alignment horizontal="right"/>
    </xf>
    <xf numFmtId="0" fontId="31" fillId="0" borderId="0" xfId="0" applyFont="1" applyFill="1" applyBorder="1"/>
    <xf numFmtId="8" fontId="2" fillId="0" borderId="0" xfId="0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164" fontId="18" fillId="0" borderId="0" xfId="2" applyNumberFormat="1" applyFont="1" applyFill="1" applyBorder="1" applyAlignment="1">
      <alignment horizontal="right"/>
    </xf>
    <xf numFmtId="164" fontId="18" fillId="0" borderId="0" xfId="3" applyNumberFormat="1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4" fontId="23" fillId="0" borderId="0" xfId="3" applyNumberFormat="1" applyFont="1" applyFill="1" applyBorder="1" applyAlignment="1">
      <alignment horizontal="right"/>
    </xf>
    <xf numFmtId="164" fontId="26" fillId="0" borderId="0" xfId="2" applyNumberFormat="1" applyFont="1" applyFill="1" applyBorder="1" applyAlignment="1">
      <alignment horizontal="right"/>
    </xf>
    <xf numFmtId="164" fontId="26" fillId="0" borderId="0" xfId="3" applyNumberFormat="1" applyFont="1" applyFill="1" applyBorder="1" applyAlignment="1">
      <alignment horizontal="right"/>
    </xf>
    <xf numFmtId="0" fontId="3" fillId="0" borderId="0" xfId="0" applyFont="1" applyFill="1" applyBorder="1"/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 vertical="center" wrapText="1"/>
    </xf>
    <xf numFmtId="164" fontId="2" fillId="0" borderId="9" xfId="2" applyNumberFormat="1" applyFont="1" applyFill="1" applyBorder="1" applyAlignment="1">
      <alignment horizontal="center" vertical="center"/>
    </xf>
    <xf numFmtId="164" fontId="2" fillId="0" borderId="10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 textRotation="90" wrapText="1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1857375</xdr:colOff>
      <xdr:row>28</xdr:row>
      <xdr:rowOff>23812</xdr:rowOff>
    </xdr:from>
    <xdr:ext cx="2057401" cy="436786"/>
    <xdr:sp macro="" textlink="">
      <xdr:nvSpPr>
        <xdr:cNvPr id="2" name="TextBox 1"/>
        <xdr:cNvSpPr txBox="1"/>
      </xdr:nvSpPr>
      <xdr:spPr>
        <a:xfrm>
          <a:off x="4448175" y="5643562"/>
          <a:ext cx="205740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These are referenced as "Residential New Construction"</a:t>
          </a:r>
        </a:p>
      </xdr:txBody>
    </xdr:sp>
    <xdr:clientData/>
  </xdr:oneCellAnchor>
  <xdr:twoCellAnchor>
    <xdr:from>
      <xdr:col>5</xdr:col>
      <xdr:colOff>1438275</xdr:colOff>
      <xdr:row>27</xdr:row>
      <xdr:rowOff>57150</xdr:rowOff>
    </xdr:from>
    <xdr:to>
      <xdr:col>5</xdr:col>
      <xdr:colOff>1890713</xdr:colOff>
      <xdr:row>28</xdr:row>
      <xdr:rowOff>80963</xdr:rowOff>
    </xdr:to>
    <xdr:cxnSp macro="">
      <xdr:nvCxnSpPr>
        <xdr:cNvPr id="3" name="Straight Arrow Connector 2"/>
        <xdr:cNvCxnSpPr/>
      </xdr:nvCxnSpPr>
      <xdr:spPr bwMode="auto">
        <a:xfrm flipH="1" flipV="1">
          <a:off x="4029075" y="5514975"/>
          <a:ext cx="452438" cy="18573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1414463</xdr:colOff>
      <xdr:row>30</xdr:row>
      <xdr:rowOff>7144</xdr:rowOff>
    </xdr:from>
    <xdr:to>
      <xdr:col>5</xdr:col>
      <xdr:colOff>1878806</xdr:colOff>
      <xdr:row>31</xdr:row>
      <xdr:rowOff>66675</xdr:rowOff>
    </xdr:to>
    <xdr:cxnSp macro="">
      <xdr:nvCxnSpPr>
        <xdr:cNvPr id="4" name="Straight Arrow Connector 3"/>
        <xdr:cNvCxnSpPr/>
      </xdr:nvCxnSpPr>
      <xdr:spPr bwMode="auto">
        <a:xfrm flipH="1">
          <a:off x="4005263" y="5950744"/>
          <a:ext cx="464343" cy="22145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 editAs="oneCell">
    <xdr:from>
      <xdr:col>17</xdr:col>
      <xdr:colOff>190500</xdr:colOff>
      <xdr:row>0</xdr:row>
      <xdr:rowOff>150018</xdr:rowOff>
    </xdr:from>
    <xdr:to>
      <xdr:col>20</xdr:col>
      <xdr:colOff>523875</xdr:colOff>
      <xdr:row>6</xdr:row>
      <xdr:rowOff>121443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3600" y="150018"/>
          <a:ext cx="3248025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Reporting/WUTC/2016/2016%20Annual%20Report/Data%20&amp;%20Tables/COPY%202016%20Energy%20Efficiency%20Program%20Tracking%20-%20MASTER%20-%20For%20Exhibit%201_021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Reporting\WUTC\2016\2016%20Annual%20Report\Data%20&amp;%20Tables\COPY%202016%20Energy%20Efficiency%20Program%20Tracking%20-%20MASTER%20-%20For%20Exhibit%201_0213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 May"/>
      <sheetName val="JUNE"/>
      <sheetName val="Aug 2009"/>
      <sheetName val="1-2010 DL"/>
      <sheetName val="Elec Cost "/>
      <sheetName val="kWh Data Entry"/>
      <sheetName val="Gas Cost "/>
      <sheetName val="Therms Data Entry"/>
      <sheetName val="Peak Capacity Impact"/>
      <sheetName val="Elec Cons Pgm Costs"/>
      <sheetName val="Gas Cons Pgm Costs"/>
      <sheetName val="Elec Cons kWh Savings"/>
      <sheetName val="Gas Cons Therm Savings"/>
      <sheetName val="PTD  Summary"/>
      <sheetName val="YTD Summary &amp; Forecast"/>
      <sheetName val="Data Graphs"/>
      <sheetName val="Exhibit 1_CURRENT-year View"/>
      <sheetName val="AR_Sector tables"/>
      <sheetName val="AR_Exec Summary Tables"/>
      <sheetName val="AR_Intro Tables"/>
      <sheetName val="AR_5-year views tables"/>
      <sheetName val="AR_5-yr elec spending"/>
      <sheetName val="AR_5-yr elec svgs"/>
      <sheetName val="AR_5-yr gas svgs"/>
      <sheetName val="AR_5-yr gas spending"/>
      <sheetName val="Cumulative Elect savings"/>
      <sheetName val="Cumulative Gas savings"/>
      <sheetName val="AR_Compare prev yr to current"/>
      <sheetName val="AR_Sector Pie Charts"/>
      <sheetName val="Fact Sheet"/>
      <sheetName val="-RETIRED-Peak Capacity Impact "/>
      <sheetName val="-RETIRED- YTD Summary"/>
      <sheetName val="January DL"/>
      <sheetName val="February DL"/>
      <sheetName val="March DL"/>
      <sheetName val="April DL"/>
      <sheetName val="May DL"/>
      <sheetName val="June DL"/>
      <sheetName val="July DL"/>
      <sheetName val="Aug DL"/>
      <sheetName val="Sept DL"/>
      <sheetName val="Oct DL"/>
      <sheetName val="Nov DL"/>
      <sheetName val="Dec DL"/>
    </sheetNames>
    <sheetDataSet>
      <sheetData sheetId="0"/>
      <sheetData sheetId="1"/>
      <sheetData sheetId="2"/>
      <sheetData sheetId="3"/>
      <sheetData sheetId="4">
        <row r="8">
          <cell r="AD8">
            <v>997662.65999999992</v>
          </cell>
        </row>
        <row r="34">
          <cell r="AE34">
            <v>0</v>
          </cell>
        </row>
        <row r="35">
          <cell r="AE35">
            <v>0</v>
          </cell>
        </row>
        <row r="56">
          <cell r="AE56">
            <v>0</v>
          </cell>
        </row>
        <row r="71">
          <cell r="AD71">
            <v>170904.87</v>
          </cell>
        </row>
        <row r="81">
          <cell r="AD81">
            <v>650723.78999999992</v>
          </cell>
        </row>
      </sheetData>
      <sheetData sheetId="5"/>
      <sheetData sheetId="6">
        <row r="27">
          <cell r="AC27">
            <v>0</v>
          </cell>
        </row>
        <row r="30">
          <cell r="AC30">
            <v>89882.359999999986</v>
          </cell>
        </row>
        <row r="35">
          <cell r="AC35">
            <v>2051.3199999999997</v>
          </cell>
        </row>
        <row r="48">
          <cell r="AC48">
            <v>66499.48000000001</v>
          </cell>
        </row>
        <row r="70">
          <cell r="AC70">
            <v>385356.35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I160"/>
  <sheetViews>
    <sheetView showGridLines="0" tabSelected="1" topLeftCell="G1" workbookViewId="0">
      <selection activeCell="T23" sqref="T23"/>
    </sheetView>
  </sheetViews>
  <sheetFormatPr defaultColWidth="9.140625" defaultRowHeight="12.75" x14ac:dyDescent="0.2"/>
  <cols>
    <col min="1" max="1" width="9.140625" style="6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59.42578125" style="2" customWidth="1"/>
    <col min="7" max="7" width="2.42578125" style="3" customWidth="1"/>
    <col min="8" max="8" width="23.5703125" style="2" customWidth="1"/>
    <col min="9" max="9" width="20.5703125" style="2" customWidth="1"/>
    <col min="10" max="10" width="16" style="2" customWidth="1"/>
    <col min="11" max="11" width="11.85546875" style="2" customWidth="1"/>
    <col min="12" max="12" width="20.85546875" style="2" customWidth="1"/>
    <col min="13" max="13" width="19.42578125" style="2" customWidth="1"/>
    <col min="14" max="15" width="1.42578125" style="4" customWidth="1"/>
    <col min="16" max="16" width="19.28515625" style="2" customWidth="1"/>
    <col min="17" max="17" width="22.5703125" style="2" customWidth="1"/>
    <col min="18" max="18" width="9" style="2" customWidth="1"/>
    <col min="19" max="19" width="16.85546875" style="2" customWidth="1"/>
    <col min="20" max="20" width="17.85546875" style="2" bestFit="1" customWidth="1"/>
    <col min="21" max="21" width="26.7109375" style="2" customWidth="1"/>
    <col min="22" max="22" width="39.85546875" style="4" customWidth="1"/>
    <col min="23" max="23" width="21.7109375" style="3" customWidth="1"/>
    <col min="24" max="24" width="23.5703125" style="3" customWidth="1"/>
    <col min="25" max="25" width="20.28515625" style="3" customWidth="1"/>
    <col min="26" max="26" width="1.5703125" style="3" customWidth="1"/>
    <col min="27" max="27" width="9.42578125" style="3" customWidth="1"/>
    <col min="28" max="28" width="13.140625" style="3" customWidth="1"/>
    <col min="29" max="29" width="8" style="3" customWidth="1"/>
    <col min="30" max="30" width="4.7109375" style="3" customWidth="1"/>
    <col min="31" max="34" width="9.140625" style="3"/>
    <col min="35" max="35" width="9.85546875" style="3" bestFit="1" customWidth="1"/>
    <col min="36" max="42" width="9.140625" style="3"/>
    <col min="43" max="61" width="9.140625" style="2"/>
    <col min="62" max="16384" width="9.140625" style="6"/>
  </cols>
  <sheetData>
    <row r="2" spans="2:61" x14ac:dyDescent="0.2">
      <c r="Q2" s="5"/>
    </row>
    <row r="3" spans="2:61" x14ac:dyDescent="0.2">
      <c r="Q3" s="7"/>
    </row>
    <row r="4" spans="2:61" s="19" customFormat="1" ht="15" x14ac:dyDescent="0.2">
      <c r="B4" s="8"/>
      <c r="C4" s="9"/>
      <c r="D4" s="9"/>
      <c r="E4" s="9"/>
      <c r="F4" s="9"/>
      <c r="G4" s="10"/>
      <c r="H4" s="11"/>
      <c r="I4" s="12" t="s">
        <v>0</v>
      </c>
      <c r="J4" s="13"/>
      <c r="K4" s="9"/>
      <c r="L4" s="9"/>
      <c r="M4" s="13"/>
      <c r="N4" s="14"/>
      <c r="O4" s="14"/>
      <c r="P4" s="15"/>
      <c r="Q4" s="13"/>
      <c r="R4" s="13"/>
      <c r="S4" s="9"/>
      <c r="T4" s="9"/>
      <c r="U4" s="13"/>
      <c r="V4" s="14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44"/>
      <c r="AI4" s="545"/>
      <c r="AJ4" s="545"/>
      <c r="AK4" s="546"/>
      <c r="AL4" s="547"/>
      <c r="AM4" s="544"/>
      <c r="AN4" s="539"/>
      <c r="AO4" s="10"/>
      <c r="AP4" s="10"/>
      <c r="AQ4" s="18"/>
      <c r="AR4" s="18"/>
      <c r="AS4" s="17"/>
      <c r="AT4" s="17"/>
      <c r="AU4" s="16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2:61" s="19" customFormat="1" ht="15" x14ac:dyDescent="0.2">
      <c r="B5" s="8"/>
      <c r="C5" s="9"/>
      <c r="D5" s="9"/>
      <c r="E5" s="9"/>
      <c r="F5" s="9"/>
      <c r="G5" s="10"/>
      <c r="H5" s="11"/>
      <c r="I5" s="12" t="s">
        <v>1</v>
      </c>
      <c r="J5" s="13"/>
      <c r="K5" s="9"/>
      <c r="L5" s="9"/>
      <c r="M5" s="13"/>
      <c r="N5" s="14"/>
      <c r="O5" s="14"/>
      <c r="P5" s="15"/>
      <c r="Q5" s="13"/>
      <c r="R5" s="13"/>
      <c r="S5" s="9"/>
      <c r="T5" s="9"/>
      <c r="U5" s="13"/>
      <c r="V5" s="14"/>
      <c r="W5" s="539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44"/>
      <c r="AI5" s="545"/>
      <c r="AJ5" s="545"/>
      <c r="AK5" s="546"/>
      <c r="AL5" s="547"/>
      <c r="AM5" s="544"/>
      <c r="AN5" s="539"/>
      <c r="AO5" s="10"/>
      <c r="AP5" s="10"/>
      <c r="AQ5" s="18"/>
      <c r="AR5" s="18"/>
      <c r="AS5" s="17"/>
      <c r="AT5" s="17"/>
      <c r="AU5" s="16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</row>
    <row r="6" spans="2:61" s="19" customFormat="1" ht="15" x14ac:dyDescent="0.2">
      <c r="B6" s="8"/>
      <c r="C6" s="9"/>
      <c r="D6" s="9"/>
      <c r="E6" s="9"/>
      <c r="F6" s="9"/>
      <c r="G6" s="10"/>
      <c r="H6" s="11"/>
      <c r="I6" s="12" t="s">
        <v>2</v>
      </c>
      <c r="J6" s="13"/>
      <c r="K6" s="9"/>
      <c r="L6" s="9"/>
      <c r="M6" s="13"/>
      <c r="N6" s="14"/>
      <c r="O6" s="14"/>
      <c r="P6" s="15"/>
      <c r="Q6" s="13"/>
      <c r="R6" s="13"/>
      <c r="S6" s="9"/>
      <c r="T6" s="9"/>
      <c r="U6" s="13"/>
      <c r="V6" s="14"/>
      <c r="W6" s="539"/>
      <c r="X6" s="539"/>
      <c r="Y6" s="539"/>
      <c r="Z6" s="539"/>
      <c r="AA6" s="539"/>
      <c r="AB6" s="539"/>
      <c r="AC6" s="539"/>
      <c r="AD6" s="539"/>
      <c r="AE6" s="539"/>
      <c r="AF6" s="539"/>
      <c r="AG6" s="539"/>
      <c r="AH6" s="544"/>
      <c r="AI6" s="545"/>
      <c r="AJ6" s="545"/>
      <c r="AK6" s="546"/>
      <c r="AL6" s="547"/>
      <c r="AM6" s="544"/>
      <c r="AN6" s="539"/>
      <c r="AO6" s="10"/>
      <c r="AP6" s="10"/>
      <c r="AQ6" s="18"/>
      <c r="AR6" s="18"/>
      <c r="AS6" s="17"/>
      <c r="AT6" s="17"/>
      <c r="AU6" s="16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2:61" s="19" customFormat="1" ht="15" x14ac:dyDescent="0.2">
      <c r="B7" s="8"/>
      <c r="C7" s="9"/>
      <c r="D7" s="9"/>
      <c r="E7" s="9"/>
      <c r="F7" s="9"/>
      <c r="G7" s="10"/>
      <c r="H7" s="15"/>
      <c r="I7" s="13"/>
      <c r="J7" s="13"/>
      <c r="K7" s="9"/>
      <c r="L7" s="9"/>
      <c r="M7" s="13"/>
      <c r="N7" s="14"/>
      <c r="O7" s="14"/>
      <c r="P7" s="20"/>
      <c r="Q7" s="13"/>
      <c r="R7" s="13"/>
      <c r="S7" s="9"/>
      <c r="T7" s="9"/>
      <c r="U7" s="13"/>
      <c r="V7" s="14"/>
      <c r="W7" s="539"/>
      <c r="X7" s="539"/>
      <c r="Y7" s="539"/>
      <c r="Z7" s="539"/>
      <c r="AA7" s="539"/>
      <c r="AB7" s="539"/>
      <c r="AC7" s="539"/>
      <c r="AD7" s="539"/>
      <c r="AE7" s="539"/>
      <c r="AF7" s="539"/>
      <c r="AG7" s="539"/>
      <c r="AH7" s="544"/>
      <c r="AI7" s="545"/>
      <c r="AJ7" s="545"/>
      <c r="AK7" s="546"/>
      <c r="AL7" s="547"/>
      <c r="AM7" s="544"/>
      <c r="AN7" s="539"/>
      <c r="AO7" s="10"/>
      <c r="AP7" s="10"/>
      <c r="AQ7" s="18"/>
      <c r="AR7" s="18"/>
      <c r="AS7" s="17"/>
      <c r="AT7" s="17"/>
      <c r="AU7" s="16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9" spans="2:61" ht="10.5" customHeight="1" thickBot="1" x14ac:dyDescent="0.25"/>
    <row r="10" spans="2:61" s="29" customFormat="1" ht="20.25" customHeight="1" thickBot="1" x14ac:dyDescent="0.25">
      <c r="B10" s="21"/>
      <c r="C10" s="22">
        <f>12/12</f>
        <v>1</v>
      </c>
      <c r="D10" s="23"/>
      <c r="E10" s="23"/>
      <c r="F10" s="24" t="s">
        <v>3</v>
      </c>
      <c r="G10" s="25"/>
      <c r="H10" s="592" t="s">
        <v>4</v>
      </c>
      <c r="I10" s="593"/>
      <c r="J10" s="593"/>
      <c r="K10" s="593"/>
      <c r="L10" s="593"/>
      <c r="M10" s="594"/>
      <c r="N10" s="26"/>
      <c r="O10" s="27"/>
      <c r="P10" s="592" t="s">
        <v>5</v>
      </c>
      <c r="Q10" s="593"/>
      <c r="R10" s="593"/>
      <c r="S10" s="593"/>
      <c r="T10" s="593"/>
      <c r="U10" s="594"/>
      <c r="V10" s="27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540"/>
      <c r="AO10" s="540"/>
      <c r="AP10" s="540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</row>
    <row r="11" spans="2:61" s="35" customFormat="1" ht="46.5" customHeight="1" x14ac:dyDescent="0.2">
      <c r="B11" s="30" t="s">
        <v>6</v>
      </c>
      <c r="C11" s="595" t="s">
        <v>7</v>
      </c>
      <c r="D11" s="597" t="s">
        <v>8</v>
      </c>
      <c r="E11" s="598"/>
      <c r="F11" s="599"/>
      <c r="G11" s="31"/>
      <c r="H11" s="603" t="s">
        <v>9</v>
      </c>
      <c r="I11" s="603"/>
      <c r="J11" s="604" t="s">
        <v>10</v>
      </c>
      <c r="K11" s="604"/>
      <c r="L11" s="605" t="s">
        <v>11</v>
      </c>
      <c r="M11" s="606"/>
      <c r="N11" s="31"/>
      <c r="O11" s="32"/>
      <c r="P11" s="603" t="s">
        <v>9</v>
      </c>
      <c r="Q11" s="603"/>
      <c r="R11" s="604" t="s">
        <v>10</v>
      </c>
      <c r="S11" s="604"/>
      <c r="T11" s="607" t="s">
        <v>12</v>
      </c>
      <c r="U11" s="607"/>
      <c r="V11" s="32"/>
      <c r="W11" s="586"/>
      <c r="X11" s="586"/>
      <c r="Y11" s="586"/>
      <c r="Z11" s="586"/>
      <c r="AA11" s="33"/>
      <c r="AB11" s="33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</row>
    <row r="12" spans="2:61" s="35" customFormat="1" ht="16.5" customHeight="1" thickBot="1" x14ac:dyDescent="0.25">
      <c r="B12" s="30"/>
      <c r="C12" s="596"/>
      <c r="D12" s="600"/>
      <c r="E12" s="601"/>
      <c r="F12" s="602"/>
      <c r="G12" s="31"/>
      <c r="H12" s="587" t="s">
        <v>13</v>
      </c>
      <c r="I12" s="588"/>
      <c r="J12" s="588"/>
      <c r="K12" s="588"/>
      <c r="L12" s="588"/>
      <c r="M12" s="589"/>
      <c r="N12" s="31"/>
      <c r="O12" s="32"/>
      <c r="P12" s="587" t="s">
        <v>13</v>
      </c>
      <c r="Q12" s="588"/>
      <c r="R12" s="588"/>
      <c r="S12" s="588"/>
      <c r="T12" s="588"/>
      <c r="U12" s="589"/>
      <c r="V12" s="32"/>
      <c r="W12" s="33"/>
      <c r="X12" s="33"/>
      <c r="Y12" s="33"/>
      <c r="Z12" s="33"/>
      <c r="AA12" s="33"/>
      <c r="AB12" s="33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1"/>
      <c r="AN12" s="541"/>
      <c r="AO12" s="541"/>
      <c r="AP12" s="541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2:61" s="51" customFormat="1" ht="41.25" customHeight="1" x14ac:dyDescent="0.2">
      <c r="B13" s="36" t="s">
        <v>14</v>
      </c>
      <c r="C13" s="37"/>
      <c r="D13" s="38"/>
      <c r="E13" s="38"/>
      <c r="F13" s="39"/>
      <c r="G13" s="40"/>
      <c r="H13" s="41" t="s">
        <v>15</v>
      </c>
      <c r="I13" s="42" t="s">
        <v>16</v>
      </c>
      <c r="J13" s="43" t="s">
        <v>17</v>
      </c>
      <c r="K13" s="44" t="s">
        <v>18</v>
      </c>
      <c r="L13" s="45" t="s">
        <v>19</v>
      </c>
      <c r="M13" s="46" t="s">
        <v>20</v>
      </c>
      <c r="N13" s="47"/>
      <c r="O13" s="48"/>
      <c r="P13" s="41" t="s">
        <v>15</v>
      </c>
      <c r="Q13" s="42" t="s">
        <v>21</v>
      </c>
      <c r="R13" s="43" t="s">
        <v>17</v>
      </c>
      <c r="S13" s="44" t="s">
        <v>18</v>
      </c>
      <c r="T13" s="45" t="s">
        <v>19</v>
      </c>
      <c r="U13" s="49" t="s">
        <v>22</v>
      </c>
      <c r="V13" s="48"/>
      <c r="W13" s="31"/>
      <c r="X13" s="31"/>
      <c r="Y13" s="31"/>
      <c r="Z13" s="31"/>
      <c r="AA13" s="31"/>
      <c r="AB13" s="548"/>
      <c r="AC13" s="590"/>
      <c r="AD13" s="590"/>
      <c r="AE13" s="590"/>
      <c r="AF13" s="590"/>
      <c r="AG13" s="590"/>
      <c r="AH13" s="590"/>
      <c r="AI13" s="590"/>
      <c r="AJ13" s="548"/>
      <c r="AK13" s="548"/>
      <c r="AL13" s="548"/>
      <c r="AM13" s="548"/>
      <c r="AN13" s="548"/>
      <c r="AO13" s="548"/>
      <c r="AP13" s="548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</row>
    <row r="14" spans="2:61" s="67" customFormat="1" ht="15.75" customHeight="1" x14ac:dyDescent="0.2">
      <c r="B14" s="52" t="s">
        <v>23</v>
      </c>
      <c r="C14" s="53"/>
      <c r="D14" s="54"/>
      <c r="E14" s="54"/>
      <c r="F14" s="55" t="s">
        <v>24</v>
      </c>
      <c r="G14" s="56"/>
      <c r="H14" s="57"/>
      <c r="I14" s="58"/>
      <c r="J14" s="59"/>
      <c r="K14" s="54"/>
      <c r="L14" s="60"/>
      <c r="M14" s="61"/>
      <c r="N14" s="62"/>
      <c r="O14" s="62"/>
      <c r="P14" s="57"/>
      <c r="Q14" s="58"/>
      <c r="R14" s="59"/>
      <c r="S14" s="54"/>
      <c r="T14" s="60"/>
      <c r="U14" s="61"/>
      <c r="V14" s="63"/>
      <c r="W14" s="63"/>
      <c r="X14" s="63"/>
      <c r="Y14" s="63"/>
      <c r="Z14" s="63"/>
      <c r="AA14" s="63"/>
      <c r="AB14" s="3"/>
      <c r="AC14" s="63"/>
      <c r="AD14" s="65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</row>
    <row r="15" spans="2:61" s="67" customFormat="1" x14ac:dyDescent="0.2">
      <c r="B15" s="52" t="s">
        <v>25</v>
      </c>
      <c r="C15" s="68">
        <v>201</v>
      </c>
      <c r="D15" s="69" t="s">
        <v>26</v>
      </c>
      <c r="E15" s="70"/>
      <c r="F15" s="66"/>
      <c r="G15" s="71"/>
      <c r="H15" s="72">
        <v>3430753.07</v>
      </c>
      <c r="I15" s="73">
        <v>1666.751</v>
      </c>
      <c r="J15" s="74">
        <v>1.0130299546743509</v>
      </c>
      <c r="K15" s="75">
        <v>1.06819316735417</v>
      </c>
      <c r="L15" s="76">
        <v>3386625.4933230001</v>
      </c>
      <c r="M15" s="77">
        <v>1560.3460600000001</v>
      </c>
      <c r="N15" s="78"/>
      <c r="O15" s="78"/>
      <c r="P15" s="72">
        <v>203059.34000000003</v>
      </c>
      <c r="Q15" s="79">
        <v>11743</v>
      </c>
      <c r="R15" s="74">
        <v>0.71631428188430857</v>
      </c>
      <c r="S15" s="75">
        <v>0.62995547449171185</v>
      </c>
      <c r="T15" s="76">
        <v>283478</v>
      </c>
      <c r="U15" s="80">
        <v>18641</v>
      </c>
      <c r="V15" s="78"/>
      <c r="W15" s="543"/>
      <c r="X15" s="261"/>
      <c r="Y15" s="453"/>
      <c r="Z15" s="549"/>
      <c r="AA15" s="78"/>
      <c r="AB15" s="3"/>
      <c r="AC15" s="78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</row>
    <row r="16" spans="2:61" s="67" customFormat="1" x14ac:dyDescent="0.2">
      <c r="B16" s="52" t="s">
        <v>27</v>
      </c>
      <c r="C16" s="68"/>
      <c r="D16" s="70"/>
      <c r="E16" s="70"/>
      <c r="F16" s="69"/>
      <c r="G16" s="71"/>
      <c r="H16" s="72"/>
      <c r="I16" s="79"/>
      <c r="J16" s="74"/>
      <c r="K16" s="75"/>
      <c r="L16" s="76"/>
      <c r="M16" s="77">
        <v>0</v>
      </c>
      <c r="N16" s="78"/>
      <c r="O16" s="78"/>
      <c r="P16" s="72"/>
      <c r="Q16" s="79"/>
      <c r="R16" s="74"/>
      <c r="S16" s="75"/>
      <c r="T16" s="76"/>
      <c r="U16" s="80"/>
      <c r="V16" s="78"/>
      <c r="W16" s="543"/>
      <c r="X16" s="261"/>
      <c r="Y16" s="453"/>
      <c r="Z16" s="549"/>
      <c r="AA16" s="78"/>
      <c r="AB16" s="3"/>
      <c r="AC16" s="78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</row>
    <row r="17" spans="2:61" s="67" customFormat="1" x14ac:dyDescent="0.2">
      <c r="B17" s="52" t="s">
        <v>28</v>
      </c>
      <c r="C17" s="68">
        <v>214</v>
      </c>
      <c r="D17" s="81" t="s">
        <v>29</v>
      </c>
      <c r="E17" s="64"/>
      <c r="F17" s="66"/>
      <c r="G17" s="82"/>
      <c r="H17" s="83">
        <f>SUM(H18:H27)</f>
        <v>29992098.599999998</v>
      </c>
      <c r="I17" s="84">
        <f>SUM(I18:I27)</f>
        <v>117585.428</v>
      </c>
      <c r="J17" s="85">
        <f>IF(L17=0, " ", H17/L17)</f>
        <v>0.97732843246414147</v>
      </c>
      <c r="K17" s="86">
        <f>IF($M$17=0, " ",I17/$M$17)</f>
        <v>1.0650652705536308</v>
      </c>
      <c r="L17" s="87">
        <f>SUM(L18:L27)</f>
        <v>30687840.037950005</v>
      </c>
      <c r="M17" s="88">
        <f>SUM(M18:M27)</f>
        <v>110402.08637999999</v>
      </c>
      <c r="N17" s="78"/>
      <c r="O17" s="78"/>
      <c r="P17" s="83">
        <f>SUM(P18:P27)</f>
        <v>5941053.5899999999</v>
      </c>
      <c r="Q17" s="89">
        <f>SUM(Q18:Q27)</f>
        <v>1602652</v>
      </c>
      <c r="R17" s="74">
        <f>P17/T17</f>
        <v>1.0115766832400741</v>
      </c>
      <c r="S17" s="75">
        <f>Q17/U17</f>
        <v>0.95145572276764534</v>
      </c>
      <c r="T17" s="87">
        <f>SUM(T18:T27)</f>
        <v>5873063</v>
      </c>
      <c r="U17" s="90">
        <f>SUM(U18:U27)</f>
        <v>1684421</v>
      </c>
      <c r="V17" s="78"/>
      <c r="W17" s="543"/>
      <c r="X17" s="261"/>
      <c r="Y17" s="453"/>
      <c r="Z17" s="549"/>
      <c r="AA17" s="78"/>
      <c r="AB17" s="3"/>
      <c r="AC17" s="78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</row>
    <row r="18" spans="2:61" s="106" customFormat="1" ht="15" x14ac:dyDescent="0.2">
      <c r="B18" s="91" t="s">
        <v>30</v>
      </c>
      <c r="C18" s="92"/>
      <c r="D18" s="93"/>
      <c r="E18" s="94" t="s">
        <v>31</v>
      </c>
      <c r="F18" s="95"/>
      <c r="G18" s="96"/>
      <c r="H18" s="97">
        <v>15273679.469999999</v>
      </c>
      <c r="I18" s="98">
        <v>84229.426000000007</v>
      </c>
      <c r="J18" s="99">
        <f>IF(L18=0, " ", H18/L18)</f>
        <v>1.0744756810926481</v>
      </c>
      <c r="K18" s="100">
        <f>IF(M18=0, " ",I18/M18)</f>
        <v>1.1814331528419952</v>
      </c>
      <c r="L18" s="101">
        <v>14215007.132100001</v>
      </c>
      <c r="M18" s="102">
        <v>71294.28</v>
      </c>
      <c r="N18" s="103"/>
      <c r="O18" s="103"/>
      <c r="P18" s="97"/>
      <c r="Q18" s="98"/>
      <c r="R18" s="99"/>
      <c r="S18" s="104"/>
      <c r="T18" s="101"/>
      <c r="U18" s="105"/>
      <c r="V18" s="103"/>
      <c r="W18" s="550"/>
      <c r="X18" s="551"/>
      <c r="Y18" s="552"/>
      <c r="Z18" s="553"/>
      <c r="AA18" s="103"/>
      <c r="AB18" s="109"/>
      <c r="AC18" s="103"/>
      <c r="AD18" s="107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</row>
    <row r="19" spans="2:61" s="106" customFormat="1" x14ac:dyDescent="0.2">
      <c r="B19" s="91" t="s">
        <v>32</v>
      </c>
      <c r="C19" s="92"/>
      <c r="D19" s="93"/>
      <c r="E19" s="94" t="s">
        <v>33</v>
      </c>
      <c r="F19" s="95"/>
      <c r="G19" s="96"/>
      <c r="H19" s="97">
        <v>4404659.9800000004</v>
      </c>
      <c r="I19" s="98">
        <v>7802.0720000000001</v>
      </c>
      <c r="J19" s="99">
        <f t="shared" ref="J19:J32" si="0">IF(L19=0, " ", H19/L19)</f>
        <v>1.0723660856664763</v>
      </c>
      <c r="K19" s="100">
        <f t="shared" ref="K19:K32" si="1">IF(M19=0, " ",I19/M19)</f>
        <v>1.0711702447523166</v>
      </c>
      <c r="L19" s="101">
        <v>4107421.9325600001</v>
      </c>
      <c r="M19" s="102">
        <v>7283.69</v>
      </c>
      <c r="N19" s="103"/>
      <c r="O19" s="103"/>
      <c r="P19" s="97">
        <v>1957102.1400000001</v>
      </c>
      <c r="Q19" s="98">
        <v>551120</v>
      </c>
      <c r="R19" s="99">
        <f>P19/T19</f>
        <v>0.80847901926740018</v>
      </c>
      <c r="S19" s="104">
        <f>Q19/U19</f>
        <v>0.85351669880208458</v>
      </c>
      <c r="T19" s="101">
        <v>2420721</v>
      </c>
      <c r="U19" s="105">
        <v>645705</v>
      </c>
      <c r="V19" s="103"/>
      <c r="W19" s="550"/>
      <c r="X19" s="551"/>
      <c r="Y19" s="552"/>
      <c r="Z19" s="553"/>
      <c r="AA19" s="103"/>
      <c r="AB19" s="109"/>
      <c r="AC19" s="103"/>
      <c r="AD19" s="108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</row>
    <row r="20" spans="2:61" s="106" customFormat="1" x14ac:dyDescent="0.2">
      <c r="B20" s="91" t="s">
        <v>34</v>
      </c>
      <c r="C20" s="92"/>
      <c r="D20" s="93"/>
      <c r="E20" s="94" t="s">
        <v>35</v>
      </c>
      <c r="F20" s="95"/>
      <c r="G20" s="96"/>
      <c r="H20" s="97">
        <v>694345.19</v>
      </c>
      <c r="I20" s="98">
        <v>1021.2190000000001</v>
      </c>
      <c r="J20" s="99">
        <f t="shared" si="0"/>
        <v>1.6997065459954348</v>
      </c>
      <c r="K20" s="100">
        <f t="shared" si="1"/>
        <v>1.7875354454752321</v>
      </c>
      <c r="L20" s="101">
        <v>408508.86386000004</v>
      </c>
      <c r="M20" s="102">
        <v>571.29999999999995</v>
      </c>
      <c r="N20" s="103"/>
      <c r="O20" s="103"/>
      <c r="P20" s="97"/>
      <c r="Q20" s="98"/>
      <c r="R20" s="99" t="s">
        <v>36</v>
      </c>
      <c r="S20" s="104">
        <v>0</v>
      </c>
      <c r="T20" s="101">
        <v>0</v>
      </c>
      <c r="U20" s="105">
        <v>0</v>
      </c>
      <c r="V20" s="103"/>
      <c r="W20" s="550"/>
      <c r="X20" s="551"/>
      <c r="Y20" s="552"/>
      <c r="Z20" s="553"/>
      <c r="AA20" s="103"/>
      <c r="AB20" s="109"/>
      <c r="AC20" s="103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</row>
    <row r="21" spans="2:61" s="106" customFormat="1" x14ac:dyDescent="0.2">
      <c r="B21" s="91" t="s">
        <v>37</v>
      </c>
      <c r="C21" s="92"/>
      <c r="D21" s="93"/>
      <c r="E21" s="94" t="s">
        <v>38</v>
      </c>
      <c r="F21" s="95"/>
      <c r="G21" s="96"/>
      <c r="H21" s="97">
        <v>2359339.21</v>
      </c>
      <c r="I21" s="98">
        <v>4128.0110000000004</v>
      </c>
      <c r="J21" s="99">
        <f t="shared" si="0"/>
        <v>1.0761067406936156</v>
      </c>
      <c r="K21" s="100">
        <f t="shared" si="1"/>
        <v>1.2058917352817626</v>
      </c>
      <c r="L21" s="101">
        <v>2192476.9363299999</v>
      </c>
      <c r="M21" s="102">
        <v>3423.2020000000002</v>
      </c>
      <c r="N21" s="103"/>
      <c r="O21" s="103"/>
      <c r="P21" s="97"/>
      <c r="Q21" s="98"/>
      <c r="R21" s="99" t="s">
        <v>36</v>
      </c>
      <c r="S21" s="104">
        <v>0</v>
      </c>
      <c r="T21" s="101">
        <v>0</v>
      </c>
      <c r="U21" s="105">
        <v>0</v>
      </c>
      <c r="V21" s="103"/>
      <c r="W21" s="550"/>
      <c r="X21" s="551"/>
      <c r="Y21" s="552"/>
      <c r="Z21" s="553"/>
      <c r="AA21" s="103"/>
      <c r="AB21" s="109"/>
      <c r="AC21" s="103"/>
      <c r="AD21" s="108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</row>
    <row r="22" spans="2:61" s="106" customFormat="1" x14ac:dyDescent="0.2">
      <c r="B22" s="91" t="s">
        <v>39</v>
      </c>
      <c r="C22" s="92"/>
      <c r="D22" s="93"/>
      <c r="E22" s="94" t="s">
        <v>40</v>
      </c>
      <c r="F22" s="95"/>
      <c r="G22" s="96"/>
      <c r="H22" s="97">
        <v>5059587.12</v>
      </c>
      <c r="I22" s="98">
        <v>5492.9089999999997</v>
      </c>
      <c r="J22" s="99">
        <f t="shared" si="0"/>
        <v>0.8734252698758902</v>
      </c>
      <c r="K22" s="100">
        <f t="shared" si="1"/>
        <v>0.53378446139643354</v>
      </c>
      <c r="L22" s="101">
        <v>5792810.5523199998</v>
      </c>
      <c r="M22" s="102">
        <v>10290.5</v>
      </c>
      <c r="N22" s="103"/>
      <c r="O22" s="103"/>
      <c r="P22" s="110"/>
      <c r="Q22" s="98">
        <v>15728</v>
      </c>
      <c r="R22" s="99" t="s">
        <v>36</v>
      </c>
      <c r="S22" s="104">
        <f>Q22/U22</f>
        <v>0.33513743873854679</v>
      </c>
      <c r="T22" s="101">
        <v>16650</v>
      </c>
      <c r="U22" s="105">
        <v>46930</v>
      </c>
      <c r="V22" s="103"/>
      <c r="W22" s="550"/>
      <c r="X22" s="551"/>
      <c r="Y22" s="552"/>
      <c r="Z22" s="553"/>
      <c r="AA22" s="103"/>
      <c r="AB22" s="109"/>
      <c r="AC22" s="103"/>
      <c r="AD22" s="109"/>
      <c r="AE22" s="109"/>
      <c r="AF22" s="109"/>
      <c r="AG22" s="109"/>
      <c r="AH22" s="109"/>
      <c r="AI22" s="554"/>
      <c r="AJ22" s="109"/>
      <c r="AK22" s="109"/>
      <c r="AL22" s="109"/>
      <c r="AM22" s="109"/>
      <c r="AN22" s="109"/>
      <c r="AO22" s="109"/>
      <c r="AP22" s="109"/>
    </row>
    <row r="23" spans="2:61" s="106" customFormat="1" x14ac:dyDescent="0.2">
      <c r="B23" s="91" t="s">
        <v>41</v>
      </c>
      <c r="C23" s="92"/>
      <c r="D23" s="93"/>
      <c r="E23" s="94" t="s">
        <v>42</v>
      </c>
      <c r="F23" s="95"/>
      <c r="G23" s="96"/>
      <c r="H23" s="97">
        <v>65272.329999999994</v>
      </c>
      <c r="I23" s="98">
        <v>190.22200000000001</v>
      </c>
      <c r="J23" s="99">
        <f t="shared" si="0"/>
        <v>4.482875241838194E-2</v>
      </c>
      <c r="K23" s="100">
        <f t="shared" si="1"/>
        <v>6.4011172056398696E-2</v>
      </c>
      <c r="L23" s="101">
        <v>1456037.1743300001</v>
      </c>
      <c r="M23" s="102">
        <v>2971.7</v>
      </c>
      <c r="N23" s="103"/>
      <c r="O23" s="103"/>
      <c r="P23" s="97">
        <v>0</v>
      </c>
      <c r="Q23" s="98"/>
      <c r="R23" s="99"/>
      <c r="S23" s="104"/>
      <c r="T23" s="101"/>
      <c r="U23" s="105">
        <v>0</v>
      </c>
      <c r="V23" s="103"/>
      <c r="W23" s="550"/>
      <c r="X23" s="551"/>
      <c r="Y23" s="552"/>
      <c r="Z23" s="553"/>
      <c r="AA23" s="103"/>
      <c r="AB23" s="109"/>
      <c r="AC23" s="103"/>
      <c r="AD23" s="109"/>
      <c r="AE23" s="109"/>
      <c r="AF23" s="109"/>
      <c r="AG23" s="109"/>
      <c r="AH23" s="109"/>
      <c r="AI23" s="554"/>
      <c r="AJ23" s="109"/>
      <c r="AK23" s="109"/>
      <c r="AL23" s="109"/>
      <c r="AM23" s="109"/>
      <c r="AN23" s="109"/>
      <c r="AO23" s="109"/>
      <c r="AP23" s="109"/>
    </row>
    <row r="24" spans="2:61" s="106" customFormat="1" x14ac:dyDescent="0.2">
      <c r="B24" s="91" t="s">
        <v>43</v>
      </c>
      <c r="C24" s="92"/>
      <c r="D24" s="93"/>
      <c r="E24" s="94" t="s">
        <v>44</v>
      </c>
      <c r="F24" s="95"/>
      <c r="G24" s="96"/>
      <c r="H24" s="97">
        <v>94470.029999999984</v>
      </c>
      <c r="I24" s="98">
        <v>165.36</v>
      </c>
      <c r="J24" s="99">
        <f t="shared" si="0"/>
        <v>0.26562362289241498</v>
      </c>
      <c r="K24" s="100">
        <f t="shared" si="1"/>
        <v>0.19500000000000001</v>
      </c>
      <c r="L24" s="101">
        <v>355653.72149999999</v>
      </c>
      <c r="M24" s="102">
        <v>848</v>
      </c>
      <c r="N24" s="103"/>
      <c r="O24" s="103"/>
      <c r="P24" s="97">
        <v>355226.65</v>
      </c>
      <c r="Q24" s="98">
        <v>65484</v>
      </c>
      <c r="R24" s="99">
        <f t="shared" ref="R24:S27" si="2">P24/T24</f>
        <v>1.751394798471589</v>
      </c>
      <c r="S24" s="104">
        <f t="shared" si="2"/>
        <v>1.9259999999999999</v>
      </c>
      <c r="T24" s="101">
        <v>202825</v>
      </c>
      <c r="U24" s="105">
        <v>34000</v>
      </c>
      <c r="V24" s="103"/>
      <c r="W24" s="550"/>
      <c r="X24" s="551"/>
      <c r="Y24" s="552"/>
      <c r="Z24" s="553"/>
      <c r="AA24" s="103"/>
      <c r="AB24" s="109"/>
      <c r="AC24" s="103"/>
      <c r="AD24" s="109"/>
      <c r="AE24" s="109"/>
      <c r="AF24" s="109"/>
      <c r="AG24" s="109"/>
      <c r="AH24" s="109"/>
      <c r="AI24" s="554"/>
      <c r="AJ24" s="109"/>
      <c r="AK24" s="109"/>
      <c r="AL24" s="109"/>
      <c r="AM24" s="109"/>
      <c r="AN24" s="109"/>
      <c r="AO24" s="109"/>
      <c r="AP24" s="109"/>
    </row>
    <row r="25" spans="2:61" s="106" customFormat="1" x14ac:dyDescent="0.2">
      <c r="B25" s="91" t="s">
        <v>45</v>
      </c>
      <c r="C25" s="92"/>
      <c r="D25" s="93"/>
      <c r="E25" s="94" t="s">
        <v>46</v>
      </c>
      <c r="F25" s="95"/>
      <c r="G25" s="96"/>
      <c r="H25" s="97">
        <v>646844.79</v>
      </c>
      <c r="I25" s="98">
        <v>6482.7250000000004</v>
      </c>
      <c r="J25" s="99">
        <f t="shared" si="0"/>
        <v>0.99189722984925843</v>
      </c>
      <c r="K25" s="100">
        <f t="shared" si="1"/>
        <v>1.3574289460602738</v>
      </c>
      <c r="L25" s="101">
        <v>652128.84010000003</v>
      </c>
      <c r="M25" s="102">
        <v>4775.7380000000003</v>
      </c>
      <c r="N25" s="103"/>
      <c r="O25" s="103"/>
      <c r="P25" s="97">
        <v>486058.16</v>
      </c>
      <c r="Q25" s="98">
        <v>256433</v>
      </c>
      <c r="R25" s="99">
        <f t="shared" si="2"/>
        <v>0.91826555480407002</v>
      </c>
      <c r="S25" s="104">
        <f t="shared" si="2"/>
        <v>0.78508469802315151</v>
      </c>
      <c r="T25" s="101">
        <v>529322</v>
      </c>
      <c r="U25" s="105">
        <v>326631</v>
      </c>
      <c r="V25" s="103"/>
      <c r="W25" s="550"/>
      <c r="X25" s="551"/>
      <c r="Y25" s="552"/>
      <c r="Z25" s="553"/>
      <c r="AA25" s="103"/>
      <c r="AB25" s="109"/>
      <c r="AC25" s="103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</row>
    <row r="26" spans="2:61" s="106" customFormat="1" x14ac:dyDescent="0.2">
      <c r="B26" s="91" t="s">
        <v>47</v>
      </c>
      <c r="C26" s="92"/>
      <c r="D26" s="93"/>
      <c r="E26" s="94" t="s">
        <v>48</v>
      </c>
      <c r="F26" s="95"/>
      <c r="G26" s="96"/>
      <c r="H26" s="97">
        <v>1229852.74</v>
      </c>
      <c r="I26" s="98">
        <v>2351.194</v>
      </c>
      <c r="J26" s="99">
        <f t="shared" si="0"/>
        <v>0.96189396497711388</v>
      </c>
      <c r="K26" s="100">
        <f t="shared" si="1"/>
        <v>0.72987022438457072</v>
      </c>
      <c r="L26" s="111">
        <v>1278574.1305999998</v>
      </c>
      <c r="M26" s="102">
        <v>3221.3863799999999</v>
      </c>
      <c r="N26" s="103"/>
      <c r="O26" s="103"/>
      <c r="P26" s="97">
        <v>3095476.6799999997</v>
      </c>
      <c r="Q26" s="98">
        <v>473920</v>
      </c>
      <c r="R26" s="99">
        <f t="shared" si="2"/>
        <v>1.1736996330051903</v>
      </c>
      <c r="S26" s="104">
        <f t="shared" si="2"/>
        <v>1.2114891049827705</v>
      </c>
      <c r="T26" s="101">
        <v>2637367</v>
      </c>
      <c r="U26" s="105">
        <v>391188</v>
      </c>
      <c r="V26" s="103"/>
      <c r="W26" s="550"/>
      <c r="X26" s="551"/>
      <c r="Y26" s="552"/>
      <c r="Z26" s="553"/>
      <c r="AA26" s="103"/>
      <c r="AB26" s="109"/>
      <c r="AC26" s="103"/>
      <c r="AD26" s="108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</row>
    <row r="27" spans="2:61" s="118" customFormat="1" x14ac:dyDescent="0.2">
      <c r="B27" s="91" t="s">
        <v>49</v>
      </c>
      <c r="C27" s="92"/>
      <c r="D27" s="112"/>
      <c r="E27" s="94" t="s">
        <v>50</v>
      </c>
      <c r="F27" s="94"/>
      <c r="G27" s="113"/>
      <c r="H27" s="97">
        <v>164047.74</v>
      </c>
      <c r="I27" s="98">
        <v>5722.29</v>
      </c>
      <c r="J27" s="99">
        <f t="shared" si="0"/>
        <v>0.71567577088190304</v>
      </c>
      <c r="K27" s="100">
        <f t="shared" si="1"/>
        <v>1</v>
      </c>
      <c r="L27" s="111">
        <v>229220.75425</v>
      </c>
      <c r="M27" s="102">
        <v>5722.29</v>
      </c>
      <c r="N27" s="114"/>
      <c r="O27" s="114"/>
      <c r="P27" s="115">
        <v>47189.960000000006</v>
      </c>
      <c r="Q27" s="116">
        <v>239967</v>
      </c>
      <c r="R27" s="117">
        <f t="shared" si="2"/>
        <v>0.71307624890446986</v>
      </c>
      <c r="S27" s="104">
        <f t="shared" si="2"/>
        <v>1</v>
      </c>
      <c r="T27" s="101">
        <v>66178</v>
      </c>
      <c r="U27" s="105">
        <v>239967</v>
      </c>
      <c r="V27" s="114" t="s">
        <v>51</v>
      </c>
      <c r="W27" s="555"/>
      <c r="X27" s="556"/>
      <c r="Y27" s="557"/>
      <c r="Z27" s="558"/>
      <c r="AA27" s="114"/>
      <c r="AB27" s="119"/>
      <c r="AC27" s="114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</row>
    <row r="28" spans="2:61" s="134" customFormat="1" x14ac:dyDescent="0.2">
      <c r="B28" s="120" t="s">
        <v>52</v>
      </c>
      <c r="C28" s="121">
        <v>215</v>
      </c>
      <c r="D28" s="122" t="s">
        <v>53</v>
      </c>
      <c r="E28" s="123"/>
      <c r="F28" s="124"/>
      <c r="G28" s="125"/>
      <c r="H28" s="126">
        <v>33565.75</v>
      </c>
      <c r="I28" s="127"/>
      <c r="J28" s="128">
        <f t="shared" si="0"/>
        <v>0.46416027103643781</v>
      </c>
      <c r="K28" s="129" t="str">
        <f t="shared" si="1"/>
        <v xml:space="preserve"> </v>
      </c>
      <c r="L28" s="130">
        <v>72315</v>
      </c>
      <c r="M28" s="77">
        <v>0</v>
      </c>
      <c r="N28" s="131"/>
      <c r="O28" s="131"/>
      <c r="P28" s="72">
        <v>8158.5599999999995</v>
      </c>
      <c r="Q28" s="79"/>
      <c r="R28" s="74"/>
      <c r="S28" s="75"/>
      <c r="T28" s="76">
        <v>47815</v>
      </c>
      <c r="U28" s="80">
        <v>0</v>
      </c>
      <c r="V28" s="131"/>
      <c r="W28" s="559"/>
      <c r="X28" s="560"/>
      <c r="Y28" s="561"/>
      <c r="Z28" s="562"/>
      <c r="AA28" s="131"/>
      <c r="AB28" s="133"/>
      <c r="AC28" s="131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</row>
    <row r="29" spans="2:61" s="134" customFormat="1" x14ac:dyDescent="0.2">
      <c r="B29" s="120" t="s">
        <v>54</v>
      </c>
      <c r="C29" s="135">
        <v>215</v>
      </c>
      <c r="D29" s="136"/>
      <c r="E29" s="137" t="s">
        <v>55</v>
      </c>
      <c r="F29" s="66"/>
      <c r="G29" s="125"/>
      <c r="H29" s="126">
        <v>0</v>
      </c>
      <c r="I29" s="127"/>
      <c r="J29" s="128" t="str">
        <f t="shared" si="0"/>
        <v xml:space="preserve"> </v>
      </c>
      <c r="K29" s="129" t="str">
        <f t="shared" si="1"/>
        <v xml:space="preserve"> </v>
      </c>
      <c r="L29" s="130">
        <v>0</v>
      </c>
      <c r="M29" s="77">
        <v>0</v>
      </c>
      <c r="N29" s="131"/>
      <c r="O29" s="131"/>
      <c r="P29" s="72">
        <v>0</v>
      </c>
      <c r="Q29" s="79"/>
      <c r="R29" s="74"/>
      <c r="S29" s="75"/>
      <c r="T29" s="76"/>
      <c r="U29" s="80"/>
      <c r="V29" s="131"/>
      <c r="W29" s="559"/>
      <c r="X29" s="560"/>
      <c r="Y29" s="561"/>
      <c r="Z29" s="562"/>
      <c r="AA29" s="131"/>
      <c r="AB29" s="133"/>
      <c r="AC29" s="131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</row>
    <row r="30" spans="2:61" s="134" customFormat="1" x14ac:dyDescent="0.2">
      <c r="B30" s="120" t="s">
        <v>56</v>
      </c>
      <c r="C30" s="135">
        <v>216</v>
      </c>
      <c r="D30" s="81" t="s">
        <v>57</v>
      </c>
      <c r="E30" s="64"/>
      <c r="F30" s="66"/>
      <c r="G30" s="125"/>
      <c r="H30" s="126">
        <v>714872.15000000014</v>
      </c>
      <c r="I30" s="127">
        <v>1615.9970000000001</v>
      </c>
      <c r="J30" s="128">
        <f t="shared" si="0"/>
        <v>0.85789921858562057</v>
      </c>
      <c r="K30" s="129">
        <f t="shared" si="1"/>
        <v>0.85200453419096323</v>
      </c>
      <c r="L30" s="130">
        <v>833282.20204999996</v>
      </c>
      <c r="M30" s="77">
        <v>1896.7</v>
      </c>
      <c r="N30" s="131"/>
      <c r="O30" s="131"/>
      <c r="P30" s="72"/>
      <c r="Q30" s="79"/>
      <c r="R30" s="74"/>
      <c r="S30" s="75"/>
      <c r="T30" s="76"/>
      <c r="U30" s="80"/>
      <c r="V30" s="131"/>
      <c r="W30" s="559"/>
      <c r="X30" s="560"/>
      <c r="Y30" s="561"/>
      <c r="Z30" s="562"/>
      <c r="AA30" s="131"/>
      <c r="AB30" s="133"/>
      <c r="AC30" s="131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</row>
    <row r="31" spans="2:61" s="67" customFormat="1" x14ac:dyDescent="0.2">
      <c r="B31" s="120" t="s">
        <v>58</v>
      </c>
      <c r="C31" s="135">
        <v>217</v>
      </c>
      <c r="D31" s="81" t="s">
        <v>59</v>
      </c>
      <c r="E31" s="138"/>
      <c r="F31" s="66"/>
      <c r="G31" s="82"/>
      <c r="H31" s="126">
        <v>11493945.669999998</v>
      </c>
      <c r="I31" s="127">
        <v>19586.672999999999</v>
      </c>
      <c r="J31" s="128">
        <f t="shared" si="0"/>
        <v>1.1757309400572828</v>
      </c>
      <c r="K31" s="129">
        <f t="shared" si="1"/>
        <v>1.1394036887348691</v>
      </c>
      <c r="L31" s="76">
        <v>9776000</v>
      </c>
      <c r="M31" s="77">
        <v>17190.284</v>
      </c>
      <c r="N31" s="78"/>
      <c r="O31" s="78"/>
      <c r="P31" s="126">
        <v>810925.97</v>
      </c>
      <c r="Q31" s="79">
        <v>87184</v>
      </c>
      <c r="R31" s="74">
        <f t="shared" ref="R31:R32" si="3">P31/T31</f>
        <v>0.83201334831299278</v>
      </c>
      <c r="S31" s="75">
        <f>Q31/U31</f>
        <v>0.84689060284032402</v>
      </c>
      <c r="T31" s="139">
        <v>974655</v>
      </c>
      <c r="U31" s="140">
        <v>102946</v>
      </c>
      <c r="V31" s="78"/>
      <c r="W31" s="543"/>
      <c r="X31" s="261"/>
      <c r="Y31" s="453"/>
      <c r="Z31" s="549"/>
      <c r="AA31" s="78"/>
      <c r="AB31" s="3"/>
      <c r="AC31" s="78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</row>
    <row r="32" spans="2:61" s="67" customFormat="1" x14ac:dyDescent="0.2">
      <c r="B32" s="120" t="s">
        <v>60</v>
      </c>
      <c r="C32" s="121">
        <v>218</v>
      </c>
      <c r="D32" s="141" t="s">
        <v>61</v>
      </c>
      <c r="E32" s="142"/>
      <c r="F32" s="124"/>
      <c r="G32" s="82"/>
      <c r="H32" s="126">
        <v>662247.42999999993</v>
      </c>
      <c r="I32" s="127">
        <v>1441.098</v>
      </c>
      <c r="J32" s="128">
        <f t="shared" si="0"/>
        <v>0.91991202981512776</v>
      </c>
      <c r="K32" s="129">
        <f t="shared" si="1"/>
        <v>0.72054897161037046</v>
      </c>
      <c r="L32" s="76">
        <v>719903</v>
      </c>
      <c r="M32" s="77">
        <v>2000.0000788</v>
      </c>
      <c r="N32" s="78"/>
      <c r="O32" s="78"/>
      <c r="P32" s="126">
        <v>459948.01999999996</v>
      </c>
      <c r="Q32" s="79">
        <v>123122</v>
      </c>
      <c r="R32" s="74">
        <f t="shared" si="3"/>
        <v>2.5479485034650473</v>
      </c>
      <c r="S32" s="75">
        <f>Q32/U32</f>
        <v>2.3393881816454494</v>
      </c>
      <c r="T32" s="139">
        <v>180517</v>
      </c>
      <c r="U32" s="140">
        <v>52630</v>
      </c>
      <c r="V32" s="78"/>
      <c r="W32" s="543"/>
      <c r="X32" s="261"/>
      <c r="Y32" s="453"/>
      <c r="Z32" s="549"/>
      <c r="AA32" s="78"/>
      <c r="AB32" s="3"/>
      <c r="AC32" s="78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</row>
    <row r="33" spans="2:61" s="67" customFormat="1" x14ac:dyDescent="0.2">
      <c r="B33" s="120"/>
      <c r="C33" s="135"/>
      <c r="D33" s="143"/>
      <c r="E33" s="144"/>
      <c r="F33" s="66"/>
      <c r="G33" s="82"/>
      <c r="H33" s="145"/>
      <c r="I33" s="79"/>
      <c r="J33" s="74"/>
      <c r="K33" s="129"/>
      <c r="L33" s="139"/>
      <c r="M33" s="146"/>
      <c r="N33" s="78"/>
      <c r="O33" s="78"/>
      <c r="P33" s="147"/>
      <c r="Q33" s="148"/>
      <c r="R33" s="128"/>
      <c r="S33" s="75"/>
      <c r="T33" s="139"/>
      <c r="U33" s="140"/>
      <c r="V33" s="78"/>
      <c r="W33" s="543"/>
      <c r="X33" s="261"/>
      <c r="Y33" s="453"/>
      <c r="Z33" s="549"/>
      <c r="AA33" s="78"/>
      <c r="AB33" s="3"/>
      <c r="AC33" s="78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</row>
    <row r="34" spans="2:61" s="67" customFormat="1" x14ac:dyDescent="0.2">
      <c r="B34" s="52" t="s">
        <v>62</v>
      </c>
      <c r="C34" s="68"/>
      <c r="D34" s="135"/>
      <c r="E34" s="135"/>
      <c r="F34" s="149" t="s">
        <v>63</v>
      </c>
      <c r="G34" s="150"/>
      <c r="H34" s="151">
        <f>SUM(H15,H17,H28:H32)</f>
        <v>46327482.669999994</v>
      </c>
      <c r="I34" s="152">
        <f>SUM(I17,I15,I28:I32)</f>
        <v>141895.94700000001</v>
      </c>
      <c r="J34" s="85">
        <f>H34/L34</f>
        <v>1.0187245487357079</v>
      </c>
      <c r="K34" s="86">
        <f>I34/M34</f>
        <v>1.0664905620232465</v>
      </c>
      <c r="L34" s="87">
        <f>SUM(L15,L17,L28:L32)</f>
        <v>45475965.733323008</v>
      </c>
      <c r="M34" s="153">
        <f>SUM(M15,M17,M28:M32)</f>
        <v>133049.41651879999</v>
      </c>
      <c r="N34" s="154"/>
      <c r="O34" s="154"/>
      <c r="P34" s="151">
        <f>SUM(P15,P17,P28:P32)</f>
        <v>7423145.4799999986</v>
      </c>
      <c r="Q34" s="155">
        <f>SUM(Q15,Q17,Q28:Q32)</f>
        <v>1824701</v>
      </c>
      <c r="R34" s="85">
        <f>P34/T34</f>
        <v>1.0086442337062917</v>
      </c>
      <c r="S34" s="86">
        <f>Q34/U34</f>
        <v>0.98174093072454127</v>
      </c>
      <c r="T34" s="87">
        <f>SUM(T15,T17,T28:T33)</f>
        <v>7359528</v>
      </c>
      <c r="U34" s="156">
        <f>SUM(U15,U17,U28:U32)</f>
        <v>1858638</v>
      </c>
      <c r="V34" s="154"/>
      <c r="W34" s="563"/>
      <c r="X34" s="564"/>
      <c r="Y34" s="563"/>
      <c r="Z34" s="565"/>
      <c r="AA34" s="154"/>
      <c r="AB34" s="154"/>
      <c r="AC34" s="78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</row>
    <row r="35" spans="2:61" s="175" customFormat="1" x14ac:dyDescent="0.2">
      <c r="B35" s="158"/>
      <c r="C35" s="159"/>
      <c r="D35" s="160"/>
      <c r="E35" s="160"/>
      <c r="F35" s="161"/>
      <c r="G35" s="162"/>
      <c r="H35" s="163">
        <v>46327482.669999987</v>
      </c>
      <c r="I35" s="164">
        <v>141895.94699999999</v>
      </c>
      <c r="J35" s="165"/>
      <c r="K35" s="166"/>
      <c r="L35" s="167"/>
      <c r="M35" s="168"/>
      <c r="N35" s="169"/>
      <c r="O35" s="169"/>
      <c r="P35" s="170">
        <v>7423145.4799999995</v>
      </c>
      <c r="Q35" s="171">
        <v>1824701</v>
      </c>
      <c r="R35" s="172">
        <v>0</v>
      </c>
      <c r="S35" s="166"/>
      <c r="T35" s="167"/>
      <c r="U35" s="173"/>
      <c r="V35" s="169"/>
      <c r="W35" s="566"/>
      <c r="X35" s="567"/>
      <c r="Y35" s="566"/>
      <c r="Z35" s="568"/>
      <c r="AA35" s="169"/>
      <c r="AB35" s="169"/>
      <c r="AC35" s="542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</row>
    <row r="36" spans="2:61" s="67" customFormat="1" x14ac:dyDescent="0.2">
      <c r="B36" s="52"/>
      <c r="C36" s="177"/>
      <c r="D36" s="178"/>
      <c r="E36" s="178"/>
      <c r="F36" s="179" t="s">
        <v>64</v>
      </c>
      <c r="G36" s="180"/>
      <c r="H36" s="181"/>
      <c r="I36" s="182"/>
      <c r="J36" s="183"/>
      <c r="K36" s="182" t="s">
        <v>65</v>
      </c>
      <c r="L36" s="184"/>
      <c r="M36" s="185"/>
      <c r="N36" s="186"/>
      <c r="O36" s="186"/>
      <c r="P36" s="181">
        <f>P35-P34</f>
        <v>0</v>
      </c>
      <c r="Q36" s="187">
        <f>Q35-Q34</f>
        <v>0</v>
      </c>
      <c r="R36" s="183"/>
      <c r="S36" s="178"/>
      <c r="T36" s="188"/>
      <c r="U36" s="185"/>
      <c r="V36" s="186"/>
      <c r="W36" s="186"/>
      <c r="X36" s="186"/>
      <c r="Y36" s="186"/>
      <c r="Z36" s="186"/>
      <c r="AA36" s="186"/>
      <c r="AB36" s="186"/>
      <c r="AC36" s="78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</row>
    <row r="37" spans="2:61" s="67" customFormat="1" x14ac:dyDescent="0.2">
      <c r="B37" s="52" t="s">
        <v>66</v>
      </c>
      <c r="C37" s="68">
        <v>250</v>
      </c>
      <c r="D37" s="189" t="s">
        <v>67</v>
      </c>
      <c r="E37" s="135"/>
      <c r="F37" s="189"/>
      <c r="G37" s="190"/>
      <c r="H37" s="126">
        <v>22924070.540000003</v>
      </c>
      <c r="I37" s="191">
        <v>82093.188999999998</v>
      </c>
      <c r="J37" s="74">
        <f t="shared" ref="J37:K44" si="4">IF(L37=0, " ", H37/L37)</f>
        <v>1.215674293663195</v>
      </c>
      <c r="K37" s="75">
        <f t="shared" si="4"/>
        <v>1.2108139970501475</v>
      </c>
      <c r="L37" s="76">
        <v>18857082.575072665</v>
      </c>
      <c r="M37" s="77">
        <v>67800</v>
      </c>
      <c r="N37" s="78"/>
      <c r="O37" s="78"/>
      <c r="P37" s="72">
        <v>2691659.54</v>
      </c>
      <c r="Q37" s="79">
        <v>1223490</v>
      </c>
      <c r="R37" s="192">
        <f t="shared" ref="R37:S39" si="5">P37/T37</f>
        <v>1.4491786715509951</v>
      </c>
      <c r="S37" s="75">
        <f t="shared" si="5"/>
        <v>3.4464507042253523</v>
      </c>
      <c r="T37" s="76">
        <v>1857369</v>
      </c>
      <c r="U37" s="80">
        <v>355000</v>
      </c>
      <c r="V37" s="78"/>
      <c r="W37" s="78"/>
      <c r="X37" s="78"/>
      <c r="Y37" s="453"/>
      <c r="Z37" s="549"/>
      <c r="AA37" s="78"/>
      <c r="AB37" s="78"/>
      <c r="AC37" s="78"/>
      <c r="AD37" s="19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</row>
    <row r="38" spans="2:61" s="67" customFormat="1" x14ac:dyDescent="0.2">
      <c r="B38" s="52" t="s">
        <v>68</v>
      </c>
      <c r="C38" s="68">
        <v>251</v>
      </c>
      <c r="D38" s="194" t="s">
        <v>69</v>
      </c>
      <c r="E38" s="70"/>
      <c r="F38" s="194"/>
      <c r="G38" s="195"/>
      <c r="H38" s="126">
        <v>4143971.9400000004</v>
      </c>
      <c r="I38" s="191">
        <v>19314.624</v>
      </c>
      <c r="J38" s="196">
        <f>IF(L38=0, " ", H38/L38)</f>
        <v>1.5680679047625392</v>
      </c>
      <c r="K38" s="75">
        <f t="shared" si="4"/>
        <v>1.9107432555088895</v>
      </c>
      <c r="L38" s="76">
        <v>2642724.7999999998</v>
      </c>
      <c r="M38" s="77">
        <v>10108.434999999999</v>
      </c>
      <c r="N38" s="78"/>
      <c r="O38" s="78"/>
      <c r="P38" s="72">
        <v>59644.959999999992</v>
      </c>
      <c r="Q38" s="79">
        <v>34552</v>
      </c>
      <c r="R38" s="74">
        <f t="shared" si="5"/>
        <v>9.4526897670939344E-2</v>
      </c>
      <c r="S38" s="75">
        <f t="shared" si="5"/>
        <v>0.21937777777777778</v>
      </c>
      <c r="T38" s="76">
        <v>630984</v>
      </c>
      <c r="U38" s="80">
        <v>157500</v>
      </c>
      <c r="V38" s="78"/>
      <c r="W38" s="78"/>
      <c r="X38" s="78"/>
      <c r="Y38" s="453"/>
      <c r="Z38" s="549"/>
      <c r="AA38" s="78"/>
      <c r="AB38" s="78"/>
      <c r="AC38" s="78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</row>
    <row r="39" spans="2:61" s="67" customFormat="1" x14ac:dyDescent="0.2">
      <c r="B39" s="52" t="s">
        <v>70</v>
      </c>
      <c r="C39" s="68">
        <v>253</v>
      </c>
      <c r="D39" s="194" t="s">
        <v>71</v>
      </c>
      <c r="E39" s="135"/>
      <c r="F39" s="194"/>
      <c r="G39" s="195"/>
      <c r="H39" s="126">
        <v>2046443.5599999998</v>
      </c>
      <c r="I39" s="191">
        <v>13921.663</v>
      </c>
      <c r="J39" s="74">
        <f t="shared" si="4"/>
        <v>0.79365106908278671</v>
      </c>
      <c r="K39" s="75">
        <f>IF(M39=0, " ", I39/M39)</f>
        <v>0.9769588070175439</v>
      </c>
      <c r="L39" s="76">
        <v>2578517.9907399998</v>
      </c>
      <c r="M39" s="77">
        <v>14250</v>
      </c>
      <c r="N39" s="78"/>
      <c r="O39" s="78"/>
      <c r="P39" s="72">
        <v>703306.3</v>
      </c>
      <c r="Q39" s="79">
        <v>861734</v>
      </c>
      <c r="R39" s="74">
        <f t="shared" si="5"/>
        <v>1.4097139707356185</v>
      </c>
      <c r="S39" s="75">
        <f t="shared" si="5"/>
        <v>1.723468</v>
      </c>
      <c r="T39" s="76">
        <v>498900</v>
      </c>
      <c r="U39" s="80">
        <v>500000</v>
      </c>
      <c r="V39" s="78"/>
      <c r="W39" s="78"/>
      <c r="X39" s="78"/>
      <c r="Y39" s="453"/>
      <c r="Z39" s="549"/>
      <c r="AA39" s="78"/>
      <c r="AB39" s="78"/>
      <c r="AC39" s="78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</row>
    <row r="40" spans="2:61" s="211" customFormat="1" hidden="1" x14ac:dyDescent="0.2">
      <c r="B40" s="197" t="s">
        <v>65</v>
      </c>
      <c r="C40" s="198">
        <v>255</v>
      </c>
      <c r="D40" s="199" t="s">
        <v>72</v>
      </c>
      <c r="E40" s="200"/>
      <c r="F40" s="199"/>
      <c r="G40" s="201"/>
      <c r="H40" s="202"/>
      <c r="I40" s="191"/>
      <c r="J40" s="203" t="str">
        <f t="shared" si="4"/>
        <v xml:space="preserve"> </v>
      </c>
      <c r="K40" s="204" t="str">
        <f t="shared" si="4"/>
        <v xml:space="preserve"> </v>
      </c>
      <c r="L40" s="205">
        <v>0</v>
      </c>
      <c r="M40" s="206">
        <v>0</v>
      </c>
      <c r="N40" s="207"/>
      <c r="O40" s="207"/>
      <c r="P40" s="202"/>
      <c r="Q40" s="208"/>
      <c r="R40" s="203"/>
      <c r="S40" s="204"/>
      <c r="T40" s="205"/>
      <c r="U40" s="209"/>
      <c r="V40" s="207"/>
      <c r="W40" s="207"/>
      <c r="X40" s="207"/>
      <c r="Y40" s="569"/>
      <c r="Z40" s="570"/>
      <c r="AA40" s="207"/>
      <c r="AB40" s="207"/>
      <c r="AC40" s="207"/>
      <c r="AD40" s="210"/>
      <c r="AE40" s="571"/>
      <c r="AF40" s="571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</row>
    <row r="41" spans="2:61" s="67" customFormat="1" x14ac:dyDescent="0.2">
      <c r="B41" s="52" t="s">
        <v>73</v>
      </c>
      <c r="C41" s="68">
        <v>258</v>
      </c>
      <c r="D41" s="69" t="s">
        <v>74</v>
      </c>
      <c r="E41" s="70"/>
      <c r="F41" s="69"/>
      <c r="G41" s="71"/>
      <c r="H41" s="72">
        <v>686815.82</v>
      </c>
      <c r="I41" s="191">
        <v>1253.472</v>
      </c>
      <c r="J41" s="74">
        <f>IF(L41=0, " ", H41/L41)</f>
        <v>0.5119313634219006</v>
      </c>
      <c r="K41" s="75">
        <f t="shared" si="4"/>
        <v>0.35328974069898533</v>
      </c>
      <c r="L41" s="212">
        <v>1341617</v>
      </c>
      <c r="M41" s="213">
        <v>3548</v>
      </c>
      <c r="N41" s="78"/>
      <c r="O41" s="78"/>
      <c r="P41" s="72"/>
      <c r="Q41" s="79"/>
      <c r="R41" s="74"/>
      <c r="S41" s="75"/>
      <c r="T41" s="76"/>
      <c r="U41" s="80">
        <v>0</v>
      </c>
      <c r="V41" s="78"/>
      <c r="W41" s="78"/>
      <c r="X41" s="78"/>
      <c r="Y41" s="453"/>
      <c r="Z41" s="549"/>
      <c r="AA41" s="78"/>
      <c r="AB41" s="78"/>
      <c r="AC41" s="78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</row>
    <row r="42" spans="2:61" s="67" customFormat="1" x14ac:dyDescent="0.2">
      <c r="B42" s="52" t="s">
        <v>75</v>
      </c>
      <c r="C42" s="68">
        <v>258</v>
      </c>
      <c r="D42" s="69" t="s">
        <v>76</v>
      </c>
      <c r="E42" s="70"/>
      <c r="F42" s="69"/>
      <c r="G42" s="71"/>
      <c r="H42" s="72">
        <v>3484301.0700000003</v>
      </c>
      <c r="I42" s="191">
        <v>5515.0749999999998</v>
      </c>
      <c r="J42" s="192">
        <f>IF(L42=0, " ", H42/L42)</f>
        <v>0.96078231088990163</v>
      </c>
      <c r="K42" s="75">
        <f t="shared" si="4"/>
        <v>0.57460668889351951</v>
      </c>
      <c r="L42" s="212">
        <v>3626525</v>
      </c>
      <c r="M42" s="213">
        <v>9598</v>
      </c>
      <c r="N42" s="78"/>
      <c r="O42" s="78"/>
      <c r="P42" s="72"/>
      <c r="Q42" s="79"/>
      <c r="R42" s="74"/>
      <c r="S42" s="75"/>
      <c r="T42" s="76"/>
      <c r="U42" s="80">
        <v>0</v>
      </c>
      <c r="V42" s="78"/>
      <c r="W42" s="78"/>
      <c r="X42" s="78"/>
      <c r="Y42" s="453"/>
      <c r="Z42" s="549"/>
      <c r="AA42" s="78"/>
      <c r="AB42" s="78"/>
      <c r="AC42" s="78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</row>
    <row r="43" spans="2:61" s="67" customFormat="1" ht="15" x14ac:dyDescent="0.2">
      <c r="B43" s="52" t="s">
        <v>77</v>
      </c>
      <c r="C43" s="68">
        <v>261</v>
      </c>
      <c r="D43" s="69" t="s">
        <v>78</v>
      </c>
      <c r="E43" s="70"/>
      <c r="F43" s="69"/>
      <c r="G43" s="71"/>
      <c r="H43" s="72">
        <v>16732.68</v>
      </c>
      <c r="I43" s="191">
        <v>0</v>
      </c>
      <c r="J43" s="214" t="str">
        <f>IF(L43=0, " ", H43/L43)</f>
        <v xml:space="preserve"> </v>
      </c>
      <c r="K43" s="75"/>
      <c r="L43" s="76"/>
      <c r="M43" s="77">
        <v>0</v>
      </c>
      <c r="N43" s="78"/>
      <c r="O43" s="78"/>
      <c r="P43" s="72">
        <v>0</v>
      </c>
      <c r="Q43" s="79"/>
      <c r="R43" s="214"/>
      <c r="S43" s="75"/>
      <c r="T43" s="212">
        <v>0</v>
      </c>
      <c r="U43" s="80" t="s">
        <v>36</v>
      </c>
      <c r="V43" s="78"/>
      <c r="W43" s="78"/>
      <c r="X43" s="78"/>
      <c r="Y43" s="453"/>
      <c r="Z43" s="549"/>
      <c r="AA43" s="78"/>
      <c r="AB43" s="78"/>
      <c r="AC43" s="78"/>
      <c r="AD43" s="215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</row>
    <row r="44" spans="2:61" s="67" customFormat="1" x14ac:dyDescent="0.2">
      <c r="B44" s="52" t="s">
        <v>79</v>
      </c>
      <c r="C44" s="68">
        <v>262</v>
      </c>
      <c r="D44" s="194" t="s">
        <v>80</v>
      </c>
      <c r="E44" s="135"/>
      <c r="F44" s="194"/>
      <c r="G44" s="195"/>
      <c r="H44" s="83">
        <f>SUM(H45:H53)</f>
        <v>5706256.0099999998</v>
      </c>
      <c r="I44" s="216">
        <f>SUM(I45:I54)</f>
        <v>21100.022999999997</v>
      </c>
      <c r="J44" s="85">
        <f>IF(L44=0, " ", H44/L44)</f>
        <v>0.8289317996654193</v>
      </c>
      <c r="K44" s="86">
        <f t="shared" si="4"/>
        <v>0.74650709357863076</v>
      </c>
      <c r="L44" s="87">
        <v>6883866.6972400006</v>
      </c>
      <c r="M44" s="88">
        <f>SUM(M45:M53)</f>
        <v>28265</v>
      </c>
      <c r="N44" s="78"/>
      <c r="O44" s="78"/>
      <c r="P44" s="83">
        <f>SUM(P45:P52)</f>
        <v>469048.94</v>
      </c>
      <c r="Q44" s="89">
        <f>SUM(Q45:Q52)</f>
        <v>105116</v>
      </c>
      <c r="R44" s="85">
        <f>P44/T44</f>
        <v>0.26634451617519211</v>
      </c>
      <c r="S44" s="86">
        <f>Q44/U44</f>
        <v>0.15883444445116018</v>
      </c>
      <c r="T44" s="87">
        <f>SUM(T45:T53)</f>
        <v>1761061</v>
      </c>
      <c r="U44" s="90">
        <f>SUM(U45:U53)</f>
        <v>661796</v>
      </c>
      <c r="V44" s="78"/>
      <c r="W44" s="78"/>
      <c r="X44" s="78"/>
      <c r="Y44" s="453"/>
      <c r="Z44" s="549"/>
      <c r="AA44" s="78"/>
      <c r="AB44" s="78"/>
      <c r="AC44" s="78"/>
      <c r="AD44" s="19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</row>
    <row r="45" spans="2:61" s="106" customFormat="1" hidden="1" x14ac:dyDescent="0.2">
      <c r="B45" s="52"/>
      <c r="C45" s="68"/>
      <c r="D45" s="70"/>
      <c r="E45" s="137" t="s">
        <v>81</v>
      </c>
      <c r="F45" s="66"/>
      <c r="G45" s="82"/>
      <c r="H45" s="126">
        <v>1538609.19</v>
      </c>
      <c r="I45" s="191">
        <v>11029.218999999999</v>
      </c>
      <c r="J45" s="128">
        <f>H45/L45</f>
        <v>1.265592948058849</v>
      </c>
      <c r="K45" s="129">
        <f>I45/M45</f>
        <v>1.2141368339938352</v>
      </c>
      <c r="L45" s="139">
        <v>1215722</v>
      </c>
      <c r="M45" s="146">
        <v>9084</v>
      </c>
      <c r="N45" s="78"/>
      <c r="O45" s="78"/>
      <c r="P45" s="126"/>
      <c r="Q45" s="127"/>
      <c r="R45" s="128"/>
      <c r="S45" s="75"/>
      <c r="T45" s="139"/>
      <c r="U45" s="140"/>
      <c r="V45" s="78"/>
      <c r="W45" s="543"/>
      <c r="X45" s="261"/>
      <c r="Y45" s="453"/>
      <c r="Z45" s="549"/>
      <c r="AA45" s="78"/>
      <c r="AB45" s="3"/>
      <c r="AC45" s="78"/>
      <c r="AD45" s="3"/>
      <c r="AE45" s="3"/>
      <c r="AF45" s="3"/>
      <c r="AG45" s="3"/>
      <c r="AH45" s="3"/>
      <c r="AI45" s="572"/>
      <c r="AJ45" s="3"/>
      <c r="AK45" s="3"/>
      <c r="AL45" s="3"/>
      <c r="AM45" s="3"/>
      <c r="AN45" s="3"/>
      <c r="AO45" s="3"/>
      <c r="AP45" s="3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</row>
    <row r="46" spans="2:61" s="106" customFormat="1" hidden="1" x14ac:dyDescent="0.2">
      <c r="B46" s="52"/>
      <c r="C46" s="68"/>
      <c r="D46" s="70"/>
      <c r="E46" s="137" t="s">
        <v>82</v>
      </c>
      <c r="F46" s="66"/>
      <c r="G46" s="82"/>
      <c r="H46" s="126">
        <v>108512.56999999999</v>
      </c>
      <c r="I46" s="191">
        <v>440.483</v>
      </c>
      <c r="J46" s="128">
        <f>H46/L46</f>
        <v>0.47709157338445168</v>
      </c>
      <c r="K46" s="129">
        <f>I46/M46</f>
        <v>0.43569040553907024</v>
      </c>
      <c r="L46" s="139">
        <v>227446</v>
      </c>
      <c r="M46" s="146">
        <v>1011</v>
      </c>
      <c r="N46" s="78"/>
      <c r="O46" s="78"/>
      <c r="P46" s="126">
        <v>184846.86</v>
      </c>
      <c r="Q46" s="127">
        <v>68443</v>
      </c>
      <c r="R46" s="128">
        <f>P46/T46</f>
        <v>0.46259709448552871</v>
      </c>
      <c r="S46" s="75">
        <f>Q46/U46</f>
        <v>0.32822285949953484</v>
      </c>
      <c r="T46" s="139">
        <v>399585</v>
      </c>
      <c r="U46" s="140">
        <v>208526</v>
      </c>
      <c r="V46" s="78"/>
      <c r="W46" s="543"/>
      <c r="X46" s="261"/>
      <c r="Y46" s="453"/>
      <c r="Z46" s="549"/>
      <c r="AA46" s="78"/>
      <c r="AB46" s="3"/>
      <c r="AC46" s="78"/>
      <c r="AD46" s="3"/>
      <c r="AE46" s="3"/>
      <c r="AF46" s="3"/>
      <c r="AG46" s="3"/>
      <c r="AH46" s="3"/>
      <c r="AI46" s="572"/>
      <c r="AJ46" s="3"/>
      <c r="AK46" s="3"/>
      <c r="AL46" s="3"/>
      <c r="AM46" s="3"/>
      <c r="AN46" s="3"/>
      <c r="AO46" s="3"/>
      <c r="AP46" s="3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</row>
    <row r="47" spans="2:61" s="106" customFormat="1" hidden="1" x14ac:dyDescent="0.2">
      <c r="B47" s="52"/>
      <c r="C47" s="68"/>
      <c r="D47" s="70"/>
      <c r="E47" s="217" t="s">
        <v>83</v>
      </c>
      <c r="F47" s="66"/>
      <c r="G47" s="82"/>
      <c r="H47" s="126"/>
      <c r="I47" s="191"/>
      <c r="J47" s="128"/>
      <c r="K47" s="129"/>
      <c r="L47" s="139"/>
      <c r="M47" s="146"/>
      <c r="N47" s="78"/>
      <c r="O47" s="78"/>
      <c r="P47" s="126">
        <v>0</v>
      </c>
      <c r="Q47" s="127">
        <v>0</v>
      </c>
      <c r="R47" s="128"/>
      <c r="S47" s="75"/>
      <c r="T47" s="139"/>
      <c r="U47" s="140"/>
      <c r="V47" s="78"/>
      <c r="W47" s="543"/>
      <c r="X47" s="261"/>
      <c r="Y47" s="453"/>
      <c r="Z47" s="549"/>
      <c r="AA47" s="78"/>
      <c r="AB47" s="3"/>
      <c r="AC47" s="78"/>
      <c r="AD47" s="3"/>
      <c r="AE47" s="3"/>
      <c r="AF47" s="3"/>
      <c r="AG47" s="3"/>
      <c r="AH47" s="3"/>
      <c r="AI47" s="572"/>
      <c r="AJ47" s="3"/>
      <c r="AK47" s="3"/>
      <c r="AL47" s="3"/>
      <c r="AM47" s="3"/>
      <c r="AN47" s="3"/>
      <c r="AO47" s="3"/>
      <c r="AP47" s="3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</row>
    <row r="48" spans="2:61" s="106" customFormat="1" hidden="1" x14ac:dyDescent="0.2">
      <c r="B48" s="52"/>
      <c r="C48" s="68"/>
      <c r="D48" s="70"/>
      <c r="E48" s="217" t="s">
        <v>84</v>
      </c>
      <c r="F48" s="66"/>
      <c r="G48" s="82"/>
      <c r="H48" s="126">
        <v>721690.73</v>
      </c>
      <c r="I48" s="191">
        <v>1145.1289999999999</v>
      </c>
      <c r="J48" s="128">
        <f>H48/L48</f>
        <v>0.99059591622720444</v>
      </c>
      <c r="K48" s="129">
        <f>I48/M48</f>
        <v>0.3849173109243697</v>
      </c>
      <c r="L48" s="139">
        <v>728542</v>
      </c>
      <c r="M48" s="146">
        <v>2975</v>
      </c>
      <c r="N48" s="78"/>
      <c r="O48" s="78"/>
      <c r="P48" s="126">
        <v>107231.01</v>
      </c>
      <c r="Q48" s="127">
        <v>18001</v>
      </c>
      <c r="R48" s="128">
        <f>P48/T48</f>
        <v>2.3370531569426585</v>
      </c>
      <c r="S48" s="75">
        <f>Q48/U48</f>
        <v>0.76275423728813563</v>
      </c>
      <c r="T48" s="139">
        <v>45883</v>
      </c>
      <c r="U48" s="140">
        <v>23600</v>
      </c>
      <c r="V48" s="78"/>
      <c r="W48" s="543"/>
      <c r="X48" s="261"/>
      <c r="Y48" s="453"/>
      <c r="Z48" s="549"/>
      <c r="AA48" s="78"/>
      <c r="AB48" s="3"/>
      <c r="AC48" s="78"/>
      <c r="AD48" s="3"/>
      <c r="AE48" s="3"/>
      <c r="AF48" s="3"/>
      <c r="AG48" s="3"/>
      <c r="AH48" s="3"/>
      <c r="AI48" s="572"/>
      <c r="AJ48" s="3"/>
      <c r="AK48" s="3"/>
      <c r="AL48" s="3"/>
      <c r="AM48" s="3"/>
      <c r="AN48" s="3"/>
      <c r="AO48" s="3"/>
      <c r="AP48" s="3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</row>
    <row r="49" spans="2:61" s="106" customFormat="1" hidden="1" x14ac:dyDescent="0.2">
      <c r="B49" s="52"/>
      <c r="C49" s="68"/>
      <c r="D49" s="70"/>
      <c r="E49" s="217" t="s">
        <v>85</v>
      </c>
      <c r="F49" s="66"/>
      <c r="G49" s="82"/>
      <c r="H49" s="126"/>
      <c r="I49" s="218"/>
      <c r="J49" s="128"/>
      <c r="K49" s="129"/>
      <c r="L49" s="139"/>
      <c r="M49" s="146"/>
      <c r="N49" s="78"/>
      <c r="O49" s="78"/>
      <c r="P49" s="126"/>
      <c r="Q49" s="127"/>
      <c r="R49" s="128"/>
      <c r="S49" s="75"/>
      <c r="T49" s="139"/>
      <c r="U49" s="140"/>
      <c r="V49" s="78"/>
      <c r="W49" s="543"/>
      <c r="X49" s="261"/>
      <c r="Y49" s="453"/>
      <c r="Z49" s="549"/>
      <c r="AA49" s="78"/>
      <c r="AB49" s="3"/>
      <c r="AC49" s="78"/>
      <c r="AD49" s="3"/>
      <c r="AE49" s="3"/>
      <c r="AF49" s="3"/>
      <c r="AG49" s="3"/>
      <c r="AH49" s="3"/>
      <c r="AI49" s="572"/>
      <c r="AJ49" s="3"/>
      <c r="AK49" s="3"/>
      <c r="AL49" s="3"/>
      <c r="AM49" s="3"/>
      <c r="AN49" s="3"/>
      <c r="AO49" s="3"/>
      <c r="AP49" s="3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</row>
    <row r="50" spans="2:61" s="106" customFormat="1" hidden="1" x14ac:dyDescent="0.2">
      <c r="B50" s="52"/>
      <c r="C50" s="68"/>
      <c r="D50" s="70"/>
      <c r="E50" s="217" t="s">
        <v>86</v>
      </c>
      <c r="F50" s="66"/>
      <c r="G50" s="82"/>
      <c r="H50" s="126">
        <v>2866818.7699999996</v>
      </c>
      <c r="I50" s="191">
        <v>7013.4089999999997</v>
      </c>
      <c r="J50" s="128">
        <f t="shared" ref="J50:K52" si="6">H50/L50</f>
        <v>0.8975438460823193</v>
      </c>
      <c r="K50" s="129">
        <f t="shared" si="6"/>
        <v>0.63636775247255239</v>
      </c>
      <c r="L50" s="139">
        <v>3194071</v>
      </c>
      <c r="M50" s="146">
        <v>11021</v>
      </c>
      <c r="N50" s="78"/>
      <c r="O50" s="78"/>
      <c r="P50" s="126">
        <v>79000.100000000006</v>
      </c>
      <c r="Q50" s="127">
        <v>5140</v>
      </c>
      <c r="R50" s="128">
        <f t="shared" ref="R50:S52" si="7">P50/T50</f>
        <v>9.3530204298121825E-2</v>
      </c>
      <c r="S50" s="75">
        <f t="shared" si="7"/>
        <v>1.8516850694381901E-2</v>
      </c>
      <c r="T50" s="139">
        <v>844648</v>
      </c>
      <c r="U50" s="140">
        <v>277585</v>
      </c>
      <c r="V50" s="78"/>
      <c r="W50" s="543"/>
      <c r="X50" s="261"/>
      <c r="Y50" s="453"/>
      <c r="Z50" s="549"/>
      <c r="AA50" s="78"/>
      <c r="AB50" s="3"/>
      <c r="AC50" s="78"/>
      <c r="AD50" s="3"/>
      <c r="AE50" s="3"/>
      <c r="AF50" s="3"/>
      <c r="AG50" s="3"/>
      <c r="AH50" s="3"/>
      <c r="AI50" s="572"/>
      <c r="AJ50" s="3"/>
      <c r="AK50" s="3"/>
      <c r="AL50" s="3"/>
      <c r="AM50" s="3"/>
      <c r="AN50" s="3"/>
      <c r="AO50" s="3"/>
      <c r="AP50" s="3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</row>
    <row r="51" spans="2:61" s="106" customFormat="1" hidden="1" x14ac:dyDescent="0.2">
      <c r="B51" s="52"/>
      <c r="C51" s="68"/>
      <c r="D51" s="70"/>
      <c r="E51" s="137" t="s">
        <v>87</v>
      </c>
      <c r="F51" s="66"/>
      <c r="G51" s="82"/>
      <c r="H51" s="126">
        <v>16413.800000000003</v>
      </c>
      <c r="I51" s="191">
        <v>33.146000000000001</v>
      </c>
      <c r="J51" s="128">
        <f t="shared" si="6"/>
        <v>4.413142257951766E-2</v>
      </c>
      <c r="K51" s="129">
        <f t="shared" si="6"/>
        <v>3.060572483841182E-2</v>
      </c>
      <c r="L51" s="139">
        <v>371930</v>
      </c>
      <c r="M51" s="146">
        <v>1083</v>
      </c>
      <c r="N51" s="78"/>
      <c r="O51" s="78"/>
      <c r="P51" s="126">
        <v>7817.33</v>
      </c>
      <c r="Q51" s="127">
        <v>0</v>
      </c>
      <c r="R51" s="128">
        <f t="shared" si="7"/>
        <v>0.17455241710394104</v>
      </c>
      <c r="S51" s="75">
        <f t="shared" si="7"/>
        <v>0</v>
      </c>
      <c r="T51" s="139">
        <v>44785</v>
      </c>
      <c r="U51" s="140">
        <v>18915</v>
      </c>
      <c r="V51" s="78"/>
      <c r="W51" s="543"/>
      <c r="X51" s="261"/>
      <c r="Y51" s="453"/>
      <c r="Z51" s="549"/>
      <c r="AA51" s="78"/>
      <c r="AB51" s="3"/>
      <c r="AC51" s="78"/>
      <c r="AD51" s="3"/>
      <c r="AE51" s="3"/>
      <c r="AF51" s="3"/>
      <c r="AG51" s="3"/>
      <c r="AH51" s="3"/>
      <c r="AI51" s="572"/>
      <c r="AJ51" s="3"/>
      <c r="AK51" s="3"/>
      <c r="AL51" s="3"/>
      <c r="AM51" s="3"/>
      <c r="AN51" s="3"/>
      <c r="AO51" s="3"/>
      <c r="AP51" s="3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</row>
    <row r="52" spans="2:61" s="106" customFormat="1" hidden="1" x14ac:dyDescent="0.2">
      <c r="B52" s="52"/>
      <c r="C52" s="68"/>
      <c r="D52" s="70"/>
      <c r="E52" s="137" t="s">
        <v>88</v>
      </c>
      <c r="F52" s="66"/>
      <c r="G52" s="82"/>
      <c r="H52" s="126">
        <v>353652.58</v>
      </c>
      <c r="I52" s="191">
        <v>892.98400000000004</v>
      </c>
      <c r="J52" s="128">
        <f t="shared" si="6"/>
        <v>0.30855563165540439</v>
      </c>
      <c r="K52" s="129">
        <f t="shared" si="6"/>
        <v>0.28889809123261084</v>
      </c>
      <c r="L52" s="139">
        <v>1146155</v>
      </c>
      <c r="M52" s="146">
        <v>3091</v>
      </c>
      <c r="N52" s="78"/>
      <c r="O52" s="78"/>
      <c r="P52" s="126">
        <v>90153.64</v>
      </c>
      <c r="Q52" s="127">
        <v>13532</v>
      </c>
      <c r="R52" s="128">
        <f t="shared" si="7"/>
        <v>0.21154880795945186</v>
      </c>
      <c r="S52" s="75">
        <f t="shared" si="7"/>
        <v>0.10161447773522565</v>
      </c>
      <c r="T52" s="139">
        <v>426160</v>
      </c>
      <c r="U52" s="140">
        <v>133170</v>
      </c>
      <c r="V52" s="78"/>
      <c r="W52" s="543"/>
      <c r="X52" s="261"/>
      <c r="Y52" s="453"/>
      <c r="Z52" s="549"/>
      <c r="AA52" s="78"/>
      <c r="AB52" s="3"/>
      <c r="AC52" s="78"/>
      <c r="AD52" s="3"/>
      <c r="AE52" s="3"/>
      <c r="AF52" s="3"/>
      <c r="AG52" s="3"/>
      <c r="AH52" s="3"/>
      <c r="AI52" s="572"/>
      <c r="AJ52" s="3"/>
      <c r="AK52" s="3"/>
      <c r="AL52" s="3"/>
      <c r="AM52" s="3"/>
      <c r="AN52" s="3"/>
      <c r="AO52" s="3"/>
      <c r="AP52" s="3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</row>
    <row r="53" spans="2:61" s="106" customFormat="1" hidden="1" x14ac:dyDescent="0.2">
      <c r="B53" s="52"/>
      <c r="C53" s="68"/>
      <c r="D53" s="70"/>
      <c r="E53" s="137" t="s">
        <v>89</v>
      </c>
      <c r="F53" s="66"/>
      <c r="G53" s="82"/>
      <c r="H53" s="126">
        <v>100558.37</v>
      </c>
      <c r="I53" s="191">
        <v>545.65300000000002</v>
      </c>
      <c r="J53" s="128"/>
      <c r="K53" s="129"/>
      <c r="L53" s="139"/>
      <c r="M53" s="146"/>
      <c r="N53" s="78"/>
      <c r="O53" s="78"/>
      <c r="P53" s="126"/>
      <c r="Q53" s="127"/>
      <c r="R53" s="128"/>
      <c r="S53" s="75"/>
      <c r="T53" s="139"/>
      <c r="U53" s="140"/>
      <c r="V53" s="78"/>
      <c r="W53" s="543"/>
      <c r="X53" s="261"/>
      <c r="Y53" s="453"/>
      <c r="Z53" s="549"/>
      <c r="AA53" s="78"/>
      <c r="AB53" s="3"/>
      <c r="AC53" s="78"/>
      <c r="AD53" s="3"/>
      <c r="AE53" s="3"/>
      <c r="AF53" s="3"/>
      <c r="AG53" s="3"/>
      <c r="AH53" s="3"/>
      <c r="AI53" s="572"/>
      <c r="AJ53" s="3"/>
      <c r="AK53" s="3"/>
      <c r="AL53" s="3"/>
      <c r="AM53" s="3"/>
      <c r="AN53" s="3"/>
      <c r="AO53" s="3"/>
      <c r="AP53" s="3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</row>
    <row r="54" spans="2:61" s="67" customFormat="1" x14ac:dyDescent="0.2">
      <c r="B54" s="52"/>
      <c r="C54" s="68"/>
      <c r="D54" s="70"/>
      <c r="E54" s="70"/>
      <c r="F54" s="69"/>
      <c r="G54" s="71"/>
      <c r="H54" s="145"/>
      <c r="I54" s="219"/>
      <c r="J54" s="74"/>
      <c r="K54" s="75" t="str">
        <f t="shared" ref="K54:K55" si="8">IF(M54=0, " ", I54/M54)</f>
        <v xml:space="preserve"> </v>
      </c>
      <c r="L54" s="76"/>
      <c r="M54" s="77"/>
      <c r="N54" s="78"/>
      <c r="O54" s="78"/>
      <c r="P54" s="145"/>
      <c r="Q54" s="148"/>
      <c r="R54" s="74"/>
      <c r="S54" s="75"/>
      <c r="T54" s="76"/>
      <c r="U54" s="80"/>
      <c r="V54" s="78"/>
      <c r="W54" s="78"/>
      <c r="X54" s="78"/>
      <c r="Y54" s="453"/>
      <c r="Z54" s="549"/>
      <c r="AA54" s="78"/>
      <c r="AB54" s="78"/>
      <c r="AC54" s="78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</row>
    <row r="55" spans="2:61" s="67" customFormat="1" x14ac:dyDescent="0.2">
      <c r="B55" s="52" t="s">
        <v>90</v>
      </c>
      <c r="C55" s="68"/>
      <c r="D55" s="135"/>
      <c r="E55" s="135"/>
      <c r="F55" s="149" t="s">
        <v>91</v>
      </c>
      <c r="G55" s="150"/>
      <c r="H55" s="151">
        <f>SUM(H37:H44)</f>
        <v>39008591.620000005</v>
      </c>
      <c r="I55" s="220">
        <f>SUM(I37:I44)</f>
        <v>143198.04599999997</v>
      </c>
      <c r="J55" s="221">
        <f>H55/L55</f>
        <v>1.0856729456382295</v>
      </c>
      <c r="K55" s="86">
        <f t="shared" si="8"/>
        <v>1.0720869336611327</v>
      </c>
      <c r="L55" s="87">
        <f>SUM(L37:L44)</f>
        <v>35930334.063052669</v>
      </c>
      <c r="M55" s="153">
        <f>SUM(M37:M44)</f>
        <v>133569.435</v>
      </c>
      <c r="N55" s="154"/>
      <c r="O55" s="154"/>
      <c r="P55" s="151">
        <f>SUM(P37:P44)</f>
        <v>3923659.7399999998</v>
      </c>
      <c r="Q55" s="155">
        <f>SUM(Q37:Q44)</f>
        <v>2224892</v>
      </c>
      <c r="R55" s="85">
        <f>P55/T55</f>
        <v>0.82632693204366847</v>
      </c>
      <c r="S55" s="86">
        <f>Q55/U55</f>
        <v>1.3288522459588985</v>
      </c>
      <c r="T55" s="87">
        <f>SUM(T37:T44)</f>
        <v>4748314</v>
      </c>
      <c r="U55" s="156">
        <f>SUM(U37:U44)</f>
        <v>1674296</v>
      </c>
      <c r="V55" s="154"/>
      <c r="W55" s="563"/>
      <c r="X55" s="564"/>
      <c r="Y55" s="563"/>
      <c r="Z55" s="565"/>
      <c r="AA55" s="154"/>
      <c r="AB55" s="154"/>
      <c r="AC55" s="78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</row>
    <row r="56" spans="2:61" s="175" customFormat="1" x14ac:dyDescent="0.2">
      <c r="B56" s="158"/>
      <c r="C56" s="159"/>
      <c r="D56" s="160"/>
      <c r="E56" s="160"/>
      <c r="F56" s="222"/>
      <c r="G56" s="162"/>
      <c r="H56" s="170">
        <v>39008591.620000005</v>
      </c>
      <c r="I56" s="223">
        <v>143198.046</v>
      </c>
      <c r="J56" s="165">
        <v>0</v>
      </c>
      <c r="K56" s="166"/>
      <c r="L56" s="167"/>
      <c r="M56" s="168"/>
      <c r="N56" s="169"/>
      <c r="O56" s="169"/>
      <c r="P56" s="170">
        <v>3923659.7399999998</v>
      </c>
      <c r="Q56" s="224">
        <v>2224892</v>
      </c>
      <c r="R56" s="225"/>
      <c r="S56" s="166"/>
      <c r="T56" s="167"/>
      <c r="U56" s="173"/>
      <c r="V56" s="169"/>
      <c r="W56" s="566"/>
      <c r="X56" s="567"/>
      <c r="Y56" s="566"/>
      <c r="Z56" s="568"/>
      <c r="AA56" s="169"/>
      <c r="AB56" s="169"/>
      <c r="AC56" s="542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</row>
    <row r="57" spans="2:61" s="67" customFormat="1" x14ac:dyDescent="0.2">
      <c r="B57" s="52"/>
      <c r="C57" s="226"/>
      <c r="D57" s="227"/>
      <c r="E57" s="227"/>
      <c r="F57" s="228" t="s">
        <v>92</v>
      </c>
      <c r="G57" s="150"/>
      <c r="H57" s="229"/>
      <c r="I57" s="230"/>
      <c r="J57" s="231"/>
      <c r="K57" s="232"/>
      <c r="L57" s="233"/>
      <c r="M57" s="234"/>
      <c r="N57" s="154"/>
      <c r="O57" s="154"/>
      <c r="P57" s="229"/>
      <c r="Q57" s="235"/>
      <c r="R57" s="236"/>
      <c r="S57" s="232"/>
      <c r="T57" s="233"/>
      <c r="U57" s="237"/>
      <c r="V57" s="154"/>
      <c r="W57" s="563"/>
      <c r="X57" s="564"/>
      <c r="Y57" s="563"/>
      <c r="Z57" s="565"/>
      <c r="AA57" s="154"/>
      <c r="AB57" s="154"/>
      <c r="AC57" s="78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</row>
    <row r="58" spans="2:61" s="67" customFormat="1" x14ac:dyDescent="0.2">
      <c r="B58" s="52" t="s">
        <v>93</v>
      </c>
      <c r="C58" s="68">
        <v>249</v>
      </c>
      <c r="D58" s="189" t="s">
        <v>94</v>
      </c>
      <c r="E58" s="135"/>
      <c r="F58" s="189"/>
      <c r="G58" s="150"/>
      <c r="H58" s="72">
        <v>923921.34000000008</v>
      </c>
      <c r="I58" s="79">
        <v>17348.304</v>
      </c>
      <c r="J58" s="238">
        <f t="shared" ref="J58:J59" si="9">IF(L58=0, " ", H58/L58)</f>
        <v>0.94576956433236581</v>
      </c>
      <c r="K58" s="75">
        <f>I58/M58</f>
        <v>1.0000751714993947</v>
      </c>
      <c r="L58" s="76">
        <v>976898.99827999994</v>
      </c>
      <c r="M58" s="239">
        <v>17347</v>
      </c>
      <c r="N58" s="154"/>
      <c r="O58" s="154"/>
      <c r="P58" s="72">
        <v>164268.69000000003</v>
      </c>
      <c r="Q58" s="240">
        <v>430548</v>
      </c>
      <c r="R58" s="74"/>
      <c r="S58" s="75"/>
      <c r="T58" s="76">
        <v>181029</v>
      </c>
      <c r="U58" s="241">
        <v>0</v>
      </c>
      <c r="V58" s="154"/>
      <c r="W58" s="563"/>
      <c r="X58" s="564"/>
      <c r="Y58" s="563"/>
      <c r="Z58" s="565"/>
      <c r="AA58" s="154"/>
      <c r="AB58" s="154"/>
      <c r="AC58" s="78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</row>
    <row r="59" spans="2:61" s="67" customFormat="1" x14ac:dyDescent="0.2">
      <c r="B59" s="52" t="s">
        <v>95</v>
      </c>
      <c r="C59" s="68">
        <v>249</v>
      </c>
      <c r="D59" s="189" t="s">
        <v>96</v>
      </c>
      <c r="E59" s="135"/>
      <c r="F59" s="189"/>
      <c r="G59" s="150"/>
      <c r="H59" s="72">
        <v>10027.91</v>
      </c>
      <c r="I59" s="79">
        <v>0</v>
      </c>
      <c r="J59" s="242" t="str">
        <f t="shared" si="9"/>
        <v xml:space="preserve"> </v>
      </c>
      <c r="K59" s="75"/>
      <c r="L59" s="76">
        <v>0</v>
      </c>
      <c r="M59" s="239"/>
      <c r="N59" s="154"/>
      <c r="O59" s="154"/>
      <c r="P59" s="72">
        <v>0</v>
      </c>
      <c r="Q59" s="243">
        <v>0</v>
      </c>
      <c r="R59" s="85"/>
      <c r="S59" s="86"/>
      <c r="T59" s="87">
        <v>0</v>
      </c>
      <c r="U59" s="156"/>
      <c r="V59" s="154"/>
      <c r="W59" s="563"/>
      <c r="X59" s="564"/>
      <c r="Y59" s="563"/>
      <c r="Z59" s="565"/>
      <c r="AA59" s="154"/>
      <c r="AB59" s="154"/>
      <c r="AC59" s="78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</row>
    <row r="60" spans="2:61" s="67" customFormat="1" x14ac:dyDescent="0.2">
      <c r="B60" s="52"/>
      <c r="C60" s="68"/>
      <c r="D60" s="135"/>
      <c r="E60" s="135"/>
      <c r="F60" s="189"/>
      <c r="G60" s="150"/>
      <c r="H60" s="145"/>
      <c r="I60" s="244"/>
      <c r="J60" s="238"/>
      <c r="K60" s="75"/>
      <c r="L60" s="76"/>
      <c r="M60" s="239"/>
      <c r="N60" s="154"/>
      <c r="O60" s="154"/>
      <c r="P60" s="151"/>
      <c r="Q60" s="243"/>
      <c r="R60" s="85"/>
      <c r="S60" s="86"/>
      <c r="T60" s="87"/>
      <c r="U60" s="156"/>
      <c r="V60" s="154"/>
      <c r="W60" s="563"/>
      <c r="X60" s="564"/>
      <c r="Y60" s="563"/>
      <c r="Z60" s="565"/>
      <c r="AA60" s="154"/>
      <c r="AB60" s="154"/>
      <c r="AC60" s="78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</row>
    <row r="61" spans="2:61" s="67" customFormat="1" x14ac:dyDescent="0.2">
      <c r="B61" s="52" t="s">
        <v>97</v>
      </c>
      <c r="C61" s="68"/>
      <c r="D61" s="135"/>
      <c r="E61" s="135"/>
      <c r="F61" s="149" t="s">
        <v>98</v>
      </c>
      <c r="G61" s="150"/>
      <c r="H61" s="151">
        <f>SUM(H58:H59)</f>
        <v>933949.25000000012</v>
      </c>
      <c r="I61" s="152">
        <f>SUM(I58:I60)</f>
        <v>17348.304</v>
      </c>
      <c r="J61" s="221">
        <f>H61/L61</f>
        <v>0.95603460710306765</v>
      </c>
      <c r="K61" s="86">
        <f>I61/M61</f>
        <v>1.0000751714993947</v>
      </c>
      <c r="L61" s="87">
        <f>SUM(L58:L59)</f>
        <v>976898.99827999994</v>
      </c>
      <c r="M61" s="153">
        <f>SUM(M58:M59)</f>
        <v>17347</v>
      </c>
      <c r="N61" s="154"/>
      <c r="O61" s="154"/>
      <c r="P61" s="151">
        <f>SUM(P58:P59)</f>
        <v>164268.69000000003</v>
      </c>
      <c r="Q61" s="243">
        <f>SUM(Q58:Q60)</f>
        <v>430548</v>
      </c>
      <c r="R61" s="85">
        <f>P61/T61</f>
        <v>0.9074164360406346</v>
      </c>
      <c r="S61" s="86">
        <f>Q61/U61</f>
        <v>1.0000441317541908</v>
      </c>
      <c r="T61" s="87">
        <f>SUM(T58:T59)</f>
        <v>181029</v>
      </c>
      <c r="U61" s="156">
        <v>430529</v>
      </c>
      <c r="V61" s="154"/>
      <c r="W61" s="563"/>
      <c r="X61" s="564"/>
      <c r="Y61" s="563"/>
      <c r="Z61" s="565"/>
      <c r="AA61" s="154"/>
      <c r="AB61" s="154"/>
      <c r="AC61" s="78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</row>
    <row r="62" spans="2:61" s="175" customFormat="1" x14ac:dyDescent="0.2">
      <c r="B62" s="158"/>
      <c r="C62" s="159"/>
      <c r="D62" s="160"/>
      <c r="E62" s="160"/>
      <c r="F62" s="222"/>
      <c r="G62" s="162"/>
      <c r="H62" s="170">
        <v>933949.25000000012</v>
      </c>
      <c r="I62" s="164">
        <v>17348.304</v>
      </c>
      <c r="J62" s="165"/>
      <c r="K62" s="166"/>
      <c r="L62" s="167"/>
      <c r="M62" s="168"/>
      <c r="N62" s="169"/>
      <c r="O62" s="169"/>
      <c r="P62" s="170">
        <v>164268.69000000003</v>
      </c>
      <c r="Q62" s="224">
        <v>0</v>
      </c>
      <c r="R62" s="225"/>
      <c r="S62" s="166"/>
      <c r="T62" s="167"/>
      <c r="U62" s="173"/>
      <c r="V62" s="169"/>
      <c r="W62" s="566"/>
      <c r="X62" s="567"/>
      <c r="Y62" s="566"/>
      <c r="Z62" s="568"/>
      <c r="AA62" s="169"/>
      <c r="AB62" s="169"/>
      <c r="AC62" s="542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</row>
    <row r="63" spans="2:61" s="259" customFormat="1" x14ac:dyDescent="0.2">
      <c r="B63" s="245"/>
      <c r="C63" s="246"/>
      <c r="D63" s="247"/>
      <c r="E63" s="247"/>
      <c r="F63" s="248" t="s">
        <v>99</v>
      </c>
      <c r="G63" s="193"/>
      <c r="H63" s="249"/>
      <c r="I63" s="250"/>
      <c r="J63" s="251"/>
      <c r="K63" s="250"/>
      <c r="L63" s="252"/>
      <c r="M63" s="253"/>
      <c r="N63" s="254"/>
      <c r="O63" s="254"/>
      <c r="P63" s="249"/>
      <c r="Q63" s="255"/>
      <c r="R63" s="251"/>
      <c r="S63" s="250"/>
      <c r="T63" s="256"/>
      <c r="U63" s="257"/>
      <c r="V63" s="254"/>
      <c r="W63" s="254"/>
      <c r="X63" s="254"/>
      <c r="Y63" s="254"/>
      <c r="Z63" s="254"/>
      <c r="AA63" s="254"/>
      <c r="AB63" s="254"/>
      <c r="AC63" s="78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483"/>
      <c r="AP63" s="483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</row>
    <row r="64" spans="2:61" s="260" customFormat="1" ht="13.5" x14ac:dyDescent="0.2">
      <c r="B64" s="52" t="s">
        <v>100</v>
      </c>
      <c r="C64" s="68">
        <v>254</v>
      </c>
      <c r="D64" s="66" t="s">
        <v>101</v>
      </c>
      <c r="E64" s="135"/>
      <c r="F64" s="66"/>
      <c r="G64" s="3"/>
      <c r="H64" s="72">
        <v>4028529.6999999997</v>
      </c>
      <c r="I64" s="79">
        <v>8760</v>
      </c>
      <c r="J64" s="196">
        <f>IF(L64=0, " ", H64/L64)</f>
        <v>0.77471724999999991</v>
      </c>
      <c r="K64" s="75">
        <f>I64/M64</f>
        <v>1</v>
      </c>
      <c r="L64" s="76">
        <v>5200000</v>
      </c>
      <c r="M64" s="80">
        <v>8760</v>
      </c>
      <c r="N64" s="261"/>
      <c r="O64" s="261"/>
      <c r="P64" s="145"/>
      <c r="Q64" s="148"/>
      <c r="R64" s="196"/>
      <c r="S64" s="75"/>
      <c r="T64" s="76"/>
      <c r="U64" s="80"/>
      <c r="V64" s="261"/>
      <c r="W64" s="261"/>
      <c r="X64" s="261"/>
      <c r="Y64" s="261"/>
      <c r="Z64" s="261"/>
      <c r="AA64" s="261"/>
      <c r="AB64" s="261"/>
      <c r="AC64" s="78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265"/>
      <c r="AP64" s="265"/>
      <c r="AQ64" s="262"/>
      <c r="AR64" s="262"/>
      <c r="AS64" s="262"/>
      <c r="AT64" s="262"/>
      <c r="AU64" s="262"/>
      <c r="AV64" s="262"/>
      <c r="AW64" s="262"/>
      <c r="AX64" s="262"/>
      <c r="AY64" s="262"/>
      <c r="AZ64" s="262"/>
      <c r="BA64" s="262"/>
      <c r="BB64" s="262"/>
      <c r="BC64" s="262"/>
      <c r="BD64" s="262"/>
      <c r="BE64" s="262"/>
      <c r="BF64" s="262"/>
      <c r="BG64" s="262"/>
      <c r="BH64" s="262"/>
      <c r="BI64" s="262"/>
    </row>
    <row r="65" spans="1:61" s="260" customFormat="1" x14ac:dyDescent="0.2">
      <c r="B65" s="52" t="s">
        <v>102</v>
      </c>
      <c r="C65" s="68"/>
      <c r="D65" s="66" t="s">
        <v>103</v>
      </c>
      <c r="E65" s="135"/>
      <c r="F65" s="66"/>
      <c r="G65" s="3"/>
      <c r="H65" s="72"/>
      <c r="I65" s="79"/>
      <c r="J65" s="196"/>
      <c r="K65" s="75"/>
      <c r="L65" s="76"/>
      <c r="M65" s="80"/>
      <c r="N65" s="261"/>
      <c r="O65" s="261"/>
      <c r="P65" s="72">
        <v>827252.59</v>
      </c>
      <c r="Q65" s="148"/>
      <c r="R65" s="196">
        <f>P65/T65</f>
        <v>0.76126815051758712</v>
      </c>
      <c r="S65" s="75"/>
      <c r="T65" s="76">
        <v>1086677</v>
      </c>
      <c r="U65" s="80"/>
      <c r="V65" s="261"/>
      <c r="W65" s="261"/>
      <c r="X65" s="261"/>
      <c r="Y65" s="261"/>
      <c r="Z65" s="261"/>
      <c r="AA65" s="261"/>
      <c r="AB65" s="261"/>
      <c r="AC65" s="78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265"/>
      <c r="AP65" s="265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</row>
    <row r="66" spans="1:61" s="260" customFormat="1" x14ac:dyDescent="0.2">
      <c r="B66" s="52" t="s">
        <v>104</v>
      </c>
      <c r="C66" s="68">
        <v>292</v>
      </c>
      <c r="D66" s="66" t="s">
        <v>105</v>
      </c>
      <c r="E66" s="135"/>
      <c r="F66" s="66"/>
      <c r="G66" s="3"/>
      <c r="H66" s="72">
        <v>0</v>
      </c>
      <c r="I66" s="79">
        <v>3323.355</v>
      </c>
      <c r="J66" s="196" t="str">
        <f>IF(L66=0, " ", H66/L66)</f>
        <v xml:space="preserve"> </v>
      </c>
      <c r="K66" s="75">
        <f>I66/M66</f>
        <v>1.8660050533408197</v>
      </c>
      <c r="L66" s="76">
        <v>0</v>
      </c>
      <c r="M66" s="80">
        <v>1781</v>
      </c>
      <c r="N66" s="261"/>
      <c r="O66" s="261"/>
      <c r="P66" s="145"/>
      <c r="Q66" s="148"/>
      <c r="R66" s="196"/>
      <c r="S66" s="75"/>
      <c r="T66" s="76"/>
      <c r="U66" s="80"/>
      <c r="V66" s="261"/>
      <c r="W66" s="261"/>
      <c r="X66" s="261"/>
      <c r="Y66" s="261"/>
      <c r="Z66" s="261"/>
      <c r="AA66" s="261"/>
      <c r="AB66" s="261"/>
      <c r="AC66" s="78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265"/>
      <c r="AP66" s="265"/>
      <c r="AQ66" s="262"/>
      <c r="AR66" s="262"/>
      <c r="AS66" s="262"/>
      <c r="AT66" s="262"/>
      <c r="AU66" s="262"/>
      <c r="AV66" s="262"/>
      <c r="AW66" s="262"/>
      <c r="AX66" s="262"/>
      <c r="AY66" s="262"/>
      <c r="AZ66" s="262"/>
      <c r="BA66" s="262"/>
      <c r="BB66" s="262"/>
      <c r="BC66" s="262"/>
      <c r="BD66" s="262"/>
      <c r="BE66" s="262"/>
      <c r="BF66" s="262"/>
      <c r="BG66" s="262"/>
      <c r="BH66" s="262"/>
      <c r="BI66" s="262"/>
    </row>
    <row r="67" spans="1:61" s="260" customFormat="1" ht="9" customHeight="1" x14ac:dyDescent="0.2">
      <c r="B67" s="52"/>
      <c r="C67" s="68"/>
      <c r="D67" s="135"/>
      <c r="E67" s="135"/>
      <c r="F67" s="66"/>
      <c r="G67" s="3"/>
      <c r="H67" s="145"/>
      <c r="I67" s="148"/>
      <c r="J67" s="196"/>
      <c r="K67" s="75"/>
      <c r="L67" s="76"/>
      <c r="M67" s="80"/>
      <c r="N67" s="261"/>
      <c r="O67" s="261"/>
      <c r="P67" s="145"/>
      <c r="Q67" s="148"/>
      <c r="R67" s="196"/>
      <c r="S67" s="75"/>
      <c r="T67" s="76"/>
      <c r="U67" s="80"/>
      <c r="V67" s="261"/>
      <c r="W67" s="261"/>
      <c r="X67" s="261"/>
      <c r="Y67" s="261"/>
      <c r="Z67" s="261"/>
      <c r="AA67" s="261"/>
      <c r="AB67" s="261"/>
      <c r="AC67" s="78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265"/>
      <c r="AP67" s="265"/>
      <c r="AQ67" s="262"/>
      <c r="AR67" s="262"/>
      <c r="AS67" s="262"/>
      <c r="AT67" s="262"/>
      <c r="AU67" s="262"/>
      <c r="AV67" s="262"/>
      <c r="AW67" s="262"/>
      <c r="AX67" s="262"/>
      <c r="AY67" s="262"/>
      <c r="AZ67" s="262"/>
      <c r="BA67" s="262"/>
      <c r="BB67" s="262"/>
      <c r="BC67" s="262"/>
      <c r="BD67" s="262"/>
      <c r="BE67" s="262"/>
      <c r="BF67" s="262"/>
      <c r="BG67" s="262"/>
      <c r="BH67" s="262"/>
      <c r="BI67" s="262"/>
    </row>
    <row r="68" spans="1:61" s="260" customFormat="1" ht="13.5" thickBot="1" x14ac:dyDescent="0.25">
      <c r="B68" s="52" t="s">
        <v>106</v>
      </c>
      <c r="C68" s="68"/>
      <c r="D68" s="135"/>
      <c r="E68" s="135"/>
      <c r="F68" s="149" t="s">
        <v>107</v>
      </c>
      <c r="G68" s="3"/>
      <c r="H68" s="151">
        <f>SUM(H64:H66)</f>
        <v>4028529.6999999997</v>
      </c>
      <c r="I68" s="152">
        <f>SUM(I64:I66)</f>
        <v>12083.355</v>
      </c>
      <c r="J68" s="263">
        <f>H68/L68</f>
        <v>0.77471724999999991</v>
      </c>
      <c r="K68" s="75">
        <f>I68/M68</f>
        <v>1.1463196091452423</v>
      </c>
      <c r="L68" s="87">
        <f>SUM(L64:L66)</f>
        <v>5200000</v>
      </c>
      <c r="M68" s="90">
        <f>SUM(M64:M66)</f>
        <v>10541</v>
      </c>
      <c r="N68" s="261"/>
      <c r="O68" s="261"/>
      <c r="P68" s="151">
        <f>SUM(P64:P66)</f>
        <v>827252.59</v>
      </c>
      <c r="Q68" s="264"/>
      <c r="R68" s="263">
        <f>P68/T68</f>
        <v>0.76126815051758712</v>
      </c>
      <c r="S68" s="86"/>
      <c r="T68" s="87">
        <f>SUM(T64:T66)</f>
        <v>1086677</v>
      </c>
      <c r="U68" s="90"/>
      <c r="V68" s="261"/>
      <c r="W68" s="261"/>
      <c r="X68" s="261"/>
      <c r="Y68" s="261"/>
      <c r="Z68" s="261"/>
      <c r="AA68" s="261"/>
      <c r="AB68" s="261"/>
      <c r="AC68" s="261"/>
      <c r="AD68" s="265"/>
      <c r="AE68" s="265"/>
      <c r="AF68" s="265"/>
      <c r="AG68" s="265"/>
      <c r="AH68" s="265"/>
      <c r="AI68" s="265"/>
      <c r="AJ68" s="265"/>
      <c r="AK68" s="265"/>
      <c r="AL68" s="265"/>
      <c r="AM68" s="265"/>
      <c r="AN68" s="265"/>
      <c r="AO68" s="265"/>
      <c r="AP68" s="265"/>
      <c r="AQ68" s="262"/>
      <c r="AR68" s="262"/>
      <c r="AS68" s="262"/>
      <c r="AT68" s="262"/>
      <c r="AU68" s="262"/>
      <c r="AV68" s="262"/>
      <c r="AW68" s="262"/>
      <c r="AX68" s="262"/>
      <c r="AY68" s="262"/>
      <c r="AZ68" s="262"/>
      <c r="BA68" s="262"/>
      <c r="BB68" s="262"/>
      <c r="BC68" s="262"/>
      <c r="BD68" s="262"/>
      <c r="BE68" s="262"/>
      <c r="BF68" s="262"/>
      <c r="BG68" s="262"/>
      <c r="BH68" s="262"/>
      <c r="BI68" s="262"/>
    </row>
    <row r="69" spans="1:61" s="284" customFormat="1" ht="13.5" thickBot="1" x14ac:dyDescent="0.25">
      <c r="A69" s="266"/>
      <c r="B69" s="267"/>
      <c r="C69" s="268"/>
      <c r="D69" s="269"/>
      <c r="E69" s="269"/>
      <c r="F69" s="270"/>
      <c r="G69" s="271"/>
      <c r="H69" s="272">
        <v>4028529.6999999997</v>
      </c>
      <c r="I69" s="273">
        <v>12083.355</v>
      </c>
      <c r="J69" s="274"/>
      <c r="K69" s="275"/>
      <c r="L69" s="276"/>
      <c r="M69" s="277"/>
      <c r="N69" s="278"/>
      <c r="O69" s="279"/>
      <c r="P69" s="280">
        <v>827252.59</v>
      </c>
      <c r="Q69" s="281"/>
      <c r="R69" s="274"/>
      <c r="S69" s="282"/>
      <c r="T69" s="276"/>
      <c r="U69" s="277"/>
      <c r="V69" s="278"/>
      <c r="W69" s="279"/>
      <c r="X69" s="279"/>
      <c r="Y69" s="279"/>
      <c r="Z69" s="279"/>
      <c r="AA69" s="279"/>
      <c r="AB69" s="279"/>
      <c r="AC69" s="279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3"/>
      <c r="AP69" s="283"/>
      <c r="AQ69" s="266"/>
      <c r="AR69" s="266"/>
      <c r="AS69" s="266"/>
      <c r="AT69" s="266"/>
      <c r="AU69" s="266"/>
      <c r="AV69" s="266"/>
      <c r="AW69" s="266"/>
      <c r="AX69" s="266"/>
      <c r="AY69" s="266"/>
    </row>
    <row r="70" spans="1:61" s="260" customFormat="1" x14ac:dyDescent="0.2">
      <c r="B70" s="52"/>
      <c r="C70" s="262"/>
      <c r="D70" s="135"/>
      <c r="E70" s="135"/>
      <c r="F70" s="285"/>
      <c r="G70" s="3"/>
      <c r="H70" s="286"/>
      <c r="I70" s="152"/>
      <c r="J70" s="86"/>
      <c r="K70" s="75"/>
      <c r="L70" s="157"/>
      <c r="M70" s="155"/>
      <c r="N70" s="261"/>
      <c r="O70" s="261"/>
      <c r="P70" s="286"/>
      <c r="Q70" s="264"/>
      <c r="R70" s="86"/>
      <c r="S70" s="86"/>
      <c r="T70" s="157"/>
      <c r="U70" s="155"/>
      <c r="V70" s="261"/>
      <c r="W70" s="261"/>
      <c r="X70" s="261"/>
      <c r="Y70" s="261"/>
      <c r="Z70" s="261"/>
      <c r="AA70" s="261"/>
      <c r="AB70" s="261"/>
      <c r="AC70" s="261"/>
      <c r="AD70" s="265"/>
      <c r="AE70" s="265"/>
      <c r="AF70" s="265"/>
      <c r="AG70" s="265"/>
      <c r="AH70" s="265"/>
      <c r="AI70" s="265"/>
      <c r="AJ70" s="265"/>
      <c r="AK70" s="265"/>
      <c r="AL70" s="265"/>
      <c r="AM70" s="265"/>
      <c r="AN70" s="265"/>
      <c r="AO70" s="265"/>
      <c r="AP70" s="265"/>
      <c r="AQ70" s="262"/>
      <c r="AR70" s="262"/>
      <c r="AS70" s="262"/>
      <c r="AT70" s="262"/>
      <c r="AU70" s="262"/>
      <c r="AV70" s="262"/>
      <c r="AW70" s="262"/>
      <c r="AX70" s="262"/>
      <c r="AY70" s="262"/>
      <c r="AZ70" s="262"/>
      <c r="BA70" s="262"/>
      <c r="BB70" s="262"/>
      <c r="BC70" s="262"/>
      <c r="BD70" s="262"/>
      <c r="BE70" s="262"/>
      <c r="BF70" s="262"/>
      <c r="BG70" s="262"/>
      <c r="BH70" s="262"/>
      <c r="BI70" s="262"/>
    </row>
    <row r="71" spans="1:61" s="260" customFormat="1" ht="14.25" x14ac:dyDescent="0.2">
      <c r="B71" s="52"/>
      <c r="C71" s="287" t="s">
        <v>196</v>
      </c>
      <c r="D71" s="135"/>
      <c r="E71" s="135"/>
      <c r="F71" s="285"/>
      <c r="G71" s="3"/>
      <c r="H71" s="286"/>
      <c r="I71" s="152"/>
      <c r="J71" s="86"/>
      <c r="K71" s="75"/>
      <c r="L71" s="157"/>
      <c r="M71" s="155"/>
      <c r="N71" s="261"/>
      <c r="O71" s="261"/>
      <c r="P71" s="286"/>
      <c r="Q71" s="264"/>
      <c r="R71" s="86"/>
      <c r="S71" s="86"/>
      <c r="T71" s="157"/>
      <c r="U71" s="155"/>
      <c r="V71" s="261"/>
      <c r="W71" s="261"/>
      <c r="X71" s="261"/>
      <c r="Y71" s="261"/>
      <c r="Z71" s="261"/>
      <c r="AA71" s="261"/>
      <c r="AB71" s="261"/>
      <c r="AC71" s="261"/>
      <c r="AD71" s="265"/>
      <c r="AE71" s="265"/>
      <c r="AF71" s="265"/>
      <c r="AG71" s="265"/>
      <c r="AH71" s="265"/>
      <c r="AI71" s="265"/>
      <c r="AJ71" s="265"/>
      <c r="AK71" s="265"/>
      <c r="AL71" s="265"/>
      <c r="AM71" s="265"/>
      <c r="AN71" s="265"/>
      <c r="AO71" s="265"/>
      <c r="AP71" s="265"/>
      <c r="AQ71" s="262"/>
      <c r="AR71" s="262"/>
      <c r="AS71" s="262"/>
      <c r="AT71" s="262"/>
      <c r="AU71" s="262"/>
      <c r="AV71" s="262"/>
      <c r="AW71" s="262"/>
      <c r="AX71" s="262"/>
      <c r="AY71" s="262"/>
      <c r="AZ71" s="262"/>
      <c r="BA71" s="262"/>
      <c r="BB71" s="262"/>
      <c r="BC71" s="262"/>
      <c r="BD71" s="262"/>
      <c r="BE71" s="262"/>
      <c r="BF71" s="262"/>
      <c r="BG71" s="262"/>
      <c r="BH71" s="262"/>
      <c r="BI71" s="262"/>
    </row>
    <row r="72" spans="1:61" s="260" customFormat="1" ht="4.5" customHeight="1" thickBot="1" x14ac:dyDescent="0.25">
      <c r="B72" s="52"/>
      <c r="C72" s="288"/>
      <c r="D72" s="289"/>
      <c r="E72" s="289"/>
      <c r="F72" s="290"/>
      <c r="G72" s="3"/>
      <c r="H72" s="291"/>
      <c r="I72" s="292"/>
      <c r="J72" s="293"/>
      <c r="K72" s="294"/>
      <c r="L72" s="295"/>
      <c r="M72" s="296"/>
      <c r="N72" s="261"/>
      <c r="O72" s="261"/>
      <c r="P72" s="291"/>
      <c r="Q72" s="297"/>
      <c r="R72" s="293"/>
      <c r="S72" s="293"/>
      <c r="T72" s="295"/>
      <c r="U72" s="296"/>
      <c r="V72" s="261"/>
      <c r="W72" s="261"/>
      <c r="X72" s="261"/>
      <c r="Y72" s="261"/>
      <c r="Z72" s="261"/>
      <c r="AA72" s="261"/>
      <c r="AB72" s="261"/>
      <c r="AC72" s="261"/>
      <c r="AD72" s="265"/>
      <c r="AE72" s="265"/>
      <c r="AF72" s="265"/>
      <c r="AG72" s="265"/>
      <c r="AH72" s="265"/>
      <c r="AI72" s="265"/>
      <c r="AJ72" s="265"/>
      <c r="AK72" s="265"/>
      <c r="AL72" s="265"/>
      <c r="AM72" s="265"/>
      <c r="AN72" s="265"/>
      <c r="AO72" s="265"/>
      <c r="AP72" s="265"/>
      <c r="AQ72" s="262"/>
      <c r="AR72" s="262"/>
      <c r="AS72" s="262"/>
      <c r="AT72" s="262"/>
      <c r="AU72" s="262"/>
      <c r="AV72" s="262"/>
      <c r="AW72" s="262"/>
      <c r="AX72" s="262"/>
      <c r="AY72" s="262"/>
      <c r="AZ72" s="262"/>
      <c r="BA72" s="262"/>
      <c r="BB72" s="262"/>
      <c r="BC72" s="262"/>
      <c r="BD72" s="262"/>
      <c r="BE72" s="262"/>
      <c r="BF72" s="262"/>
      <c r="BG72" s="262"/>
      <c r="BH72" s="262"/>
      <c r="BI72" s="262"/>
    </row>
    <row r="73" spans="1:61" s="67" customFormat="1" ht="18" customHeight="1" x14ac:dyDescent="0.2">
      <c r="B73" s="591" t="s">
        <v>108</v>
      </c>
      <c r="C73" s="298"/>
      <c r="D73" s="299"/>
      <c r="E73" s="299"/>
      <c r="F73" s="300" t="s">
        <v>109</v>
      </c>
      <c r="G73" s="301"/>
      <c r="H73" s="302">
        <f>H131</f>
        <v>100933892.91999999</v>
      </c>
      <c r="I73" s="303">
        <f t="shared" ref="I73:M73" si="10">I131</f>
        <v>314525.652</v>
      </c>
      <c r="J73" s="304">
        <f>J131</f>
        <v>1.0236702378545952</v>
      </c>
      <c r="K73" s="305">
        <f>K131</f>
        <v>1.0679734335686419</v>
      </c>
      <c r="L73" s="306">
        <f t="shared" si="10"/>
        <v>98600007.294865683</v>
      </c>
      <c r="M73" s="307">
        <f t="shared" si="10"/>
        <v>294507</v>
      </c>
      <c r="N73" s="308"/>
      <c r="O73" s="308"/>
      <c r="P73" s="302">
        <f>P131</f>
        <v>13643850.259999998</v>
      </c>
      <c r="Q73" s="303">
        <f t="shared" ref="Q73:T73" si="11">Q131</f>
        <v>4480141</v>
      </c>
      <c r="R73" s="304">
        <f>R131</f>
        <v>0.92728779954106755</v>
      </c>
      <c r="S73" s="305">
        <f>S131</f>
        <v>1.1303602430500801</v>
      </c>
      <c r="T73" s="306">
        <f t="shared" si="11"/>
        <v>14713717</v>
      </c>
      <c r="U73" s="307">
        <f>U131</f>
        <v>3963463</v>
      </c>
      <c r="V73" s="308"/>
      <c r="W73" s="573"/>
      <c r="X73" s="574"/>
      <c r="Y73" s="573"/>
      <c r="Z73" s="574"/>
      <c r="AA73" s="308"/>
      <c r="AB73" s="308"/>
      <c r="AC73" s="308"/>
      <c r="AD73" s="310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64"/>
      <c r="AR73" s="64"/>
      <c r="AS73" s="311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</row>
    <row r="74" spans="1:61" s="67" customFormat="1" ht="14.25" customHeight="1" x14ac:dyDescent="0.2">
      <c r="B74" s="591"/>
      <c r="C74" s="312"/>
      <c r="D74" s="313"/>
      <c r="E74" s="313"/>
      <c r="F74" s="314" t="s">
        <v>110</v>
      </c>
      <c r="G74" s="150"/>
      <c r="H74" s="315"/>
      <c r="I74" s="316">
        <f>I132</f>
        <v>35.904754794520549</v>
      </c>
      <c r="J74" s="317"/>
      <c r="K74" s="318"/>
      <c r="L74" s="319"/>
      <c r="M74" s="320">
        <f>M132</f>
        <v>33.619520547945207</v>
      </c>
      <c r="N74" s="321"/>
      <c r="O74" s="321"/>
      <c r="P74" s="315"/>
      <c r="Q74" s="316"/>
      <c r="R74" s="322"/>
      <c r="S74" s="323"/>
      <c r="T74" s="319"/>
      <c r="U74" s="320"/>
      <c r="V74" s="321"/>
      <c r="W74" s="321"/>
      <c r="X74" s="321"/>
      <c r="Y74" s="321"/>
      <c r="Z74" s="321"/>
      <c r="AA74" s="321"/>
      <c r="AB74" s="321"/>
      <c r="AC74" s="321"/>
      <c r="AD74" s="310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64"/>
      <c r="AR74" s="64"/>
      <c r="AS74" s="311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</row>
    <row r="75" spans="1:61" s="325" customFormat="1" ht="15" customHeight="1" x14ac:dyDescent="0.2">
      <c r="B75" s="591"/>
      <c r="C75" s="326"/>
      <c r="D75" s="327"/>
      <c r="E75" s="327"/>
      <c r="F75" s="328"/>
      <c r="G75" s="329"/>
      <c r="H75" s="330"/>
      <c r="I75" s="318"/>
      <c r="J75" s="331"/>
      <c r="K75" s="332"/>
      <c r="L75" s="333"/>
      <c r="M75" s="334"/>
      <c r="N75" s="335"/>
      <c r="O75" s="335"/>
      <c r="P75" s="330"/>
      <c r="Q75" s="318"/>
      <c r="R75" s="331"/>
      <c r="S75" s="332"/>
      <c r="T75" s="333"/>
      <c r="U75" s="334"/>
      <c r="V75" s="335"/>
      <c r="W75" s="335"/>
      <c r="X75" s="335"/>
      <c r="Y75" s="335"/>
      <c r="Z75" s="335"/>
      <c r="AA75" s="335"/>
      <c r="AB75" s="335"/>
      <c r="AC75" s="335"/>
      <c r="AD75" s="337"/>
      <c r="AE75" s="337"/>
      <c r="AF75" s="337"/>
      <c r="AG75" s="337"/>
      <c r="AH75" s="337"/>
      <c r="AI75" s="337"/>
      <c r="AJ75" s="337"/>
      <c r="AK75" s="337"/>
      <c r="AL75" s="337"/>
      <c r="AM75" s="337"/>
      <c r="AN75" s="337"/>
      <c r="AO75" s="337"/>
      <c r="AP75" s="337"/>
      <c r="AQ75" s="338"/>
      <c r="AR75" s="338"/>
      <c r="AS75" s="339"/>
      <c r="AT75" s="338"/>
      <c r="AU75" s="338"/>
      <c r="AV75" s="338"/>
      <c r="AW75" s="338"/>
      <c r="AX75" s="338"/>
      <c r="AY75" s="338"/>
      <c r="AZ75" s="338"/>
      <c r="BA75" s="338"/>
      <c r="BB75" s="338"/>
      <c r="BC75" s="338"/>
      <c r="BD75" s="338"/>
      <c r="BE75" s="338"/>
      <c r="BF75" s="338"/>
      <c r="BG75" s="338"/>
      <c r="BH75" s="338"/>
      <c r="BI75" s="338"/>
    </row>
    <row r="76" spans="1:61" s="67" customFormat="1" x14ac:dyDescent="0.2">
      <c r="B76" s="591"/>
      <c r="C76" s="312"/>
      <c r="D76" s="313"/>
      <c r="E76" s="313"/>
      <c r="F76" s="340"/>
      <c r="G76" s="341"/>
      <c r="H76" s="312"/>
      <c r="I76" s="313"/>
      <c r="J76" s="342"/>
      <c r="K76" s="313"/>
      <c r="L76" s="342"/>
      <c r="M76" s="343"/>
      <c r="N76" s="3"/>
      <c r="O76" s="3"/>
      <c r="P76" s="312"/>
      <c r="Q76" s="313"/>
      <c r="R76" s="342"/>
      <c r="S76" s="313"/>
      <c r="T76" s="342"/>
      <c r="U76" s="34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575"/>
      <c r="AK76" s="3"/>
      <c r="AL76" s="3"/>
      <c r="AM76" s="3"/>
      <c r="AN76" s="3"/>
      <c r="AO76" s="3"/>
      <c r="AP76" s="3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</row>
    <row r="77" spans="1:61" s="260" customFormat="1" ht="15.75" x14ac:dyDescent="0.2">
      <c r="B77" s="591"/>
      <c r="C77" s="344"/>
      <c r="D77" s="343" t="s">
        <v>111</v>
      </c>
      <c r="E77" s="345"/>
      <c r="F77" s="343"/>
      <c r="G77" s="3"/>
      <c r="H77" s="346"/>
      <c r="I77" s="347"/>
      <c r="J77" s="348"/>
      <c r="K77" s="347"/>
      <c r="L77" s="349"/>
      <c r="M77" s="350"/>
      <c r="N77" s="351"/>
      <c r="O77" s="351"/>
      <c r="P77" s="346">
        <f t="shared" ref="P77:U77" si="12">P135</f>
        <v>385356.35</v>
      </c>
      <c r="Q77" s="347" t="str">
        <f t="shared" si="12"/>
        <v>n/a</v>
      </c>
      <c r="R77" s="348">
        <f t="shared" si="12"/>
        <v>1.2845211666666665</v>
      </c>
      <c r="S77" s="347" t="str">
        <f t="shared" si="12"/>
        <v>n/a</v>
      </c>
      <c r="T77" s="349">
        <f t="shared" si="12"/>
        <v>300000</v>
      </c>
      <c r="U77" s="350" t="str">
        <f t="shared" si="12"/>
        <v>n/a</v>
      </c>
      <c r="V77" s="351"/>
      <c r="W77" s="351"/>
      <c r="X77" s="351"/>
      <c r="Y77" s="351"/>
      <c r="Z77" s="351"/>
      <c r="AA77" s="351"/>
      <c r="AB77" s="351"/>
      <c r="AC77" s="351"/>
      <c r="AD77" s="265"/>
      <c r="AE77" s="265"/>
      <c r="AF77" s="265"/>
      <c r="AG77" s="265"/>
      <c r="AH77" s="265"/>
      <c r="AI77" s="265"/>
      <c r="AJ77" s="265"/>
      <c r="AK77" s="265"/>
      <c r="AL77" s="265"/>
      <c r="AM77" s="265"/>
      <c r="AN77" s="265"/>
      <c r="AO77" s="265"/>
      <c r="AP77" s="265"/>
      <c r="AQ77" s="262"/>
      <c r="AR77" s="262"/>
      <c r="AS77" s="262"/>
      <c r="AT77" s="262"/>
      <c r="AU77" s="262"/>
      <c r="AV77" s="262"/>
      <c r="AW77" s="262"/>
      <c r="AX77" s="262"/>
      <c r="AY77" s="262"/>
      <c r="AZ77" s="262"/>
      <c r="BA77" s="262"/>
      <c r="BB77" s="262"/>
      <c r="BC77" s="262"/>
      <c r="BD77" s="262"/>
      <c r="BE77" s="262"/>
      <c r="BF77" s="262"/>
      <c r="BG77" s="262"/>
      <c r="BH77" s="262"/>
      <c r="BI77" s="262"/>
    </row>
    <row r="78" spans="1:61" s="67" customFormat="1" ht="13.5" thickBot="1" x14ac:dyDescent="0.25">
      <c r="B78" s="591"/>
      <c r="C78" s="353"/>
      <c r="D78" s="354"/>
      <c r="E78" s="354"/>
      <c r="F78" s="355"/>
      <c r="G78" s="356"/>
      <c r="H78" s="357"/>
      <c r="I78" s="358"/>
      <c r="J78" s="359"/>
      <c r="K78" s="360"/>
      <c r="L78" s="361"/>
      <c r="M78" s="362"/>
      <c r="N78" s="363"/>
      <c r="O78" s="363"/>
      <c r="P78" s="357"/>
      <c r="Q78" s="358"/>
      <c r="R78" s="359"/>
      <c r="S78" s="360"/>
      <c r="T78" s="361"/>
      <c r="U78" s="362"/>
      <c r="V78" s="363"/>
      <c r="W78" s="363"/>
      <c r="X78" s="363"/>
      <c r="Y78" s="363"/>
      <c r="Z78" s="363"/>
      <c r="AA78" s="363"/>
      <c r="AB78" s="363"/>
      <c r="AC78" s="363"/>
      <c r="AD78" s="364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</row>
    <row r="79" spans="1:61" s="260" customFormat="1" x14ac:dyDescent="0.2">
      <c r="B79" s="52"/>
      <c r="C79" s="135"/>
      <c r="D79" s="135"/>
      <c r="E79" s="135"/>
      <c r="F79" s="365"/>
      <c r="G79" s="3"/>
      <c r="H79" s="286"/>
      <c r="I79" s="152"/>
      <c r="J79" s="86"/>
      <c r="K79" s="75"/>
      <c r="L79" s="157"/>
      <c r="M79" s="366"/>
      <c r="N79" s="261"/>
      <c r="O79" s="261"/>
      <c r="P79" s="286"/>
      <c r="Q79" s="264"/>
      <c r="R79" s="86"/>
      <c r="S79" s="86"/>
      <c r="T79" s="157"/>
      <c r="U79" s="366"/>
      <c r="V79" s="261"/>
      <c r="W79" s="261"/>
      <c r="X79" s="261"/>
      <c r="Y79" s="261"/>
      <c r="Z79" s="261"/>
      <c r="AA79" s="261"/>
      <c r="AB79" s="261"/>
      <c r="AC79" s="261"/>
      <c r="AD79" s="265"/>
      <c r="AE79" s="265"/>
      <c r="AF79" s="265"/>
      <c r="AG79" s="265"/>
      <c r="AH79" s="265"/>
      <c r="AI79" s="265"/>
      <c r="AJ79" s="265"/>
      <c r="AK79" s="265"/>
      <c r="AL79" s="265"/>
      <c r="AM79" s="265"/>
      <c r="AN79" s="265"/>
      <c r="AO79" s="265"/>
      <c r="AP79" s="265"/>
      <c r="AQ79" s="262"/>
      <c r="AR79" s="262"/>
      <c r="AS79" s="262"/>
      <c r="AT79" s="262"/>
      <c r="AU79" s="262"/>
      <c r="AV79" s="262"/>
      <c r="AW79" s="262"/>
      <c r="AX79" s="262"/>
      <c r="AY79" s="262"/>
      <c r="AZ79" s="262"/>
      <c r="BA79" s="262"/>
      <c r="BB79" s="262"/>
      <c r="BC79" s="262"/>
      <c r="BD79" s="262"/>
      <c r="BE79" s="262"/>
      <c r="BF79" s="262"/>
      <c r="BG79" s="262"/>
      <c r="BH79" s="262"/>
      <c r="BI79" s="262"/>
    </row>
    <row r="80" spans="1:61" s="260" customFormat="1" x14ac:dyDescent="0.2">
      <c r="B80" s="52"/>
      <c r="C80" s="135"/>
      <c r="D80" s="135"/>
      <c r="E80" s="135"/>
      <c r="F80" s="285"/>
      <c r="G80" s="3"/>
      <c r="H80" s="286"/>
      <c r="I80" s="152"/>
      <c r="J80" s="86"/>
      <c r="K80" s="75"/>
      <c r="L80" s="157"/>
      <c r="M80" s="155"/>
      <c r="N80" s="261"/>
      <c r="O80" s="261"/>
      <c r="P80" s="286"/>
      <c r="Q80" s="264"/>
      <c r="R80" s="86"/>
      <c r="S80" s="86"/>
      <c r="T80" s="157"/>
      <c r="U80" s="155"/>
      <c r="V80" s="261"/>
      <c r="W80" s="261"/>
      <c r="X80" s="261"/>
      <c r="Y80" s="261"/>
      <c r="Z80" s="261"/>
      <c r="AA80" s="261"/>
      <c r="AB80" s="261"/>
      <c r="AC80" s="261"/>
      <c r="AD80" s="265"/>
      <c r="AE80" s="265"/>
      <c r="AF80" s="265"/>
      <c r="AG80" s="265"/>
      <c r="AH80" s="265"/>
      <c r="AI80" s="265"/>
      <c r="AJ80" s="265"/>
      <c r="AK80" s="265"/>
      <c r="AL80" s="265"/>
      <c r="AM80" s="265"/>
      <c r="AN80" s="265"/>
      <c r="AO80" s="265"/>
      <c r="AP80" s="265"/>
      <c r="AQ80" s="262"/>
      <c r="AR80" s="262"/>
      <c r="AS80" s="262"/>
      <c r="AT80" s="262"/>
      <c r="AU80" s="262"/>
      <c r="AV80" s="262"/>
      <c r="AW80" s="262"/>
      <c r="AX80" s="262"/>
      <c r="AY80" s="262"/>
      <c r="AZ80" s="262"/>
      <c r="BA80" s="262"/>
      <c r="BB80" s="262"/>
      <c r="BC80" s="262"/>
      <c r="BD80" s="262"/>
      <c r="BE80" s="262"/>
      <c r="BF80" s="262"/>
      <c r="BG80" s="262"/>
      <c r="BH80" s="262"/>
      <c r="BI80" s="262"/>
    </row>
    <row r="81" spans="2:61" s="260" customFormat="1" ht="14.25" customHeight="1" x14ac:dyDescent="0.2">
      <c r="B81" s="52"/>
      <c r="C81" s="367"/>
      <c r="D81" s="368"/>
      <c r="E81" s="368"/>
      <c r="F81" s="369" t="s">
        <v>112</v>
      </c>
      <c r="G81" s="193"/>
      <c r="H81" s="370"/>
      <c r="I81" s="371"/>
      <c r="J81" s="372"/>
      <c r="K81" s="373"/>
      <c r="L81" s="374"/>
      <c r="M81" s="375"/>
      <c r="N81" s="261"/>
      <c r="O81" s="261"/>
      <c r="P81" s="370"/>
      <c r="Q81" s="376"/>
      <c r="R81" s="372"/>
      <c r="S81" s="373"/>
      <c r="T81" s="374"/>
      <c r="U81" s="375"/>
      <c r="V81" s="261"/>
      <c r="W81" s="261"/>
      <c r="X81" s="261"/>
      <c r="Y81" s="261"/>
      <c r="Z81" s="261"/>
      <c r="AA81" s="261"/>
      <c r="AB81" s="261"/>
      <c r="AC81" s="261"/>
      <c r="AD81" s="265"/>
      <c r="AE81" s="265"/>
      <c r="AF81" s="265"/>
      <c r="AG81" s="265"/>
      <c r="AH81" s="265"/>
      <c r="AI81" s="265"/>
      <c r="AJ81" s="265"/>
      <c r="AK81" s="265"/>
      <c r="AL81" s="265"/>
      <c r="AM81" s="265"/>
      <c r="AN81" s="265"/>
      <c r="AO81" s="265"/>
      <c r="AP81" s="265"/>
      <c r="AQ81" s="262"/>
      <c r="AR81" s="262"/>
      <c r="AS81" s="262"/>
      <c r="AT81" s="262"/>
      <c r="AU81" s="262"/>
      <c r="AV81" s="262"/>
      <c r="AW81" s="262"/>
      <c r="AX81" s="262"/>
      <c r="AY81" s="262"/>
      <c r="AZ81" s="262"/>
      <c r="BA81" s="262"/>
      <c r="BB81" s="262"/>
      <c r="BC81" s="262"/>
      <c r="BD81" s="262"/>
      <c r="BE81" s="262"/>
      <c r="BF81" s="262"/>
      <c r="BG81" s="262"/>
      <c r="BH81" s="262"/>
      <c r="BI81" s="262"/>
    </row>
    <row r="82" spans="2:61" s="260" customFormat="1" x14ac:dyDescent="0.2">
      <c r="B82" s="52" t="s">
        <v>113</v>
      </c>
      <c r="C82" s="68"/>
      <c r="D82" s="66" t="s">
        <v>114</v>
      </c>
      <c r="E82" s="135"/>
      <c r="F82" s="66"/>
      <c r="G82" s="3"/>
      <c r="H82" s="151">
        <f>SUM(H83:H86)</f>
        <v>1321553.7799999998</v>
      </c>
      <c r="I82" s="285"/>
      <c r="J82" s="377">
        <f t="shared" ref="J82:J89" si="13">IF(L82=0, " ", H82/L82)</f>
        <v>0.6978745090667593</v>
      </c>
      <c r="K82" s="285"/>
      <c r="L82" s="378">
        <f>SUM(L83:L86)</f>
        <v>1893683.9830519999</v>
      </c>
      <c r="M82" s="149" t="s">
        <v>36</v>
      </c>
      <c r="N82" s="351"/>
      <c r="O82" s="351"/>
      <c r="P82" s="151">
        <f>SUM(P83:P86)</f>
        <v>158433.16</v>
      </c>
      <c r="Q82" s="285"/>
      <c r="R82" s="377">
        <f t="shared" ref="R82:R86" si="14">P82/T82</f>
        <v>0.73846809264343283</v>
      </c>
      <c r="S82" s="379"/>
      <c r="T82" s="378">
        <f>SUM(T83:T86)</f>
        <v>214543</v>
      </c>
      <c r="U82" s="90" t="s">
        <v>36</v>
      </c>
      <c r="V82" s="351"/>
      <c r="W82" s="543"/>
      <c r="X82" s="351"/>
      <c r="Y82" s="453"/>
      <c r="Z82" s="351"/>
      <c r="AA82" s="351"/>
      <c r="AB82" s="351"/>
      <c r="AC82" s="351"/>
      <c r="AD82" s="265"/>
      <c r="AE82" s="265"/>
      <c r="AF82" s="265"/>
      <c r="AG82" s="265"/>
      <c r="AH82" s="265"/>
      <c r="AI82" s="265"/>
      <c r="AJ82" s="265"/>
      <c r="AK82" s="265"/>
      <c r="AL82" s="265"/>
      <c r="AM82" s="265"/>
      <c r="AN82" s="265"/>
      <c r="AO82" s="265"/>
      <c r="AP82" s="265"/>
      <c r="AQ82" s="262"/>
      <c r="AR82" s="262"/>
      <c r="AS82" s="262"/>
      <c r="AT82" s="262"/>
      <c r="AU82" s="262"/>
      <c r="AV82" s="262"/>
      <c r="AW82" s="262"/>
      <c r="AX82" s="262"/>
      <c r="AY82" s="262"/>
      <c r="AZ82" s="262"/>
      <c r="BA82" s="262"/>
      <c r="BB82" s="262"/>
      <c r="BC82" s="262"/>
      <c r="BD82" s="262"/>
      <c r="BE82" s="262"/>
      <c r="BF82" s="262"/>
      <c r="BG82" s="262"/>
      <c r="BH82" s="262"/>
      <c r="BI82" s="262"/>
    </row>
    <row r="83" spans="2:61" s="390" customFormat="1" x14ac:dyDescent="0.2">
      <c r="B83" s="91" t="s">
        <v>115</v>
      </c>
      <c r="C83" s="380"/>
      <c r="D83" s="381"/>
      <c r="E83" s="382" t="s">
        <v>116</v>
      </c>
      <c r="F83" s="383"/>
      <c r="G83" s="384"/>
      <c r="H83" s="97">
        <v>829907.37999999989</v>
      </c>
      <c r="I83" s="385"/>
      <c r="J83" s="386">
        <f t="shared" si="13"/>
        <v>0.73603019141517645</v>
      </c>
      <c r="K83" s="385"/>
      <c r="L83" s="101">
        <v>1127545.2959399999</v>
      </c>
      <c r="M83" s="387" t="s">
        <v>36</v>
      </c>
      <c r="N83" s="388"/>
      <c r="O83" s="388"/>
      <c r="P83" s="97">
        <f>'[1]Gas Cost '!AC48</f>
        <v>66499.48000000001</v>
      </c>
      <c r="Q83" s="385"/>
      <c r="R83" s="389">
        <f t="shared" si="14"/>
        <v>0.79225466719086945</v>
      </c>
      <c r="S83" s="385"/>
      <c r="T83" s="101">
        <v>83937</v>
      </c>
      <c r="U83" s="105" t="s">
        <v>36</v>
      </c>
      <c r="V83" s="388"/>
      <c r="W83" s="576"/>
      <c r="X83" s="388"/>
      <c r="Y83" s="577"/>
      <c r="Z83" s="388"/>
      <c r="AA83" s="388"/>
      <c r="AB83" s="388"/>
      <c r="AC83" s="388"/>
      <c r="AD83" s="384"/>
      <c r="AE83" s="384"/>
      <c r="AF83" s="384"/>
      <c r="AG83" s="384"/>
      <c r="AH83" s="384"/>
      <c r="AI83" s="384"/>
      <c r="AJ83" s="384"/>
      <c r="AK83" s="384"/>
      <c r="AL83" s="384"/>
      <c r="AM83" s="384"/>
      <c r="AN83" s="384"/>
      <c r="AO83" s="384"/>
      <c r="AP83" s="384"/>
    </row>
    <row r="84" spans="2:61" s="390" customFormat="1" x14ac:dyDescent="0.2">
      <c r="B84" s="391" t="s">
        <v>117</v>
      </c>
      <c r="C84" s="380"/>
      <c r="D84" s="381"/>
      <c r="E84" s="392" t="s">
        <v>118</v>
      </c>
      <c r="F84" s="383"/>
      <c r="G84" s="384"/>
      <c r="H84" s="97">
        <v>459838.11999999994</v>
      </c>
      <c r="I84" s="385"/>
      <c r="J84" s="386">
        <f t="shared" si="13"/>
        <v>0.68744482957220876</v>
      </c>
      <c r="K84" s="385"/>
      <c r="L84" s="101">
        <v>668909.12582199997</v>
      </c>
      <c r="M84" s="387" t="s">
        <v>36</v>
      </c>
      <c r="N84" s="388"/>
      <c r="O84" s="388"/>
      <c r="P84" s="97">
        <f>'[1]Gas Cost '!AC30</f>
        <v>89882.359999999986</v>
      </c>
      <c r="Q84" s="385"/>
      <c r="R84" s="389">
        <f t="shared" si="14"/>
        <v>0.77876862826644477</v>
      </c>
      <c r="S84" s="385"/>
      <c r="T84" s="101">
        <v>115416</v>
      </c>
      <c r="U84" s="105" t="s">
        <v>36</v>
      </c>
      <c r="V84" s="388"/>
      <c r="W84" s="576"/>
      <c r="X84" s="388"/>
      <c r="Y84" s="577"/>
      <c r="Z84" s="388"/>
      <c r="AA84" s="388"/>
      <c r="AB84" s="388"/>
      <c r="AC84" s="388"/>
      <c r="AD84" s="384"/>
      <c r="AE84" s="384"/>
      <c r="AF84" s="384"/>
      <c r="AG84" s="384"/>
      <c r="AH84" s="384"/>
      <c r="AI84" s="384"/>
      <c r="AJ84" s="384"/>
      <c r="AK84" s="384"/>
      <c r="AL84" s="384"/>
      <c r="AM84" s="384"/>
      <c r="AN84" s="384"/>
      <c r="AO84" s="384"/>
      <c r="AP84" s="384"/>
    </row>
    <row r="85" spans="2:61" s="390" customFormat="1" x14ac:dyDescent="0.2">
      <c r="B85" s="91" t="s">
        <v>119</v>
      </c>
      <c r="C85" s="380"/>
      <c r="D85" s="381"/>
      <c r="E85" s="382" t="s">
        <v>120</v>
      </c>
      <c r="F85" s="383"/>
      <c r="G85" s="384"/>
      <c r="H85" s="97">
        <v>31808.280000000002</v>
      </c>
      <c r="I85" s="385"/>
      <c r="J85" s="386">
        <f t="shared" si="13"/>
        <v>0.35970188629214672</v>
      </c>
      <c r="K85" s="385"/>
      <c r="L85" s="101">
        <v>88429.561290000012</v>
      </c>
      <c r="M85" s="387" t="s">
        <v>36</v>
      </c>
      <c r="N85" s="388"/>
      <c r="O85" s="388"/>
      <c r="P85" s="97">
        <f>'[1]Gas Cost '!AC35</f>
        <v>2051.3199999999997</v>
      </c>
      <c r="Q85" s="385"/>
      <c r="R85" s="389">
        <f t="shared" si="14"/>
        <v>0.14430671825536404</v>
      </c>
      <c r="S85" s="385"/>
      <c r="T85" s="101">
        <v>14215</v>
      </c>
      <c r="U85" s="105" t="s">
        <v>36</v>
      </c>
      <c r="V85" s="388"/>
      <c r="W85" s="576"/>
      <c r="X85" s="388"/>
      <c r="Y85" s="577"/>
      <c r="Z85" s="388"/>
      <c r="AA85" s="388"/>
      <c r="AB85" s="388"/>
      <c r="AC85" s="388"/>
      <c r="AD85" s="384"/>
      <c r="AE85" s="384"/>
      <c r="AF85" s="384"/>
      <c r="AG85" s="384"/>
      <c r="AH85" s="384"/>
      <c r="AI85" s="384"/>
      <c r="AJ85" s="384"/>
      <c r="AK85" s="384"/>
      <c r="AL85" s="384"/>
      <c r="AM85" s="384"/>
      <c r="AN85" s="384"/>
      <c r="AO85" s="384"/>
      <c r="AP85" s="384"/>
    </row>
    <row r="86" spans="2:61" s="390" customFormat="1" x14ac:dyDescent="0.2">
      <c r="B86" s="91" t="s">
        <v>121</v>
      </c>
      <c r="C86" s="393">
        <v>202</v>
      </c>
      <c r="D86" s="394"/>
      <c r="E86" s="382" t="s">
        <v>122</v>
      </c>
      <c r="F86" s="383"/>
      <c r="G86" s="384"/>
      <c r="H86" s="97">
        <v>0</v>
      </c>
      <c r="I86" s="98"/>
      <c r="J86" s="386">
        <f t="shared" si="13"/>
        <v>0</v>
      </c>
      <c r="K86" s="385"/>
      <c r="L86" s="395">
        <v>8800</v>
      </c>
      <c r="M86" s="387" t="s">
        <v>36</v>
      </c>
      <c r="N86" s="388"/>
      <c r="O86" s="388"/>
      <c r="P86" s="97">
        <f>'[1]Gas Cost '!AC27</f>
        <v>0</v>
      </c>
      <c r="Q86" s="98"/>
      <c r="R86" s="386">
        <f t="shared" si="14"/>
        <v>0</v>
      </c>
      <c r="S86" s="396"/>
      <c r="T86" s="395">
        <v>975</v>
      </c>
      <c r="U86" s="105" t="s">
        <v>36</v>
      </c>
      <c r="V86" s="388"/>
      <c r="W86" s="576"/>
      <c r="X86" s="388"/>
      <c r="Y86" s="577"/>
      <c r="Z86" s="388"/>
      <c r="AA86" s="388"/>
      <c r="AB86" s="388"/>
      <c r="AC86" s="388"/>
      <c r="AD86" s="384"/>
      <c r="AE86" s="384"/>
      <c r="AF86" s="384"/>
      <c r="AG86" s="384"/>
      <c r="AH86" s="384"/>
      <c r="AI86" s="384"/>
      <c r="AJ86" s="384"/>
      <c r="AK86" s="384"/>
      <c r="AL86" s="384"/>
      <c r="AM86" s="384"/>
      <c r="AN86" s="384"/>
      <c r="AO86" s="384"/>
      <c r="AP86" s="384"/>
    </row>
    <row r="87" spans="2:61" s="260" customFormat="1" ht="18" customHeight="1" x14ac:dyDescent="0.2">
      <c r="B87" s="52" t="s">
        <v>123</v>
      </c>
      <c r="C87" s="397"/>
      <c r="D87" s="81" t="s">
        <v>124</v>
      </c>
      <c r="E87" s="398"/>
      <c r="F87" s="81"/>
      <c r="G87" s="265"/>
      <c r="H87" s="83">
        <f>SUM(H88:H97)</f>
        <v>1516144.66</v>
      </c>
      <c r="I87" s="127"/>
      <c r="J87" s="377">
        <f>H87/L87</f>
        <v>1.4620953211193544</v>
      </c>
      <c r="K87" s="399"/>
      <c r="L87" s="400">
        <f>SUM(L88,L95:L96)</f>
        <v>1036967.04182</v>
      </c>
      <c r="M87" s="401"/>
      <c r="N87" s="402"/>
      <c r="O87" s="402"/>
      <c r="P87" s="83">
        <f>SUM(P88:P97)</f>
        <v>232166.83</v>
      </c>
      <c r="Q87" s="89"/>
      <c r="R87" s="377">
        <f>P87/T87</f>
        <v>1.4609405597925949</v>
      </c>
      <c r="S87" s="379"/>
      <c r="T87" s="400">
        <f>SUM(T88,T95,T96)</f>
        <v>158916</v>
      </c>
      <c r="U87" s="140"/>
      <c r="V87" s="402"/>
      <c r="W87" s="578"/>
      <c r="X87" s="402"/>
      <c r="Y87" s="579"/>
      <c r="Z87" s="402"/>
      <c r="AA87" s="402"/>
      <c r="AB87" s="402"/>
      <c r="AC87" s="402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2"/>
      <c r="AR87" s="262"/>
      <c r="AS87" s="262"/>
      <c r="AT87" s="262"/>
      <c r="AU87" s="262"/>
      <c r="AV87" s="262"/>
      <c r="AW87" s="262"/>
      <c r="AX87" s="262"/>
      <c r="AY87" s="262"/>
      <c r="AZ87" s="262"/>
      <c r="BA87" s="262"/>
      <c r="BB87" s="262"/>
      <c r="BC87" s="262"/>
      <c r="BD87" s="262"/>
      <c r="BE87" s="262"/>
      <c r="BF87" s="262"/>
      <c r="BG87" s="262"/>
      <c r="BH87" s="262"/>
      <c r="BI87" s="262"/>
    </row>
    <row r="88" spans="2:61" s="390" customFormat="1" x14ac:dyDescent="0.2">
      <c r="B88" s="91" t="s">
        <v>125</v>
      </c>
      <c r="C88" s="403"/>
      <c r="D88" s="404"/>
      <c r="E88" s="405" t="s">
        <v>126</v>
      </c>
      <c r="F88" s="406"/>
      <c r="G88" s="109"/>
      <c r="H88" s="115">
        <v>526766.23</v>
      </c>
      <c r="I88" s="407"/>
      <c r="J88" s="408">
        <f t="shared" si="13"/>
        <v>0.89435513336389405</v>
      </c>
      <c r="K88" s="409"/>
      <c r="L88" s="412">
        <v>588990</v>
      </c>
      <c r="M88" s="419" t="s">
        <v>36</v>
      </c>
      <c r="N88" s="410"/>
      <c r="O88" s="410"/>
      <c r="P88" s="115">
        <v>81303.92</v>
      </c>
      <c r="R88" s="411">
        <f>P88/T88</f>
        <v>0.70485153750791074</v>
      </c>
      <c r="T88" s="412">
        <v>115349</v>
      </c>
      <c r="U88" s="413" t="s">
        <v>36</v>
      </c>
      <c r="V88" s="410"/>
      <c r="W88" s="550"/>
      <c r="X88" s="410"/>
      <c r="Y88" s="552"/>
      <c r="Z88" s="410"/>
      <c r="AA88" s="410"/>
      <c r="AB88" s="410"/>
      <c r="AC88" s="410"/>
      <c r="AD88" s="384"/>
      <c r="AE88" s="384"/>
      <c r="AF88" s="384"/>
      <c r="AG88" s="384"/>
      <c r="AH88" s="384"/>
      <c r="AI88" s="384"/>
      <c r="AJ88" s="384"/>
      <c r="AK88" s="384"/>
      <c r="AL88" s="384"/>
      <c r="AM88" s="384"/>
      <c r="AN88" s="384"/>
      <c r="AO88" s="384"/>
      <c r="AP88" s="384"/>
    </row>
    <row r="89" spans="2:61" s="390" customFormat="1" ht="15" hidden="1" customHeight="1" x14ac:dyDescent="0.2">
      <c r="B89" s="91"/>
      <c r="C89" s="380"/>
      <c r="D89" s="381"/>
      <c r="F89" s="382" t="s">
        <v>127</v>
      </c>
      <c r="G89" s="384"/>
      <c r="H89" s="97">
        <v>0</v>
      </c>
      <c r="I89" s="385"/>
      <c r="J89" s="389" t="str">
        <f t="shared" si="13"/>
        <v xml:space="preserve"> </v>
      </c>
      <c r="K89" s="385"/>
      <c r="L89" s="101">
        <v>0</v>
      </c>
      <c r="M89" s="387" t="s">
        <v>36</v>
      </c>
      <c r="N89" s="388"/>
      <c r="O89" s="388"/>
      <c r="P89" s="97"/>
      <c r="Q89" s="385"/>
      <c r="R89" s="389"/>
      <c r="S89" s="385"/>
      <c r="T89" s="101">
        <v>0</v>
      </c>
      <c r="U89" s="105" t="s">
        <v>36</v>
      </c>
      <c r="V89" s="388"/>
      <c r="W89" s="576"/>
      <c r="X89" s="388"/>
      <c r="Y89" s="577"/>
      <c r="Z89" s="388"/>
      <c r="AA89" s="388"/>
      <c r="AB89" s="388"/>
      <c r="AC89" s="388"/>
      <c r="AD89" s="384"/>
      <c r="AE89" s="384"/>
      <c r="AF89" s="384"/>
      <c r="AG89" s="384"/>
      <c r="AH89" s="384"/>
      <c r="AI89" s="384"/>
      <c r="AJ89" s="384"/>
      <c r="AK89" s="384"/>
      <c r="AL89" s="384"/>
      <c r="AM89" s="384"/>
      <c r="AN89" s="384"/>
      <c r="AO89" s="384"/>
      <c r="AP89" s="384"/>
    </row>
    <row r="90" spans="2:61" s="390" customFormat="1" ht="15" hidden="1" customHeight="1" x14ac:dyDescent="0.2">
      <c r="B90" s="91"/>
      <c r="C90" s="380"/>
      <c r="D90" s="381"/>
      <c r="F90" s="415" t="s">
        <v>128</v>
      </c>
      <c r="G90" s="384"/>
      <c r="H90" s="97"/>
      <c r="I90" s="385"/>
      <c r="J90" s="389"/>
      <c r="K90" s="385"/>
      <c r="L90" s="101">
        <v>104400</v>
      </c>
      <c r="M90" s="387"/>
      <c r="N90" s="388"/>
      <c r="O90" s="388"/>
      <c r="P90" s="97"/>
      <c r="Q90" s="385"/>
      <c r="R90" s="389"/>
      <c r="S90" s="385"/>
      <c r="T90" s="101">
        <v>15600</v>
      </c>
      <c r="U90" s="105" t="s">
        <v>36</v>
      </c>
      <c r="V90" s="388"/>
      <c r="W90" s="576"/>
      <c r="X90" s="388"/>
      <c r="Y90" s="577"/>
      <c r="Z90" s="388"/>
      <c r="AA90" s="388"/>
      <c r="AB90" s="388"/>
      <c r="AC90" s="388"/>
      <c r="AD90" s="384"/>
      <c r="AE90" s="384"/>
      <c r="AF90" s="384"/>
      <c r="AG90" s="384"/>
      <c r="AH90" s="384"/>
      <c r="AI90" s="384"/>
      <c r="AJ90" s="384"/>
      <c r="AK90" s="384"/>
      <c r="AL90" s="384"/>
      <c r="AM90" s="384"/>
      <c r="AN90" s="384"/>
      <c r="AO90" s="384"/>
      <c r="AP90" s="384"/>
    </row>
    <row r="91" spans="2:61" s="390" customFormat="1" hidden="1" x14ac:dyDescent="0.2">
      <c r="B91" s="91"/>
      <c r="C91" s="380"/>
      <c r="D91" s="381"/>
      <c r="F91" s="416" t="s">
        <v>129</v>
      </c>
      <c r="G91" s="384"/>
      <c r="H91" s="97">
        <v>0</v>
      </c>
      <c r="I91" s="98"/>
      <c r="J91" s="386"/>
      <c r="K91" s="385"/>
      <c r="L91" s="395">
        <v>435000</v>
      </c>
      <c r="M91" s="387"/>
      <c r="N91" s="388"/>
      <c r="O91" s="388"/>
      <c r="P91" s="97">
        <v>0</v>
      </c>
      <c r="Q91" s="98"/>
      <c r="R91" s="386"/>
      <c r="S91" s="396"/>
      <c r="T91" s="395">
        <v>65000</v>
      </c>
      <c r="U91" s="105"/>
      <c r="V91" s="388"/>
      <c r="W91" s="576"/>
      <c r="X91" s="388"/>
      <c r="Y91" s="577"/>
      <c r="Z91" s="388"/>
      <c r="AA91" s="388"/>
      <c r="AB91" s="388"/>
      <c r="AC91" s="388"/>
      <c r="AD91" s="384"/>
      <c r="AE91" s="384"/>
      <c r="AF91" s="384"/>
      <c r="AG91" s="384"/>
      <c r="AH91" s="384"/>
      <c r="AI91" s="384"/>
      <c r="AJ91" s="384"/>
      <c r="AK91" s="384"/>
      <c r="AL91" s="384"/>
      <c r="AM91" s="384"/>
      <c r="AN91" s="384"/>
      <c r="AO91" s="384"/>
      <c r="AP91" s="384"/>
    </row>
    <row r="92" spans="2:61" s="390" customFormat="1" hidden="1" x14ac:dyDescent="0.2">
      <c r="B92" s="91"/>
      <c r="C92" s="380"/>
      <c r="D92" s="381"/>
      <c r="F92" s="382" t="s">
        <v>130</v>
      </c>
      <c r="G92" s="384"/>
      <c r="H92" s="97">
        <v>0</v>
      </c>
      <c r="I92" s="98"/>
      <c r="J92" s="386"/>
      <c r="K92" s="385"/>
      <c r="L92" s="395">
        <v>10005</v>
      </c>
      <c r="M92" s="387"/>
      <c r="N92" s="388"/>
      <c r="O92" s="388"/>
      <c r="P92" s="97">
        <v>0</v>
      </c>
      <c r="Q92" s="98"/>
      <c r="R92" s="386"/>
      <c r="S92" s="396"/>
      <c r="T92" s="395">
        <v>1495</v>
      </c>
      <c r="U92" s="105"/>
      <c r="V92" s="388"/>
      <c r="W92" s="576"/>
      <c r="X92" s="388"/>
      <c r="Y92" s="577"/>
      <c r="Z92" s="388"/>
      <c r="AA92" s="388"/>
      <c r="AB92" s="388"/>
      <c r="AC92" s="388"/>
      <c r="AD92" s="384"/>
      <c r="AE92" s="384"/>
      <c r="AF92" s="384"/>
      <c r="AG92" s="384"/>
      <c r="AH92" s="384"/>
      <c r="AI92" s="384"/>
      <c r="AJ92" s="384"/>
      <c r="AK92" s="384"/>
      <c r="AL92" s="384"/>
      <c r="AM92" s="384"/>
      <c r="AN92" s="384"/>
      <c r="AO92" s="384"/>
      <c r="AP92" s="384"/>
    </row>
    <row r="93" spans="2:61" s="390" customFormat="1" hidden="1" x14ac:dyDescent="0.2">
      <c r="B93" s="91"/>
      <c r="C93" s="380"/>
      <c r="D93" s="381"/>
      <c r="F93" s="417" t="s">
        <v>131</v>
      </c>
      <c r="G93" s="384"/>
      <c r="H93" s="97"/>
      <c r="I93" s="98"/>
      <c r="J93" s="386"/>
      <c r="K93" s="385"/>
      <c r="L93" s="395">
        <v>13050</v>
      </c>
      <c r="M93" s="387" t="s">
        <v>36</v>
      </c>
      <c r="N93" s="388"/>
      <c r="O93" s="388"/>
      <c r="P93" s="97"/>
      <c r="Q93" s="98"/>
      <c r="R93" s="386"/>
      <c r="S93" s="396"/>
      <c r="T93" s="395">
        <v>1950</v>
      </c>
      <c r="U93" s="105"/>
      <c r="V93" s="388"/>
      <c r="W93" s="576"/>
      <c r="X93" s="388"/>
      <c r="Y93" s="577"/>
      <c r="Z93" s="388"/>
      <c r="AA93" s="388"/>
      <c r="AB93" s="388"/>
      <c r="AC93" s="388"/>
      <c r="AD93" s="384"/>
      <c r="AE93" s="384"/>
      <c r="AF93" s="384"/>
      <c r="AG93" s="384"/>
      <c r="AH93" s="384"/>
      <c r="AI93" s="384"/>
      <c r="AJ93" s="384"/>
      <c r="AK93" s="384"/>
      <c r="AL93" s="384"/>
      <c r="AM93" s="384"/>
      <c r="AN93" s="384"/>
      <c r="AO93" s="384"/>
      <c r="AP93" s="384"/>
    </row>
    <row r="94" spans="2:61" s="390" customFormat="1" ht="15.75" customHeight="1" x14ac:dyDescent="0.2">
      <c r="B94" s="52"/>
      <c r="C94" s="68"/>
      <c r="F94" s="382" t="s">
        <v>132</v>
      </c>
      <c r="G94" s="3"/>
      <c r="H94" s="115">
        <v>641335.54999999993</v>
      </c>
      <c r="I94" s="352"/>
      <c r="J94" s="196"/>
      <c r="K94" s="352"/>
      <c r="L94" s="76"/>
      <c r="M94" s="418"/>
      <c r="N94" s="351"/>
      <c r="O94" s="351"/>
      <c r="P94" s="115">
        <v>112126.59</v>
      </c>
      <c r="Q94" s="352"/>
      <c r="R94" s="196"/>
      <c r="S94" s="352"/>
      <c r="T94" s="412">
        <v>0</v>
      </c>
      <c r="U94" s="80"/>
      <c r="V94" s="351"/>
      <c r="W94" s="543"/>
      <c r="X94" s="351"/>
      <c r="Y94" s="453"/>
      <c r="Z94" s="351"/>
      <c r="AA94" s="351"/>
      <c r="AB94" s="351"/>
      <c r="AC94" s="351"/>
      <c r="AD94" s="265"/>
      <c r="AE94" s="265"/>
      <c r="AF94" s="265"/>
      <c r="AG94" s="265"/>
      <c r="AH94" s="265"/>
      <c r="AI94" s="265"/>
      <c r="AJ94" s="265"/>
      <c r="AK94" s="265"/>
      <c r="AL94" s="265"/>
      <c r="AM94" s="265"/>
      <c r="AN94" s="265"/>
      <c r="AO94" s="265"/>
      <c r="AP94" s="265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262"/>
      <c r="BD94" s="262"/>
      <c r="BE94" s="262"/>
      <c r="BF94" s="262"/>
      <c r="BG94" s="262"/>
      <c r="BH94" s="262"/>
      <c r="BI94" s="262"/>
    </row>
    <row r="95" spans="2:61" s="390" customFormat="1" ht="13.5" customHeight="1" x14ac:dyDescent="0.2">
      <c r="B95" s="91" t="s">
        <v>133</v>
      </c>
      <c r="C95" s="380"/>
      <c r="D95" s="381"/>
      <c r="E95" s="405" t="s">
        <v>134</v>
      </c>
      <c r="F95" s="405"/>
      <c r="G95" s="384"/>
      <c r="H95" s="115">
        <v>229462.84999999998</v>
      </c>
      <c r="I95" s="414"/>
      <c r="J95" s="411">
        <f>IF(L95=0, " ", H95/L95)</f>
        <v>0.70964936099568632</v>
      </c>
      <c r="K95" s="414"/>
      <c r="L95" s="412">
        <v>323346.8</v>
      </c>
      <c r="M95" s="419" t="s">
        <v>36</v>
      </c>
      <c r="N95" s="388"/>
      <c r="O95" s="388"/>
      <c r="P95" s="115">
        <v>35500.28</v>
      </c>
      <c r="Q95" s="414"/>
      <c r="R95" s="411">
        <f>P95/T95</f>
        <v>1.4863624183553843</v>
      </c>
      <c r="S95" s="414"/>
      <c r="T95" s="412">
        <v>23884</v>
      </c>
      <c r="U95" s="413" t="s">
        <v>36</v>
      </c>
      <c r="V95" s="420"/>
      <c r="W95" s="576"/>
      <c r="X95" s="388"/>
      <c r="Y95" s="577"/>
      <c r="Z95" s="388"/>
      <c r="AA95" s="388"/>
      <c r="AB95" s="388"/>
      <c r="AC95" s="388"/>
      <c r="AD95" s="384"/>
      <c r="AE95" s="384"/>
      <c r="AF95" s="384"/>
      <c r="AG95" s="384"/>
      <c r="AH95" s="384"/>
      <c r="AI95" s="384"/>
      <c r="AJ95" s="384"/>
      <c r="AK95" s="384"/>
      <c r="AL95" s="384"/>
      <c r="AM95" s="384"/>
      <c r="AN95" s="384"/>
      <c r="AO95" s="384"/>
      <c r="AP95" s="384"/>
    </row>
    <row r="96" spans="2:61" s="390" customFormat="1" ht="15.75" customHeight="1" x14ac:dyDescent="0.2">
      <c r="B96" s="91" t="s">
        <v>135</v>
      </c>
      <c r="C96" s="92"/>
      <c r="D96" s="421"/>
      <c r="E96" s="95" t="s">
        <v>136</v>
      </c>
      <c r="F96" s="95"/>
      <c r="G96" s="109"/>
      <c r="H96" s="115">
        <v>158150.57999999999</v>
      </c>
      <c r="I96" s="414"/>
      <c r="J96" s="411">
        <f>H96/L96</f>
        <v>1.2689583016970511</v>
      </c>
      <c r="K96" s="414"/>
      <c r="L96" s="422">
        <v>124630.24182</v>
      </c>
      <c r="M96" s="419"/>
      <c r="N96" s="410"/>
      <c r="O96" s="410"/>
      <c r="P96" s="115">
        <v>21285.49</v>
      </c>
      <c r="Q96" s="414"/>
      <c r="R96" s="411">
        <f>P96/T96</f>
        <v>1.0814149265863944</v>
      </c>
      <c r="S96" s="414"/>
      <c r="T96" s="422">
        <v>19683</v>
      </c>
      <c r="U96" s="413"/>
      <c r="V96" s="410"/>
      <c r="W96" s="550"/>
      <c r="X96" s="410"/>
      <c r="Y96" s="552"/>
      <c r="Z96" s="410"/>
      <c r="AA96" s="410"/>
      <c r="AB96" s="410"/>
      <c r="AC96" s="410"/>
      <c r="AD96" s="384"/>
      <c r="AE96" s="384"/>
      <c r="AF96" s="384"/>
      <c r="AG96" s="384"/>
      <c r="AH96" s="384"/>
      <c r="AI96" s="384"/>
      <c r="AJ96" s="384"/>
      <c r="AK96" s="384"/>
      <c r="AL96" s="384"/>
      <c r="AM96" s="384"/>
      <c r="AN96" s="384"/>
      <c r="AO96" s="384"/>
      <c r="AP96" s="384"/>
    </row>
    <row r="97" spans="2:61" s="390" customFormat="1" ht="15.75" customHeight="1" x14ac:dyDescent="0.2">
      <c r="B97" s="91"/>
      <c r="C97" s="92"/>
      <c r="D97" s="421"/>
      <c r="E97" s="106" t="s">
        <v>137</v>
      </c>
      <c r="F97" s="95"/>
      <c r="G97" s="109"/>
      <c r="H97" s="115">
        <v>-39570.550000000003</v>
      </c>
      <c r="I97" s="414"/>
      <c r="J97" s="411"/>
      <c r="K97" s="414"/>
      <c r="L97" s="422"/>
      <c r="M97" s="419"/>
      <c r="N97" s="410"/>
      <c r="O97" s="410"/>
      <c r="P97" s="115">
        <v>-18049.45</v>
      </c>
      <c r="Q97" s="414"/>
      <c r="R97" s="411"/>
      <c r="S97" s="414"/>
      <c r="T97" s="422"/>
      <c r="U97" s="413"/>
      <c r="V97" s="410"/>
      <c r="W97" s="550"/>
      <c r="X97" s="410"/>
      <c r="Y97" s="552"/>
      <c r="Z97" s="410"/>
      <c r="AA97" s="410"/>
      <c r="AB97" s="410"/>
      <c r="AC97" s="410"/>
      <c r="AD97" s="384"/>
      <c r="AE97" s="384"/>
      <c r="AF97" s="384"/>
      <c r="AG97" s="384"/>
      <c r="AH97" s="384"/>
      <c r="AI97" s="384"/>
      <c r="AJ97" s="384"/>
      <c r="AK97" s="384"/>
      <c r="AL97" s="384"/>
      <c r="AM97" s="384"/>
      <c r="AN97" s="384"/>
      <c r="AO97" s="384"/>
      <c r="AP97" s="384"/>
    </row>
    <row r="98" spans="2:61" s="426" customFormat="1" ht="15.75" customHeight="1" x14ac:dyDescent="0.2">
      <c r="B98" s="52" t="s">
        <v>138</v>
      </c>
      <c r="C98" s="423"/>
      <c r="D98" s="81" t="s">
        <v>139</v>
      </c>
      <c r="E98" s="262"/>
      <c r="F98" s="424"/>
      <c r="G98" s="265"/>
      <c r="H98" s="72">
        <v>606769.63</v>
      </c>
      <c r="I98" s="79"/>
      <c r="J98" s="192"/>
      <c r="K98" s="352"/>
      <c r="L98" s="212">
        <v>660029.45119199995</v>
      </c>
      <c r="M98" s="418"/>
      <c r="N98" s="402"/>
      <c r="O98" s="402"/>
      <c r="P98" s="72">
        <v>67119.75</v>
      </c>
      <c r="Q98" s="79"/>
      <c r="R98" s="196">
        <f>P98/T98</f>
        <v>0.68055513307984794</v>
      </c>
      <c r="S98" s="425"/>
      <c r="T98" s="212">
        <v>98625</v>
      </c>
      <c r="U98" s="80"/>
      <c r="V98" s="402"/>
      <c r="W98" s="578"/>
      <c r="X98" s="402"/>
      <c r="Y98" s="579"/>
      <c r="Z98" s="402"/>
      <c r="AA98" s="402"/>
      <c r="AB98" s="402"/>
      <c r="AC98" s="402"/>
      <c r="AD98" s="265"/>
      <c r="AE98" s="265"/>
      <c r="AF98" s="265"/>
      <c r="AG98" s="265"/>
      <c r="AH98" s="265"/>
      <c r="AI98" s="265"/>
      <c r="AJ98" s="265"/>
      <c r="AK98" s="265"/>
      <c r="AL98" s="265"/>
      <c r="AM98" s="265"/>
      <c r="AN98" s="265"/>
      <c r="AO98" s="265"/>
      <c r="AP98" s="265"/>
      <c r="AQ98" s="262"/>
      <c r="AR98" s="262"/>
      <c r="AS98" s="262"/>
      <c r="AT98" s="262"/>
      <c r="AU98" s="262"/>
      <c r="AV98" s="262"/>
      <c r="AW98" s="262"/>
      <c r="AX98" s="262"/>
      <c r="AY98" s="262"/>
      <c r="AZ98" s="262"/>
      <c r="BA98" s="262"/>
      <c r="BB98" s="262"/>
      <c r="BC98" s="262"/>
      <c r="BD98" s="262"/>
      <c r="BE98" s="262"/>
      <c r="BF98" s="262"/>
      <c r="BG98" s="262"/>
      <c r="BH98" s="262"/>
      <c r="BI98" s="262"/>
    </row>
    <row r="99" spans="2:61" s="260" customFormat="1" ht="16.5" customHeight="1" x14ac:dyDescent="0.2">
      <c r="B99" s="427" t="s">
        <v>140</v>
      </c>
      <c r="C99" s="68"/>
      <c r="D99" s="428" t="s">
        <v>141</v>
      </c>
      <c r="E99" s="341"/>
      <c r="F99" s="428"/>
      <c r="G99" s="3"/>
      <c r="H99" s="72">
        <v>296844.73</v>
      </c>
      <c r="I99" s="352"/>
      <c r="J99" s="196">
        <f>IF(L99=0, " ", H99/L99)</f>
        <v>0.95394867312778031</v>
      </c>
      <c r="K99" s="352"/>
      <c r="L99" s="76">
        <v>311174.73965</v>
      </c>
      <c r="M99" s="418" t="s">
        <v>36</v>
      </c>
      <c r="N99" s="351"/>
      <c r="O99" s="351"/>
      <c r="P99" s="72">
        <v>35771.33</v>
      </c>
      <c r="Q99" s="352"/>
      <c r="R99" s="196">
        <f>P99/T99</f>
        <v>0.79122605618226061</v>
      </c>
      <c r="S99" s="352"/>
      <c r="T99" s="76">
        <v>45210</v>
      </c>
      <c r="U99" s="80" t="s">
        <v>36</v>
      </c>
      <c r="V99" s="351"/>
      <c r="W99" s="543"/>
      <c r="X99" s="351"/>
      <c r="Y99" s="453"/>
      <c r="Z99" s="351"/>
      <c r="AA99" s="351"/>
      <c r="AB99" s="351"/>
      <c r="AC99" s="351"/>
      <c r="AD99" s="265"/>
      <c r="AE99" s="265"/>
      <c r="AF99" s="265"/>
      <c r="AG99" s="265"/>
      <c r="AH99" s="265"/>
      <c r="AI99" s="265"/>
      <c r="AJ99" s="265"/>
      <c r="AK99" s="265"/>
      <c r="AL99" s="265"/>
      <c r="AM99" s="265"/>
      <c r="AN99" s="265"/>
      <c r="AO99" s="265"/>
      <c r="AP99" s="265"/>
      <c r="AQ99" s="262"/>
      <c r="AR99" s="262"/>
      <c r="AS99" s="262"/>
      <c r="AT99" s="262"/>
      <c r="AU99" s="262"/>
      <c r="AV99" s="262"/>
      <c r="AW99" s="262"/>
      <c r="AX99" s="262"/>
      <c r="AY99" s="262"/>
      <c r="AZ99" s="262"/>
      <c r="BA99" s="262"/>
      <c r="BB99" s="262"/>
      <c r="BC99" s="262"/>
      <c r="BD99" s="262"/>
      <c r="BE99" s="262"/>
      <c r="BF99" s="262"/>
      <c r="BG99" s="262"/>
      <c r="BH99" s="262"/>
      <c r="BI99" s="262"/>
    </row>
    <row r="100" spans="2:61" s="262" customFormat="1" ht="13.5" customHeight="1" x14ac:dyDescent="0.2">
      <c r="B100" s="427" t="s">
        <v>142</v>
      </c>
      <c r="C100" s="423"/>
      <c r="D100" s="81" t="s">
        <v>143</v>
      </c>
      <c r="F100" s="81"/>
      <c r="G100" s="265"/>
      <c r="H100" s="72">
        <v>744036.97</v>
      </c>
      <c r="I100" s="352"/>
      <c r="J100" s="196">
        <f>IF(L100=0, " ", H100/L100)</f>
        <v>0.62208790227351685</v>
      </c>
      <c r="K100" s="352"/>
      <c r="L100" s="212">
        <v>1196031.8907999999</v>
      </c>
      <c r="M100" s="418"/>
      <c r="N100" s="402"/>
      <c r="O100" s="402"/>
      <c r="P100" s="72">
        <v>106388.92</v>
      </c>
      <c r="Q100" s="352"/>
      <c r="R100" s="196">
        <f>P100/T100</f>
        <v>0.59460396592966847</v>
      </c>
      <c r="S100" s="352"/>
      <c r="T100" s="212">
        <v>178924</v>
      </c>
      <c r="U100" s="80"/>
      <c r="V100" s="402"/>
      <c r="W100" s="578"/>
      <c r="X100" s="402"/>
      <c r="Y100" s="579"/>
      <c r="Z100" s="402"/>
      <c r="AA100" s="402"/>
      <c r="AB100" s="402"/>
      <c r="AC100" s="402"/>
      <c r="AD100" s="265"/>
      <c r="AE100" s="265"/>
      <c r="AF100" s="265"/>
      <c r="AG100" s="265"/>
      <c r="AH100" s="265"/>
      <c r="AI100" s="265"/>
      <c r="AJ100" s="265"/>
      <c r="AK100" s="265"/>
      <c r="AL100" s="265"/>
      <c r="AM100" s="265"/>
      <c r="AN100" s="265"/>
      <c r="AO100" s="265"/>
      <c r="AP100" s="265"/>
    </row>
    <row r="101" spans="2:61" s="262" customFormat="1" ht="13.5" customHeight="1" x14ac:dyDescent="0.2">
      <c r="B101" s="427"/>
      <c r="C101" s="423"/>
      <c r="E101" s="382" t="s">
        <v>144</v>
      </c>
      <c r="F101" s="429"/>
      <c r="G101" s="265"/>
      <c r="H101" s="72">
        <v>1010043.5600000003</v>
      </c>
      <c r="I101" s="352"/>
      <c r="J101" s="196"/>
      <c r="K101" s="352"/>
      <c r="L101" s="212"/>
      <c r="M101" s="418"/>
      <c r="N101" s="402"/>
      <c r="O101" s="402"/>
      <c r="P101" s="72">
        <v>143753.29999999999</v>
      </c>
      <c r="Q101" s="352"/>
      <c r="R101" s="196"/>
      <c r="S101" s="352"/>
      <c r="T101" s="212"/>
      <c r="U101" s="80"/>
      <c r="V101" s="402"/>
      <c r="W101" s="578"/>
      <c r="X101" s="402"/>
      <c r="Y101" s="579"/>
      <c r="Z101" s="402"/>
      <c r="AA101" s="402"/>
      <c r="AB101" s="402"/>
      <c r="AC101" s="402"/>
      <c r="AD101" s="265"/>
      <c r="AE101" s="265"/>
      <c r="AF101" s="265"/>
      <c r="AG101" s="265"/>
      <c r="AH101" s="265"/>
      <c r="AI101" s="265"/>
      <c r="AJ101" s="265"/>
      <c r="AK101" s="265"/>
      <c r="AL101" s="265"/>
      <c r="AM101" s="265"/>
      <c r="AN101" s="265"/>
      <c r="AO101" s="265"/>
      <c r="AP101" s="265"/>
    </row>
    <row r="102" spans="2:61" s="430" customFormat="1" ht="15.75" customHeight="1" x14ac:dyDescent="0.2">
      <c r="B102" s="52" t="s">
        <v>145</v>
      </c>
      <c r="C102" s="68"/>
      <c r="D102" s="66" t="s">
        <v>146</v>
      </c>
      <c r="E102" s="135"/>
      <c r="F102" s="66"/>
      <c r="G102" s="3"/>
      <c r="H102" s="72">
        <v>710306.04999999981</v>
      </c>
      <c r="I102" s="352"/>
      <c r="J102" s="196">
        <f>IF(L102=0, " ", H102/L102)</f>
        <v>0.78984412429961792</v>
      </c>
      <c r="K102" s="352"/>
      <c r="L102" s="76">
        <v>899299.02387999999</v>
      </c>
      <c r="M102" s="418" t="s">
        <v>36</v>
      </c>
      <c r="N102" s="351"/>
      <c r="O102" s="351"/>
      <c r="P102" s="72">
        <v>105980.61999999998</v>
      </c>
      <c r="Q102" s="352"/>
      <c r="R102" s="196">
        <f>P102/T102</f>
        <v>0.81214314724702086</v>
      </c>
      <c r="S102" s="352"/>
      <c r="T102" s="76">
        <v>130495</v>
      </c>
      <c r="U102" s="80" t="s">
        <v>36</v>
      </c>
      <c r="V102" s="351"/>
      <c r="W102" s="543"/>
      <c r="X102" s="351"/>
      <c r="Y102" s="453"/>
      <c r="Z102" s="351"/>
      <c r="AA102" s="351"/>
      <c r="AB102" s="351"/>
      <c r="AC102" s="351"/>
      <c r="AD102" s="265"/>
      <c r="AE102" s="265"/>
      <c r="AF102" s="265"/>
      <c r="AG102" s="265"/>
      <c r="AH102" s="265"/>
      <c r="AI102" s="265"/>
      <c r="AJ102" s="265"/>
      <c r="AK102" s="265"/>
      <c r="AL102" s="265"/>
      <c r="AM102" s="265"/>
      <c r="AN102" s="265"/>
      <c r="AO102" s="265"/>
      <c r="AP102" s="265"/>
      <c r="AQ102" s="262"/>
      <c r="AR102" s="262"/>
      <c r="AS102" s="262"/>
      <c r="AT102" s="262"/>
      <c r="AU102" s="262"/>
      <c r="AV102" s="262"/>
      <c r="AW102" s="262"/>
      <c r="AX102" s="262"/>
      <c r="AY102" s="262"/>
      <c r="AZ102" s="262"/>
      <c r="BA102" s="262"/>
      <c r="BB102" s="262"/>
      <c r="BC102" s="262"/>
      <c r="BD102" s="262"/>
      <c r="BE102" s="262"/>
      <c r="BF102" s="262"/>
      <c r="BG102" s="262"/>
      <c r="BH102" s="262"/>
      <c r="BI102" s="262"/>
    </row>
    <row r="103" spans="2:61" s="260" customFormat="1" x14ac:dyDescent="0.2">
      <c r="B103" s="52" t="s">
        <v>147</v>
      </c>
      <c r="C103" s="68"/>
      <c r="D103" s="66" t="s">
        <v>148</v>
      </c>
      <c r="E103" s="135"/>
      <c r="F103" s="66"/>
      <c r="G103" s="3"/>
      <c r="H103" s="72">
        <v>150605.25</v>
      </c>
      <c r="I103" s="352"/>
      <c r="J103" s="214">
        <f>IF(L103=0, " ", H103/L103)</f>
        <v>1.2799929458359185</v>
      </c>
      <c r="K103" s="352"/>
      <c r="L103" s="76">
        <v>117661</v>
      </c>
      <c r="M103" s="418" t="s">
        <v>36</v>
      </c>
      <c r="N103" s="351"/>
      <c r="O103" s="351"/>
      <c r="P103" s="72">
        <v>14482.25</v>
      </c>
      <c r="Q103" s="352"/>
      <c r="R103" s="196">
        <f>P103/T103</f>
        <v>0.68913871044492025</v>
      </c>
      <c r="S103" s="352"/>
      <c r="T103" s="76">
        <v>21015</v>
      </c>
      <c r="U103" s="80" t="s">
        <v>36</v>
      </c>
      <c r="V103" s="431"/>
      <c r="W103" s="543"/>
      <c r="X103" s="351"/>
      <c r="Y103" s="453"/>
      <c r="Z103" s="351"/>
      <c r="AA103" s="351"/>
      <c r="AB103" s="351"/>
      <c r="AC103" s="351"/>
      <c r="AD103" s="265"/>
      <c r="AE103" s="265"/>
      <c r="AF103" s="265"/>
      <c r="AG103" s="265"/>
      <c r="AH103" s="265"/>
      <c r="AI103" s="265"/>
      <c r="AJ103" s="265"/>
      <c r="AK103" s="265"/>
      <c r="AL103" s="265"/>
      <c r="AM103" s="265"/>
      <c r="AN103" s="265"/>
      <c r="AO103" s="265"/>
      <c r="AP103" s="265"/>
      <c r="AQ103" s="262"/>
      <c r="AR103" s="262"/>
      <c r="AS103" s="262"/>
      <c r="AT103" s="262"/>
      <c r="AU103" s="262"/>
      <c r="AV103" s="262"/>
      <c r="AW103" s="262"/>
      <c r="AX103" s="262"/>
      <c r="AY103" s="262"/>
      <c r="AZ103" s="262"/>
      <c r="BA103" s="262"/>
      <c r="BB103" s="262"/>
      <c r="BC103" s="262"/>
      <c r="BD103" s="262"/>
      <c r="BE103" s="262"/>
      <c r="BF103" s="262"/>
      <c r="BG103" s="262"/>
      <c r="BH103" s="262"/>
      <c r="BI103" s="262"/>
    </row>
    <row r="104" spans="2:61" s="260" customFormat="1" x14ac:dyDescent="0.2">
      <c r="B104" s="52" t="s">
        <v>149</v>
      </c>
      <c r="C104" s="68"/>
      <c r="D104" s="64" t="s">
        <v>150</v>
      </c>
      <c r="E104" s="135"/>
      <c r="F104" s="66"/>
      <c r="G104" s="3"/>
      <c r="H104" s="72">
        <v>-40568.959999999999</v>
      </c>
      <c r="I104" s="352"/>
      <c r="J104" s="214">
        <f>IF(L104=0, " ", H104/L104)</f>
        <v>2.2394114116433244</v>
      </c>
      <c r="K104" s="352"/>
      <c r="L104" s="76">
        <v>-18115.903040000005</v>
      </c>
      <c r="M104" s="418"/>
      <c r="N104" s="351"/>
      <c r="O104" s="351"/>
      <c r="P104" s="72">
        <v>71503.539999999979</v>
      </c>
      <c r="Q104" s="352"/>
      <c r="R104" s="196">
        <f>P104/T104</f>
        <v>-3.9513450486295301</v>
      </c>
      <c r="S104" s="352"/>
      <c r="T104" s="76">
        <v>-18096</v>
      </c>
      <c r="U104" s="80"/>
      <c r="V104" s="431"/>
      <c r="W104" s="543"/>
      <c r="X104" s="351"/>
      <c r="Y104" s="453"/>
      <c r="Z104" s="351"/>
      <c r="AA104" s="351"/>
      <c r="AB104" s="351"/>
      <c r="AC104" s="351"/>
      <c r="AD104" s="265"/>
      <c r="AE104" s="265"/>
      <c r="AF104" s="265"/>
      <c r="AG104" s="265"/>
      <c r="AH104" s="265"/>
      <c r="AI104" s="265"/>
      <c r="AJ104" s="265"/>
      <c r="AK104" s="265"/>
      <c r="AL104" s="265"/>
      <c r="AM104" s="265"/>
      <c r="AN104" s="265"/>
      <c r="AO104" s="265"/>
      <c r="AP104" s="265"/>
      <c r="AQ104" s="262"/>
      <c r="AR104" s="262"/>
      <c r="AS104" s="262"/>
      <c r="AT104" s="262"/>
      <c r="AU104" s="262"/>
      <c r="AV104" s="262"/>
      <c r="AW104" s="262"/>
      <c r="AX104" s="262"/>
      <c r="AY104" s="262"/>
      <c r="AZ104" s="262"/>
      <c r="BA104" s="262"/>
      <c r="BB104" s="262"/>
      <c r="BC104" s="262"/>
      <c r="BD104" s="262"/>
      <c r="BE104" s="262"/>
      <c r="BF104" s="262"/>
      <c r="BG104" s="262"/>
      <c r="BH104" s="262"/>
      <c r="BI104" s="262"/>
    </row>
    <row r="105" spans="2:61" s="260" customFormat="1" x14ac:dyDescent="0.2">
      <c r="B105" s="52" t="s">
        <v>151</v>
      </c>
      <c r="C105" s="68"/>
      <c r="D105" s="64"/>
      <c r="E105" s="135"/>
      <c r="F105" s="66"/>
      <c r="G105" s="3"/>
      <c r="H105" s="145"/>
      <c r="I105" s="352"/>
      <c r="J105" s="214"/>
      <c r="K105" s="352"/>
      <c r="L105" s="76"/>
      <c r="M105" s="418"/>
      <c r="N105" s="351"/>
      <c r="O105" s="351"/>
      <c r="P105" s="145"/>
      <c r="Q105" s="352"/>
      <c r="R105" s="196"/>
      <c r="S105" s="352"/>
      <c r="T105" s="76"/>
      <c r="U105" s="80"/>
      <c r="V105" s="351"/>
      <c r="W105" s="543"/>
      <c r="X105" s="351"/>
      <c r="Y105" s="453"/>
      <c r="Z105" s="351"/>
      <c r="AA105" s="351"/>
      <c r="AB105" s="351"/>
      <c r="AC105" s="351"/>
      <c r="AD105" s="265"/>
      <c r="AE105" s="265"/>
      <c r="AF105" s="265"/>
      <c r="AG105" s="265"/>
      <c r="AH105" s="265"/>
      <c r="AI105" s="265"/>
      <c r="AJ105" s="265"/>
      <c r="AK105" s="265"/>
      <c r="AL105" s="265"/>
      <c r="AM105" s="265"/>
      <c r="AN105" s="265"/>
      <c r="AO105" s="265"/>
      <c r="AP105" s="265"/>
      <c r="AQ105" s="262"/>
      <c r="AR105" s="262"/>
      <c r="AS105" s="262"/>
      <c r="AT105" s="262"/>
      <c r="AU105" s="262"/>
      <c r="AV105" s="262"/>
      <c r="AW105" s="262"/>
      <c r="AX105" s="262"/>
      <c r="AY105" s="262"/>
      <c r="AZ105" s="262"/>
      <c r="BA105" s="262"/>
      <c r="BB105" s="262"/>
      <c r="BC105" s="262"/>
      <c r="BD105" s="262"/>
      <c r="BE105" s="262"/>
      <c r="BF105" s="262"/>
      <c r="BG105" s="262"/>
      <c r="BH105" s="262"/>
      <c r="BI105" s="262"/>
    </row>
    <row r="106" spans="2:61" s="260" customFormat="1" x14ac:dyDescent="0.2">
      <c r="B106" s="52" t="s">
        <v>152</v>
      </c>
      <c r="C106" s="68"/>
      <c r="D106" s="135"/>
      <c r="E106" s="135"/>
      <c r="F106" s="149" t="s">
        <v>153</v>
      </c>
      <c r="G106" s="3"/>
      <c r="H106" s="151">
        <f>SUM(H82,H87,H98:H104)</f>
        <v>6315735.6699999999</v>
      </c>
      <c r="I106" s="89"/>
      <c r="J106" s="377">
        <f>H106/L106</f>
        <v>1.0359216167613559</v>
      </c>
      <c r="K106" s="285"/>
      <c r="L106" s="378">
        <f>SUM(L82,L88,L95:L104)</f>
        <v>6096731.2273539994</v>
      </c>
      <c r="M106" s="149" t="s">
        <v>36</v>
      </c>
      <c r="N106" s="351"/>
      <c r="O106" s="351"/>
      <c r="P106" s="151">
        <f>SUM(P82,P87,P98:P104)</f>
        <v>935599.7</v>
      </c>
      <c r="Q106" s="89"/>
      <c r="R106" s="377">
        <f>P106/T106</f>
        <v>1.1277285591684023</v>
      </c>
      <c r="S106" s="379"/>
      <c r="T106" s="378">
        <f>SUM(T82,T88,T95:T104)</f>
        <v>829632</v>
      </c>
      <c r="U106" s="90">
        <v>0</v>
      </c>
      <c r="V106" s="351"/>
      <c r="W106" s="543"/>
      <c r="X106" s="351"/>
      <c r="Y106" s="453"/>
      <c r="Z106" s="351"/>
      <c r="AA106" s="351"/>
      <c r="AB106" s="351"/>
      <c r="AC106" s="351"/>
      <c r="AD106" s="265"/>
      <c r="AE106" s="265"/>
      <c r="AF106" s="265"/>
      <c r="AG106" s="265"/>
      <c r="AH106" s="265"/>
      <c r="AI106" s="265"/>
      <c r="AJ106" s="265"/>
      <c r="AK106" s="265"/>
      <c r="AL106" s="265"/>
      <c r="AM106" s="265"/>
      <c r="AN106" s="265"/>
      <c r="AO106" s="265"/>
      <c r="AP106" s="265"/>
      <c r="AQ106" s="262"/>
      <c r="AR106" s="262"/>
      <c r="AS106" s="262"/>
      <c r="AT106" s="262"/>
      <c r="AU106" s="262"/>
      <c r="AV106" s="262"/>
      <c r="AW106" s="262"/>
      <c r="AX106" s="262"/>
      <c r="AY106" s="262"/>
      <c r="AZ106" s="262"/>
      <c r="BA106" s="262"/>
      <c r="BB106" s="262"/>
      <c r="BC106" s="262"/>
      <c r="BD106" s="262"/>
      <c r="BE106" s="262"/>
      <c r="BF106" s="262"/>
      <c r="BG106" s="262"/>
      <c r="BH106" s="262"/>
      <c r="BI106" s="262"/>
    </row>
    <row r="107" spans="2:61" s="266" customFormat="1" ht="12.75" customHeight="1" x14ac:dyDescent="0.2">
      <c r="B107" s="158"/>
      <c r="C107" s="159"/>
      <c r="D107" s="160"/>
      <c r="E107" s="160"/>
      <c r="F107" s="176"/>
      <c r="G107" s="174"/>
      <c r="H107" s="170">
        <v>6315735.669999999</v>
      </c>
      <c r="I107" s="432"/>
      <c r="J107" s="433"/>
      <c r="K107" s="432"/>
      <c r="L107" s="434"/>
      <c r="M107" s="435"/>
      <c r="N107" s="436"/>
      <c r="O107" s="436"/>
      <c r="P107" s="437">
        <v>935599.7</v>
      </c>
      <c r="Q107" s="432"/>
      <c r="R107" s="433"/>
      <c r="S107" s="432"/>
      <c r="T107" s="434"/>
      <c r="U107" s="438"/>
      <c r="V107" s="436"/>
      <c r="W107" s="580"/>
      <c r="X107" s="436"/>
      <c r="Y107" s="581"/>
      <c r="Z107" s="436"/>
      <c r="AA107" s="436"/>
      <c r="AB107" s="436"/>
      <c r="AC107" s="436"/>
      <c r="AD107" s="283"/>
      <c r="AE107" s="283"/>
      <c r="AF107" s="283"/>
      <c r="AG107" s="283"/>
      <c r="AH107" s="283"/>
      <c r="AI107" s="283"/>
      <c r="AJ107" s="283"/>
      <c r="AK107" s="283"/>
      <c r="AL107" s="283"/>
      <c r="AM107" s="283"/>
      <c r="AN107" s="283"/>
      <c r="AO107" s="283"/>
      <c r="AP107" s="283"/>
    </row>
    <row r="108" spans="2:61" s="260" customFormat="1" ht="16.5" customHeight="1" x14ac:dyDescent="0.2">
      <c r="B108" s="52"/>
      <c r="C108" s="439"/>
      <c r="D108" s="440"/>
      <c r="E108" s="440"/>
      <c r="F108" s="441" t="s">
        <v>154</v>
      </c>
      <c r="G108" s="3"/>
      <c r="H108" s="442">
        <f>H107-H106</f>
        <v>0</v>
      </c>
      <c r="I108" s="443"/>
      <c r="J108" s="444"/>
      <c r="K108" s="443"/>
      <c r="L108" s="445"/>
      <c r="M108" s="446"/>
      <c r="N108" s="351"/>
      <c r="O108" s="351"/>
      <c r="P108" s="442"/>
      <c r="Q108" s="447"/>
      <c r="R108" s="444"/>
      <c r="S108" s="443"/>
      <c r="T108" s="445"/>
      <c r="U108" s="448"/>
      <c r="V108" s="351"/>
      <c r="W108" s="543"/>
      <c r="X108" s="351"/>
      <c r="Y108" s="453"/>
      <c r="Z108" s="351"/>
      <c r="AA108" s="351"/>
      <c r="AB108" s="351"/>
      <c r="AC108" s="351"/>
      <c r="AD108" s="265"/>
      <c r="AE108" s="265"/>
      <c r="AF108" s="265"/>
      <c r="AG108" s="265"/>
      <c r="AH108" s="265"/>
      <c r="AI108" s="265"/>
      <c r="AJ108" s="265"/>
      <c r="AK108" s="265"/>
      <c r="AL108" s="265"/>
      <c r="AM108" s="265"/>
      <c r="AN108" s="265"/>
      <c r="AO108" s="265"/>
      <c r="AP108" s="265"/>
      <c r="AQ108" s="262"/>
      <c r="AR108" s="262"/>
      <c r="AS108" s="262"/>
      <c r="AT108" s="262"/>
      <c r="AU108" s="262"/>
      <c r="AV108" s="262"/>
      <c r="AW108" s="262"/>
      <c r="AX108" s="262"/>
      <c r="AY108" s="262"/>
      <c r="AZ108" s="262"/>
      <c r="BA108" s="262"/>
      <c r="BB108" s="262"/>
      <c r="BC108" s="262"/>
      <c r="BD108" s="262"/>
      <c r="BE108" s="262"/>
      <c r="BF108" s="262"/>
      <c r="BG108" s="262"/>
      <c r="BH108" s="262"/>
      <c r="BI108" s="262"/>
    </row>
    <row r="109" spans="2:61" s="260" customFormat="1" ht="15" customHeight="1" x14ac:dyDescent="0.2">
      <c r="B109" s="52" t="s">
        <v>155</v>
      </c>
      <c r="C109" s="68"/>
      <c r="D109" s="66" t="s">
        <v>156</v>
      </c>
      <c r="E109" s="135"/>
      <c r="F109" s="66"/>
      <c r="G109" s="3"/>
      <c r="H109" s="72">
        <v>338000.68</v>
      </c>
      <c r="I109" s="449"/>
      <c r="J109" s="196">
        <f>IF(L109=0, " ", H109/L109)</f>
        <v>0.76687184036517742</v>
      </c>
      <c r="K109" s="352"/>
      <c r="L109" s="212">
        <v>440752.49893</v>
      </c>
      <c r="M109" s="418" t="s">
        <v>36</v>
      </c>
      <c r="N109" s="351"/>
      <c r="O109" s="351"/>
      <c r="P109" s="72">
        <v>49433.61</v>
      </c>
      <c r="Q109" s="352"/>
      <c r="R109" s="214">
        <f>P109/T109</f>
        <v>0.75058624354691772</v>
      </c>
      <c r="S109" s="352"/>
      <c r="T109" s="212">
        <v>65860</v>
      </c>
      <c r="U109" s="80" t="s">
        <v>36</v>
      </c>
      <c r="V109" s="351"/>
      <c r="W109" s="543"/>
      <c r="X109" s="351"/>
      <c r="Y109" s="453"/>
      <c r="Z109" s="351"/>
      <c r="AA109" s="351"/>
      <c r="AB109" s="351"/>
      <c r="AC109" s="351"/>
      <c r="AD109" s="265"/>
      <c r="AE109" s="265"/>
      <c r="AF109" s="265"/>
      <c r="AG109" s="265"/>
      <c r="AH109" s="265"/>
      <c r="AI109" s="265"/>
      <c r="AJ109" s="265"/>
      <c r="AK109" s="265"/>
      <c r="AL109" s="265"/>
      <c r="AM109" s="265"/>
      <c r="AN109" s="265"/>
      <c r="AO109" s="265"/>
      <c r="AP109" s="265"/>
      <c r="AQ109" s="262"/>
      <c r="AR109" s="262"/>
      <c r="AS109" s="262"/>
      <c r="AT109" s="262"/>
      <c r="AU109" s="262"/>
      <c r="AV109" s="262"/>
      <c r="AW109" s="262"/>
      <c r="AX109" s="262"/>
      <c r="AY109" s="262"/>
      <c r="AZ109" s="262"/>
      <c r="BA109" s="262"/>
      <c r="BB109" s="262"/>
      <c r="BC109" s="262"/>
      <c r="BD109" s="262"/>
      <c r="BE109" s="262"/>
      <c r="BF109" s="262"/>
      <c r="BG109" s="262"/>
      <c r="BH109" s="262"/>
      <c r="BI109" s="262"/>
    </row>
    <row r="110" spans="2:61" s="260" customFormat="1" ht="12.75" customHeight="1" x14ac:dyDescent="0.2">
      <c r="B110" s="52" t="s">
        <v>157</v>
      </c>
      <c r="C110" s="68"/>
      <c r="D110" s="66" t="s">
        <v>158</v>
      </c>
      <c r="E110" s="135"/>
      <c r="F110" s="66"/>
      <c r="G110" s="3"/>
      <c r="H110" s="72">
        <v>108174.18000000001</v>
      </c>
      <c r="I110" s="449"/>
      <c r="J110" s="196">
        <f>IF(L110=0, " ", H110/L110)</f>
        <v>0.76755183280169703</v>
      </c>
      <c r="K110" s="352"/>
      <c r="L110" s="212">
        <v>140934.03908000002</v>
      </c>
      <c r="M110" s="418" t="s">
        <v>36</v>
      </c>
      <c r="N110" s="351"/>
      <c r="O110" s="351"/>
      <c r="P110" s="72">
        <v>15451.5</v>
      </c>
      <c r="Q110" s="352"/>
      <c r="R110" s="196"/>
      <c r="S110" s="352"/>
      <c r="T110" s="212">
        <v>21059</v>
      </c>
      <c r="U110" s="80"/>
      <c r="V110" s="431"/>
      <c r="W110" s="543"/>
      <c r="X110" s="351"/>
      <c r="Y110" s="453"/>
      <c r="Z110" s="351"/>
      <c r="AA110" s="351"/>
      <c r="AB110" s="351"/>
      <c r="AC110" s="351"/>
      <c r="AD110" s="265"/>
      <c r="AE110" s="265"/>
      <c r="AF110" s="265"/>
      <c r="AG110" s="265"/>
      <c r="AH110" s="265"/>
      <c r="AI110" s="265"/>
      <c r="AJ110" s="265"/>
      <c r="AK110" s="265"/>
      <c r="AL110" s="265"/>
      <c r="AM110" s="265"/>
      <c r="AN110" s="265"/>
      <c r="AO110" s="265"/>
      <c r="AP110" s="265"/>
      <c r="AQ110" s="262"/>
      <c r="AR110" s="262"/>
      <c r="AS110" s="262"/>
      <c r="AT110" s="262"/>
      <c r="AU110" s="262"/>
      <c r="AV110" s="262"/>
      <c r="AW110" s="262"/>
      <c r="AX110" s="262"/>
      <c r="AY110" s="262"/>
      <c r="AZ110" s="262"/>
      <c r="BA110" s="262"/>
      <c r="BB110" s="262"/>
      <c r="BC110" s="262"/>
      <c r="BD110" s="262"/>
      <c r="BE110" s="262"/>
      <c r="BF110" s="262"/>
      <c r="BG110" s="262"/>
      <c r="BH110" s="262"/>
      <c r="BI110" s="262"/>
    </row>
    <row r="111" spans="2:61" s="260" customFormat="1" ht="12.75" customHeight="1" x14ac:dyDescent="0.2">
      <c r="B111" s="52" t="s">
        <v>159</v>
      </c>
      <c r="C111" s="68"/>
      <c r="D111" s="66" t="s">
        <v>160</v>
      </c>
      <c r="E111" s="135"/>
      <c r="F111" s="66"/>
      <c r="G111" s="3"/>
      <c r="H111" s="72">
        <v>152012.65</v>
      </c>
      <c r="I111" s="449"/>
      <c r="J111" s="196"/>
      <c r="K111" s="352"/>
      <c r="L111" s="212">
        <v>281702.73749999999</v>
      </c>
      <c r="M111" s="418"/>
      <c r="N111" s="351"/>
      <c r="O111" s="351"/>
      <c r="P111" s="72">
        <v>22297.739999999998</v>
      </c>
      <c r="Q111" s="352"/>
      <c r="R111" s="196"/>
      <c r="S111" s="352"/>
      <c r="T111" s="212">
        <v>42094</v>
      </c>
      <c r="U111" s="80"/>
      <c r="V111" s="351"/>
      <c r="W111" s="543"/>
      <c r="X111" s="351"/>
      <c r="Y111" s="453"/>
      <c r="Z111" s="351"/>
      <c r="AA111" s="351"/>
      <c r="AB111" s="351"/>
      <c r="AC111" s="351"/>
      <c r="AD111" s="265"/>
      <c r="AE111" s="265"/>
      <c r="AF111" s="265"/>
      <c r="AG111" s="265"/>
      <c r="AH111" s="265"/>
      <c r="AI111" s="265"/>
      <c r="AJ111" s="265"/>
      <c r="AK111" s="265"/>
      <c r="AL111" s="265"/>
      <c r="AM111" s="265"/>
      <c r="AN111" s="265"/>
      <c r="AO111" s="265"/>
      <c r="AP111" s="265"/>
      <c r="AQ111" s="262"/>
      <c r="AR111" s="262"/>
      <c r="AS111" s="262"/>
      <c r="AT111" s="262"/>
      <c r="AU111" s="262"/>
      <c r="AV111" s="262"/>
      <c r="AW111" s="262"/>
      <c r="AX111" s="262"/>
      <c r="AY111" s="262"/>
      <c r="AZ111" s="262"/>
      <c r="BA111" s="262"/>
      <c r="BB111" s="262"/>
      <c r="BC111" s="262"/>
      <c r="BD111" s="262"/>
      <c r="BE111" s="262"/>
      <c r="BF111" s="262"/>
      <c r="BG111" s="262"/>
      <c r="BH111" s="262"/>
      <c r="BI111" s="262"/>
    </row>
    <row r="112" spans="2:61" s="454" customFormat="1" x14ac:dyDescent="0.2">
      <c r="B112" s="52" t="s">
        <v>161</v>
      </c>
      <c r="C112" s="450"/>
      <c r="D112" s="428" t="s">
        <v>162</v>
      </c>
      <c r="E112" s="341"/>
      <c r="F112" s="428"/>
      <c r="G112" s="3"/>
      <c r="H112" s="72">
        <v>1409561.08</v>
      </c>
      <c r="I112" s="356"/>
      <c r="J112" s="214">
        <f>IF(L112=0, " ", H112/L112)</f>
        <v>0.77846242519319508</v>
      </c>
      <c r="K112" s="351"/>
      <c r="L112" s="212">
        <v>1810698.9295600001</v>
      </c>
      <c r="M112" s="451" t="s">
        <v>36</v>
      </c>
      <c r="N112" s="351"/>
      <c r="O112" s="351"/>
      <c r="P112" s="72">
        <v>208468.72</v>
      </c>
      <c r="Q112" s="351"/>
      <c r="R112" s="214">
        <f>P112/T112</f>
        <v>0.770496887982141</v>
      </c>
      <c r="S112" s="351"/>
      <c r="T112" s="212">
        <v>270564</v>
      </c>
      <c r="U112" s="452" t="s">
        <v>36</v>
      </c>
      <c r="V112" s="351"/>
      <c r="W112" s="543"/>
      <c r="X112" s="351"/>
      <c r="Y112" s="453"/>
      <c r="Z112" s="351"/>
      <c r="AA112" s="351"/>
      <c r="AB112" s="351"/>
      <c r="AC112" s="351"/>
      <c r="AD112" s="265"/>
      <c r="AE112" s="265"/>
      <c r="AF112" s="265"/>
      <c r="AG112" s="265"/>
      <c r="AH112" s="265"/>
      <c r="AI112" s="265"/>
      <c r="AJ112" s="265"/>
      <c r="AK112" s="265"/>
      <c r="AL112" s="265"/>
      <c r="AM112" s="265"/>
      <c r="AN112" s="265"/>
      <c r="AO112" s="265"/>
      <c r="AP112" s="265"/>
      <c r="AQ112" s="265"/>
      <c r="AR112" s="265"/>
      <c r="AS112" s="265"/>
      <c r="AT112" s="265"/>
      <c r="AU112" s="265"/>
      <c r="AV112" s="265"/>
      <c r="AW112" s="265"/>
      <c r="AX112" s="265"/>
      <c r="AY112" s="265"/>
      <c r="AZ112" s="265"/>
      <c r="BA112" s="265"/>
      <c r="BB112" s="265"/>
      <c r="BC112" s="265"/>
      <c r="BD112" s="265"/>
      <c r="BE112" s="265"/>
      <c r="BF112" s="265"/>
      <c r="BG112" s="265"/>
      <c r="BH112" s="265"/>
      <c r="BI112" s="265"/>
    </row>
    <row r="113" spans="2:61" s="454" customFormat="1" ht="15.75" customHeight="1" x14ac:dyDescent="0.2">
      <c r="B113" s="52" t="s">
        <v>163</v>
      </c>
      <c r="C113" s="450"/>
      <c r="D113" s="428" t="s">
        <v>164</v>
      </c>
      <c r="E113" s="341"/>
      <c r="F113" s="428"/>
      <c r="G113" s="3"/>
      <c r="H113" s="72">
        <v>116220</v>
      </c>
      <c r="I113" s="356"/>
      <c r="J113" s="214"/>
      <c r="K113" s="351"/>
      <c r="L113" s="212">
        <v>70000</v>
      </c>
      <c r="M113" s="451"/>
      <c r="N113" s="351"/>
      <c r="O113" s="351"/>
      <c r="P113" s="72"/>
      <c r="Q113" s="351"/>
      <c r="R113" s="214"/>
      <c r="S113" s="351"/>
      <c r="T113" s="212"/>
      <c r="U113" s="452"/>
      <c r="V113" s="351"/>
      <c r="W113" s="543"/>
      <c r="X113" s="351"/>
      <c r="Y113" s="453"/>
      <c r="Z113" s="351"/>
      <c r="AA113" s="351"/>
      <c r="AB113" s="351"/>
      <c r="AC113" s="351"/>
      <c r="AD113" s="265"/>
      <c r="AE113" s="265"/>
      <c r="AF113" s="265"/>
      <c r="AG113" s="265"/>
      <c r="AH113" s="265"/>
      <c r="AI113" s="265"/>
      <c r="AJ113" s="265"/>
      <c r="AK113" s="265"/>
      <c r="AL113" s="265"/>
      <c r="AM113" s="265"/>
      <c r="AN113" s="265"/>
      <c r="AO113" s="265"/>
      <c r="AP113" s="265"/>
      <c r="AQ113" s="265"/>
      <c r="AR113" s="265"/>
      <c r="AS113" s="265"/>
      <c r="AT113" s="265"/>
      <c r="AU113" s="265"/>
      <c r="AV113" s="265"/>
      <c r="AW113" s="265"/>
      <c r="AX113" s="265"/>
      <c r="AY113" s="265"/>
      <c r="AZ113" s="265"/>
      <c r="BA113" s="265"/>
      <c r="BB113" s="265"/>
      <c r="BC113" s="265"/>
      <c r="BD113" s="265"/>
      <c r="BE113" s="265"/>
      <c r="BF113" s="265"/>
      <c r="BG113" s="265"/>
      <c r="BH113" s="265"/>
      <c r="BI113" s="265"/>
    </row>
    <row r="114" spans="2:61" s="260" customFormat="1" ht="15.75" customHeight="1" x14ac:dyDescent="0.2">
      <c r="B114" s="427" t="s">
        <v>165</v>
      </c>
      <c r="C114" s="68"/>
      <c r="D114" s="66" t="s">
        <v>166</v>
      </c>
      <c r="E114" s="135"/>
      <c r="F114" s="66"/>
      <c r="G114" s="3"/>
      <c r="H114" s="72">
        <v>376344.09999999992</v>
      </c>
      <c r="I114" s="449"/>
      <c r="J114" s="196">
        <f>IF(L114=0, " ", H114/L114)</f>
        <v>0.91701169736010157</v>
      </c>
      <c r="K114" s="352"/>
      <c r="L114" s="76">
        <v>410402.72559599997</v>
      </c>
      <c r="M114" s="418" t="s">
        <v>36</v>
      </c>
      <c r="N114" s="351"/>
      <c r="O114" s="351"/>
      <c r="P114" s="72">
        <v>74272.490000000005</v>
      </c>
      <c r="Q114" s="352"/>
      <c r="R114" s="214">
        <f>P114/T114</f>
        <v>0.68164913729809107</v>
      </c>
      <c r="S114" s="352"/>
      <c r="T114" s="76">
        <v>108960</v>
      </c>
      <c r="U114" s="80" t="s">
        <v>36</v>
      </c>
      <c r="V114" s="351"/>
      <c r="W114" s="543"/>
      <c r="X114" s="351"/>
      <c r="Y114" s="453"/>
      <c r="Z114" s="351"/>
      <c r="AA114" s="351"/>
      <c r="AB114" s="351"/>
      <c r="AC114" s="351"/>
      <c r="AD114" s="265"/>
      <c r="AE114" s="265"/>
      <c r="AF114" s="265"/>
      <c r="AG114" s="265"/>
      <c r="AH114" s="265"/>
      <c r="AI114" s="265"/>
      <c r="AJ114" s="265"/>
      <c r="AK114" s="265"/>
      <c r="AL114" s="265"/>
      <c r="AM114" s="265"/>
      <c r="AN114" s="265"/>
      <c r="AO114" s="265"/>
      <c r="AP114" s="265"/>
      <c r="AQ114" s="262"/>
      <c r="AR114" s="262"/>
      <c r="AS114" s="262"/>
      <c r="AT114" s="262"/>
      <c r="AU114" s="262"/>
      <c r="AV114" s="262"/>
      <c r="AW114" s="262"/>
      <c r="AX114" s="262"/>
      <c r="AY114" s="262"/>
      <c r="AZ114" s="262"/>
      <c r="BA114" s="262"/>
      <c r="BB114" s="262"/>
      <c r="BC114" s="262"/>
      <c r="BD114" s="262"/>
      <c r="BE114" s="262"/>
      <c r="BF114" s="262"/>
      <c r="BG114" s="262"/>
      <c r="BH114" s="262"/>
      <c r="BI114" s="262"/>
    </row>
    <row r="115" spans="2:61" s="260" customFormat="1" ht="16.5" customHeight="1" x14ac:dyDescent="0.2">
      <c r="B115" s="52"/>
      <c r="C115" s="68"/>
      <c r="D115" s="64"/>
      <c r="E115" s="135"/>
      <c r="F115" s="66"/>
      <c r="G115" s="3"/>
      <c r="H115" s="145"/>
      <c r="I115" s="449"/>
      <c r="J115" s="196"/>
      <c r="K115" s="352"/>
      <c r="L115" s="76"/>
      <c r="M115" s="418"/>
      <c r="N115" s="351"/>
      <c r="O115" s="351"/>
      <c r="P115" s="145"/>
      <c r="Q115" s="352"/>
      <c r="R115" s="196"/>
      <c r="S115" s="352"/>
      <c r="T115" s="76"/>
      <c r="U115" s="80"/>
      <c r="V115" s="351"/>
      <c r="W115" s="543"/>
      <c r="X115" s="351"/>
      <c r="Y115" s="453"/>
      <c r="Z115" s="351"/>
      <c r="AA115" s="351"/>
      <c r="AB115" s="351"/>
      <c r="AC115" s="351"/>
      <c r="AD115" s="265"/>
      <c r="AE115" s="265"/>
      <c r="AF115" s="265"/>
      <c r="AG115" s="265"/>
      <c r="AH115" s="265"/>
      <c r="AI115" s="265"/>
      <c r="AJ115" s="265"/>
      <c r="AK115" s="265"/>
      <c r="AL115" s="265"/>
      <c r="AM115" s="265"/>
      <c r="AN115" s="265"/>
      <c r="AO115" s="265"/>
      <c r="AP115" s="265"/>
      <c r="AQ115" s="262"/>
      <c r="AR115" s="262"/>
      <c r="AS115" s="262"/>
      <c r="AT115" s="262"/>
      <c r="AU115" s="262"/>
      <c r="AV115" s="262"/>
      <c r="AW115" s="262"/>
      <c r="AX115" s="262"/>
      <c r="AY115" s="262"/>
      <c r="AZ115" s="262"/>
      <c r="BA115" s="262"/>
      <c r="BB115" s="262"/>
      <c r="BC115" s="262"/>
      <c r="BD115" s="262"/>
      <c r="BE115" s="262"/>
      <c r="BF115" s="262"/>
      <c r="BG115" s="262"/>
      <c r="BH115" s="262"/>
      <c r="BI115" s="262"/>
    </row>
    <row r="116" spans="2:61" s="260" customFormat="1" ht="12.75" customHeight="1" x14ac:dyDescent="0.2">
      <c r="B116" s="52" t="s">
        <v>167</v>
      </c>
      <c r="C116" s="68"/>
      <c r="D116" s="135"/>
      <c r="E116" s="135"/>
      <c r="F116" s="149" t="s">
        <v>168</v>
      </c>
      <c r="G116" s="3"/>
      <c r="H116" s="151">
        <f>SUM(H109:H114)</f>
        <v>2500312.69</v>
      </c>
      <c r="I116" s="285"/>
      <c r="J116" s="263">
        <f>H116/L116</f>
        <v>0.79262002806649845</v>
      </c>
      <c r="K116" s="285"/>
      <c r="L116" s="378">
        <f>SUM(L109:L114)</f>
        <v>3154490.9306660001</v>
      </c>
      <c r="M116" s="149" t="s">
        <v>36</v>
      </c>
      <c r="N116" s="351"/>
      <c r="O116" s="351"/>
      <c r="P116" s="151">
        <f>SUM(P109:P114)</f>
        <v>369924.06</v>
      </c>
      <c r="Q116" s="285"/>
      <c r="R116" s="263">
        <f>P116/T116</f>
        <v>0.72742801408747049</v>
      </c>
      <c r="S116" s="285"/>
      <c r="T116" s="378">
        <f>SUM(T109:T114)</f>
        <v>508537</v>
      </c>
      <c r="U116" s="90">
        <v>0</v>
      </c>
      <c r="V116" s="351"/>
      <c r="W116" s="543"/>
      <c r="X116" s="351"/>
      <c r="Y116" s="453"/>
      <c r="Z116" s="351"/>
      <c r="AA116" s="351"/>
      <c r="AB116" s="351"/>
      <c r="AC116" s="351"/>
      <c r="AD116" s="265"/>
      <c r="AE116" s="265"/>
      <c r="AF116" s="265"/>
      <c r="AG116" s="265"/>
      <c r="AH116" s="265"/>
      <c r="AI116" s="265"/>
      <c r="AJ116" s="265"/>
      <c r="AK116" s="265"/>
      <c r="AL116" s="265"/>
      <c r="AM116" s="265"/>
      <c r="AN116" s="265"/>
      <c r="AO116" s="265"/>
      <c r="AP116" s="265"/>
      <c r="AQ116" s="262"/>
      <c r="AR116" s="262"/>
      <c r="AS116" s="262"/>
      <c r="AT116" s="262"/>
      <c r="AU116" s="262"/>
      <c r="AV116" s="262"/>
      <c r="AW116" s="262"/>
      <c r="AX116" s="262"/>
      <c r="AY116" s="262"/>
      <c r="AZ116" s="262"/>
      <c r="BA116" s="262"/>
      <c r="BB116" s="262"/>
      <c r="BC116" s="262"/>
      <c r="BD116" s="262"/>
      <c r="BE116" s="262"/>
      <c r="BF116" s="262"/>
      <c r="BG116" s="262"/>
      <c r="BH116" s="262"/>
      <c r="BI116" s="262"/>
    </row>
    <row r="117" spans="2:61" s="266" customFormat="1" ht="12.75" customHeight="1" x14ac:dyDescent="0.2">
      <c r="B117" s="158"/>
      <c r="C117" s="159"/>
      <c r="D117" s="160"/>
      <c r="E117" s="160"/>
      <c r="F117" s="176"/>
      <c r="G117" s="174"/>
      <c r="H117" s="170">
        <v>2500312.69</v>
      </c>
      <c r="I117" s="432">
        <v>1</v>
      </c>
      <c r="J117" s="433"/>
      <c r="K117" s="432"/>
      <c r="L117" s="455"/>
      <c r="M117" s="435"/>
      <c r="N117" s="436"/>
      <c r="O117" s="436"/>
      <c r="P117" s="437">
        <v>369924.06</v>
      </c>
      <c r="Q117" s="432"/>
      <c r="R117" s="433"/>
      <c r="S117" s="432"/>
      <c r="T117" s="455"/>
      <c r="U117" s="438"/>
      <c r="V117" s="436"/>
      <c r="W117" s="580"/>
      <c r="X117" s="436"/>
      <c r="Y117" s="581"/>
      <c r="Z117" s="436"/>
      <c r="AA117" s="436"/>
      <c r="AB117" s="436"/>
      <c r="AC117" s="436"/>
      <c r="AD117" s="283"/>
      <c r="AE117" s="283"/>
      <c r="AF117" s="283"/>
      <c r="AG117" s="283"/>
      <c r="AH117" s="283"/>
      <c r="AI117" s="283"/>
      <c r="AJ117" s="283"/>
      <c r="AK117" s="283"/>
      <c r="AL117" s="283"/>
      <c r="AM117" s="283"/>
      <c r="AN117" s="283"/>
      <c r="AO117" s="283"/>
      <c r="AP117" s="283"/>
    </row>
    <row r="118" spans="2:61" s="67" customFormat="1" ht="15" x14ac:dyDescent="0.2">
      <c r="B118" s="52" t="s">
        <v>169</v>
      </c>
      <c r="C118" s="456"/>
      <c r="D118" s="457"/>
      <c r="E118" s="457"/>
      <c r="F118" s="458" t="s">
        <v>170</v>
      </c>
      <c r="G118" s="301"/>
      <c r="H118" s="459">
        <f>SUM(H34,H55,H68,H106,H116,H61)</f>
        <v>99114601.599999994</v>
      </c>
      <c r="I118" s="460">
        <f>SUM(I34,I55,I61,I68)</f>
        <v>314525.652</v>
      </c>
      <c r="J118" s="461">
        <f>H118/L118</f>
        <v>1.0235472120852425</v>
      </c>
      <c r="K118" s="462">
        <f>I118/M118</f>
        <v>1.0679739720076498</v>
      </c>
      <c r="L118" s="463">
        <f>SUM(L34,L55,L61,L68,L106,L116)</f>
        <v>96834420.952675685</v>
      </c>
      <c r="M118" s="464">
        <f>SUM(M34,M55,M61,M68)</f>
        <v>294506.85151880002</v>
      </c>
      <c r="N118" s="308"/>
      <c r="O118" s="308"/>
      <c r="P118" s="459">
        <f>SUM(P34,P55,P68,P106,P116,P61)</f>
        <v>13643850.259999998</v>
      </c>
      <c r="Q118" s="309">
        <f>SUM(Q34,Q55,Q58)</f>
        <v>4480141</v>
      </c>
      <c r="R118" s="461">
        <f>P118/T118</f>
        <v>0.92728779954106755</v>
      </c>
      <c r="S118" s="462">
        <f>Q118/U118</f>
        <v>1.1303602430500801</v>
      </c>
      <c r="T118" s="463">
        <f>SUM(T34,T55,T61,T68,T106,T116)</f>
        <v>14713717</v>
      </c>
      <c r="U118" s="465">
        <f>SUM(U34,U55,U61,)</f>
        <v>3963463</v>
      </c>
      <c r="V118" s="308"/>
      <c r="W118" s="573"/>
      <c r="X118" s="574"/>
      <c r="Y118" s="573"/>
      <c r="Z118" s="574"/>
      <c r="AA118" s="308"/>
      <c r="AB118" s="308"/>
      <c r="AC118" s="308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64"/>
      <c r="AR118" s="64"/>
      <c r="AS118" s="311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</row>
    <row r="119" spans="2:61" s="67" customFormat="1" ht="19.5" customHeight="1" x14ac:dyDescent="0.2">
      <c r="B119" s="52" t="s">
        <v>171</v>
      </c>
      <c r="C119" s="68"/>
      <c r="D119" s="135"/>
      <c r="E119" s="135"/>
      <c r="F119" s="466"/>
      <c r="G119" s="467"/>
      <c r="H119" s="468"/>
      <c r="I119" s="469"/>
      <c r="J119" s="470"/>
      <c r="K119" s="471"/>
      <c r="L119" s="472"/>
      <c r="M119" s="473"/>
      <c r="N119" s="474"/>
      <c r="O119" s="474"/>
      <c r="P119" s="468"/>
      <c r="Q119" s="469"/>
      <c r="R119" s="470"/>
      <c r="S119" s="471"/>
      <c r="T119" s="472"/>
      <c r="U119" s="473"/>
      <c r="V119" s="474"/>
      <c r="W119" s="474"/>
      <c r="X119" s="474"/>
      <c r="Y119" s="474"/>
      <c r="Z119" s="474"/>
      <c r="AA119" s="474"/>
      <c r="AB119" s="474"/>
      <c r="AC119" s="474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64"/>
      <c r="AR119" s="64"/>
      <c r="AS119" s="311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</row>
    <row r="120" spans="2:61" s="67" customFormat="1" x14ac:dyDescent="0.2">
      <c r="B120" s="52" t="s">
        <v>172</v>
      </c>
      <c r="C120" s="475"/>
      <c r="D120" s="64"/>
      <c r="E120" s="64"/>
      <c r="F120" s="149" t="s">
        <v>110</v>
      </c>
      <c r="G120" s="150"/>
      <c r="H120" s="476"/>
      <c r="I120" s="324">
        <f>I118/8760</f>
        <v>35.904754794520549</v>
      </c>
      <c r="J120" s="477"/>
      <c r="K120" s="285"/>
      <c r="L120" s="478"/>
      <c r="M120" s="479">
        <f>M118/8760</f>
        <v>33.61950359803653</v>
      </c>
      <c r="N120" s="321"/>
      <c r="O120" s="321"/>
      <c r="P120" s="476"/>
      <c r="Q120" s="324"/>
      <c r="R120" s="477"/>
      <c r="S120" s="285"/>
      <c r="T120" s="478"/>
      <c r="U120" s="90"/>
      <c r="V120" s="321"/>
      <c r="W120" s="321"/>
      <c r="X120" s="321"/>
      <c r="Y120" s="321"/>
      <c r="Z120" s="321"/>
      <c r="AA120" s="321"/>
      <c r="AB120" s="321"/>
      <c r="AC120" s="321"/>
      <c r="AD120" s="310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64"/>
      <c r="AR120" s="64"/>
      <c r="AS120" s="311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</row>
    <row r="121" spans="2:61" s="260" customFormat="1" ht="14.25" x14ac:dyDescent="0.2">
      <c r="B121" s="52" t="s">
        <v>173</v>
      </c>
      <c r="C121" s="480"/>
      <c r="D121" s="481"/>
      <c r="E121" s="481"/>
      <c r="F121" s="482" t="s">
        <v>174</v>
      </c>
      <c r="G121" s="483"/>
      <c r="H121" s="484"/>
      <c r="I121" s="485"/>
      <c r="J121" s="486"/>
      <c r="K121" s="487"/>
      <c r="L121" s="488"/>
      <c r="M121" s="489"/>
      <c r="N121" s="261"/>
      <c r="O121" s="261"/>
      <c r="P121" s="484"/>
      <c r="Q121" s="490"/>
      <c r="R121" s="486"/>
      <c r="S121" s="487"/>
      <c r="T121" s="488"/>
      <c r="U121" s="489"/>
      <c r="V121" s="261"/>
      <c r="W121" s="261"/>
      <c r="X121" s="261"/>
      <c r="Y121" s="261"/>
      <c r="Z121" s="261"/>
      <c r="AA121" s="261"/>
      <c r="AB121" s="261"/>
      <c r="AC121" s="261"/>
      <c r="AD121" s="265"/>
      <c r="AE121" s="265"/>
      <c r="AF121" s="265"/>
      <c r="AG121" s="265"/>
      <c r="AH121" s="265"/>
      <c r="AI121" s="265"/>
      <c r="AJ121" s="265"/>
      <c r="AK121" s="265"/>
      <c r="AL121" s="265"/>
      <c r="AM121" s="265"/>
      <c r="AN121" s="265"/>
      <c r="AO121" s="265"/>
      <c r="AP121" s="265"/>
      <c r="AQ121" s="262"/>
      <c r="AR121" s="262"/>
      <c r="AS121" s="262"/>
      <c r="AT121" s="262"/>
      <c r="AU121" s="262"/>
      <c r="AV121" s="262"/>
      <c r="AW121" s="262"/>
      <c r="AX121" s="262"/>
      <c r="AY121" s="262"/>
      <c r="AZ121" s="262"/>
      <c r="BA121" s="262"/>
      <c r="BB121" s="262"/>
      <c r="BC121" s="262"/>
      <c r="BD121" s="262"/>
      <c r="BE121" s="262"/>
      <c r="BF121" s="262"/>
      <c r="BG121" s="262"/>
      <c r="BH121" s="262"/>
      <c r="BI121" s="262"/>
    </row>
    <row r="122" spans="2:61" s="260" customFormat="1" x14ac:dyDescent="0.2">
      <c r="B122" s="52" t="s">
        <v>175</v>
      </c>
      <c r="C122" s="68">
        <v>150</v>
      </c>
      <c r="D122" s="66" t="s">
        <v>176</v>
      </c>
      <c r="E122" s="135"/>
      <c r="F122" s="66"/>
      <c r="G122" s="3"/>
      <c r="H122" s="72">
        <f>'[1]Elec Cost '!AD8</f>
        <v>997662.65999999992</v>
      </c>
      <c r="I122" s="352"/>
      <c r="J122" s="196">
        <f>IF(L122=0, " ", H122/L122)</f>
        <v>1.0940429667125111</v>
      </c>
      <c r="K122" s="352" t="s">
        <v>36</v>
      </c>
      <c r="L122" s="76">
        <v>911904.45929000003</v>
      </c>
      <c r="M122" s="418" t="s">
        <v>36</v>
      </c>
      <c r="N122" s="351"/>
      <c r="O122" s="351"/>
      <c r="P122" s="491"/>
      <c r="Q122" s="352"/>
      <c r="R122" s="196"/>
      <c r="S122" s="352"/>
      <c r="T122" s="76"/>
      <c r="U122" s="80"/>
      <c r="V122" s="351"/>
      <c r="W122" s="351"/>
      <c r="X122" s="351"/>
      <c r="Y122" s="351"/>
      <c r="Z122" s="351"/>
      <c r="AA122" s="351"/>
      <c r="AB122" s="351"/>
      <c r="AC122" s="351"/>
      <c r="AD122" s="265"/>
      <c r="AE122" s="265"/>
      <c r="AF122" s="265"/>
      <c r="AG122" s="265"/>
      <c r="AH122" s="265"/>
      <c r="AI122" s="265"/>
      <c r="AJ122" s="265"/>
      <c r="AK122" s="265"/>
      <c r="AL122" s="265"/>
      <c r="AM122" s="265"/>
      <c r="AN122" s="265"/>
      <c r="AO122" s="265"/>
      <c r="AP122" s="265"/>
      <c r="AQ122" s="262"/>
      <c r="AR122" s="262"/>
      <c r="AS122" s="262"/>
      <c r="AT122" s="262"/>
      <c r="AU122" s="262"/>
      <c r="AV122" s="262"/>
      <c r="AW122" s="262"/>
      <c r="AX122" s="262"/>
      <c r="AY122" s="262"/>
      <c r="AZ122" s="262"/>
      <c r="BA122" s="262"/>
      <c r="BB122" s="262"/>
      <c r="BC122" s="262"/>
      <c r="BD122" s="262"/>
      <c r="BE122" s="262"/>
      <c r="BF122" s="262"/>
      <c r="BG122" s="262"/>
      <c r="BH122" s="262"/>
      <c r="BI122" s="262"/>
    </row>
    <row r="123" spans="2:61" s="260" customFormat="1" ht="15.75" hidden="1" x14ac:dyDescent="0.2">
      <c r="B123" s="52" t="s">
        <v>65</v>
      </c>
      <c r="C123" s="198">
        <v>248</v>
      </c>
      <c r="D123" s="492" t="s">
        <v>177</v>
      </c>
      <c r="E123" s="493"/>
      <c r="F123" s="492"/>
      <c r="G123" s="3"/>
      <c r="H123" s="72">
        <f>'[1]Elec Cost '!AE56</f>
        <v>0</v>
      </c>
      <c r="I123" s="352"/>
      <c r="J123" s="214" t="str">
        <f>IF(L123=0, " ", H123/L123)</f>
        <v xml:space="preserve"> </v>
      </c>
      <c r="K123" s="352" t="s">
        <v>36</v>
      </c>
      <c r="L123" s="76">
        <v>0</v>
      </c>
      <c r="M123" s="418">
        <v>0</v>
      </c>
      <c r="N123" s="351"/>
      <c r="O123" s="351"/>
      <c r="P123" s="491"/>
      <c r="Q123" s="352"/>
      <c r="R123" s="196"/>
      <c r="S123" s="352"/>
      <c r="T123" s="76"/>
      <c r="U123" s="80"/>
      <c r="V123" s="351"/>
      <c r="W123" s="351"/>
      <c r="X123" s="351"/>
      <c r="Y123" s="351"/>
      <c r="Z123" s="351"/>
      <c r="AA123" s="351"/>
      <c r="AB123" s="351"/>
      <c r="AC123" s="351"/>
      <c r="AD123" s="265"/>
      <c r="AE123" s="265"/>
      <c r="AF123" s="265"/>
      <c r="AG123" s="265"/>
      <c r="AH123" s="265"/>
      <c r="AI123" s="265"/>
      <c r="AJ123" s="265"/>
      <c r="AK123" s="265"/>
      <c r="AL123" s="265"/>
      <c r="AM123" s="265"/>
      <c r="AN123" s="265"/>
      <c r="AO123" s="265"/>
      <c r="AP123" s="265"/>
      <c r="AQ123" s="262"/>
      <c r="AR123" s="262"/>
      <c r="AS123" s="262"/>
      <c r="AT123" s="262"/>
      <c r="AU123" s="262"/>
      <c r="AV123" s="262"/>
      <c r="AW123" s="262"/>
      <c r="AX123" s="262"/>
      <c r="AY123" s="262"/>
      <c r="AZ123" s="262"/>
      <c r="BA123" s="262"/>
      <c r="BB123" s="262"/>
      <c r="BC123" s="262"/>
      <c r="BD123" s="262"/>
      <c r="BE123" s="262"/>
      <c r="BF123" s="262"/>
      <c r="BG123" s="262"/>
      <c r="BH123" s="262"/>
      <c r="BI123" s="262"/>
    </row>
    <row r="124" spans="2:61" s="260" customFormat="1" x14ac:dyDescent="0.2">
      <c r="B124" s="52" t="s">
        <v>178</v>
      </c>
      <c r="C124" s="68">
        <v>195</v>
      </c>
      <c r="D124" s="66" t="s">
        <v>179</v>
      </c>
      <c r="E124" s="135"/>
      <c r="F124" s="66"/>
      <c r="G124" s="3"/>
      <c r="H124" s="72">
        <f>'[1]Elec Cost '!AD81</f>
        <v>650723.78999999992</v>
      </c>
      <c r="I124" s="352"/>
      <c r="J124" s="214"/>
      <c r="K124" s="352"/>
      <c r="L124" s="76">
        <v>853681.88290000008</v>
      </c>
      <c r="M124" s="418"/>
      <c r="N124" s="351"/>
      <c r="O124" s="351"/>
      <c r="P124" s="491"/>
      <c r="Q124" s="352"/>
      <c r="R124" s="196"/>
      <c r="S124" s="352"/>
      <c r="T124" s="76"/>
      <c r="U124" s="80"/>
      <c r="V124" s="351"/>
      <c r="W124" s="351"/>
      <c r="X124" s="351"/>
      <c r="Y124" s="351"/>
      <c r="Z124" s="351"/>
      <c r="AA124" s="351"/>
      <c r="AB124" s="351"/>
      <c r="AC124" s="351"/>
      <c r="AD124" s="265"/>
      <c r="AE124" s="265"/>
      <c r="AF124" s="265"/>
      <c r="AG124" s="265"/>
      <c r="AH124" s="265"/>
      <c r="AI124" s="265"/>
      <c r="AJ124" s="265"/>
      <c r="AK124" s="265"/>
      <c r="AL124" s="265"/>
      <c r="AM124" s="265"/>
      <c r="AN124" s="265"/>
      <c r="AO124" s="265"/>
      <c r="AP124" s="265"/>
      <c r="AQ124" s="262"/>
      <c r="AR124" s="262"/>
      <c r="AS124" s="262"/>
      <c r="AT124" s="262"/>
      <c r="AU124" s="262"/>
      <c r="AV124" s="262"/>
      <c r="AW124" s="262"/>
      <c r="AX124" s="262"/>
      <c r="AY124" s="262"/>
      <c r="AZ124" s="262"/>
      <c r="BA124" s="262"/>
      <c r="BB124" s="262"/>
      <c r="BC124" s="262"/>
      <c r="BD124" s="262"/>
      <c r="BE124" s="262"/>
      <c r="BF124" s="262"/>
      <c r="BG124" s="262"/>
      <c r="BH124" s="262"/>
      <c r="BI124" s="262"/>
    </row>
    <row r="125" spans="2:61" s="260" customFormat="1" ht="14.25" hidden="1" customHeight="1" x14ac:dyDescent="0.2">
      <c r="B125" s="52" t="s">
        <v>65</v>
      </c>
      <c r="C125" s="198">
        <v>271</v>
      </c>
      <c r="D125" s="66" t="s">
        <v>180</v>
      </c>
      <c r="E125" s="493"/>
      <c r="F125" s="492"/>
      <c r="G125" s="3"/>
      <c r="H125" s="145">
        <f>'[1]Elec Cost '!AE34</f>
        <v>0</v>
      </c>
      <c r="I125" s="352"/>
      <c r="J125" s="196" t="str">
        <f>IF(L125=0, " ", H125/L125)</f>
        <v xml:space="preserve"> </v>
      </c>
      <c r="K125" s="352" t="s">
        <v>36</v>
      </c>
      <c r="L125" s="76">
        <v>0</v>
      </c>
      <c r="M125" s="418" t="s">
        <v>36</v>
      </c>
      <c r="N125" s="351"/>
      <c r="O125" s="351"/>
      <c r="P125" s="491"/>
      <c r="Q125" s="352"/>
      <c r="R125" s="196"/>
      <c r="S125" s="352"/>
      <c r="T125" s="76"/>
      <c r="U125" s="80"/>
      <c r="V125" s="351"/>
      <c r="W125" s="351"/>
      <c r="X125" s="351"/>
      <c r="Y125" s="351"/>
      <c r="Z125" s="351"/>
      <c r="AA125" s="351"/>
      <c r="AB125" s="351"/>
      <c r="AC125" s="351"/>
      <c r="AD125" s="265"/>
      <c r="AE125" s="265"/>
      <c r="AF125" s="265"/>
      <c r="AG125" s="265"/>
      <c r="AH125" s="265"/>
      <c r="AI125" s="265"/>
      <c r="AJ125" s="265"/>
      <c r="AK125" s="265"/>
      <c r="AL125" s="265"/>
      <c r="AM125" s="265"/>
      <c r="AN125" s="265"/>
      <c r="AO125" s="265"/>
      <c r="AP125" s="265"/>
      <c r="AQ125" s="262"/>
      <c r="AR125" s="262"/>
      <c r="AS125" s="262"/>
      <c r="AT125" s="262"/>
      <c r="AU125" s="262"/>
      <c r="AV125" s="262"/>
      <c r="AW125" s="262"/>
      <c r="AX125" s="262"/>
      <c r="AY125" s="262"/>
      <c r="AZ125" s="262"/>
      <c r="BA125" s="262"/>
      <c r="BB125" s="262"/>
      <c r="BC125" s="262"/>
      <c r="BD125" s="262"/>
      <c r="BE125" s="262"/>
      <c r="BF125" s="262"/>
      <c r="BG125" s="262"/>
      <c r="BH125" s="262"/>
      <c r="BI125" s="262"/>
    </row>
    <row r="126" spans="2:61" s="260" customFormat="1" ht="16.5" hidden="1" customHeight="1" x14ac:dyDescent="0.2">
      <c r="B126" s="52" t="s">
        <v>65</v>
      </c>
      <c r="C126" s="198" t="s">
        <v>181</v>
      </c>
      <c r="D126" s="66" t="s">
        <v>182</v>
      </c>
      <c r="E126" s="493"/>
      <c r="F126" s="492"/>
      <c r="G126" s="3"/>
      <c r="H126" s="145">
        <f>'[1]Elec Cost '!AE35</f>
        <v>0</v>
      </c>
      <c r="I126" s="352"/>
      <c r="J126" s="196" t="str">
        <f>IF(L126=0, " ", H126/L126)</f>
        <v xml:space="preserve"> </v>
      </c>
      <c r="K126" s="352" t="s">
        <v>36</v>
      </c>
      <c r="L126" s="76">
        <v>0</v>
      </c>
      <c r="M126" s="418" t="s">
        <v>36</v>
      </c>
      <c r="N126" s="351"/>
      <c r="O126" s="351"/>
      <c r="P126" s="491"/>
      <c r="Q126" s="352"/>
      <c r="R126" s="196"/>
      <c r="S126" s="352"/>
      <c r="T126" s="76"/>
      <c r="U126" s="80"/>
      <c r="V126" s="351"/>
      <c r="W126" s="351"/>
      <c r="X126" s="351"/>
      <c r="Y126" s="351"/>
      <c r="Z126" s="351"/>
      <c r="AA126" s="351"/>
      <c r="AB126" s="351"/>
      <c r="AC126" s="351"/>
      <c r="AD126" s="265"/>
      <c r="AE126" s="265"/>
      <c r="AF126" s="265"/>
      <c r="AG126" s="265"/>
      <c r="AH126" s="265"/>
      <c r="AI126" s="265"/>
      <c r="AJ126" s="265"/>
      <c r="AK126" s="265"/>
      <c r="AL126" s="265"/>
      <c r="AM126" s="265"/>
      <c r="AN126" s="265"/>
      <c r="AO126" s="265"/>
      <c r="AP126" s="265"/>
      <c r="AQ126" s="262"/>
      <c r="AR126" s="262"/>
      <c r="AS126" s="262"/>
      <c r="AT126" s="262"/>
      <c r="AU126" s="262"/>
      <c r="AV126" s="262"/>
      <c r="AW126" s="262"/>
      <c r="AX126" s="262"/>
      <c r="AY126" s="262"/>
      <c r="AZ126" s="262"/>
      <c r="BA126" s="262"/>
      <c r="BB126" s="262"/>
      <c r="BC126" s="262"/>
      <c r="BD126" s="262"/>
      <c r="BE126" s="262"/>
      <c r="BF126" s="262"/>
      <c r="BG126" s="262"/>
      <c r="BH126" s="262"/>
      <c r="BI126" s="262"/>
    </row>
    <row r="127" spans="2:61" s="260" customFormat="1" x14ac:dyDescent="0.2">
      <c r="B127" s="52" t="s">
        <v>183</v>
      </c>
      <c r="C127" s="68"/>
      <c r="D127" s="66" t="s">
        <v>184</v>
      </c>
      <c r="E127" s="135"/>
      <c r="F127" s="66"/>
      <c r="G127" s="3"/>
      <c r="H127" s="145">
        <f>'[1]Elec Cost '!AD71</f>
        <v>170904.87</v>
      </c>
      <c r="I127" s="352"/>
      <c r="J127" s="196"/>
      <c r="K127" s="352"/>
      <c r="L127" s="76"/>
      <c r="M127" s="418"/>
      <c r="N127" s="351"/>
      <c r="O127" s="351"/>
      <c r="P127" s="145"/>
      <c r="Q127" s="352"/>
      <c r="R127" s="196"/>
      <c r="S127" s="352"/>
      <c r="T127" s="76"/>
      <c r="U127" s="80"/>
      <c r="V127" s="351"/>
      <c r="W127" s="351"/>
      <c r="X127" s="351"/>
      <c r="Y127" s="351"/>
      <c r="Z127" s="351"/>
      <c r="AA127" s="351"/>
      <c r="AB127" s="351"/>
      <c r="AC127" s="351"/>
      <c r="AD127" s="265"/>
      <c r="AE127" s="265"/>
      <c r="AF127" s="265"/>
      <c r="AG127" s="265"/>
      <c r="AH127" s="265"/>
      <c r="AI127" s="265"/>
      <c r="AJ127" s="265"/>
      <c r="AK127" s="265"/>
      <c r="AL127" s="265"/>
      <c r="AM127" s="265"/>
      <c r="AN127" s="265"/>
      <c r="AO127" s="265"/>
      <c r="AP127" s="265"/>
      <c r="AQ127" s="262"/>
      <c r="AR127" s="262"/>
      <c r="AS127" s="262"/>
      <c r="AT127" s="262"/>
      <c r="AU127" s="262"/>
      <c r="AV127" s="262"/>
      <c r="AW127" s="262"/>
      <c r="AX127" s="262"/>
      <c r="AY127" s="262"/>
      <c r="AZ127" s="262"/>
      <c r="BA127" s="262"/>
      <c r="BB127" s="262"/>
      <c r="BC127" s="262"/>
      <c r="BD127" s="262"/>
      <c r="BE127" s="262"/>
      <c r="BF127" s="262"/>
      <c r="BG127" s="262"/>
      <c r="BH127" s="262"/>
      <c r="BI127" s="262"/>
    </row>
    <row r="128" spans="2:61" s="260" customFormat="1" x14ac:dyDescent="0.2">
      <c r="B128" s="52"/>
      <c r="C128" s="68"/>
      <c r="D128" s="64"/>
      <c r="E128" s="135"/>
      <c r="F128" s="66"/>
      <c r="G128" s="3"/>
      <c r="H128" s="145"/>
      <c r="I128" s="352"/>
      <c r="J128" s="196"/>
      <c r="K128" s="352"/>
      <c r="L128" s="76"/>
      <c r="M128" s="418"/>
      <c r="N128" s="351"/>
      <c r="O128" s="351"/>
      <c r="P128" s="145"/>
      <c r="Q128" s="352"/>
      <c r="R128" s="196"/>
      <c r="S128" s="352"/>
      <c r="T128" s="76"/>
      <c r="U128" s="80"/>
      <c r="V128" s="351"/>
      <c r="W128" s="351"/>
      <c r="X128" s="351"/>
      <c r="Y128" s="351"/>
      <c r="Z128" s="351"/>
      <c r="AA128" s="351"/>
      <c r="AB128" s="351"/>
      <c r="AC128" s="351"/>
      <c r="AD128" s="265"/>
      <c r="AE128" s="265"/>
      <c r="AF128" s="265"/>
      <c r="AG128" s="265"/>
      <c r="AH128" s="265"/>
      <c r="AI128" s="265"/>
      <c r="AJ128" s="265"/>
      <c r="AK128" s="265"/>
      <c r="AL128" s="265"/>
      <c r="AM128" s="265"/>
      <c r="AN128" s="265"/>
      <c r="AO128" s="265"/>
      <c r="AP128" s="265"/>
      <c r="AQ128" s="262"/>
      <c r="AR128" s="262"/>
      <c r="AS128" s="262"/>
      <c r="AT128" s="262"/>
      <c r="AU128" s="262"/>
      <c r="AV128" s="262"/>
      <c r="AW128" s="262"/>
      <c r="AX128" s="262"/>
      <c r="AY128" s="262"/>
      <c r="AZ128" s="262"/>
      <c r="BA128" s="262"/>
      <c r="BB128" s="262"/>
      <c r="BC128" s="262"/>
      <c r="BD128" s="262"/>
      <c r="BE128" s="262"/>
      <c r="BF128" s="262"/>
      <c r="BG128" s="262"/>
      <c r="BH128" s="262"/>
      <c r="BI128" s="262"/>
    </row>
    <row r="129" spans="2:61" s="67" customFormat="1" x14ac:dyDescent="0.2">
      <c r="B129" s="52" t="s">
        <v>185</v>
      </c>
      <c r="C129" s="68"/>
      <c r="D129" s="135"/>
      <c r="E129" s="135"/>
      <c r="F129" s="149" t="s">
        <v>186</v>
      </c>
      <c r="G129" s="150"/>
      <c r="H129" s="151">
        <f>SUM(H122:H127)</f>
        <v>1819291.3199999998</v>
      </c>
      <c r="I129" s="152">
        <f>SUM(I126:I127)</f>
        <v>0</v>
      </c>
      <c r="J129" s="263">
        <f>H129/L129</f>
        <v>1.0304176445675179</v>
      </c>
      <c r="K129" s="86">
        <f>SUM(K126:K127)</f>
        <v>0</v>
      </c>
      <c r="L129" s="87">
        <f>SUM(L122:L127)</f>
        <v>1765586.3421900002</v>
      </c>
      <c r="M129" s="153">
        <f>SUM(M126:M127)</f>
        <v>0</v>
      </c>
      <c r="N129" s="154"/>
      <c r="O129" s="154"/>
      <c r="P129" s="151"/>
      <c r="Q129" s="152"/>
      <c r="R129" s="263"/>
      <c r="S129" s="86"/>
      <c r="T129" s="87"/>
      <c r="U129" s="90"/>
      <c r="V129" s="154"/>
      <c r="W129" s="154"/>
      <c r="X129" s="154"/>
      <c r="Y129" s="154"/>
      <c r="Z129" s="154"/>
      <c r="AA129" s="154"/>
      <c r="AB129" s="154"/>
      <c r="AC129" s="154"/>
      <c r="AD129" s="364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</row>
    <row r="130" spans="2:61" s="175" customFormat="1" x14ac:dyDescent="0.2">
      <c r="B130" s="158"/>
      <c r="C130" s="494"/>
      <c r="D130" s="495"/>
      <c r="E130" s="495"/>
      <c r="F130" s="496"/>
      <c r="G130" s="497"/>
      <c r="H130" s="170">
        <v>1819291.3199999998</v>
      </c>
      <c r="I130" s="498"/>
      <c r="J130" s="499"/>
      <c r="K130" s="500"/>
      <c r="L130" s="501"/>
      <c r="M130" s="502"/>
      <c r="N130" s="503"/>
      <c r="O130" s="503"/>
      <c r="P130" s="504"/>
      <c r="Q130" s="498"/>
      <c r="R130" s="499"/>
      <c r="S130" s="500"/>
      <c r="T130" s="501"/>
      <c r="U130" s="502"/>
      <c r="V130" s="503"/>
      <c r="W130" s="503"/>
      <c r="X130" s="503"/>
      <c r="Y130" s="503"/>
      <c r="Z130" s="503"/>
      <c r="AA130" s="503"/>
      <c r="AB130" s="503"/>
      <c r="AC130" s="503"/>
      <c r="AD130" s="505"/>
      <c r="AE130" s="174"/>
      <c r="AF130" s="174"/>
      <c r="AG130" s="174"/>
      <c r="AH130" s="174"/>
      <c r="AI130" s="174"/>
      <c r="AJ130" s="174"/>
      <c r="AK130" s="174"/>
      <c r="AL130" s="174"/>
      <c r="AM130" s="174"/>
      <c r="AN130" s="174"/>
      <c r="AO130" s="174"/>
      <c r="AP130" s="174"/>
    </row>
    <row r="131" spans="2:61" s="67" customFormat="1" ht="18" customHeight="1" x14ac:dyDescent="0.2">
      <c r="B131" s="52" t="s">
        <v>187</v>
      </c>
      <c r="C131" s="456"/>
      <c r="D131" s="457"/>
      <c r="E131" s="457"/>
      <c r="F131" s="458" t="s">
        <v>109</v>
      </c>
      <c r="G131" s="301"/>
      <c r="H131" s="459">
        <f>SUM(H129+H118)</f>
        <v>100933892.91999999</v>
      </c>
      <c r="I131" s="460">
        <f>SUM(I118,I129)</f>
        <v>314525.652</v>
      </c>
      <c r="J131" s="461">
        <f>H131/L131</f>
        <v>1.0236702378545952</v>
      </c>
      <c r="K131" s="462">
        <f>I131/M131</f>
        <v>1.0679734335686419</v>
      </c>
      <c r="L131" s="506">
        <f>SUM(L118,L129)</f>
        <v>98600007.294865683</v>
      </c>
      <c r="M131" s="464">
        <f>ROUND(SUM(M118,M129),0)</f>
        <v>294507</v>
      </c>
      <c r="N131" s="308"/>
      <c r="O131" s="308"/>
      <c r="P131" s="459">
        <f>SUM(P129+P118)</f>
        <v>13643850.259999998</v>
      </c>
      <c r="Q131" s="309">
        <f>SUM(Q118,Q126:Q126)</f>
        <v>4480141</v>
      </c>
      <c r="R131" s="461">
        <f>P131/T131</f>
        <v>0.92728779954106755</v>
      </c>
      <c r="S131" s="462">
        <f>Q131/U131</f>
        <v>1.1303602430500801</v>
      </c>
      <c r="T131" s="463">
        <f>SUM(T118,T126:T126)</f>
        <v>14713717</v>
      </c>
      <c r="U131" s="465">
        <f>SUM(U118,U126:U126)</f>
        <v>3963463</v>
      </c>
      <c r="V131" s="308"/>
      <c r="W131" s="573"/>
      <c r="X131" s="574"/>
      <c r="Y131" s="573"/>
      <c r="Z131" s="574"/>
      <c r="AA131" s="308"/>
      <c r="AB131" s="308"/>
      <c r="AC131" s="308"/>
      <c r="AD131" s="310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64"/>
      <c r="AR131" s="64"/>
      <c r="AS131" s="311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</row>
    <row r="132" spans="2:61" s="67" customFormat="1" x14ac:dyDescent="0.2">
      <c r="B132" s="52" t="s">
        <v>188</v>
      </c>
      <c r="C132" s="475"/>
      <c r="D132" s="64"/>
      <c r="E132" s="64"/>
      <c r="F132" s="149" t="s">
        <v>110</v>
      </c>
      <c r="G132" s="150"/>
      <c r="H132" s="507"/>
      <c r="I132" s="324">
        <f>I131/8760</f>
        <v>35.904754794520549</v>
      </c>
      <c r="J132" s="477"/>
      <c r="K132" s="285"/>
      <c r="L132" s="478"/>
      <c r="M132" s="508">
        <f>M131/8760</f>
        <v>33.619520547945207</v>
      </c>
      <c r="N132" s="321"/>
      <c r="O132" s="321"/>
      <c r="P132" s="509"/>
      <c r="Q132" s="324"/>
      <c r="R132" s="477"/>
      <c r="S132" s="285"/>
      <c r="T132" s="478"/>
      <c r="U132" s="508"/>
      <c r="V132" s="321"/>
      <c r="W132" s="321"/>
      <c r="X132" s="321"/>
      <c r="Y132" s="321"/>
      <c r="Z132" s="321"/>
      <c r="AA132" s="321"/>
      <c r="AB132" s="321"/>
      <c r="AC132" s="321"/>
      <c r="AD132" s="310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64"/>
      <c r="AR132" s="64"/>
      <c r="AS132" s="311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</row>
    <row r="133" spans="2:61" s="325" customFormat="1" ht="15" customHeight="1" x14ac:dyDescent="0.2">
      <c r="B133" s="52" t="s">
        <v>189</v>
      </c>
      <c r="C133" s="510"/>
      <c r="D133" s="511"/>
      <c r="E133" s="511"/>
      <c r="F133" s="512"/>
      <c r="G133" s="329"/>
      <c r="H133" s="513"/>
      <c r="I133" s="514"/>
      <c r="J133" s="515"/>
      <c r="K133" s="336"/>
      <c r="L133" s="516"/>
      <c r="M133" s="517"/>
      <c r="N133" s="335"/>
      <c r="O133" s="335"/>
      <c r="P133" s="513"/>
      <c r="Q133" s="514"/>
      <c r="R133" s="515"/>
      <c r="S133" s="336"/>
      <c r="T133" s="516"/>
      <c r="U133" s="517"/>
      <c r="V133" s="335"/>
      <c r="W133" s="335"/>
      <c r="X133" s="335"/>
      <c r="Y133" s="335"/>
      <c r="Z133" s="335"/>
      <c r="AA133" s="335"/>
      <c r="AB133" s="335"/>
      <c r="AC133" s="335"/>
      <c r="AD133" s="337"/>
      <c r="AE133" s="337"/>
      <c r="AF133" s="337"/>
      <c r="AG133" s="337"/>
      <c r="AH133" s="337"/>
      <c r="AI133" s="337"/>
      <c r="AJ133" s="337"/>
      <c r="AK133" s="337"/>
      <c r="AL133" s="337"/>
      <c r="AM133" s="337"/>
      <c r="AN133" s="337"/>
      <c r="AO133" s="337"/>
      <c r="AP133" s="337"/>
      <c r="AQ133" s="338"/>
      <c r="AR133" s="338"/>
      <c r="AS133" s="339"/>
      <c r="AT133" s="338"/>
      <c r="AU133" s="338"/>
      <c r="AV133" s="338"/>
      <c r="AW133" s="338"/>
      <c r="AX133" s="338"/>
      <c r="AY133" s="338"/>
      <c r="AZ133" s="338"/>
      <c r="BA133" s="338"/>
      <c r="BB133" s="338"/>
      <c r="BC133" s="338"/>
      <c r="BD133" s="338"/>
      <c r="BE133" s="338"/>
      <c r="BF133" s="338"/>
      <c r="BG133" s="338"/>
      <c r="BH133" s="338"/>
      <c r="BI133" s="338"/>
    </row>
    <row r="134" spans="2:61" s="67" customFormat="1" x14ac:dyDescent="0.2">
      <c r="B134" s="52"/>
      <c r="C134" s="518"/>
      <c r="D134" s="3"/>
      <c r="E134" s="3"/>
      <c r="F134" s="519"/>
      <c r="G134" s="341"/>
      <c r="H134" s="475"/>
      <c r="I134" s="64"/>
      <c r="J134" s="520"/>
      <c r="K134" s="64"/>
      <c r="L134" s="520"/>
      <c r="M134" s="66"/>
      <c r="N134" s="3"/>
      <c r="O134" s="3"/>
      <c r="P134" s="475"/>
      <c r="Q134" s="64"/>
      <c r="R134" s="520"/>
      <c r="S134" s="64"/>
      <c r="T134" s="520"/>
      <c r="U134" s="66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575"/>
      <c r="AK134" s="3"/>
      <c r="AL134" s="3"/>
      <c r="AM134" s="3"/>
      <c r="AN134" s="3"/>
      <c r="AO134" s="3"/>
      <c r="AP134" s="3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</row>
    <row r="135" spans="2:61" s="260" customFormat="1" ht="14.25" x14ac:dyDescent="0.2">
      <c r="B135" s="52" t="s">
        <v>190</v>
      </c>
      <c r="C135" s="68"/>
      <c r="D135" s="66" t="s">
        <v>191</v>
      </c>
      <c r="E135" s="135"/>
      <c r="F135" s="66"/>
      <c r="G135" s="3"/>
      <c r="H135" s="145"/>
      <c r="I135" s="352"/>
      <c r="J135" s="196"/>
      <c r="K135" s="352"/>
      <c r="L135" s="76"/>
      <c r="M135" s="418"/>
      <c r="N135" s="351"/>
      <c r="O135" s="351"/>
      <c r="P135" s="145">
        <f>'[1]Gas Cost '!AC70</f>
        <v>385356.35</v>
      </c>
      <c r="Q135" s="352" t="s">
        <v>36</v>
      </c>
      <c r="R135" s="196">
        <f>P135/T135</f>
        <v>1.2845211666666665</v>
      </c>
      <c r="S135" s="352" t="s">
        <v>36</v>
      </c>
      <c r="T135" s="76">
        <v>300000</v>
      </c>
      <c r="U135" s="418" t="s">
        <v>36</v>
      </c>
      <c r="V135" s="351"/>
      <c r="W135" s="351"/>
      <c r="X135" s="351"/>
      <c r="Y135" s="351"/>
      <c r="Z135" s="351"/>
      <c r="AA135" s="351"/>
      <c r="AB135" s="351"/>
      <c r="AC135" s="351"/>
      <c r="AD135" s="265"/>
      <c r="AE135" s="265"/>
      <c r="AF135" s="265"/>
      <c r="AG135" s="265"/>
      <c r="AH135" s="265"/>
      <c r="AI135" s="265"/>
      <c r="AJ135" s="265"/>
      <c r="AK135" s="265"/>
      <c r="AL135" s="265"/>
      <c r="AM135" s="265"/>
      <c r="AN135" s="265"/>
      <c r="AO135" s="265"/>
      <c r="AP135" s="265"/>
      <c r="AQ135" s="262"/>
      <c r="AR135" s="262"/>
      <c r="AS135" s="262"/>
      <c r="AT135" s="262"/>
      <c r="AU135" s="262"/>
      <c r="AV135" s="262"/>
      <c r="AW135" s="262"/>
      <c r="AX135" s="262"/>
      <c r="AY135" s="262"/>
      <c r="AZ135" s="262"/>
      <c r="BA135" s="262"/>
      <c r="BB135" s="262"/>
      <c r="BC135" s="262"/>
      <c r="BD135" s="262"/>
      <c r="BE135" s="262"/>
      <c r="BF135" s="262"/>
      <c r="BG135" s="262"/>
      <c r="BH135" s="262"/>
      <c r="BI135" s="262"/>
    </row>
    <row r="136" spans="2:61" s="260" customFormat="1" x14ac:dyDescent="0.2">
      <c r="B136" s="52"/>
      <c r="C136" s="68"/>
      <c r="D136" s="135"/>
      <c r="E136" s="135"/>
      <c r="F136" s="66"/>
      <c r="G136" s="3"/>
      <c r="H136" s="145"/>
      <c r="I136" s="352"/>
      <c r="J136" s="196"/>
      <c r="K136" s="352"/>
      <c r="L136" s="76"/>
      <c r="M136" s="418"/>
      <c r="N136" s="351"/>
      <c r="O136" s="351"/>
      <c r="P136" s="145"/>
      <c r="Q136" s="352"/>
      <c r="R136" s="196"/>
      <c r="S136" s="352"/>
      <c r="T136" s="76"/>
      <c r="U136" s="418"/>
      <c r="V136" s="351"/>
      <c r="W136" s="351"/>
      <c r="X136" s="351"/>
      <c r="Y136" s="351"/>
      <c r="Z136" s="351"/>
      <c r="AA136" s="351"/>
      <c r="AB136" s="351"/>
      <c r="AC136" s="351"/>
      <c r="AD136" s="265"/>
      <c r="AE136" s="265"/>
      <c r="AF136" s="265"/>
      <c r="AG136" s="265"/>
      <c r="AH136" s="265"/>
      <c r="AI136" s="265"/>
      <c r="AJ136" s="265"/>
      <c r="AK136" s="265"/>
      <c r="AL136" s="265"/>
      <c r="AM136" s="265"/>
      <c r="AN136" s="265"/>
      <c r="AO136" s="265"/>
      <c r="AP136" s="265"/>
      <c r="AQ136" s="262"/>
      <c r="AR136" s="262"/>
      <c r="AS136" s="262"/>
      <c r="AT136" s="262"/>
      <c r="AU136" s="262"/>
      <c r="AV136" s="262"/>
      <c r="AW136" s="262"/>
      <c r="AX136" s="262"/>
      <c r="AY136" s="262"/>
      <c r="AZ136" s="262"/>
      <c r="BA136" s="262"/>
      <c r="BB136" s="262"/>
      <c r="BC136" s="262"/>
      <c r="BD136" s="262"/>
      <c r="BE136" s="262"/>
      <c r="BF136" s="262"/>
      <c r="BG136" s="262"/>
      <c r="BH136" s="262"/>
      <c r="BI136" s="262"/>
    </row>
    <row r="137" spans="2:61" s="67" customFormat="1" ht="13.5" thickBot="1" x14ac:dyDescent="0.25">
      <c r="B137" s="52"/>
      <c r="C137" s="521"/>
      <c r="D137" s="289"/>
      <c r="E137" s="289"/>
      <c r="F137" s="522"/>
      <c r="G137" s="356"/>
      <c r="H137" s="523"/>
      <c r="I137" s="524"/>
      <c r="J137" s="525"/>
      <c r="K137" s="294"/>
      <c r="L137" s="526"/>
      <c r="M137" s="527"/>
      <c r="N137" s="363"/>
      <c r="O137" s="363"/>
      <c r="P137" s="523"/>
      <c r="Q137" s="524"/>
      <c r="R137" s="525"/>
      <c r="S137" s="294"/>
      <c r="T137" s="526"/>
      <c r="U137" s="527"/>
      <c r="V137" s="363"/>
      <c r="W137" s="363"/>
      <c r="X137" s="363"/>
      <c r="Y137" s="363"/>
      <c r="Z137" s="363"/>
      <c r="AA137" s="363"/>
      <c r="AB137" s="363"/>
      <c r="AC137" s="363"/>
      <c r="AD137" s="364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</row>
    <row r="138" spans="2:61" s="67" customFormat="1" x14ac:dyDescent="0.2">
      <c r="B138" s="135"/>
      <c r="C138" s="70"/>
      <c r="D138" s="70"/>
      <c r="E138" s="70"/>
      <c r="F138" s="135"/>
      <c r="G138" s="341"/>
      <c r="H138" s="64"/>
      <c r="I138" s="528"/>
      <c r="J138" s="64"/>
      <c r="K138" s="64"/>
      <c r="L138" s="64"/>
      <c r="M138" s="64"/>
      <c r="N138" s="3"/>
      <c r="O138" s="3"/>
      <c r="P138" s="64"/>
      <c r="Q138" s="64"/>
      <c r="R138" s="64"/>
      <c r="S138" s="64"/>
      <c r="T138" s="64"/>
      <c r="U138" s="64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</row>
    <row r="139" spans="2:61" x14ac:dyDescent="0.2">
      <c r="B139" s="135"/>
      <c r="C139" s="70"/>
      <c r="D139" s="70"/>
      <c r="E139" s="70"/>
      <c r="F139" s="1"/>
      <c r="G139" s="341"/>
      <c r="P139" s="5"/>
    </row>
    <row r="140" spans="2:61" x14ac:dyDescent="0.2">
      <c r="B140" s="135"/>
      <c r="H140" s="529"/>
      <c r="I140" s="530"/>
    </row>
    <row r="141" spans="2:61" x14ac:dyDescent="0.2">
      <c r="B141" s="135"/>
    </row>
    <row r="143" spans="2:61" ht="15" customHeight="1" x14ac:dyDescent="0.2">
      <c r="B143" s="135"/>
      <c r="C143" s="583" t="s">
        <v>192</v>
      </c>
      <c r="D143" s="584"/>
      <c r="E143" s="584"/>
      <c r="F143" s="585"/>
      <c r="G143" s="531"/>
    </row>
    <row r="144" spans="2:61" x14ac:dyDescent="0.2">
      <c r="B144" s="135"/>
      <c r="C144" s="532">
        <v>1</v>
      </c>
      <c r="D144" s="532"/>
      <c r="E144" s="532"/>
      <c r="F144" s="2" t="s">
        <v>193</v>
      </c>
      <c r="H144" s="530"/>
      <c r="I144" s="530"/>
      <c r="P144" s="530"/>
      <c r="Q144" s="530"/>
      <c r="T144" s="6"/>
      <c r="U144" s="6"/>
      <c r="V144" s="6"/>
      <c r="W144" s="582"/>
      <c r="X144" s="582"/>
      <c r="Y144" s="582"/>
      <c r="Z144" s="582"/>
      <c r="AA144" s="582"/>
      <c r="AB144" s="582"/>
      <c r="AC144" s="582"/>
      <c r="AD144" s="582"/>
      <c r="AE144" s="582"/>
      <c r="AF144" s="582"/>
      <c r="AG144" s="582"/>
      <c r="AH144" s="582"/>
      <c r="AI144" s="582"/>
      <c r="AJ144" s="582"/>
      <c r="AK144" s="582"/>
      <c r="AL144" s="582"/>
      <c r="AM144" s="582"/>
      <c r="AN144" s="582"/>
      <c r="AO144" s="582"/>
      <c r="AP144" s="582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</row>
    <row r="145" spans="2:61" x14ac:dyDescent="0.2">
      <c r="C145" s="532">
        <v>2</v>
      </c>
      <c r="D145" s="532"/>
      <c r="E145" s="532"/>
      <c r="F145" s="533" t="s">
        <v>194</v>
      </c>
      <c r="G145" s="356"/>
      <c r="T145" s="6"/>
      <c r="U145" s="6"/>
      <c r="V145" s="6"/>
      <c r="W145" s="582"/>
      <c r="X145" s="582"/>
      <c r="Y145" s="582"/>
      <c r="Z145" s="582"/>
      <c r="AA145" s="582"/>
      <c r="AB145" s="582"/>
      <c r="AC145" s="582"/>
      <c r="AD145" s="582"/>
      <c r="AE145" s="582"/>
      <c r="AF145" s="582"/>
      <c r="AG145" s="582"/>
      <c r="AH145" s="582"/>
      <c r="AI145" s="582"/>
      <c r="AJ145" s="582"/>
      <c r="AK145" s="582"/>
      <c r="AL145" s="582"/>
      <c r="AM145" s="582"/>
      <c r="AN145" s="582"/>
      <c r="AO145" s="582"/>
      <c r="AP145" s="582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</row>
    <row r="146" spans="2:61" x14ac:dyDescent="0.2">
      <c r="C146" s="532">
        <v>3</v>
      </c>
      <c r="D146" s="532"/>
      <c r="E146" s="532"/>
      <c r="F146" s="533" t="s">
        <v>195</v>
      </c>
      <c r="G146" s="356"/>
      <c r="T146" s="6"/>
      <c r="U146" s="6"/>
      <c r="V146" s="6"/>
      <c r="W146" s="582"/>
      <c r="X146" s="582"/>
      <c r="Y146" s="582"/>
      <c r="Z146" s="582"/>
      <c r="AA146" s="582"/>
      <c r="AB146" s="582"/>
      <c r="AC146" s="582"/>
      <c r="AD146" s="582"/>
      <c r="AE146" s="582"/>
      <c r="AF146" s="582"/>
      <c r="AG146" s="582"/>
      <c r="AH146" s="582"/>
      <c r="AI146" s="582"/>
      <c r="AJ146" s="582"/>
      <c r="AK146" s="582"/>
      <c r="AL146" s="582"/>
      <c r="AM146" s="582"/>
      <c r="AN146" s="582"/>
      <c r="AO146" s="582"/>
      <c r="AP146" s="582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</row>
    <row r="147" spans="2:61" x14ac:dyDescent="0.2">
      <c r="C147" s="532"/>
      <c r="D147" s="532"/>
      <c r="E147" s="532"/>
      <c r="F147" s="533"/>
      <c r="G147" s="356"/>
      <c r="I147" s="534"/>
      <c r="Q147" s="534"/>
      <c r="T147" s="6"/>
      <c r="U147" s="6"/>
      <c r="V147" s="6"/>
      <c r="W147" s="582"/>
      <c r="X147" s="582"/>
      <c r="Y147" s="582"/>
      <c r="Z147" s="582"/>
      <c r="AA147" s="582"/>
      <c r="AB147" s="582"/>
      <c r="AC147" s="582"/>
      <c r="AD147" s="582"/>
      <c r="AE147" s="582"/>
      <c r="AF147" s="582"/>
      <c r="AG147" s="582"/>
      <c r="AH147" s="582"/>
      <c r="AI147" s="582"/>
      <c r="AJ147" s="582"/>
      <c r="AK147" s="582"/>
      <c r="AL147" s="582"/>
      <c r="AM147" s="582"/>
      <c r="AN147" s="582"/>
      <c r="AO147" s="582"/>
      <c r="AP147" s="582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</row>
    <row r="148" spans="2:61" x14ac:dyDescent="0.2">
      <c r="C148" s="532"/>
      <c r="D148" s="535"/>
      <c r="E148" s="535"/>
      <c r="F148" s="533"/>
      <c r="G148" s="356"/>
      <c r="T148" s="6"/>
      <c r="U148" s="6"/>
      <c r="V148" s="6"/>
      <c r="W148" s="582"/>
      <c r="X148" s="582"/>
      <c r="Y148" s="582"/>
      <c r="Z148" s="582"/>
      <c r="AA148" s="582"/>
      <c r="AB148" s="582"/>
      <c r="AC148" s="582"/>
      <c r="AD148" s="582"/>
      <c r="AE148" s="582"/>
      <c r="AF148" s="582"/>
      <c r="AG148" s="582"/>
      <c r="AH148" s="582"/>
      <c r="AI148" s="582"/>
      <c r="AJ148" s="582"/>
      <c r="AK148" s="582"/>
      <c r="AL148" s="582"/>
      <c r="AM148" s="582"/>
      <c r="AN148" s="582"/>
      <c r="AO148" s="582"/>
      <c r="AP148" s="582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</row>
    <row r="149" spans="2:61" x14ac:dyDescent="0.2">
      <c r="G149" s="356"/>
      <c r="T149" s="6"/>
      <c r="U149" s="6"/>
      <c r="V149" s="6"/>
      <c r="W149" s="582"/>
      <c r="X149" s="582"/>
      <c r="Y149" s="582"/>
      <c r="Z149" s="582"/>
      <c r="AA149" s="582"/>
      <c r="AB149" s="582"/>
      <c r="AC149" s="582"/>
      <c r="AD149" s="582"/>
      <c r="AE149" s="582"/>
      <c r="AF149" s="582"/>
      <c r="AG149" s="582"/>
      <c r="AH149" s="582"/>
      <c r="AI149" s="582"/>
      <c r="AJ149" s="582"/>
      <c r="AK149" s="582"/>
      <c r="AL149" s="582"/>
      <c r="AM149" s="582"/>
      <c r="AN149" s="582"/>
      <c r="AO149" s="582"/>
      <c r="AP149" s="582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</row>
    <row r="151" spans="2:61" x14ac:dyDescent="0.2">
      <c r="H151" s="529"/>
      <c r="T151" s="6"/>
      <c r="U151" s="6"/>
      <c r="V151" s="6"/>
      <c r="W151" s="582"/>
      <c r="X151" s="582"/>
      <c r="Y151" s="582"/>
      <c r="Z151" s="582"/>
      <c r="AA151" s="582"/>
      <c r="AB151" s="582"/>
      <c r="AC151" s="582"/>
      <c r="AD151" s="582"/>
      <c r="AE151" s="582"/>
      <c r="AF151" s="582"/>
      <c r="AG151" s="582"/>
      <c r="AH151" s="582"/>
      <c r="AI151" s="582"/>
      <c r="AJ151" s="582"/>
      <c r="AK151" s="582"/>
      <c r="AL151" s="582"/>
      <c r="AM151" s="582"/>
      <c r="AN151" s="582"/>
      <c r="AO151" s="582"/>
      <c r="AP151" s="582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</row>
    <row r="152" spans="2:61" x14ac:dyDescent="0.2">
      <c r="H152" s="5"/>
      <c r="T152" s="6"/>
      <c r="U152" s="6"/>
      <c r="V152" s="6"/>
      <c r="W152" s="582"/>
      <c r="X152" s="582"/>
      <c r="Y152" s="582"/>
      <c r="Z152" s="582"/>
      <c r="AA152" s="582"/>
      <c r="AB152" s="582"/>
      <c r="AC152" s="582"/>
      <c r="AD152" s="582"/>
      <c r="AE152" s="582"/>
      <c r="AF152" s="582"/>
      <c r="AG152" s="582"/>
      <c r="AH152" s="582"/>
      <c r="AI152" s="582"/>
      <c r="AJ152" s="582"/>
      <c r="AK152" s="582"/>
      <c r="AL152" s="582"/>
      <c r="AM152" s="582"/>
      <c r="AN152" s="582"/>
      <c r="AO152" s="582"/>
      <c r="AP152" s="582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</row>
    <row r="157" spans="2:61" ht="13.5" customHeight="1" x14ac:dyDescent="0.2">
      <c r="T157" s="6"/>
      <c r="U157" s="6"/>
      <c r="V157" s="6"/>
      <c r="W157" s="582"/>
      <c r="X157" s="582"/>
      <c r="Y157" s="582"/>
      <c r="Z157" s="582"/>
      <c r="AA157" s="582"/>
      <c r="AB157" s="582"/>
      <c r="AC157" s="582"/>
      <c r="AD157" s="582"/>
      <c r="AE157" s="582"/>
      <c r="AF157" s="582"/>
      <c r="AG157" s="582"/>
      <c r="AH157" s="582"/>
      <c r="AI157" s="582"/>
      <c r="AJ157" s="582"/>
      <c r="AK157" s="582"/>
      <c r="AL157" s="582"/>
      <c r="AM157" s="582"/>
      <c r="AN157" s="582"/>
      <c r="AO157" s="582"/>
      <c r="AP157" s="582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</row>
    <row r="158" spans="2:61" x14ac:dyDescent="0.2">
      <c r="C158" s="70"/>
      <c r="D158" s="70"/>
      <c r="E158" s="70"/>
      <c r="F158" s="1"/>
      <c r="G158" s="341"/>
      <c r="H158" s="536"/>
      <c r="I158" s="537"/>
      <c r="K158" s="538"/>
      <c r="P158" s="536"/>
      <c r="Q158" s="537"/>
      <c r="S158" s="538"/>
      <c r="T158" s="6"/>
      <c r="U158" s="6"/>
      <c r="V158" s="6"/>
      <c r="W158" s="582"/>
      <c r="X158" s="582"/>
      <c r="Y158" s="582"/>
      <c r="Z158" s="582"/>
      <c r="AA158" s="582"/>
      <c r="AB158" s="582"/>
      <c r="AC158" s="582"/>
      <c r="AD158" s="582"/>
      <c r="AE158" s="582"/>
      <c r="AF158" s="582"/>
      <c r="AG158" s="582"/>
      <c r="AH158" s="582"/>
      <c r="AI158" s="582"/>
      <c r="AJ158" s="582"/>
      <c r="AK158" s="582"/>
      <c r="AL158" s="582"/>
      <c r="AM158" s="582"/>
      <c r="AN158" s="582"/>
      <c r="AO158" s="582"/>
      <c r="AP158" s="582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</row>
    <row r="159" spans="2:61" x14ac:dyDescent="0.2">
      <c r="C159" s="1"/>
      <c r="D159" s="1"/>
      <c r="E159" s="1"/>
      <c r="F159" s="1"/>
      <c r="G159" s="341"/>
      <c r="H159" s="5"/>
      <c r="I159" s="537"/>
      <c r="P159" s="5"/>
      <c r="Q159" s="537"/>
      <c r="T159" s="6"/>
      <c r="U159" s="6"/>
      <c r="V159" s="6"/>
      <c r="W159" s="582"/>
      <c r="X159" s="582"/>
      <c r="Y159" s="582"/>
      <c r="Z159" s="582"/>
      <c r="AA159" s="582"/>
      <c r="AB159" s="582"/>
      <c r="AC159" s="582"/>
      <c r="AD159" s="582"/>
      <c r="AE159" s="582"/>
      <c r="AF159" s="582"/>
      <c r="AG159" s="582"/>
      <c r="AH159" s="582"/>
      <c r="AI159" s="582"/>
      <c r="AJ159" s="582"/>
      <c r="AK159" s="582"/>
      <c r="AL159" s="582"/>
      <c r="AM159" s="582"/>
      <c r="AN159" s="582"/>
      <c r="AO159" s="582"/>
      <c r="AP159" s="582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</row>
    <row r="160" spans="2:61" ht="14.25" customHeight="1" x14ac:dyDescent="0.2">
      <c r="B160" s="6"/>
      <c r="C160" s="135"/>
      <c r="D160" s="135"/>
      <c r="E160" s="135"/>
      <c r="F160" s="1"/>
      <c r="G160" s="341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582"/>
      <c r="X160" s="582"/>
      <c r="Y160" s="582"/>
      <c r="Z160" s="582"/>
      <c r="AA160" s="582"/>
      <c r="AB160" s="582"/>
      <c r="AC160" s="582"/>
      <c r="AD160" s="582"/>
      <c r="AE160" s="582"/>
      <c r="AF160" s="582"/>
      <c r="AG160" s="582"/>
      <c r="AH160" s="582"/>
      <c r="AI160" s="582"/>
      <c r="AJ160" s="582"/>
      <c r="AK160" s="582"/>
      <c r="AL160" s="582"/>
      <c r="AM160" s="582"/>
      <c r="AN160" s="582"/>
      <c r="AO160" s="582"/>
      <c r="AP160" s="582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</row>
  </sheetData>
  <mergeCells count="17">
    <mergeCell ref="AC13:AI13"/>
    <mergeCell ref="B73:B78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  <mergeCell ref="C143:F143"/>
    <mergeCell ref="W11:X11"/>
    <mergeCell ref="Y11:Z11"/>
    <mergeCell ref="H12:M12"/>
    <mergeCell ref="P12:U12"/>
  </mergeCells>
  <conditionalFormatting sqref="H34">
    <cfRule type="cellIs" dxfId="24" priority="25" operator="notBetween">
      <formula>$H$35+3</formula>
      <formula>$H$35-3</formula>
    </cfRule>
  </conditionalFormatting>
  <conditionalFormatting sqref="H55">
    <cfRule type="cellIs" dxfId="23" priority="24" operator="notBetween">
      <formula>$H$56+3</formula>
      <formula>$H$56-3</formula>
    </cfRule>
  </conditionalFormatting>
  <conditionalFormatting sqref="H61">
    <cfRule type="cellIs" dxfId="22" priority="23" operator="notBetween">
      <formula>$H$62+3</formula>
      <formula>$H$62-3</formula>
    </cfRule>
  </conditionalFormatting>
  <conditionalFormatting sqref="H68">
    <cfRule type="cellIs" dxfId="21" priority="22" operator="notBetween">
      <formula>$H$69+3</formula>
      <formula>$H$69-3</formula>
    </cfRule>
  </conditionalFormatting>
  <conditionalFormatting sqref="H106">
    <cfRule type="cellIs" dxfId="20" priority="21" operator="notBetween">
      <formula>$H$107+3</formula>
      <formula>$H$107-3</formula>
    </cfRule>
  </conditionalFormatting>
  <conditionalFormatting sqref="H116">
    <cfRule type="cellIs" dxfId="19" priority="20" operator="notBetween">
      <formula>$H$117+3</formula>
      <formula>$H$117-3</formula>
    </cfRule>
  </conditionalFormatting>
  <conditionalFormatting sqref="H129">
    <cfRule type="cellIs" dxfId="18" priority="19" operator="notBetween">
      <formula>$H$130+3</formula>
      <formula>$H$130-3</formula>
    </cfRule>
  </conditionalFormatting>
  <conditionalFormatting sqref="I34">
    <cfRule type="cellIs" dxfId="17" priority="18" operator="notBetween">
      <formula>$I$35+3</formula>
      <formula>$I$35-3</formula>
    </cfRule>
  </conditionalFormatting>
  <conditionalFormatting sqref="I61">
    <cfRule type="cellIs" dxfId="16" priority="17" operator="notBetween">
      <formula>$I$62+3</formula>
      <formula>$I$62-3</formula>
    </cfRule>
  </conditionalFormatting>
  <conditionalFormatting sqref="I68">
    <cfRule type="cellIs" dxfId="15" priority="16" operator="notBetween">
      <formula>$I$69+3</formula>
      <formula>$I$69-3</formula>
    </cfRule>
  </conditionalFormatting>
  <conditionalFormatting sqref="P34">
    <cfRule type="cellIs" dxfId="14" priority="15" operator="notBetween">
      <formula>$P$35+3</formula>
      <formula>$P$35-3</formula>
    </cfRule>
  </conditionalFormatting>
  <conditionalFormatting sqref="P55">
    <cfRule type="cellIs" dxfId="13" priority="14" operator="notBetween">
      <formula>$P$56+3</formula>
      <formula>$P$56-3</formula>
    </cfRule>
  </conditionalFormatting>
  <conditionalFormatting sqref="P61">
    <cfRule type="cellIs" dxfId="12" priority="13" operator="notBetween">
      <formula>$P$62+3</formula>
      <formula>$P$62-3</formula>
    </cfRule>
  </conditionalFormatting>
  <conditionalFormatting sqref="P68">
    <cfRule type="cellIs" dxfId="11" priority="12" operator="notBetween">
      <formula>$P$69+3</formula>
      <formula>$P$69-3</formula>
    </cfRule>
  </conditionalFormatting>
  <conditionalFormatting sqref="P106">
    <cfRule type="cellIs" dxfId="10" priority="11" operator="notBetween">
      <formula>$P$107+3</formula>
      <formula>$P$107-3</formula>
    </cfRule>
  </conditionalFormatting>
  <conditionalFormatting sqref="P116">
    <cfRule type="cellIs" dxfId="9" priority="10" operator="notBetween">
      <formula>$P$117+3</formula>
      <formula>$P$117-3</formula>
    </cfRule>
  </conditionalFormatting>
  <conditionalFormatting sqref="Q34">
    <cfRule type="cellIs" dxfId="8" priority="9" operator="notBetween">
      <formula>$Q$35+3</formula>
      <formula>$Q$35-3</formula>
    </cfRule>
  </conditionalFormatting>
  <conditionalFormatting sqref="Q55">
    <cfRule type="cellIs" dxfId="7" priority="8" operator="notBetween">
      <formula>$Q$56+3</formula>
      <formula>$Q$56-3</formula>
    </cfRule>
  </conditionalFormatting>
  <conditionalFormatting sqref="I55">
    <cfRule type="cellIs" dxfId="6" priority="1" operator="notBetween">
      <formula>$I56+3</formula>
      <formula>$I$56-3</formula>
    </cfRule>
  </conditionalFormatting>
  <pageMargins left="0.7" right="0.2" top="0.75" bottom="0.25" header="0.3" footer="0.3"/>
  <pageSetup paperSize="17" scale="60" orientation="landscape" r:id="rId1"/>
  <rowBreaks count="1" manualBreakCount="1">
    <brk id="79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Between" id="{0AB00AE9-C427-4035-8084-EC565672B236}">
            <xm:f>'C:\2-Budget &amp; Administration\Reporting\WUTC\2016\2016 Annual Report\Data &amp; Tables\[COPY 2016 Energy Efficiency Program Tracking - MASTER - For Exhibit 1_02132017.xlsx]Gas Cost '!#REF!+3</xm:f>
            <xm:f>'C:\2-Budget &amp; Administration\Reporting\WUTC\2016\2016 Annual Report\Data &amp; Tables\[COPY 2016 Energy Efficiency Program Tracking - MASTER - For Exhibit 1_02132017.xlsx]Gas Cost '!#REF!-3</xm:f>
            <x14:dxf>
              <fill>
                <patternFill>
                  <bgColor rgb="FFFF0000"/>
                </patternFill>
              </fill>
            </x14:dxf>
          </x14:cfRule>
          <xm:sqref>P131</xm:sqref>
        </x14:conditionalFormatting>
        <x14:conditionalFormatting xmlns:xm="http://schemas.microsoft.com/office/excel/2006/main">
          <x14:cfRule type="cellIs" priority="6" operator="notBetween" id="{6393D5B5-0C62-418C-809A-C5B2F27C6BAF}">
            <xm:f>'C:\2-Budget &amp; Administration\Reporting\WUTC\2016\2016 Annual Report\Data &amp; Tables\[COPY 2016 Energy Efficiency Program Tracking - MASTER - For Exhibit 1_02132017.xlsx]Therms Data Entry'!#REF!+3</xm:f>
            <xm:f>'C:\2-Budget &amp; Administration\Reporting\WUTC\2016\2016 Annual Report\Data &amp; Tables\[COPY 2016 Energy Efficiency Program Tracking - MASTER - For Exhibit 1_02132017.xlsx]Therms Data Entry'!#REF!-3</xm:f>
            <x14:dxf>
              <fill>
                <patternFill>
                  <bgColor rgb="FFFF0000"/>
                </patternFill>
              </fill>
            </x14:dxf>
          </x14:cfRule>
          <xm:sqref>Q131</xm:sqref>
        </x14:conditionalFormatting>
        <x14:conditionalFormatting xmlns:xm="http://schemas.microsoft.com/office/excel/2006/main">
          <x14:cfRule type="cellIs" priority="5" operator="notBetween" id="{700FD9D8-F4EE-47D2-BFBD-F59372BD1727}">
            <xm:f>'C:\2-Budget &amp; Administration\Reporting\WUTC\2016\2016 Annual Report\Data &amp; Tables\[COPY 2016 Energy Efficiency Program Tracking - MASTER - For Exhibit 1_02132017.xlsx]Elec Cost '!#REF!+3</xm:f>
            <xm:f>'C:\2-Budget &amp; Administration\Reporting\WUTC\2016\2016 Annual Report\Data &amp; Tables\[COPY 2016 Energy Efficiency Program Tracking - MASTER - For Exhibit 1_02132017.xlsx]Elec Cost '!#REF!-3</xm:f>
            <x14:dxf>
              <fill>
                <patternFill>
                  <bgColor rgb="FFFF0000"/>
                </patternFill>
              </fill>
            </x14:dxf>
          </x14:cfRule>
          <xm:sqref>H131</xm:sqref>
        </x14:conditionalFormatting>
        <x14:conditionalFormatting xmlns:xm="http://schemas.microsoft.com/office/excel/2006/main">
          <x14:cfRule type="cellIs" priority="4" operator="notBetween" id="{F930F772-E8D5-439D-9F47-139F3A62E259}">
            <xm:f>(('C:\2-Budget &amp; Administration\Reporting\WUTC\2016\2016 Annual Report\Data &amp; Tables\[COPY 2016 Energy Efficiency Program Tracking - MASTER - For Exhibit 1_02132017.xlsx]kWh Data Entry'!#REF!)/1000)+3</xm:f>
            <xm:f>(('C:\2-Budget &amp; Administration\Reporting\WUTC\2016\2016 Annual Report\Data &amp; Tables\[COPY 2016 Energy Efficiency Program Tracking - MASTER - For Exhibit 1_02132017.xlsx]kWh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I131</xm:sqref>
        </x14:conditionalFormatting>
        <x14:conditionalFormatting xmlns:xm="http://schemas.microsoft.com/office/excel/2006/main">
          <x14:cfRule type="cellIs" priority="3" operator="notBetween" id="{936F3496-26CC-4C7A-9CBE-A7D58252044D}">
            <xm:f>'C:\2-Budget &amp; Administration\Reporting\WUTC\2016\2016 Annual Report\Data &amp; Tables\[COPY 2016 Energy Efficiency Program Tracking - MASTER - For Exhibit 1_02132017.xlsx]Gas Cost '!#REF!+3</xm:f>
            <xm:f>'C:\2-Budget &amp; Administration\Reporting\WUTC\2016\2016 Annual Report\Data &amp; Tables\[COPY 2016 Energy Efficiency Program Tracking - MASTER - For Exhibit 1_02132017.xlsx]Gas Cost '!#REF!-3</xm:f>
            <x14:dxf>
              <fill>
                <patternFill>
                  <bgColor rgb="FFFF0000"/>
                </patternFill>
              </fill>
            </x14:dxf>
          </x14:cfRule>
          <xm:sqref>P73</xm:sqref>
        </x14:conditionalFormatting>
        <x14:conditionalFormatting xmlns:xm="http://schemas.microsoft.com/office/excel/2006/main">
          <x14:cfRule type="cellIs" priority="2" operator="notBetween" id="{5869FD5D-D0A0-4AB7-9FDA-A7B29649DA12}">
            <xm:f>'C:\2-Budget &amp; Administration\Reporting\WUTC\2016\2016 Annual Report\Data &amp; Tables\[COPY 2016 Energy Efficiency Program Tracking - MASTER - For Exhibit 1_02132017.xlsx]Elec Cost '!#REF!+3</xm:f>
            <xm:f>'C:\2-Budget &amp; Administration\Reporting\WUTC\2016\2016 Annual Report\Data &amp; Tables\[COPY 2016 Energy Efficiency Program Tracking - MASTER - For Exhibit 1_02132017.xlsx]Elec Cost '!#REF!-3</xm:f>
            <x14:dxf>
              <fill>
                <patternFill>
                  <bgColor rgb="FFFF0000"/>
                </patternFill>
              </fill>
            </x14:dxf>
          </x14:cfRule>
          <xm:sqref>H73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6A4A60542A124AB98CDF8163BEAA44" ma:contentTypeVersion="119" ma:contentTypeDescription="" ma:contentTypeScope="" ma:versionID="180ea560e64b53d3f14dc26120ae1c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2015-10-29T07:00:00+00:00</OpenedDate>
    <Date1 xmlns="dc463f71-b30c-4ab2-9473-d307f9d35888">2017-03-31T07:00:00+00:00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Electric Biennial Conservation Plan per WAC 480-109-120(1).</Nickname>
    <DocketNumber xmlns="dc463f71-b30c-4ab2-9473-d307f9d35888">152058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7F24177-202C-48CB-A8D8-B9EF4C07B597}"/>
</file>

<file path=customXml/itemProps2.xml><?xml version="1.0" encoding="utf-8"?>
<ds:datastoreItem xmlns:ds="http://schemas.openxmlformats.org/officeDocument/2006/customXml" ds:itemID="{53CB11AF-D8AE-42F1-A436-C9F155ECC109}"/>
</file>

<file path=customXml/itemProps3.xml><?xml version="1.0" encoding="utf-8"?>
<ds:datastoreItem xmlns:ds="http://schemas.openxmlformats.org/officeDocument/2006/customXml" ds:itemID="{B9FA1274-7812-4A8E-84C9-1F77270CFC6D}"/>
</file>

<file path=customXml/itemProps4.xml><?xml version="1.0" encoding="utf-8"?>
<ds:datastoreItem xmlns:ds="http://schemas.openxmlformats.org/officeDocument/2006/customXml" ds:itemID="{38E12E66-9533-47C7-BAC7-7D8A33269C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2017-03-13T12:52:09Z</cp:lastPrinted>
  <dcterms:created xsi:type="dcterms:W3CDTF">2017-02-21T13:41:43Z</dcterms:created>
  <dcterms:modified xsi:type="dcterms:W3CDTF">2017-03-13T13:13:12Z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0x0101006E56B4D1795A2E4DB2F0B01679ED314A002E6A4A60542A124AB98CDF8163BEAA44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