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zzn7rp\AppData\Local\Microsoft\Windows\INetCache\Content.Outlook\283IDPCQ\"/>
    </mc:Choice>
  </mc:AlternateContent>
  <xr:revisionPtr revIDLastSave="0" documentId="8_{F58F3523-D68F-4F07-9032-6FE4814CB1AC}" xr6:coauthVersionLast="44" xr6:coauthVersionMax="44" xr10:uidLastSave="{00000000-0000-0000-0000-000000000000}"/>
  <bookViews>
    <workbookView xWindow="-23895" yWindow="7800" windowWidth="22995" windowHeight="12435" xr2:uid="{00000000-000D-0000-FFFF-FFFF00000000}"/>
  </bookViews>
  <sheets>
    <sheet name="WF Cost" sheetId="1" r:id="rId1"/>
  </sheets>
  <definedNames>
    <definedName name="_xlnm.Print_Area" localSheetId="0">'WF Cost'!$Q$2:$AN$43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4" i="1" l="1"/>
  <c r="AG14" i="1"/>
  <c r="AH14" i="1"/>
  <c r="AI14" i="1"/>
  <c r="AJ14" i="1"/>
  <c r="AK14" i="1"/>
  <c r="AL14" i="1"/>
  <c r="AM14" i="1"/>
  <c r="AE14" i="1"/>
  <c r="N83" i="1" l="1"/>
  <c r="O83" i="1"/>
  <c r="O19" i="1"/>
  <c r="AN70" i="1" l="1"/>
  <c r="O70" i="1" s="1"/>
  <c r="AB70" i="1"/>
  <c r="N70" i="1" s="1"/>
  <c r="AN39" i="1" l="1"/>
  <c r="O39" i="1" s="1"/>
  <c r="AB19" i="1"/>
  <c r="N19" i="1" s="1"/>
  <c r="AN17" i="1" l="1"/>
  <c r="O17" i="1" s="1"/>
  <c r="S41" i="1" l="1"/>
  <c r="T41" i="1"/>
  <c r="U41" i="1"/>
  <c r="V41" i="1"/>
  <c r="W41" i="1"/>
  <c r="X41" i="1"/>
  <c r="Y41" i="1"/>
  <c r="Z41" i="1"/>
  <c r="AA41" i="1"/>
  <c r="R41" i="1"/>
  <c r="H88" i="1" l="1"/>
  <c r="H87" i="1"/>
  <c r="H86" i="1"/>
  <c r="H84" i="1"/>
  <c r="H82" i="1"/>
  <c r="H81" i="1"/>
  <c r="H75" i="1"/>
  <c r="H74" i="1"/>
  <c r="H73" i="1"/>
  <c r="H72" i="1"/>
  <c r="H71" i="1"/>
  <c r="H69" i="1"/>
  <c r="H68" i="1"/>
  <c r="H67" i="1"/>
  <c r="H66" i="1"/>
  <c r="H61" i="1"/>
  <c r="H60" i="1"/>
  <c r="H59" i="1"/>
  <c r="H49" i="1"/>
  <c r="H50" i="1"/>
  <c r="H51" i="1"/>
  <c r="H52" i="1"/>
  <c r="H53" i="1"/>
  <c r="H54" i="1"/>
  <c r="H48" i="1"/>
  <c r="H25" i="1"/>
  <c r="H26" i="1"/>
  <c r="H27" i="1"/>
  <c r="H28" i="1"/>
  <c r="H29" i="1"/>
  <c r="H30" i="1"/>
  <c r="H33" i="1"/>
  <c r="H34" i="1"/>
  <c r="H35" i="1"/>
  <c r="H36" i="1"/>
  <c r="H37" i="1"/>
  <c r="H38" i="1"/>
  <c r="H39" i="1"/>
  <c r="H40" i="1"/>
  <c r="H24" i="1"/>
  <c r="H9" i="1"/>
  <c r="H10" i="1"/>
  <c r="H11" i="1"/>
  <c r="H12" i="1"/>
  <c r="H13" i="1"/>
  <c r="H14" i="1"/>
  <c r="H15" i="1"/>
  <c r="H16" i="1"/>
  <c r="H17" i="1"/>
  <c r="H8" i="1"/>
  <c r="E89" i="1" l="1"/>
  <c r="D89" i="1"/>
  <c r="C89" i="1"/>
  <c r="B89" i="1"/>
  <c r="I89" i="1" s="1"/>
  <c r="E77" i="1"/>
  <c r="D77" i="1"/>
  <c r="C77" i="1"/>
  <c r="B77" i="1"/>
  <c r="I77" i="1" s="1"/>
  <c r="E62" i="1"/>
  <c r="D62" i="1"/>
  <c r="C62" i="1"/>
  <c r="B62" i="1"/>
  <c r="I62" i="1" s="1"/>
  <c r="E55" i="1"/>
  <c r="D55" i="1"/>
  <c r="C55" i="1"/>
  <c r="B55" i="1"/>
  <c r="I55" i="1" s="1"/>
  <c r="D41" i="1"/>
  <c r="E41" i="1"/>
  <c r="L41" i="1" s="1"/>
  <c r="C41" i="1"/>
  <c r="B41" i="1"/>
  <c r="I41" i="1" s="1"/>
  <c r="E20" i="1"/>
  <c r="D20" i="1"/>
  <c r="C20" i="1"/>
  <c r="B20" i="1"/>
  <c r="I20" i="1" s="1"/>
  <c r="I29" i="1" l="1"/>
  <c r="I30" i="1"/>
  <c r="C43" i="1"/>
  <c r="J43" i="1" s="1"/>
  <c r="J9" i="1"/>
  <c r="J10" i="1"/>
  <c r="J11" i="1"/>
  <c r="J12" i="1"/>
  <c r="J13" i="1"/>
  <c r="K9" i="1"/>
  <c r="K10" i="1"/>
  <c r="K11" i="1"/>
  <c r="K12" i="1"/>
  <c r="K13" i="1"/>
  <c r="L9" i="1"/>
  <c r="L10" i="1"/>
  <c r="L11" i="1"/>
  <c r="L12" i="1"/>
  <c r="L13" i="1"/>
  <c r="L14" i="1"/>
  <c r="I9" i="1"/>
  <c r="I13" i="1"/>
  <c r="M13" i="1" s="1"/>
  <c r="I15" i="1"/>
  <c r="I16" i="1"/>
  <c r="I17" i="1"/>
  <c r="I10" i="1"/>
  <c r="M10" i="1" s="1"/>
  <c r="I14" i="1"/>
  <c r="J15" i="1"/>
  <c r="J16" i="1"/>
  <c r="J17" i="1"/>
  <c r="J20" i="1"/>
  <c r="I11" i="1"/>
  <c r="M11" i="1" s="1"/>
  <c r="J14" i="1"/>
  <c r="K15" i="1"/>
  <c r="K16" i="1"/>
  <c r="K17" i="1"/>
  <c r="K8" i="1"/>
  <c r="I12" i="1"/>
  <c r="K14" i="1"/>
  <c r="L15" i="1"/>
  <c r="L16" i="1"/>
  <c r="L17" i="1"/>
  <c r="L8" i="1"/>
  <c r="J8" i="1"/>
  <c r="I8" i="1"/>
  <c r="J25" i="1"/>
  <c r="J26" i="1"/>
  <c r="J27" i="1"/>
  <c r="J28" i="1"/>
  <c r="J29" i="1"/>
  <c r="J30" i="1"/>
  <c r="J33" i="1"/>
  <c r="J34" i="1"/>
  <c r="J35" i="1"/>
  <c r="J36" i="1"/>
  <c r="J37" i="1"/>
  <c r="J38" i="1"/>
  <c r="J39" i="1"/>
  <c r="J40" i="1"/>
  <c r="J41" i="1"/>
  <c r="K24" i="1"/>
  <c r="K25" i="1"/>
  <c r="K26" i="1"/>
  <c r="K27" i="1"/>
  <c r="K28" i="1"/>
  <c r="K29" i="1"/>
  <c r="K30" i="1"/>
  <c r="K33" i="1"/>
  <c r="K34" i="1"/>
  <c r="K35" i="1"/>
  <c r="K36" i="1"/>
  <c r="K37" i="1"/>
  <c r="K38" i="1"/>
  <c r="K39" i="1"/>
  <c r="K40" i="1"/>
  <c r="L24" i="1"/>
  <c r="L25" i="1"/>
  <c r="L26" i="1"/>
  <c r="L27" i="1"/>
  <c r="L28" i="1"/>
  <c r="L29" i="1"/>
  <c r="L30" i="1"/>
  <c r="L33" i="1"/>
  <c r="L34" i="1"/>
  <c r="L35" i="1"/>
  <c r="L36" i="1"/>
  <c r="L37" i="1"/>
  <c r="L38" i="1"/>
  <c r="L39" i="1"/>
  <c r="L40" i="1"/>
  <c r="I24" i="1"/>
  <c r="I25" i="1"/>
  <c r="I35" i="1"/>
  <c r="M35" i="1" s="1"/>
  <c r="I39" i="1"/>
  <c r="I26" i="1"/>
  <c r="I36" i="1"/>
  <c r="M36" i="1" s="1"/>
  <c r="I40" i="1"/>
  <c r="I27" i="1"/>
  <c r="I33" i="1"/>
  <c r="I37" i="1"/>
  <c r="I28" i="1"/>
  <c r="I34" i="1"/>
  <c r="M34" i="1" s="1"/>
  <c r="I38" i="1"/>
  <c r="J24" i="1"/>
  <c r="J49" i="1"/>
  <c r="J50" i="1"/>
  <c r="J51" i="1"/>
  <c r="J52" i="1"/>
  <c r="J53" i="1"/>
  <c r="J54" i="1"/>
  <c r="J55" i="1"/>
  <c r="K48" i="1"/>
  <c r="K49" i="1"/>
  <c r="K50" i="1"/>
  <c r="K51" i="1"/>
  <c r="K52" i="1"/>
  <c r="K53" i="1"/>
  <c r="K54" i="1"/>
  <c r="L48" i="1"/>
  <c r="L49" i="1"/>
  <c r="L50" i="1"/>
  <c r="L51" i="1"/>
  <c r="L52" i="1"/>
  <c r="L53" i="1"/>
  <c r="L54" i="1"/>
  <c r="I48" i="1"/>
  <c r="I49" i="1"/>
  <c r="I53" i="1"/>
  <c r="M53" i="1" s="1"/>
  <c r="I50" i="1"/>
  <c r="I54" i="1"/>
  <c r="M54" i="1" s="1"/>
  <c r="I51" i="1"/>
  <c r="I52" i="1"/>
  <c r="M52" i="1" s="1"/>
  <c r="J48" i="1"/>
  <c r="I60" i="1"/>
  <c r="I61" i="1"/>
  <c r="J59" i="1"/>
  <c r="J60" i="1"/>
  <c r="J61" i="1"/>
  <c r="J62" i="1"/>
  <c r="K59" i="1"/>
  <c r="K60" i="1"/>
  <c r="K61" i="1"/>
  <c r="L59" i="1"/>
  <c r="L61" i="1"/>
  <c r="I59" i="1"/>
  <c r="L60" i="1"/>
  <c r="M60" i="1" s="1"/>
  <c r="I67" i="1"/>
  <c r="I68" i="1"/>
  <c r="M68" i="1" s="1"/>
  <c r="I69" i="1"/>
  <c r="I71" i="1"/>
  <c r="M71" i="1" s="1"/>
  <c r="I72" i="1"/>
  <c r="I73" i="1"/>
  <c r="I74" i="1"/>
  <c r="I75" i="1"/>
  <c r="J66" i="1"/>
  <c r="J67" i="1"/>
  <c r="J68" i="1"/>
  <c r="J69" i="1"/>
  <c r="J71" i="1"/>
  <c r="J72" i="1"/>
  <c r="J73" i="1"/>
  <c r="J74" i="1"/>
  <c r="J75" i="1"/>
  <c r="J77" i="1"/>
  <c r="K66" i="1"/>
  <c r="K67" i="1"/>
  <c r="K68" i="1"/>
  <c r="K69" i="1"/>
  <c r="K71" i="1"/>
  <c r="K72" i="1"/>
  <c r="K73" i="1"/>
  <c r="K74" i="1"/>
  <c r="K75" i="1"/>
  <c r="L66" i="1"/>
  <c r="L71" i="1"/>
  <c r="L75" i="1"/>
  <c r="L67" i="1"/>
  <c r="L72" i="1"/>
  <c r="L68" i="1"/>
  <c r="L73" i="1"/>
  <c r="I66" i="1"/>
  <c r="L69" i="1"/>
  <c r="L74" i="1"/>
  <c r="I82" i="1"/>
  <c r="I84" i="1"/>
  <c r="I86" i="1"/>
  <c r="I87" i="1"/>
  <c r="I88" i="1"/>
  <c r="J81" i="1"/>
  <c r="J82" i="1"/>
  <c r="J84" i="1"/>
  <c r="J86" i="1"/>
  <c r="M86" i="1" s="1"/>
  <c r="J87" i="1"/>
  <c r="J88" i="1"/>
  <c r="J89" i="1"/>
  <c r="K81" i="1"/>
  <c r="K82" i="1"/>
  <c r="K84" i="1"/>
  <c r="K86" i="1"/>
  <c r="K87" i="1"/>
  <c r="K88" i="1"/>
  <c r="L81" i="1"/>
  <c r="L86" i="1"/>
  <c r="I81" i="1"/>
  <c r="L87" i="1"/>
  <c r="L82" i="1"/>
  <c r="L88" i="1"/>
  <c r="L84" i="1"/>
  <c r="K55" i="1"/>
  <c r="K62" i="1"/>
  <c r="K77" i="1"/>
  <c r="K89" i="1"/>
  <c r="K20" i="1"/>
  <c r="L20" i="1"/>
  <c r="K41" i="1"/>
  <c r="M41" i="1" s="1"/>
  <c r="L55" i="1"/>
  <c r="L62" i="1"/>
  <c r="L77" i="1"/>
  <c r="L89" i="1"/>
  <c r="B43" i="1"/>
  <c r="I43" i="1" s="1"/>
  <c r="H55" i="1"/>
  <c r="H62" i="1"/>
  <c r="H89" i="1"/>
  <c r="H77" i="1"/>
  <c r="H41" i="1"/>
  <c r="H20" i="1"/>
  <c r="D43" i="1"/>
  <c r="K43" i="1" s="1"/>
  <c r="E43" i="1"/>
  <c r="L43" i="1" s="1"/>
  <c r="AB67" i="1"/>
  <c r="N67" i="1" s="1"/>
  <c r="AB68" i="1"/>
  <c r="N68" i="1" s="1"/>
  <c r="AB69" i="1"/>
  <c r="N69" i="1" s="1"/>
  <c r="AB71" i="1"/>
  <c r="N71" i="1" s="1"/>
  <c r="AB72" i="1"/>
  <c r="N72" i="1" s="1"/>
  <c r="AB73" i="1"/>
  <c r="N73" i="1" s="1"/>
  <c r="AB74" i="1"/>
  <c r="N74" i="1" s="1"/>
  <c r="AB75" i="1"/>
  <c r="N75" i="1" s="1"/>
  <c r="AB76" i="1"/>
  <c r="N76" i="1" s="1"/>
  <c r="AB82" i="1"/>
  <c r="N82" i="1" s="1"/>
  <c r="AB84" i="1"/>
  <c r="N84" i="1" s="1"/>
  <c r="AB85" i="1"/>
  <c r="N85" i="1" s="1"/>
  <c r="AB86" i="1"/>
  <c r="N86" i="1" s="1"/>
  <c r="AB87" i="1"/>
  <c r="N87" i="1" s="1"/>
  <c r="AB88" i="1"/>
  <c r="N88" i="1" s="1"/>
  <c r="AN67" i="1"/>
  <c r="O67" i="1" s="1"/>
  <c r="AN68" i="1"/>
  <c r="O68" i="1" s="1"/>
  <c r="AN69" i="1"/>
  <c r="O69" i="1" s="1"/>
  <c r="AN71" i="1"/>
  <c r="O71" i="1" s="1"/>
  <c r="AN72" i="1"/>
  <c r="O72" i="1" s="1"/>
  <c r="AN73" i="1"/>
  <c r="O73" i="1" s="1"/>
  <c r="AN74" i="1"/>
  <c r="O74" i="1" s="1"/>
  <c r="AN75" i="1"/>
  <c r="O75" i="1" s="1"/>
  <c r="AN76" i="1"/>
  <c r="O76" i="1" s="1"/>
  <c r="AN82" i="1"/>
  <c r="O82" i="1" s="1"/>
  <c r="AN84" i="1"/>
  <c r="O84" i="1" s="1"/>
  <c r="AN85" i="1"/>
  <c r="O85" i="1" s="1"/>
  <c r="AN86" i="1"/>
  <c r="O86" i="1" s="1"/>
  <c r="AN87" i="1"/>
  <c r="O87" i="1" s="1"/>
  <c r="AN88" i="1"/>
  <c r="O88" i="1" s="1"/>
  <c r="AM89" i="1"/>
  <c r="AL89" i="1"/>
  <c r="AK89" i="1"/>
  <c r="AJ89" i="1"/>
  <c r="AI89" i="1"/>
  <c r="AH89" i="1"/>
  <c r="AG89" i="1"/>
  <c r="AF89" i="1"/>
  <c r="AE89" i="1"/>
  <c r="AD89" i="1"/>
  <c r="AM77" i="1"/>
  <c r="AL77" i="1"/>
  <c r="AK77" i="1"/>
  <c r="AJ77" i="1"/>
  <c r="AI77" i="1"/>
  <c r="AH77" i="1"/>
  <c r="AG77" i="1"/>
  <c r="AF77" i="1"/>
  <c r="AE77" i="1"/>
  <c r="AD77" i="1"/>
  <c r="AD62" i="1"/>
  <c r="AE61" i="1"/>
  <c r="AE55" i="1"/>
  <c r="AF55" i="1"/>
  <c r="AG55" i="1"/>
  <c r="AH55" i="1"/>
  <c r="AI55" i="1"/>
  <c r="AJ55" i="1"/>
  <c r="AK55" i="1"/>
  <c r="AL55" i="1"/>
  <c r="AM55" i="1"/>
  <c r="AD55" i="1"/>
  <c r="S89" i="1"/>
  <c r="T89" i="1"/>
  <c r="U89" i="1"/>
  <c r="V89" i="1"/>
  <c r="W89" i="1"/>
  <c r="X89" i="1"/>
  <c r="Y89" i="1"/>
  <c r="Z89" i="1"/>
  <c r="AA89" i="1"/>
  <c r="R89" i="1"/>
  <c r="S77" i="1"/>
  <c r="T77" i="1"/>
  <c r="U77" i="1"/>
  <c r="V77" i="1"/>
  <c r="W77" i="1"/>
  <c r="X77" i="1"/>
  <c r="Y77" i="1"/>
  <c r="Z77" i="1"/>
  <c r="AA77" i="1"/>
  <c r="R77" i="1"/>
  <c r="S62" i="1"/>
  <c r="T62" i="1"/>
  <c r="U62" i="1"/>
  <c r="V62" i="1"/>
  <c r="W62" i="1"/>
  <c r="X62" i="1"/>
  <c r="Y62" i="1"/>
  <c r="Z62" i="1"/>
  <c r="AA62" i="1"/>
  <c r="AE38" i="1"/>
  <c r="AF38" i="1" s="1"/>
  <c r="AG38" i="1" s="1"/>
  <c r="AH38" i="1" s="1"/>
  <c r="AI38" i="1" s="1"/>
  <c r="AJ38" i="1" s="1"/>
  <c r="AK38" i="1" s="1"/>
  <c r="AL38" i="1" s="1"/>
  <c r="AM38" i="1" s="1"/>
  <c r="R62" i="1"/>
  <c r="S55" i="1"/>
  <c r="T55" i="1"/>
  <c r="U55" i="1"/>
  <c r="V55" i="1"/>
  <c r="W55" i="1"/>
  <c r="X55" i="1"/>
  <c r="Y55" i="1"/>
  <c r="Z55" i="1"/>
  <c r="AA55" i="1"/>
  <c r="R55" i="1"/>
  <c r="AB81" i="1"/>
  <c r="N81" i="1" s="1"/>
  <c r="AN81" i="1"/>
  <c r="O81" i="1" s="1"/>
  <c r="AN66" i="1"/>
  <c r="O66" i="1" s="1"/>
  <c r="AB66" i="1"/>
  <c r="N66" i="1" s="1"/>
  <c r="AB61" i="1"/>
  <c r="N61" i="1" s="1"/>
  <c r="AE60" i="1"/>
  <c r="AB60" i="1"/>
  <c r="N60" i="1" s="1"/>
  <c r="AN59" i="1"/>
  <c r="O59" i="1" s="1"/>
  <c r="AB59" i="1"/>
  <c r="N59" i="1" s="1"/>
  <c r="AN54" i="1"/>
  <c r="O54" i="1" s="1"/>
  <c r="AB54" i="1"/>
  <c r="N54" i="1" s="1"/>
  <c r="AN53" i="1"/>
  <c r="O53" i="1" s="1"/>
  <c r="AB53" i="1"/>
  <c r="N53" i="1" s="1"/>
  <c r="AN52" i="1"/>
  <c r="O52" i="1" s="1"/>
  <c r="AB52" i="1"/>
  <c r="N52" i="1" s="1"/>
  <c r="AN51" i="1"/>
  <c r="O51" i="1" s="1"/>
  <c r="AB51" i="1"/>
  <c r="N51" i="1" s="1"/>
  <c r="AN50" i="1"/>
  <c r="O50" i="1" s="1"/>
  <c r="AB50" i="1"/>
  <c r="N50" i="1" s="1"/>
  <c r="AN49" i="1"/>
  <c r="O49" i="1" s="1"/>
  <c r="AB49" i="1"/>
  <c r="N49" i="1" s="1"/>
  <c r="AN48" i="1"/>
  <c r="O48" i="1" s="1"/>
  <c r="AB48" i="1"/>
  <c r="N48" i="1" s="1"/>
  <c r="M20" i="1" l="1"/>
  <c r="M55" i="1"/>
  <c r="M43" i="1"/>
  <c r="M48" i="1"/>
  <c r="M33" i="1"/>
  <c r="M9" i="1"/>
  <c r="M81" i="1"/>
  <c r="M73" i="1"/>
  <c r="M77" i="1"/>
  <c r="M89" i="1"/>
  <c r="M66" i="1"/>
  <c r="M59" i="1"/>
  <c r="M62" i="1"/>
  <c r="M51" i="1"/>
  <c r="M49" i="1"/>
  <c r="M38" i="1"/>
  <c r="M30" i="1"/>
  <c r="M29" i="1"/>
  <c r="M8" i="1"/>
  <c r="M14" i="1"/>
  <c r="M16" i="1"/>
  <c r="M17" i="1"/>
  <c r="M12" i="1"/>
  <c r="M82" i="1"/>
  <c r="M88" i="1"/>
  <c r="M72" i="1"/>
  <c r="M67" i="1"/>
  <c r="M75" i="1"/>
  <c r="M61" i="1"/>
  <c r="M26" i="1"/>
  <c r="M25" i="1"/>
  <c r="M24" i="1"/>
  <c r="M37" i="1"/>
  <c r="M27" i="1"/>
  <c r="M15" i="1"/>
  <c r="M87" i="1"/>
  <c r="M84" i="1"/>
  <c r="M74" i="1"/>
  <c r="M69" i="1"/>
  <c r="M50" i="1"/>
  <c r="M28" i="1"/>
  <c r="M40" i="1"/>
  <c r="M39" i="1"/>
  <c r="F75" i="1"/>
  <c r="F82" i="1"/>
  <c r="G82" i="1"/>
  <c r="G48" i="1"/>
  <c r="F48" i="1"/>
  <c r="G54" i="1"/>
  <c r="F54" i="1"/>
  <c r="F73" i="1"/>
  <c r="G73" i="1"/>
  <c r="F68" i="1"/>
  <c r="G68" i="1"/>
  <c r="F88" i="1"/>
  <c r="G88" i="1"/>
  <c r="G84" i="1"/>
  <c r="F84" i="1"/>
  <c r="F72" i="1"/>
  <c r="G72" i="1"/>
  <c r="G67" i="1"/>
  <c r="F67" i="1"/>
  <c r="G66" i="1"/>
  <c r="F66" i="1"/>
  <c r="F86" i="1"/>
  <c r="G86" i="1"/>
  <c r="G74" i="1"/>
  <c r="F74" i="1"/>
  <c r="G69" i="1"/>
  <c r="F69" i="1"/>
  <c r="F49" i="1"/>
  <c r="G49" i="1"/>
  <c r="G51" i="1"/>
  <c r="F51" i="1"/>
  <c r="F53" i="1"/>
  <c r="G53" i="1"/>
  <c r="G59" i="1"/>
  <c r="F59" i="1"/>
  <c r="G81" i="1"/>
  <c r="F81" i="1"/>
  <c r="F87" i="1"/>
  <c r="G87" i="1"/>
  <c r="G75" i="1"/>
  <c r="F71" i="1"/>
  <c r="G71" i="1"/>
  <c r="F50" i="1"/>
  <c r="G50" i="1"/>
  <c r="AN55" i="1"/>
  <c r="O55" i="1" s="1"/>
  <c r="F52" i="1"/>
  <c r="G52" i="1"/>
  <c r="AE62" i="1"/>
  <c r="AB89" i="1"/>
  <c r="N89" i="1" s="1"/>
  <c r="AB62" i="1"/>
  <c r="N62" i="1" s="1"/>
  <c r="AN77" i="1"/>
  <c r="O77" i="1" s="1"/>
  <c r="AB77" i="1"/>
  <c r="N77" i="1" s="1"/>
  <c r="AB55" i="1"/>
  <c r="N55" i="1" s="1"/>
  <c r="AF61" i="1"/>
  <c r="AG61" i="1" s="1"/>
  <c r="AH61" i="1" s="1"/>
  <c r="AI61" i="1" s="1"/>
  <c r="AJ61" i="1" s="1"/>
  <c r="AK61" i="1" s="1"/>
  <c r="AL61" i="1" s="1"/>
  <c r="AM61" i="1" s="1"/>
  <c r="AN89" i="1"/>
  <c r="O89" i="1" s="1"/>
  <c r="AF60" i="1"/>
  <c r="AB39" i="1"/>
  <c r="N39" i="1" s="1"/>
  <c r="AD36" i="1"/>
  <c r="AD41" i="1" s="1"/>
  <c r="AE35" i="1"/>
  <c r="AB28" i="1"/>
  <c r="N28" i="1" s="1"/>
  <c r="AN28" i="1"/>
  <c r="O28" i="1" s="1"/>
  <c r="AN25" i="1"/>
  <c r="O25" i="1" s="1"/>
  <c r="AN26" i="1"/>
  <c r="O26" i="1" s="1"/>
  <c r="AN27" i="1"/>
  <c r="O27" i="1" s="1"/>
  <c r="AN29" i="1"/>
  <c r="O29" i="1" s="1"/>
  <c r="AN30" i="1"/>
  <c r="O30" i="1" s="1"/>
  <c r="AN31" i="1"/>
  <c r="O31" i="1" s="1"/>
  <c r="AN32" i="1"/>
  <c r="O32" i="1" s="1"/>
  <c r="AN33" i="1"/>
  <c r="O33" i="1" s="1"/>
  <c r="AN34" i="1"/>
  <c r="O34" i="1" s="1"/>
  <c r="AN37" i="1"/>
  <c r="O37" i="1" s="1"/>
  <c r="AN38" i="1"/>
  <c r="O38" i="1" s="1"/>
  <c r="AN40" i="1"/>
  <c r="O40" i="1" s="1"/>
  <c r="AB25" i="1"/>
  <c r="N25" i="1" s="1"/>
  <c r="AB26" i="1"/>
  <c r="N26" i="1" s="1"/>
  <c r="AB27" i="1"/>
  <c r="N27" i="1" s="1"/>
  <c r="AB29" i="1"/>
  <c r="N29" i="1" s="1"/>
  <c r="AB30" i="1"/>
  <c r="N30" i="1" s="1"/>
  <c r="AB31" i="1"/>
  <c r="N31" i="1" s="1"/>
  <c r="AB32" i="1"/>
  <c r="N32" i="1" s="1"/>
  <c r="AB33" i="1"/>
  <c r="N33" i="1" s="1"/>
  <c r="AB34" i="1"/>
  <c r="N34" i="1" s="1"/>
  <c r="AB35" i="1"/>
  <c r="N35" i="1" s="1"/>
  <c r="AB36" i="1"/>
  <c r="N36" i="1" s="1"/>
  <c r="AB37" i="1"/>
  <c r="N37" i="1" s="1"/>
  <c r="AB38" i="1"/>
  <c r="N38" i="1" s="1"/>
  <c r="AB40" i="1"/>
  <c r="N40" i="1" s="1"/>
  <c r="AB24" i="1"/>
  <c r="N24" i="1" s="1"/>
  <c r="AN24" i="1"/>
  <c r="O24" i="1" s="1"/>
  <c r="AE20" i="1"/>
  <c r="AF20" i="1"/>
  <c r="AG20" i="1"/>
  <c r="AH20" i="1"/>
  <c r="AI20" i="1"/>
  <c r="AJ20" i="1"/>
  <c r="AK20" i="1"/>
  <c r="AL20" i="1"/>
  <c r="AM20" i="1"/>
  <c r="AD20" i="1"/>
  <c r="S20" i="1"/>
  <c r="T20" i="1"/>
  <c r="U20" i="1"/>
  <c r="V20" i="1"/>
  <c r="V43" i="1" s="1"/>
  <c r="W20" i="1"/>
  <c r="X20" i="1"/>
  <c r="Y20" i="1"/>
  <c r="Z20" i="1"/>
  <c r="AA20" i="1"/>
  <c r="R20" i="1"/>
  <c r="AN11" i="1"/>
  <c r="O11" i="1" s="1"/>
  <c r="F55" i="1" l="1"/>
  <c r="F77" i="1"/>
  <c r="G77" i="1"/>
  <c r="F26" i="1"/>
  <c r="G26" i="1"/>
  <c r="F89" i="1"/>
  <c r="G89" i="1"/>
  <c r="F37" i="1"/>
  <c r="G37" i="1"/>
  <c r="G29" i="1"/>
  <c r="F29" i="1"/>
  <c r="F39" i="1"/>
  <c r="G39" i="1"/>
  <c r="G40" i="1"/>
  <c r="F40" i="1"/>
  <c r="G55" i="1"/>
  <c r="F38" i="1"/>
  <c r="G38" i="1"/>
  <c r="F34" i="1"/>
  <c r="G34" i="1"/>
  <c r="F30" i="1"/>
  <c r="G30" i="1"/>
  <c r="F25" i="1"/>
  <c r="G25" i="1"/>
  <c r="G24" i="1"/>
  <c r="F24" i="1"/>
  <c r="G27" i="1"/>
  <c r="F27" i="1"/>
  <c r="F28" i="1"/>
  <c r="G28" i="1"/>
  <c r="G33" i="1"/>
  <c r="F33" i="1"/>
  <c r="AA43" i="1"/>
  <c r="Z43" i="1"/>
  <c r="AB91" i="1"/>
  <c r="W43" i="1"/>
  <c r="AG60" i="1"/>
  <c r="AF62" i="1"/>
  <c r="X43" i="1"/>
  <c r="AB41" i="1"/>
  <c r="N41" i="1" s="1"/>
  <c r="T43" i="1"/>
  <c r="AN61" i="1"/>
  <c r="O61" i="1" s="1"/>
  <c r="R43" i="1"/>
  <c r="Y43" i="1"/>
  <c r="U43" i="1"/>
  <c r="AE36" i="1"/>
  <c r="AF36" i="1" s="1"/>
  <c r="AG36" i="1" s="1"/>
  <c r="AH36" i="1" s="1"/>
  <c r="AI36" i="1" s="1"/>
  <c r="AJ36" i="1" s="1"/>
  <c r="AK36" i="1" s="1"/>
  <c r="AL36" i="1" s="1"/>
  <c r="AM36" i="1" s="1"/>
  <c r="S43" i="1"/>
  <c r="AD43" i="1"/>
  <c r="AF35" i="1"/>
  <c r="AB9" i="1"/>
  <c r="N9" i="1" s="1"/>
  <c r="AB10" i="1"/>
  <c r="N10" i="1" s="1"/>
  <c r="AB11" i="1"/>
  <c r="N11" i="1" s="1"/>
  <c r="AB12" i="1"/>
  <c r="N12" i="1" s="1"/>
  <c r="AB13" i="1"/>
  <c r="N13" i="1" s="1"/>
  <c r="AB14" i="1"/>
  <c r="N14" i="1" s="1"/>
  <c r="AB15" i="1"/>
  <c r="N15" i="1" s="1"/>
  <c r="AB16" i="1"/>
  <c r="N16" i="1" s="1"/>
  <c r="AB17" i="1"/>
  <c r="AB18" i="1"/>
  <c r="N18" i="1" s="1"/>
  <c r="AB8" i="1"/>
  <c r="N8" i="1" s="1"/>
  <c r="AN9" i="1"/>
  <c r="O9" i="1" s="1"/>
  <c r="AN10" i="1"/>
  <c r="O10" i="1" s="1"/>
  <c r="AN12" i="1"/>
  <c r="O12" i="1" s="1"/>
  <c r="AN13" i="1"/>
  <c r="O13" i="1" s="1"/>
  <c r="AN14" i="1"/>
  <c r="O14" i="1" s="1"/>
  <c r="AN15" i="1"/>
  <c r="O15" i="1" s="1"/>
  <c r="AN16" i="1"/>
  <c r="O16" i="1" s="1"/>
  <c r="AN18" i="1"/>
  <c r="O18" i="1" s="1"/>
  <c r="AN8" i="1"/>
  <c r="O8" i="1" s="1"/>
  <c r="N17" i="1" l="1"/>
  <c r="G17" i="1"/>
  <c r="F17" i="1"/>
  <c r="AF41" i="1"/>
  <c r="AF43" i="1" s="1"/>
  <c r="AE41" i="1"/>
  <c r="AE43" i="1" s="1"/>
  <c r="F10" i="1"/>
  <c r="G10" i="1"/>
  <c r="F61" i="1"/>
  <c r="G61" i="1"/>
  <c r="F14" i="1"/>
  <c r="G14" i="1"/>
  <c r="G13" i="1"/>
  <c r="F13" i="1"/>
  <c r="F9" i="1"/>
  <c r="G9" i="1"/>
  <c r="G8" i="1"/>
  <c r="F8" i="1"/>
  <c r="G12" i="1"/>
  <c r="F12" i="1"/>
  <c r="G15" i="1"/>
  <c r="F15" i="1"/>
  <c r="G11" i="1"/>
  <c r="F11" i="1"/>
  <c r="F16" i="1"/>
  <c r="G16" i="1"/>
  <c r="AH60" i="1"/>
  <c r="AG62" i="1"/>
  <c r="AN36" i="1"/>
  <c r="O36" i="1" s="1"/>
  <c r="AB20" i="1"/>
  <c r="N20" i="1" s="1"/>
  <c r="AG35" i="1"/>
  <c r="AG41" i="1" s="1"/>
  <c r="AN20" i="1"/>
  <c r="O20" i="1" s="1"/>
  <c r="F36" i="1" l="1"/>
  <c r="G36" i="1"/>
  <c r="F20" i="1"/>
  <c r="G20" i="1"/>
  <c r="AB43" i="1"/>
  <c r="N43" i="1" s="1"/>
  <c r="AI60" i="1"/>
  <c r="AH62" i="1"/>
  <c r="AH35" i="1"/>
  <c r="AH41" i="1" s="1"/>
  <c r="AG43" i="1"/>
  <c r="AJ60" i="1" l="1"/>
  <c r="AI62" i="1"/>
  <c r="AI35" i="1"/>
  <c r="AI41" i="1" s="1"/>
  <c r="AH43" i="1"/>
  <c r="AK60" i="1" l="1"/>
  <c r="AJ62" i="1"/>
  <c r="AJ35" i="1"/>
  <c r="AJ41" i="1" s="1"/>
  <c r="AI43" i="1"/>
  <c r="AL60" i="1" l="1"/>
  <c r="AK62" i="1"/>
  <c r="AK35" i="1"/>
  <c r="AK41" i="1" s="1"/>
  <c r="AJ43" i="1"/>
  <c r="AM60" i="1" l="1"/>
  <c r="AM62" i="1" s="1"/>
  <c r="AL62" i="1"/>
  <c r="AN60" i="1"/>
  <c r="O60" i="1" s="1"/>
  <c r="AL35" i="1"/>
  <c r="AL41" i="1" s="1"/>
  <c r="AK43" i="1"/>
  <c r="AN62" i="1" l="1"/>
  <c r="O62" i="1" s="1"/>
  <c r="F60" i="1"/>
  <c r="G60" i="1"/>
  <c r="AM35" i="1"/>
  <c r="AL43" i="1"/>
  <c r="AM41" i="1" l="1"/>
  <c r="AM43" i="1" s="1"/>
  <c r="AN91" i="1"/>
  <c r="G62" i="1"/>
  <c r="F62" i="1"/>
  <c r="AN35" i="1"/>
  <c r="AN41" i="1" l="1"/>
  <c r="O41" i="1" s="1"/>
  <c r="O35" i="1"/>
  <c r="G35" i="1"/>
  <c r="F35" i="1"/>
  <c r="G41" i="1" l="1"/>
  <c r="F41" i="1"/>
  <c r="AN43" i="1"/>
  <c r="O43" i="1" s="1"/>
  <c r="G43" i="1" l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James, Dave</author>
  </authors>
  <commentList>
    <comment ref="A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James, Dave:</t>
        </r>
        <r>
          <rPr>
            <sz val="9"/>
            <color indexed="81"/>
            <rFont val="Tahoma"/>
            <family val="2"/>
          </rPr>
          <t xml:space="preserve">
reallocated 150 to 2021-2029 due to COVID work restrictions</t>
        </r>
      </text>
    </comment>
  </commentList>
</comments>
</file>

<file path=xl/sharedStrings.xml><?xml version="1.0" encoding="utf-8"?>
<sst xmlns="http://schemas.openxmlformats.org/spreadsheetml/2006/main" count="366" uniqueCount="127">
  <si>
    <t>Fire-Weather Dashboard</t>
  </si>
  <si>
    <t>Digital Data Collection</t>
  </si>
  <si>
    <t>Wildfire Compliance Tracking</t>
  </si>
  <si>
    <t>Expedited Fire Response</t>
  </si>
  <si>
    <t>Annual Risk Tree in WUI</t>
  </si>
  <si>
    <t>100% Substation Scada</t>
  </si>
  <si>
    <t>System &amp; Transmission</t>
  </si>
  <si>
    <t>Electric Distribution</t>
  </si>
  <si>
    <t>Plan Total</t>
  </si>
  <si>
    <t>10-yr</t>
  </si>
  <si>
    <t>Capital</t>
  </si>
  <si>
    <t>Operating</t>
  </si>
  <si>
    <t>EOP &amp; Fire ICS Representation</t>
  </si>
  <si>
    <t>Engineering Review Major Events</t>
  </si>
  <si>
    <t>Wood Pole FR Mesh Protection</t>
  </si>
  <si>
    <t>Fuel Reduction Partner</t>
  </si>
  <si>
    <t>Emergency Responder Training</t>
  </si>
  <si>
    <t>Conforming Rights-of-Way</t>
  </si>
  <si>
    <t>Veg Mngt in CPC designs</t>
  </si>
  <si>
    <t>Dry Land Mode 'effectiveness' study</t>
  </si>
  <si>
    <t>WUI layer in GIS</t>
  </si>
  <si>
    <t>Dry Land Mode 'trigger'</t>
  </si>
  <si>
    <t>Arcos Wildfire Notification</t>
  </si>
  <si>
    <t>Midline Recloser Communication</t>
  </si>
  <si>
    <t>Estimated direct labor from WS</t>
  </si>
  <si>
    <t>Phase 1 Trove + Western Weather DB</t>
  </si>
  <si>
    <t>Estimated labor &amp; travel from WS</t>
  </si>
  <si>
    <t>Based on $350mile (GeoDigital)</t>
  </si>
  <si>
    <t>Based on direct labor from WS (annual training to all Avista and Fire Protection)</t>
  </si>
  <si>
    <t>Widening and establishing prescriptive rights for T&amp;D assets  (feasability only)</t>
  </si>
  <si>
    <t>Capital followup based on Fire protection aerial patrol</t>
  </si>
  <si>
    <t>Based on 20 transmission events @ $500/event</t>
  </si>
  <si>
    <t>All Values in $000's</t>
  </si>
  <si>
    <t>David James      Rev.</t>
  </si>
  <si>
    <t>Recloser Event Reporting</t>
  </si>
  <si>
    <t>Direct AE Labor to identify &amp; size fuses in AFM/GIS and field marking (does not include replacement of fuses)</t>
  </si>
  <si>
    <t>0.3 FTE Protection Engineer to analyze all recloser events</t>
  </si>
  <si>
    <t>Fire Ignition Tracking System</t>
  </si>
  <si>
    <t>Additional OMS/OMT functionality to track fire ignition events</t>
  </si>
  <si>
    <t>Fire Suppression 'wetting' agent</t>
  </si>
  <si>
    <t>Annual Refresh of WUI Base in AFM/GIS</t>
  </si>
  <si>
    <t>Material estimate from WS</t>
  </si>
  <si>
    <t>Direct labor estimate from WS</t>
  </si>
  <si>
    <t>Annual Monitor &amp; Operation of DLM</t>
  </si>
  <si>
    <t>ARCOS notification of 10 events/year ($50/event)</t>
  </si>
  <si>
    <t>Includes Public Outreach, Media messaging, and voucher remove/replace program</t>
  </si>
  <si>
    <t>Based on $10k installation and 1k expense/year per location</t>
  </si>
  <si>
    <t>Based on adding 10 Viper midlines per year for expanded DLM (expense based on $1k/year for cell modem)</t>
  </si>
  <si>
    <t>Based on DDC in WUI Areas only (40% system) at $350/mile</t>
  </si>
  <si>
    <t>WA Grid Hardening in WUI Tier 2-3</t>
  </si>
  <si>
    <t>ID Grid Hardening in WUI Tier 2-3</t>
  </si>
  <si>
    <t>Based on $50k/mile and J Jacobs WUI Map</t>
  </si>
  <si>
    <t xml:space="preserve">Genic fire mesh $90/pole (assume H-frame $500/structure 500 structures/year - 8 structure/miles - 62.5 miles/year) </t>
  </si>
  <si>
    <t>ST-1</t>
  </si>
  <si>
    <t>ST-2</t>
  </si>
  <si>
    <t>ST-3</t>
  </si>
  <si>
    <t>ST-4</t>
  </si>
  <si>
    <t>ST-5</t>
  </si>
  <si>
    <t>ST-6</t>
  </si>
  <si>
    <t>ST-7</t>
  </si>
  <si>
    <t>ST-8</t>
  </si>
  <si>
    <t>ST-9</t>
  </si>
  <si>
    <t>ST-10</t>
  </si>
  <si>
    <t>ST-11</t>
  </si>
  <si>
    <t>ST-12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</si>
  <si>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</si>
  <si>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</si>
  <si>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</si>
  <si>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</si>
  <si>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</si>
  <si>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</si>
  <si>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</si>
  <si>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</si>
  <si>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</si>
  <si>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</si>
  <si>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</si>
  <si>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</si>
  <si>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</si>
  <si>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</si>
  <si>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</si>
  <si>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</si>
  <si>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</si>
  <si>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Enhanced Vegetation Management</t>
  </si>
  <si>
    <t>Situational Awareness</t>
  </si>
  <si>
    <t>Additional Midline Reclosers</t>
  </si>
  <si>
    <t>Grid Hardening &amp; DLM</t>
  </si>
  <si>
    <t>Vegetation Total</t>
  </si>
  <si>
    <t>Sit. Awareness Total</t>
  </si>
  <si>
    <t>Based on $1M/sub to add scada and modernize reclosers (2FDR station, single xfm) and $1.2k/year per site for comm exp</t>
  </si>
  <si>
    <t>Ops Toolkit &amp; Metrics Total</t>
  </si>
  <si>
    <t>Grid &amp; DLM Total</t>
  </si>
  <si>
    <t>check</t>
  </si>
  <si>
    <t xml:space="preserve">Capital  </t>
  </si>
  <si>
    <t>Fuse Coordination Study</t>
  </si>
  <si>
    <t>Inherent Risk ($M)</t>
  </si>
  <si>
    <t>Managed Risk ($M)</t>
  </si>
  <si>
    <t>Low</t>
  </si>
  <si>
    <t>High</t>
  </si>
  <si>
    <t>-</t>
  </si>
  <si>
    <t>Total</t>
  </si>
  <si>
    <t>Cost: Benefit</t>
  </si>
  <si>
    <t>Risk Red</t>
  </si>
  <si>
    <t>%</t>
  </si>
  <si>
    <t>Estimated from WS.  ~ $1k per acre</t>
  </si>
  <si>
    <t>Transmission Grid Hardening</t>
  </si>
  <si>
    <t>based on 17% of transmission in WUI risk red/orange and 25k/structure 230 and 15k/structure 115. (email)</t>
  </si>
  <si>
    <t>Estimate from WS.  Based on 100% Risk Tree coverage for Dx system</t>
  </si>
  <si>
    <t xml:space="preserve">Distribution Annual Risk Tree </t>
  </si>
  <si>
    <t>Fuel Reduction Partnerships</t>
  </si>
  <si>
    <t>Transmission Inspection Pgm</t>
  </si>
  <si>
    <t>Transmission Wood Pole FR Protection</t>
  </si>
  <si>
    <t xml:space="preserve"> n/a</t>
  </si>
  <si>
    <t>Transmission Dsn Review of Major Events</t>
  </si>
  <si>
    <t>Operations and Emergency Response</t>
  </si>
  <si>
    <t>Wildfire Performance Metrics</t>
  </si>
  <si>
    <t>n/a</t>
  </si>
  <si>
    <t>Transmission Total</t>
  </si>
  <si>
    <t>Distribution Total</t>
  </si>
  <si>
    <t>Plan Metrics based on 100 basis points</t>
  </si>
  <si>
    <t>Risk Redution</t>
  </si>
  <si>
    <t>Average %</t>
  </si>
  <si>
    <t xml:space="preserve">Inherent Risk </t>
  </si>
  <si>
    <t xml:space="preserve">Managed Risk </t>
  </si>
  <si>
    <t>O&amp;M</t>
  </si>
  <si>
    <t>CapX</t>
  </si>
  <si>
    <t>10-yr spend (000s)</t>
  </si>
  <si>
    <t>Public Safety Initiative 'Right Tree-Right Place'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</si>
</sst>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"/>
    <numFmt numFmtId="166" formatCode="0.0"/>
    <numFmt numFmtId="167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1366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4" xfId="0" applyFill="1" applyBorder="1"/>
    <xf numFmtId="14" fontId="0" fillId="0" borderId="0" xfId="0" applyNumberFormat="1"/>
    <xf numFmtId="0" fontId="0" fillId="0" borderId="0" xfId="0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0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0" xfId="0" applyAlignment="1">
      <alignment horizontal="center"/>
    </xf>
    <xf numFmtId="3" fontId="0" fillId="0" borderId="7" xfId="0" applyNumberFormat="1" applyFill="1" applyBorder="1"/>
    <xf numFmtId="164" fontId="1" fillId="0" borderId="0" xfId="0" applyNumberFormat="1" applyFont="1"/>
    <xf numFmtId="0" fontId="1" fillId="0" borderId="0" xfId="0" applyFont="1"/>
    <xf numFmtId="164" fontId="1" fillId="2" borderId="0" xfId="0" applyNumberFormat="1" applyFont="1" applyFill="1"/>
    <xf numFmtId="164" fontId="1" fillId="3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3" fontId="0" fillId="0" borderId="2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0" fillId="0" borderId="1" xfId="0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0" fontId="0" fillId="0" borderId="4" xfId="0" applyFont="1" applyBorder="1"/>
    <xf numFmtId="3" fontId="0" fillId="0" borderId="5" xfId="0" applyNumberFormat="1" applyFont="1" applyBorder="1"/>
    <xf numFmtId="0" fontId="0" fillId="0" borderId="4" xfId="0" applyFont="1" applyFill="1" applyBorder="1"/>
    <xf numFmtId="0" fontId="0" fillId="0" borderId="6" xfId="0" applyFont="1" applyBorder="1"/>
    <xf numFmtId="3" fontId="0" fillId="0" borderId="7" xfId="0" applyNumberFormat="1" applyFont="1" applyBorder="1"/>
    <xf numFmtId="3" fontId="0" fillId="0" borderId="7" xfId="0" applyNumberFormat="1" applyFont="1" applyFill="1" applyBorder="1"/>
    <xf numFmtId="3" fontId="0" fillId="0" borderId="8" xfId="0" applyNumberFormat="1" applyFont="1" applyBorder="1"/>
    <xf numFmtId="0" fontId="0" fillId="4" borderId="0" xfId="0" applyFill="1"/>
    <xf numFmtId="3" fontId="0" fillId="4" borderId="0" xfId="0" applyNumberFormat="1" applyFill="1"/>
    <xf numFmtId="0" fontId="0" fillId="6" borderId="0" xfId="0" applyFill="1"/>
    <xf numFmtId="3" fontId="0" fillId="6" borderId="0" xfId="0" applyNumberFormat="1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/>
    <xf numFmtId="164" fontId="1" fillId="2" borderId="2" xfId="0" applyNumberFormat="1" applyFont="1" applyFill="1" applyBorder="1"/>
    <xf numFmtId="0" fontId="1" fillId="0" borderId="2" xfId="0" applyFont="1" applyBorder="1"/>
    <xf numFmtId="0" fontId="1" fillId="0" borderId="6" xfId="0" applyFont="1" applyBorder="1"/>
    <xf numFmtId="164" fontId="1" fillId="0" borderId="7" xfId="0" applyNumberFormat="1" applyFont="1" applyBorder="1"/>
    <xf numFmtId="164" fontId="1" fillId="4" borderId="7" xfId="0" applyNumberFormat="1" applyFont="1" applyFill="1" applyBorder="1"/>
    <xf numFmtId="0" fontId="1" fillId="0" borderId="7" xfId="0" applyFont="1" applyBorder="1"/>
    <xf numFmtId="164" fontId="1" fillId="5" borderId="8" xfId="0" applyNumberFormat="1" applyFont="1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1" fillId="0" borderId="0" xfId="0" applyNumberFormat="1" applyFont="1"/>
    <xf numFmtId="0" fontId="0" fillId="0" borderId="0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4" fontId="3" fillId="0" borderId="0" xfId="0" applyNumberFormat="1" applyFont="1"/>
    <xf numFmtId="4" fontId="0" fillId="0" borderId="0" xfId="0" applyNumberFormat="1"/>
    <xf numFmtId="166" fontId="1" fillId="0" borderId="0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1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3" fontId="5" fillId="0" borderId="0" xfId="0" applyNumberFormat="1" applyFont="1" applyFill="1" applyBorder="1" applyAlignment="1">
      <alignment horizontal="left" vertical="center" wrapText="1" readingOrder="1"/>
    </xf>
    <xf numFmtId="3" fontId="6" fillId="0" borderId="0" xfId="0" applyNumberFormat="1" applyFont="1" applyFill="1" applyBorder="1" applyAlignment="1">
      <alignment horizontal="left" vertical="center" wrapText="1" readingOrder="1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166" fontId="0" fillId="0" borderId="6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9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Border="1"/>
    <xf numFmtId="0" fontId="0" fillId="0" borderId="0" xfId="0" applyFont="1" applyFill="1" applyBorder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67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Cost'!$R$43:$AA$43</c:f>
              <c:numCache>
                <c:formatCode>"$"#,##0</c:formatCode>
                <c:ptCount val="10"/>
                <c:pt idx="0">
                  <c:v>5265</c:v>
                </c:pt>
                <c:pt idx="1">
                  <c:v>16985</c:v>
                </c:pt>
                <c:pt idx="2">
                  <c:v>27055</c:v>
                </c:pt>
                <c:pt idx="3">
                  <c:v>31380</c:v>
                </c:pt>
                <c:pt idx="4">
                  <c:v>31380</c:v>
                </c:pt>
                <c:pt idx="5">
                  <c:v>31380</c:v>
                </c:pt>
                <c:pt idx="6">
                  <c:v>31380</c:v>
                </c:pt>
                <c:pt idx="7">
                  <c:v>31380</c:v>
                </c:pt>
                <c:pt idx="8">
                  <c:v>31380</c:v>
                </c:pt>
                <c:pt idx="9">
                  <c:v>31380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3-4FA0-8764-D6748369282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Cost'!$AD$43:$AM$43</c:f>
              <c:numCache>
                <c:formatCode>"$"#,##0</c:formatCode>
                <c:ptCount val="10"/>
                <c:pt idx="0">
                  <c:v>2415.5</c:v>
                </c:pt>
                <c:pt idx="1">
                  <c:v>5370.8666666666668</c:v>
                </c:pt>
                <c:pt idx="2">
                  <c:v>6916.7666666666673</c:v>
                </c:pt>
                <c:pt idx="3">
                  <c:v>7435.166666666667</c:v>
                </c:pt>
                <c:pt idx="4">
                  <c:v>7353.5666666666666</c:v>
                </c:pt>
                <c:pt idx="5">
                  <c:v>6771.9666666666672</c:v>
                </c:pt>
                <c:pt idx="6">
                  <c:v>6540.3666666666668</c:v>
                </c:pt>
                <c:pt idx="7">
                  <c:v>6058.7666666666673</c:v>
                </c:pt>
                <c:pt idx="8">
                  <c:v>5627.166666666667</c:v>
                </c:pt>
                <c:pt idx="9">
                  <c:v>5096.0666666666666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3-4FA0-8764-D67483692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10024"/>
        <c:axId val="705411984"/>
      </c:barChart>
      <c:catAx>
        <c:axId val="7054100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1984"/>
        <c:crosses val="autoZero"/>
        <c:auto val="1"/>
        <c:lblAlgn val="ctr"/>
        <c:lblOffset val="100"/>
        <c:noMultiLvlLbl val="0"/>
      </c:catAx>
      <c:valAx>
        <c:axId val="705411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0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System</a:t>
            </a:r>
            <a:r>
              <a:rPr lang="en-US" baseline="0"/>
              <a:t> &amp; Transmission</a:t>
            </a:r>
            <a:br>
              <a:rPr lang="en-US" baseline="0"/>
            </a:br>
            <a:r>
              <a:rPr lang="en-US"/>
              <a:t>Plan</a:t>
            </a:r>
            <a:r>
              <a:rPr lang="en-US" baseline="0"/>
              <a:t> </a:t>
            </a:r>
            <a:r>
              <a:rPr lang="en-US"/>
              <a:t>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Cost'!$R$20:$AA$20</c:f>
              <c:numCache>
                <c:formatCode>"$"#,##0</c:formatCode>
                <c:ptCount val="10"/>
                <c:pt idx="0">
                  <c:v>2010</c:v>
                </c:pt>
                <c:pt idx="1">
                  <c:v>3960</c:v>
                </c:pt>
                <c:pt idx="2">
                  <c:v>5885</c:v>
                </c:pt>
                <c:pt idx="3">
                  <c:v>5810</c:v>
                </c:pt>
                <c:pt idx="4">
                  <c:v>5810</c:v>
                </c:pt>
                <c:pt idx="5">
                  <c:v>5810</c:v>
                </c:pt>
                <c:pt idx="6">
                  <c:v>5810</c:v>
                </c:pt>
                <c:pt idx="7">
                  <c:v>5810</c:v>
                </c:pt>
                <c:pt idx="8">
                  <c:v>5810</c:v>
                </c:pt>
                <c:pt idx="9">
                  <c:v>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4-413D-9A7F-3974D3212142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Cost'!$AD$20:$AM$20</c:f>
              <c:numCache>
                <c:formatCode>"$"#,##0</c:formatCode>
                <c:ptCount val="10"/>
                <c:pt idx="0">
                  <c:v>880</c:v>
                </c:pt>
                <c:pt idx="1">
                  <c:v>1324.1666666666665</c:v>
                </c:pt>
                <c:pt idx="2">
                  <c:v>1601.6666666666667</c:v>
                </c:pt>
                <c:pt idx="3">
                  <c:v>1601.6666666666667</c:v>
                </c:pt>
                <c:pt idx="4">
                  <c:v>1601.6666666666667</c:v>
                </c:pt>
                <c:pt idx="5">
                  <c:v>1601.6666666666667</c:v>
                </c:pt>
                <c:pt idx="6">
                  <c:v>1601.6666666666667</c:v>
                </c:pt>
                <c:pt idx="7">
                  <c:v>1601.6666666666667</c:v>
                </c:pt>
                <c:pt idx="8">
                  <c:v>1601.6666666666667</c:v>
                </c:pt>
                <c:pt idx="9">
                  <c:v>1601.6666666666667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4-413D-9A7F-3974D3212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12768"/>
        <c:axId val="705409632"/>
      </c:barChart>
      <c:catAx>
        <c:axId val="7054127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632"/>
        <c:crosses val="autoZero"/>
        <c:auto val="1"/>
        <c:lblAlgn val="ctr"/>
        <c:lblOffset val="100"/>
        <c:noMultiLvlLbl val="0"/>
      </c:catAx>
      <c:valAx>
        <c:axId val="7054096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1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Avista Wildfire Resiliency Distribution</a:t>
            </a:r>
            <a:r>
              <a:rPr lang="en-US" baseline="0"/>
              <a:t> </a:t>
            </a:r>
            <a:r>
              <a:rPr lang="en-US"/>
              <a:t>Infrastructure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Cost'!$R$41:$AA$41</c:f>
              <c:numCache>
                <c:formatCode>"$"#,##0</c:formatCode>
                <c:ptCount val="10"/>
                <c:pt idx="0">
                  <c:v>3255</c:v>
                </c:pt>
                <c:pt idx="1">
                  <c:v>13025</c:v>
                </c:pt>
                <c:pt idx="2">
                  <c:v>21170</c:v>
                </c:pt>
                <c:pt idx="3">
                  <c:v>25570</c:v>
                </c:pt>
                <c:pt idx="4">
                  <c:v>25570</c:v>
                </c:pt>
                <c:pt idx="5">
                  <c:v>25570</c:v>
                </c:pt>
                <c:pt idx="6">
                  <c:v>25570</c:v>
                </c:pt>
                <c:pt idx="7">
                  <c:v>25570</c:v>
                </c:pt>
                <c:pt idx="8">
                  <c:v>25570</c:v>
                </c:pt>
                <c:pt idx="9">
                  <c:v>25570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B-4BEC-A85B-FE9D39CB6447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Cost'!$AD$41:$AM$41</c:f>
              <c:numCache>
                <c:formatCode>"$"#,##0</c:formatCode>
                <c:ptCount val="10"/>
                <c:pt idx="0">
                  <c:v>1535.5</c:v>
                </c:pt>
                <c:pt idx="1">
                  <c:v>4046.7</c:v>
                </c:pt>
                <c:pt idx="2">
                  <c:v>5315.1</c:v>
                </c:pt>
                <c:pt idx="3">
                  <c:v>5833.5</c:v>
                </c:pt>
                <c:pt idx="4">
                  <c:v>5751.9</c:v>
                </c:pt>
                <c:pt idx="5">
                  <c:v>5170.3</c:v>
                </c:pt>
                <c:pt idx="6">
                  <c:v>4938.7</c:v>
                </c:pt>
                <c:pt idx="7">
                  <c:v>4457.1000000000004</c:v>
                </c:pt>
                <c:pt idx="8">
                  <c:v>4025.5</c:v>
                </c:pt>
                <c:pt idx="9">
                  <c:v>3494.4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B-4BEC-A85B-FE9D39CB6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398656"/>
        <c:axId val="705408064"/>
      </c:barChart>
      <c:catAx>
        <c:axId val="70539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064"/>
        <c:crosses val="autoZero"/>
        <c:auto val="1"/>
        <c:lblAlgn val="ctr"/>
        <c:lblOffset val="100"/>
        <c:noMultiLvlLbl val="0"/>
      </c:catAx>
      <c:valAx>
        <c:axId val="705408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8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Enhanced Vegetation</a:t>
            </a:r>
            <a:r>
              <a:rPr lang="en-US" baseline="0"/>
              <a:t> Management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Cost'!$R$55:$AA$55</c:f>
              <c:numCache>
                <c:formatCode>#,##0</c:formatCode>
                <c:ptCount val="10"/>
                <c:pt idx="0">
                  <c:v>510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510</c:v>
                </c:pt>
                <c:pt idx="6">
                  <c:v>510</c:v>
                </c:pt>
                <c:pt idx="7">
                  <c:v>510</c:v>
                </c:pt>
                <c:pt idx="8">
                  <c:v>510</c:v>
                </c:pt>
                <c:pt idx="9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A-43D3-B722-C8CFD09D904A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Cost'!$AD$55:$AM$55</c:f>
              <c:numCache>
                <c:formatCode>#,##0</c:formatCode>
                <c:ptCount val="10"/>
                <c:pt idx="0">
                  <c:v>1875</c:v>
                </c:pt>
                <c:pt idx="1">
                  <c:v>4600</c:v>
                </c:pt>
                <c:pt idx="2">
                  <c:v>6100</c:v>
                </c:pt>
                <c:pt idx="3">
                  <c:v>6600</c:v>
                </c:pt>
                <c:pt idx="4">
                  <c:v>6500</c:v>
                </c:pt>
                <c:pt idx="5">
                  <c:v>5900</c:v>
                </c:pt>
                <c:pt idx="6">
                  <c:v>5600</c:v>
                </c:pt>
                <c:pt idx="7">
                  <c:v>5150</c:v>
                </c:pt>
                <c:pt idx="8">
                  <c:v>4700</c:v>
                </c:pt>
                <c:pt idx="9">
                  <c:v>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A-43D3-B722-C8CFD09D9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8456"/>
        <c:axId val="705399048"/>
      </c:barChart>
      <c:catAx>
        <c:axId val="7054084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9048"/>
        <c:crosses val="autoZero"/>
        <c:auto val="1"/>
        <c:lblAlgn val="ctr"/>
        <c:lblOffset val="100"/>
        <c:noMultiLvlLbl val="0"/>
      </c:catAx>
      <c:valAx>
        <c:axId val="7053990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Situational</a:t>
            </a:r>
            <a:r>
              <a:rPr lang="en-US" baseline="0"/>
              <a:t> Awareness</a:t>
            </a:r>
            <a:br>
              <a:rPr lang="en-US"/>
            </a:br>
            <a:r>
              <a:rPr lang="en-US"/>
              <a:t>Plan Cost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Cost'!$R$62:$AA$62</c:f>
              <c:numCache>
                <c:formatCode>#,##0</c:formatCode>
                <c:ptCount val="10"/>
                <c:pt idx="0">
                  <c:v>220</c:v>
                </c:pt>
                <c:pt idx="1">
                  <c:v>1190</c:v>
                </c:pt>
                <c:pt idx="2">
                  <c:v>2135</c:v>
                </c:pt>
                <c:pt idx="3">
                  <c:v>2060</c:v>
                </c:pt>
                <c:pt idx="4">
                  <c:v>2060</c:v>
                </c:pt>
                <c:pt idx="5">
                  <c:v>2060</c:v>
                </c:pt>
                <c:pt idx="6">
                  <c:v>2060</c:v>
                </c:pt>
                <c:pt idx="7">
                  <c:v>2060</c:v>
                </c:pt>
                <c:pt idx="8">
                  <c:v>2060</c:v>
                </c:pt>
                <c:pt idx="9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D-4054-96F7-70696BC08D82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Cost'!$AD$62:$AM$62</c:f>
              <c:numCache>
                <c:formatCode>#,##0</c:formatCode>
                <c:ptCount val="10"/>
                <c:pt idx="0">
                  <c:v>2</c:v>
                </c:pt>
                <c:pt idx="1">
                  <c:v>57.2</c:v>
                </c:pt>
                <c:pt idx="2">
                  <c:v>90.6</c:v>
                </c:pt>
                <c:pt idx="3">
                  <c:v>99</c:v>
                </c:pt>
                <c:pt idx="4">
                  <c:v>107.4</c:v>
                </c:pt>
                <c:pt idx="5">
                  <c:v>115.8</c:v>
                </c:pt>
                <c:pt idx="6">
                  <c:v>124.2</c:v>
                </c:pt>
                <c:pt idx="7">
                  <c:v>132.6</c:v>
                </c:pt>
                <c:pt idx="8">
                  <c:v>141</c:v>
                </c:pt>
                <c:pt idx="9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D-4054-96F7-70696BC0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8848"/>
        <c:axId val="705409240"/>
      </c:barChart>
      <c:catAx>
        <c:axId val="7054088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240"/>
        <c:crosses val="autoZero"/>
        <c:auto val="1"/>
        <c:lblAlgn val="ctr"/>
        <c:lblOffset val="100"/>
        <c:noMultiLvlLbl val="0"/>
      </c:catAx>
      <c:valAx>
        <c:axId val="7054092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 &amp; Emergency Response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Cost'!$R$77:$AA$77</c:f>
              <c:numCache>
                <c:formatCode>#,##0</c:formatCode>
                <c:ptCount val="10"/>
                <c:pt idx="0">
                  <c:v>35</c:v>
                </c:pt>
                <c:pt idx="1">
                  <c:v>85</c:v>
                </c:pt>
                <c:pt idx="2">
                  <c:v>110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F-4301-A10B-EEF765F2FA7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Cost'!$AD$77:$AM$77</c:f>
              <c:numCache>
                <c:formatCode>#,##0</c:formatCode>
                <c:ptCount val="10"/>
                <c:pt idx="0">
                  <c:v>233.5</c:v>
                </c:pt>
                <c:pt idx="1">
                  <c:v>236</c:v>
                </c:pt>
                <c:pt idx="2">
                  <c:v>238.5</c:v>
                </c:pt>
                <c:pt idx="3">
                  <c:v>238.5</c:v>
                </c:pt>
                <c:pt idx="4">
                  <c:v>238.5</c:v>
                </c:pt>
                <c:pt idx="5">
                  <c:v>238.5</c:v>
                </c:pt>
                <c:pt idx="6">
                  <c:v>238.5</c:v>
                </c:pt>
                <c:pt idx="7">
                  <c:v>238.5</c:v>
                </c:pt>
                <c:pt idx="8">
                  <c:v>238.5</c:v>
                </c:pt>
                <c:pt idx="9">
                  <c:v>238.5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F-4301-A10B-EEF765F2F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3752"/>
        <c:axId val="705402184"/>
      </c:barChart>
      <c:catAx>
        <c:axId val="7054037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2184"/>
        <c:crosses val="autoZero"/>
        <c:auto val="1"/>
        <c:lblAlgn val="ctr"/>
        <c:lblOffset val="100"/>
        <c:noMultiLvlLbl val="0"/>
      </c:catAx>
      <c:valAx>
        <c:axId val="705402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3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Hardening &amp; Dry Land Mode Operations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Cost'!$R$89:$AA$89</c:f>
              <c:numCache>
                <c:formatCode>#,##0</c:formatCode>
                <c:ptCount val="10"/>
                <c:pt idx="0">
                  <c:v>4500</c:v>
                </c:pt>
                <c:pt idx="1">
                  <c:v>15200</c:v>
                </c:pt>
                <c:pt idx="2">
                  <c:v>24300</c:v>
                </c:pt>
                <c:pt idx="3">
                  <c:v>28800</c:v>
                </c:pt>
                <c:pt idx="4">
                  <c:v>28800</c:v>
                </c:pt>
                <c:pt idx="5">
                  <c:v>28800</c:v>
                </c:pt>
                <c:pt idx="6">
                  <c:v>28800</c:v>
                </c:pt>
                <c:pt idx="7">
                  <c:v>28800</c:v>
                </c:pt>
                <c:pt idx="8">
                  <c:v>28800</c:v>
                </c:pt>
                <c:pt idx="9">
                  <c:v>28800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C-41AF-A48A-147097E2A0EE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numRef>
              <c:f>'WF Cost'!$R$23:$AA$23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'WF Cost'!$AD$89:$AM$89</c:f>
              <c:numCache>
                <c:formatCode>#,##0</c:formatCode>
                <c:ptCount val="10"/>
                <c:pt idx="0">
                  <c:v>455</c:v>
                </c:pt>
                <c:pt idx="1">
                  <c:v>461</c:v>
                </c:pt>
                <c:pt idx="2">
                  <c:v>471</c:v>
                </c:pt>
                <c:pt idx="3">
                  <c:v>481</c:v>
                </c:pt>
                <c:pt idx="4">
                  <c:v>491</c:v>
                </c:pt>
                <c:pt idx="5">
                  <c:v>501</c:v>
                </c:pt>
                <c:pt idx="6">
                  <c:v>561</c:v>
                </c:pt>
                <c:pt idx="7">
                  <c:v>521</c:v>
                </c:pt>
                <c:pt idx="8">
                  <c:v>531</c:v>
                </c:pt>
                <c:pt idx="9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C-41AF-A48A-147097E2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397872"/>
        <c:axId val="705398264"/>
      </c:barChart>
      <c:catAx>
        <c:axId val="7053978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8264"/>
        <c:crosses val="autoZero"/>
        <c:auto val="1"/>
        <c:lblAlgn val="ctr"/>
        <c:lblOffset val="100"/>
        <c:noMultiLvlLbl val="0"/>
      </c:catAx>
      <c:valAx>
        <c:axId val="705398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7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316851</xdr:colOff>
      <xdr:row>1</xdr:row>
      <xdr:rowOff>164225</xdr:rowOff>
    </xdr:from>
    <xdr:to>
      <xdr:col>51</xdr:col>
      <xdr:colOff>585188</xdr:colOff>
      <xdr:row>20</xdr:row>
      <xdr:rowOff>178768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404090</xdr:colOff>
      <xdr:row>23</xdr:row>
      <xdr:rowOff>154095</xdr:rowOff>
    </xdr:from>
    <xdr:to>
      <xdr:col>52</xdr:col>
      <xdr:colOff>54189</xdr:colOff>
      <xdr:row>42</xdr:row>
      <xdr:rowOff>168638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418524</xdr:colOff>
      <xdr:row>47</xdr:row>
      <xdr:rowOff>187613</xdr:rowOff>
    </xdr:from>
    <xdr:to>
      <xdr:col>52</xdr:col>
      <xdr:colOff>37430</xdr:colOff>
      <xdr:row>69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867020</xdr:colOff>
      <xdr:row>41</xdr:row>
      <xdr:rowOff>85481</xdr:rowOff>
    </xdr:from>
    <xdr:to>
      <xdr:col>40</xdr:col>
      <xdr:colOff>6960261</xdr:colOff>
      <xdr:row>61</xdr:row>
      <xdr:rowOff>100024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867020</xdr:colOff>
      <xdr:row>63</xdr:row>
      <xdr:rowOff>109904</xdr:rowOff>
    </xdr:from>
    <xdr:to>
      <xdr:col>40</xdr:col>
      <xdr:colOff>6960261</xdr:colOff>
      <xdr:row>83</xdr:row>
      <xdr:rowOff>124448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836491</xdr:colOff>
      <xdr:row>85</xdr:row>
      <xdr:rowOff>0</xdr:rowOff>
    </xdr:from>
    <xdr:to>
      <xdr:col>40</xdr:col>
      <xdr:colOff>6929732</xdr:colOff>
      <xdr:row>104</xdr:row>
      <xdr:rowOff>14543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805961</xdr:colOff>
      <xdr:row>105</xdr:row>
      <xdr:rowOff>128221</xdr:rowOff>
    </xdr:from>
    <xdr:to>
      <xdr:col>40</xdr:col>
      <xdr:colOff>6899202</xdr:colOff>
      <xdr:row>124</xdr:row>
      <xdr:rowOff>142765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14"/>
  <sheetViews>
    <sheetView tabSelected="1" topLeftCell="A69" zoomScale="60" zoomScaleNormal="60" workbookViewId="0">
      <selection activeCell="O91" sqref="O91"/>
    </sheetView>
  </sheetViews>
  <sheetFormatPr defaultRowHeight="14.25" outlineLevelCol="1" x14ac:dyDescent="0.45"/>
  <cols>
    <col min="1" max="1" width="11.53125" customWidth="1" outlineLevel="1"/>
    <col min="2" max="8" width="12.265625" customWidth="1" outlineLevel="1"/>
    <col min="9" max="13" width="12.265625" customWidth="1"/>
    <col min="14" max="15" width="9.73046875" style="13" customWidth="1"/>
    <col min="16" max="16" width="10.73046875" style="21" customWidth="1"/>
    <col min="17" max="17" width="50" customWidth="1"/>
    <col min="18" max="27" width="10.59765625" customWidth="1" outlineLevel="1"/>
    <col min="28" max="28" width="12.86328125" customWidth="1" outlineLevel="1"/>
    <col min="29" max="29" width="4.86328125" customWidth="1"/>
    <col min="30" max="39" width="9.73046875" customWidth="1" outlineLevel="1"/>
    <col min="40" max="40" width="12.86328125" customWidth="1"/>
    <col min="41" max="41" width="111" customWidth="1"/>
  </cols>
  <sheetData>
    <row r="1" spans="2:41" x14ac:dyDescent="0.45">
      <c r="AD1" s="96"/>
    </row>
    <row r="2" spans="2:41" x14ac:dyDescent="0.45">
      <c r="Q2" s="13" t="s">
        <v>33</v>
      </c>
    </row>
    <row r="3" spans="2:41" x14ac:dyDescent="0.45">
      <c r="Q3" s="12">
        <v>44044</v>
      </c>
    </row>
    <row r="4" spans="2:41" x14ac:dyDescent="0.45">
      <c r="Q4" t="s">
        <v>32</v>
      </c>
    </row>
    <row r="5" spans="2:41" x14ac:dyDescent="0.45">
      <c r="I5" s="134" t="s">
        <v>118</v>
      </c>
      <c r="J5" s="134"/>
      <c r="K5" s="134"/>
      <c r="L5" s="134"/>
      <c r="M5" s="134"/>
      <c r="N5" s="120"/>
    </row>
    <row r="6" spans="2:41" x14ac:dyDescent="0.45">
      <c r="B6" s="132" t="s">
        <v>94</v>
      </c>
      <c r="C6" s="132"/>
      <c r="D6" s="132" t="s">
        <v>95</v>
      </c>
      <c r="E6" s="132"/>
      <c r="F6" s="132" t="s">
        <v>100</v>
      </c>
      <c r="G6" s="132"/>
      <c r="H6" s="94" t="s">
        <v>101</v>
      </c>
      <c r="I6" s="132" t="s">
        <v>121</v>
      </c>
      <c r="J6" s="132"/>
      <c r="K6" s="132" t="s">
        <v>122</v>
      </c>
      <c r="L6" s="132"/>
      <c r="M6" s="97" t="s">
        <v>119</v>
      </c>
      <c r="N6" s="133" t="s">
        <v>125</v>
      </c>
      <c r="O6" s="133"/>
      <c r="R6" s="9" t="s">
        <v>10</v>
      </c>
      <c r="S6" s="9"/>
      <c r="T6" s="9"/>
      <c r="U6" s="9"/>
      <c r="V6" s="9"/>
      <c r="W6" s="9"/>
      <c r="X6" s="9"/>
      <c r="Y6" s="9"/>
      <c r="Z6" s="9"/>
      <c r="AA6" s="9"/>
      <c r="AB6" s="9"/>
      <c r="AD6" s="10" t="s">
        <v>11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2:41" ht="14.65" thickBot="1" x14ac:dyDescent="0.5">
      <c r="B7" s="8" t="s">
        <v>96</v>
      </c>
      <c r="C7" s="8" t="s">
        <v>97</v>
      </c>
      <c r="D7" s="8" t="s">
        <v>96</v>
      </c>
      <c r="E7" s="8" t="s">
        <v>97</v>
      </c>
      <c r="F7" s="8" t="s">
        <v>96</v>
      </c>
      <c r="G7" s="8" t="s">
        <v>97</v>
      </c>
      <c r="H7" s="8" t="s">
        <v>102</v>
      </c>
      <c r="I7" s="8" t="s">
        <v>96</v>
      </c>
      <c r="J7" s="8" t="s">
        <v>97</v>
      </c>
      <c r="K7" s="8" t="s">
        <v>96</v>
      </c>
      <c r="L7" s="8" t="s">
        <v>97</v>
      </c>
      <c r="M7" s="8" t="s">
        <v>120</v>
      </c>
      <c r="N7" s="121" t="s">
        <v>124</v>
      </c>
      <c r="O7" s="121" t="s">
        <v>123</v>
      </c>
      <c r="Q7" s="2" t="s">
        <v>6</v>
      </c>
      <c r="R7" s="8">
        <v>2020</v>
      </c>
      <c r="S7" s="8">
        <v>2021</v>
      </c>
      <c r="T7" s="8">
        <v>2022</v>
      </c>
      <c r="U7" s="8">
        <v>2023</v>
      </c>
      <c r="V7" s="8">
        <v>2024</v>
      </c>
      <c r="W7" s="8">
        <v>2025</v>
      </c>
      <c r="X7" s="8">
        <v>2026</v>
      </c>
      <c r="Y7" s="8">
        <v>2027</v>
      </c>
      <c r="Z7" s="8">
        <v>2028</v>
      </c>
      <c r="AA7" s="8">
        <v>2029</v>
      </c>
      <c r="AB7" s="8" t="s">
        <v>9</v>
      </c>
      <c r="AC7" s="8"/>
      <c r="AD7" s="8">
        <v>2020</v>
      </c>
      <c r="AE7" s="8">
        <v>2021</v>
      </c>
      <c r="AF7" s="8">
        <v>2022</v>
      </c>
      <c r="AG7" s="8">
        <v>2023</v>
      </c>
      <c r="AH7" s="8">
        <v>2024</v>
      </c>
      <c r="AI7" s="8">
        <v>2025</v>
      </c>
      <c r="AJ7" s="8">
        <v>2026</v>
      </c>
      <c r="AK7" s="8">
        <v>2027</v>
      </c>
      <c r="AL7" s="8">
        <v>2028</v>
      </c>
      <c r="AM7" s="8">
        <v>2029</v>
      </c>
      <c r="AN7" s="8" t="s">
        <v>9</v>
      </c>
    </row>
    <row r="8" spans="2:41" x14ac:dyDescent="0.45">
      <c r="B8" s="61">
        <v>9.6</v>
      </c>
      <c r="C8" s="62">
        <v>17.7</v>
      </c>
      <c r="D8" s="62">
        <v>9.6</v>
      </c>
      <c r="E8" s="63">
        <v>17.600000000000001</v>
      </c>
      <c r="F8" s="85">
        <f>(B8-D8)/(($AB8+$AN8)/1000)</f>
        <v>0</v>
      </c>
      <c r="G8" s="86">
        <f>(C8-E8)/(($AB8+$AN8)/1000)</f>
        <v>1.9999999999999574</v>
      </c>
      <c r="H8" s="95">
        <f>1-(AVERAGE(D8:E8)/AVERAGE(B8:C8))</f>
        <v>3.6630036630034279E-3</v>
      </c>
      <c r="I8" s="85">
        <f>B8/$C$20*100</f>
        <v>4.8929663608562688</v>
      </c>
      <c r="J8" s="104">
        <f>C8/$C$20*100</f>
        <v>9.0214067278287438</v>
      </c>
      <c r="K8" s="104">
        <f>D8/$C$20*100</f>
        <v>4.8929663608562688</v>
      </c>
      <c r="L8" s="104">
        <f>E8/$C$20*100</f>
        <v>8.9704383282364937</v>
      </c>
      <c r="M8" s="105">
        <f>(AVERAGE(I8:J8)-AVERAGE(K8:L8))/AVERAGE(I8:J8)</f>
        <v>3.6630036630034678E-3</v>
      </c>
      <c r="N8" s="125">
        <f>AB8</f>
        <v>0</v>
      </c>
      <c r="O8" s="126">
        <f>AN8</f>
        <v>50</v>
      </c>
      <c r="P8" s="21" t="s">
        <v>53</v>
      </c>
      <c r="Q8" s="4" t="s">
        <v>12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f>SUM(R8:AA8)</f>
        <v>0</v>
      </c>
      <c r="AC8" s="14"/>
      <c r="AD8" s="14">
        <v>5</v>
      </c>
      <c r="AE8" s="14">
        <v>5</v>
      </c>
      <c r="AF8" s="14">
        <v>5</v>
      </c>
      <c r="AG8" s="14">
        <v>5</v>
      </c>
      <c r="AH8" s="14">
        <v>5</v>
      </c>
      <c r="AI8" s="14">
        <v>5</v>
      </c>
      <c r="AJ8" s="14">
        <v>5</v>
      </c>
      <c r="AK8" s="14">
        <v>5</v>
      </c>
      <c r="AL8" s="14">
        <v>5</v>
      </c>
      <c r="AM8" s="14">
        <v>5</v>
      </c>
      <c r="AN8" s="15">
        <f>SUM(AD8:AM8)</f>
        <v>50</v>
      </c>
      <c r="AO8" t="s">
        <v>24</v>
      </c>
    </row>
    <row r="9" spans="2:41" x14ac:dyDescent="0.45">
      <c r="B9" s="64">
        <v>4.8</v>
      </c>
      <c r="C9" s="65">
        <v>8.8000000000000007</v>
      </c>
      <c r="D9" s="65">
        <v>4.3</v>
      </c>
      <c r="E9" s="66">
        <v>4.8</v>
      </c>
      <c r="F9" s="87">
        <f t="shared" ref="F9:F16" si="0">(B9-D9)/(($AB9+$AN9)/1000)</f>
        <v>0.46511627906976744</v>
      </c>
      <c r="G9" s="88">
        <f t="shared" ref="G9:G16" si="1">(C9-E9)/(($AB9+$AN9)/1000)</f>
        <v>3.7209302325581404</v>
      </c>
      <c r="H9" s="95">
        <f t="shared" ref="H9:H20" si="2">1-(AVERAGE(D9:E9)/AVERAGE(B9:C9))</f>
        <v>0.33088235294117652</v>
      </c>
      <c r="I9" s="87">
        <f t="shared" ref="I9:I20" si="3">B9/$C$20*100</f>
        <v>2.4464831804281344</v>
      </c>
      <c r="J9" s="101">
        <f t="shared" ref="J9:J20" si="4">C9/$C$20*100</f>
        <v>4.4852191641182468</v>
      </c>
      <c r="K9" s="101">
        <f t="shared" ref="K9:K20" si="5">D9/$C$20*100</f>
        <v>2.1916411824668702</v>
      </c>
      <c r="L9" s="101">
        <f t="shared" ref="L9:L20" si="6">E9/$C$20*100</f>
        <v>2.4464831804281344</v>
      </c>
      <c r="M9" s="106">
        <f t="shared" ref="M9:M20" si="7">(AVERAGE(I9:J9)-AVERAGE(K9:L9))/AVERAGE(I9:J9)</f>
        <v>0.33088235294117663</v>
      </c>
      <c r="N9" s="127">
        <f t="shared" ref="N9:N20" si="8">AB9</f>
        <v>425</v>
      </c>
      <c r="O9" s="128">
        <f t="shared" ref="O9:O20" si="9">AN9</f>
        <v>650</v>
      </c>
      <c r="P9" s="21" t="s">
        <v>54</v>
      </c>
      <c r="Q9" s="5" t="s">
        <v>0</v>
      </c>
      <c r="R9" s="16">
        <v>200</v>
      </c>
      <c r="S9" s="16">
        <v>150</v>
      </c>
      <c r="T9" s="16">
        <v>75</v>
      </c>
      <c r="U9" s="16"/>
      <c r="V9" s="16"/>
      <c r="W9" s="16"/>
      <c r="X9" s="16"/>
      <c r="Y9" s="16"/>
      <c r="Z9" s="16"/>
      <c r="AA9" s="16"/>
      <c r="AB9" s="16">
        <f t="shared" ref="AB9:AB18" si="10">SUM(R9:AA9)</f>
        <v>425</v>
      </c>
      <c r="AC9" s="16"/>
      <c r="AD9" s="16"/>
      <c r="AE9" s="16">
        <v>50</v>
      </c>
      <c r="AF9" s="16">
        <v>75</v>
      </c>
      <c r="AG9" s="16">
        <v>75</v>
      </c>
      <c r="AH9" s="16">
        <v>75</v>
      </c>
      <c r="AI9" s="16">
        <v>75</v>
      </c>
      <c r="AJ9" s="16">
        <v>75</v>
      </c>
      <c r="AK9" s="16">
        <v>75</v>
      </c>
      <c r="AL9" s="16">
        <v>75</v>
      </c>
      <c r="AM9" s="16">
        <v>75</v>
      </c>
      <c r="AN9" s="17">
        <f t="shared" ref="AN9:AN18" si="11">SUM(AD9:AM9)</f>
        <v>650</v>
      </c>
      <c r="AO9" t="s">
        <v>25</v>
      </c>
    </row>
    <row r="10" spans="2:41" x14ac:dyDescent="0.45">
      <c r="B10" s="64">
        <v>1</v>
      </c>
      <c r="C10" s="65">
        <v>6.9</v>
      </c>
      <c r="D10" s="65">
        <v>0.9</v>
      </c>
      <c r="E10" s="66">
        <v>2.4</v>
      </c>
      <c r="F10" s="87">
        <f t="shared" si="0"/>
        <v>0.99999999999999978</v>
      </c>
      <c r="G10" s="88">
        <f t="shared" si="1"/>
        <v>45</v>
      </c>
      <c r="H10" s="95">
        <f t="shared" si="2"/>
        <v>0.58227848101265822</v>
      </c>
      <c r="I10" s="87">
        <f t="shared" si="3"/>
        <v>0.509683995922528</v>
      </c>
      <c r="J10" s="101">
        <f t="shared" si="4"/>
        <v>3.5168195718654434</v>
      </c>
      <c r="K10" s="101">
        <f t="shared" si="5"/>
        <v>0.45871559633027514</v>
      </c>
      <c r="L10" s="101">
        <f t="shared" si="6"/>
        <v>1.2232415902140672</v>
      </c>
      <c r="M10" s="106">
        <f t="shared" si="7"/>
        <v>0.58227848101265822</v>
      </c>
      <c r="N10" s="127">
        <f t="shared" si="8"/>
        <v>100</v>
      </c>
      <c r="O10" s="128">
        <f t="shared" si="9"/>
        <v>0</v>
      </c>
      <c r="P10" s="21" t="s">
        <v>55</v>
      </c>
      <c r="Q10" s="5" t="s">
        <v>13</v>
      </c>
      <c r="R10" s="16">
        <v>10</v>
      </c>
      <c r="S10" s="16">
        <v>10</v>
      </c>
      <c r="T10" s="16">
        <v>10</v>
      </c>
      <c r="U10" s="18">
        <v>10</v>
      </c>
      <c r="V10" s="18">
        <v>10</v>
      </c>
      <c r="W10" s="18">
        <v>10</v>
      </c>
      <c r="X10" s="18">
        <v>10</v>
      </c>
      <c r="Y10" s="18">
        <v>10</v>
      </c>
      <c r="Z10" s="18">
        <v>10</v>
      </c>
      <c r="AA10" s="18">
        <v>10</v>
      </c>
      <c r="AB10" s="16">
        <f t="shared" si="10"/>
        <v>100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7">
        <f t="shared" si="11"/>
        <v>0</v>
      </c>
      <c r="AO10" t="s">
        <v>26</v>
      </c>
    </row>
    <row r="11" spans="2:41" x14ac:dyDescent="0.45">
      <c r="B11" s="64">
        <v>9.6</v>
      </c>
      <c r="C11" s="65">
        <v>18</v>
      </c>
      <c r="D11" s="65">
        <v>2.2000000000000002</v>
      </c>
      <c r="E11" s="66">
        <v>2.7</v>
      </c>
      <c r="F11" s="87">
        <f t="shared" si="0"/>
        <v>49.333333333333329</v>
      </c>
      <c r="G11" s="88">
        <f t="shared" si="1"/>
        <v>102.00000000000001</v>
      </c>
      <c r="H11" s="95">
        <f t="shared" si="2"/>
        <v>0.82246376811594202</v>
      </c>
      <c r="I11" s="87">
        <f t="shared" si="3"/>
        <v>4.8929663608562688</v>
      </c>
      <c r="J11" s="101">
        <f t="shared" si="4"/>
        <v>9.1743119266055029</v>
      </c>
      <c r="K11" s="101">
        <f t="shared" si="5"/>
        <v>1.1213047910295617</v>
      </c>
      <c r="L11" s="101">
        <f t="shared" si="6"/>
        <v>1.3761467889908257</v>
      </c>
      <c r="M11" s="106">
        <f t="shared" si="7"/>
        <v>0.82246376811594202</v>
      </c>
      <c r="N11" s="127">
        <f t="shared" si="8"/>
        <v>0</v>
      </c>
      <c r="O11" s="128">
        <f t="shared" si="9"/>
        <v>150</v>
      </c>
      <c r="P11" s="21" t="s">
        <v>56</v>
      </c>
      <c r="Q11" s="5" t="s">
        <v>2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>
        <f t="shared" si="10"/>
        <v>0</v>
      </c>
      <c r="AC11" s="16"/>
      <c r="AD11" s="16">
        <v>15</v>
      </c>
      <c r="AE11" s="16">
        <v>15</v>
      </c>
      <c r="AF11" s="16">
        <v>15</v>
      </c>
      <c r="AG11" s="16">
        <v>15</v>
      </c>
      <c r="AH11" s="16">
        <v>15</v>
      </c>
      <c r="AI11" s="16">
        <v>15</v>
      </c>
      <c r="AJ11" s="16">
        <v>15</v>
      </c>
      <c r="AK11" s="16">
        <v>15</v>
      </c>
      <c r="AL11" s="16">
        <v>15</v>
      </c>
      <c r="AM11" s="16">
        <v>15</v>
      </c>
      <c r="AN11" s="17">
        <f t="shared" si="11"/>
        <v>150</v>
      </c>
      <c r="AO11" t="s">
        <v>24</v>
      </c>
    </row>
    <row r="12" spans="2:41" x14ac:dyDescent="0.45">
      <c r="B12" s="64">
        <v>9.6</v>
      </c>
      <c r="C12" s="65">
        <v>17.7</v>
      </c>
      <c r="D12" s="65">
        <v>0.9</v>
      </c>
      <c r="E12" s="66">
        <v>2.4</v>
      </c>
      <c r="F12" s="87">
        <f t="shared" si="0"/>
        <v>1.2747252747252746</v>
      </c>
      <c r="G12" s="88">
        <f t="shared" si="1"/>
        <v>2.2417582417582413</v>
      </c>
      <c r="H12" s="95">
        <f t="shared" si="2"/>
        <v>0.87912087912087911</v>
      </c>
      <c r="I12" s="87">
        <f t="shared" si="3"/>
        <v>4.8929663608562688</v>
      </c>
      <c r="J12" s="101">
        <f t="shared" si="4"/>
        <v>9.0214067278287438</v>
      </c>
      <c r="K12" s="101">
        <f t="shared" si="5"/>
        <v>0.45871559633027514</v>
      </c>
      <c r="L12" s="101">
        <f t="shared" si="6"/>
        <v>1.2232415902140672</v>
      </c>
      <c r="M12" s="106">
        <f t="shared" si="7"/>
        <v>0.879120879120879</v>
      </c>
      <c r="N12" s="127">
        <f t="shared" si="8"/>
        <v>0</v>
      </c>
      <c r="O12" s="128">
        <f t="shared" si="9"/>
        <v>6825</v>
      </c>
      <c r="P12" s="21" t="s">
        <v>57</v>
      </c>
      <c r="Q12" s="5" t="s">
        <v>1</v>
      </c>
      <c r="R12" s="18"/>
      <c r="S12" s="18"/>
      <c r="T12" s="18"/>
      <c r="U12" s="16"/>
      <c r="V12" s="16"/>
      <c r="W12" s="16"/>
      <c r="X12" s="16"/>
      <c r="Y12" s="16"/>
      <c r="Z12" s="16"/>
      <c r="AA12" s="16"/>
      <c r="AB12" s="16">
        <f t="shared" si="10"/>
        <v>0</v>
      </c>
      <c r="AC12" s="16"/>
      <c r="AD12" s="18">
        <v>325</v>
      </c>
      <c r="AE12" s="18">
        <v>500</v>
      </c>
      <c r="AF12" s="18">
        <v>750</v>
      </c>
      <c r="AG12" s="18">
        <v>750</v>
      </c>
      <c r="AH12" s="18">
        <v>750</v>
      </c>
      <c r="AI12" s="18">
        <v>750</v>
      </c>
      <c r="AJ12" s="18">
        <v>750</v>
      </c>
      <c r="AK12" s="18">
        <v>750</v>
      </c>
      <c r="AL12" s="18">
        <v>750</v>
      </c>
      <c r="AM12" s="18">
        <v>750</v>
      </c>
      <c r="AN12" s="17">
        <f t="shared" si="11"/>
        <v>6825</v>
      </c>
      <c r="AO12" t="s">
        <v>27</v>
      </c>
    </row>
    <row r="13" spans="2:41" x14ac:dyDescent="0.45">
      <c r="B13" s="64">
        <v>9.6</v>
      </c>
      <c r="C13" s="65">
        <v>28</v>
      </c>
      <c r="D13" s="65">
        <v>4.3</v>
      </c>
      <c r="E13" s="66">
        <v>4.8</v>
      </c>
      <c r="F13" s="87">
        <f t="shared" si="0"/>
        <v>2.1632653061224487</v>
      </c>
      <c r="G13" s="88">
        <f t="shared" si="1"/>
        <v>9.4693877551020407</v>
      </c>
      <c r="H13" s="95">
        <f t="shared" si="2"/>
        <v>0.75797872340425532</v>
      </c>
      <c r="I13" s="87">
        <f t="shared" si="3"/>
        <v>4.8929663608562688</v>
      </c>
      <c r="J13" s="101">
        <f t="shared" si="4"/>
        <v>14.271151885830783</v>
      </c>
      <c r="K13" s="101">
        <f t="shared" si="5"/>
        <v>2.1916411824668702</v>
      </c>
      <c r="L13" s="101">
        <f t="shared" si="6"/>
        <v>2.4464831804281344</v>
      </c>
      <c r="M13" s="106">
        <f t="shared" si="7"/>
        <v>0.75797872340425532</v>
      </c>
      <c r="N13" s="127">
        <f t="shared" si="8"/>
        <v>0</v>
      </c>
      <c r="O13" s="128">
        <f t="shared" si="9"/>
        <v>2450</v>
      </c>
      <c r="P13" s="21" t="s">
        <v>58</v>
      </c>
      <c r="Q13" s="5" t="s">
        <v>14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>
        <f t="shared" si="10"/>
        <v>0</v>
      </c>
      <c r="AC13" s="16"/>
      <c r="AD13" s="16">
        <v>200</v>
      </c>
      <c r="AE13" s="16">
        <v>250</v>
      </c>
      <c r="AF13" s="16">
        <v>250</v>
      </c>
      <c r="AG13" s="16">
        <v>250</v>
      </c>
      <c r="AH13" s="16">
        <v>250</v>
      </c>
      <c r="AI13" s="16">
        <v>250</v>
      </c>
      <c r="AJ13" s="16">
        <v>250</v>
      </c>
      <c r="AK13" s="16">
        <v>250</v>
      </c>
      <c r="AL13" s="16">
        <v>250</v>
      </c>
      <c r="AM13" s="16">
        <v>250</v>
      </c>
      <c r="AN13" s="17">
        <f t="shared" si="11"/>
        <v>2450</v>
      </c>
      <c r="AO13" t="s">
        <v>52</v>
      </c>
    </row>
    <row r="14" spans="2:41" x14ac:dyDescent="0.45">
      <c r="B14" s="64">
        <v>15</v>
      </c>
      <c r="C14" s="65">
        <v>29</v>
      </c>
      <c r="D14" s="65">
        <v>3</v>
      </c>
      <c r="E14" s="66">
        <v>29</v>
      </c>
      <c r="F14" s="87">
        <f t="shared" si="0"/>
        <v>8</v>
      </c>
      <c r="G14" s="88">
        <f t="shared" si="1"/>
        <v>0</v>
      </c>
      <c r="H14" s="95">
        <f t="shared" si="2"/>
        <v>0.27272727272727271</v>
      </c>
      <c r="I14" s="87">
        <f t="shared" si="3"/>
        <v>7.6452599388379197</v>
      </c>
      <c r="J14" s="101">
        <f t="shared" si="4"/>
        <v>14.780835881753312</v>
      </c>
      <c r="K14" s="101">
        <f t="shared" si="5"/>
        <v>1.5290519877675839</v>
      </c>
      <c r="L14" s="101">
        <f t="shared" si="6"/>
        <v>14.780835881753312</v>
      </c>
      <c r="M14" s="106">
        <f t="shared" si="7"/>
        <v>0.27272727272727276</v>
      </c>
      <c r="N14" s="127">
        <f t="shared" si="8"/>
        <v>0</v>
      </c>
      <c r="O14" s="128">
        <f t="shared" si="9"/>
        <v>1500</v>
      </c>
      <c r="P14" s="21" t="s">
        <v>59</v>
      </c>
      <c r="Q14" s="5" t="s">
        <v>15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>
        <f t="shared" si="10"/>
        <v>0</v>
      </c>
      <c r="AC14" s="16"/>
      <c r="AD14" s="16">
        <v>0</v>
      </c>
      <c r="AE14" s="18">
        <f>150+150/9</f>
        <v>166.66666666666666</v>
      </c>
      <c r="AF14" s="18">
        <f t="shared" ref="AF14:AM14" si="12">150+150/9</f>
        <v>166.66666666666666</v>
      </c>
      <c r="AG14" s="18">
        <f t="shared" si="12"/>
        <v>166.66666666666666</v>
      </c>
      <c r="AH14" s="18">
        <f t="shared" si="12"/>
        <v>166.66666666666666</v>
      </c>
      <c r="AI14" s="18">
        <f t="shared" si="12"/>
        <v>166.66666666666666</v>
      </c>
      <c r="AJ14" s="18">
        <f t="shared" si="12"/>
        <v>166.66666666666666</v>
      </c>
      <c r="AK14" s="18">
        <f t="shared" si="12"/>
        <v>166.66666666666666</v>
      </c>
      <c r="AL14" s="18">
        <f t="shared" si="12"/>
        <v>166.66666666666666</v>
      </c>
      <c r="AM14" s="18">
        <f t="shared" si="12"/>
        <v>166.66666666666666</v>
      </c>
      <c r="AN14" s="17">
        <f t="shared" si="11"/>
        <v>1500</v>
      </c>
      <c r="AO14" t="s">
        <v>103</v>
      </c>
    </row>
    <row r="15" spans="2:41" x14ac:dyDescent="0.45">
      <c r="B15" s="64">
        <v>1.8</v>
      </c>
      <c r="C15" s="65">
        <v>2.2999999999999998</v>
      </c>
      <c r="D15" s="65">
        <v>0.3</v>
      </c>
      <c r="E15" s="66">
        <v>0.9</v>
      </c>
      <c r="F15" s="87">
        <f t="shared" si="0"/>
        <v>1.1538461538461537</v>
      </c>
      <c r="G15" s="88">
        <f t="shared" si="1"/>
        <v>1.0769230769230769</v>
      </c>
      <c r="H15" s="95">
        <f t="shared" si="2"/>
        <v>0.70731707317073167</v>
      </c>
      <c r="I15" s="87">
        <f t="shared" si="3"/>
        <v>0.91743119266055029</v>
      </c>
      <c r="J15" s="101">
        <f t="shared" si="4"/>
        <v>1.1722731906218142</v>
      </c>
      <c r="K15" s="101">
        <f t="shared" si="5"/>
        <v>0.1529051987767584</v>
      </c>
      <c r="L15" s="101">
        <f t="shared" si="6"/>
        <v>0.45871559633027514</v>
      </c>
      <c r="M15" s="106">
        <f t="shared" si="7"/>
        <v>0.70731707317073167</v>
      </c>
      <c r="N15" s="127">
        <f t="shared" si="8"/>
        <v>0</v>
      </c>
      <c r="O15" s="128">
        <f t="shared" si="9"/>
        <v>1300</v>
      </c>
      <c r="P15" s="21" t="s">
        <v>60</v>
      </c>
      <c r="Q15" s="5" t="s">
        <v>16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>
        <f t="shared" si="10"/>
        <v>0</v>
      </c>
      <c r="AC15" s="16"/>
      <c r="AD15" s="18">
        <v>130</v>
      </c>
      <c r="AE15" s="18">
        <v>130</v>
      </c>
      <c r="AF15" s="18">
        <v>130</v>
      </c>
      <c r="AG15" s="18">
        <v>130</v>
      </c>
      <c r="AH15" s="18">
        <v>130</v>
      </c>
      <c r="AI15" s="18">
        <v>130</v>
      </c>
      <c r="AJ15" s="18">
        <v>130</v>
      </c>
      <c r="AK15" s="18">
        <v>130</v>
      </c>
      <c r="AL15" s="18">
        <v>130</v>
      </c>
      <c r="AM15" s="18">
        <v>130</v>
      </c>
      <c r="AN15" s="17">
        <f t="shared" si="11"/>
        <v>1300</v>
      </c>
      <c r="AO15" t="s">
        <v>28</v>
      </c>
    </row>
    <row r="16" spans="2:41" x14ac:dyDescent="0.45">
      <c r="B16" s="64">
        <v>4.8</v>
      </c>
      <c r="C16" s="65">
        <v>8.8000000000000007</v>
      </c>
      <c r="D16" s="65">
        <v>0.2</v>
      </c>
      <c r="E16" s="66">
        <v>1.4</v>
      </c>
      <c r="F16" s="87">
        <f t="shared" si="0"/>
        <v>0.91999999999999993</v>
      </c>
      <c r="G16" s="88">
        <f t="shared" si="1"/>
        <v>1.48</v>
      </c>
      <c r="H16" s="95">
        <f t="shared" si="2"/>
        <v>0.88235294117647056</v>
      </c>
      <c r="I16" s="87">
        <f t="shared" si="3"/>
        <v>2.4464831804281344</v>
      </c>
      <c r="J16" s="101">
        <f t="shared" si="4"/>
        <v>4.4852191641182468</v>
      </c>
      <c r="K16" s="101">
        <f t="shared" si="5"/>
        <v>0.1019367991845056</v>
      </c>
      <c r="L16" s="101">
        <f t="shared" si="6"/>
        <v>0.7135575942915392</v>
      </c>
      <c r="M16" s="106">
        <f t="shared" si="7"/>
        <v>0.88235294117647056</v>
      </c>
      <c r="N16" s="127">
        <f t="shared" si="8"/>
        <v>5000</v>
      </c>
      <c r="O16" s="128">
        <f t="shared" si="9"/>
        <v>0</v>
      </c>
      <c r="P16" s="21" t="s">
        <v>61</v>
      </c>
      <c r="Q16" s="11" t="s">
        <v>17</v>
      </c>
      <c r="R16" s="16">
        <v>500</v>
      </c>
      <c r="S16" s="16">
        <v>500</v>
      </c>
      <c r="T16" s="16">
        <v>500</v>
      </c>
      <c r="U16" s="16">
        <v>500</v>
      </c>
      <c r="V16" s="16">
        <v>500</v>
      </c>
      <c r="W16" s="16">
        <v>500</v>
      </c>
      <c r="X16" s="16">
        <v>500</v>
      </c>
      <c r="Y16" s="16">
        <v>500</v>
      </c>
      <c r="Z16" s="16">
        <v>500</v>
      </c>
      <c r="AA16" s="16">
        <v>500</v>
      </c>
      <c r="AB16" s="16">
        <f t="shared" si="10"/>
        <v>5000</v>
      </c>
      <c r="AC16" s="16"/>
      <c r="AD16" s="18"/>
      <c r="AE16" s="16"/>
      <c r="AF16" s="16"/>
      <c r="AG16" s="16"/>
      <c r="AH16" s="16"/>
      <c r="AI16" s="16"/>
      <c r="AJ16" s="16"/>
      <c r="AK16" s="16"/>
      <c r="AL16" s="16"/>
      <c r="AM16" s="16"/>
      <c r="AN16" s="17">
        <f t="shared" si="11"/>
        <v>0</v>
      </c>
      <c r="AO16" t="s">
        <v>29</v>
      </c>
    </row>
    <row r="17" spans="1:41" x14ac:dyDescent="0.45">
      <c r="B17" s="64">
        <v>4</v>
      </c>
      <c r="C17" s="65">
        <v>59</v>
      </c>
      <c r="D17" s="65">
        <v>1.1000000000000001</v>
      </c>
      <c r="E17" s="66">
        <v>2.6</v>
      </c>
      <c r="F17" s="87">
        <f>(B17-D17)/(($AB17+AN17)/1000)</f>
        <v>0.57999999999999996</v>
      </c>
      <c r="G17" s="88">
        <f>(C17-E17)/(($AB17+AN17)/1000)</f>
        <v>11.28</v>
      </c>
      <c r="H17" s="95">
        <f t="shared" si="2"/>
        <v>0.94126984126984126</v>
      </c>
      <c r="I17" s="87">
        <f t="shared" si="3"/>
        <v>2.038735983690112</v>
      </c>
      <c r="J17" s="101">
        <f t="shared" si="4"/>
        <v>30.071355759429153</v>
      </c>
      <c r="K17" s="101">
        <f t="shared" si="5"/>
        <v>0.56065239551478085</v>
      </c>
      <c r="L17" s="101">
        <f t="shared" si="6"/>
        <v>1.3251783893985729</v>
      </c>
      <c r="M17" s="106">
        <f t="shared" si="7"/>
        <v>0.94126984126984126</v>
      </c>
      <c r="N17" s="127">
        <f t="shared" si="8"/>
        <v>3000</v>
      </c>
      <c r="O17" s="128">
        <f t="shared" si="9"/>
        <v>2000</v>
      </c>
      <c r="P17" s="21" t="s">
        <v>62</v>
      </c>
      <c r="Q17" s="5" t="s">
        <v>109</v>
      </c>
      <c r="R17" s="16">
        <v>300</v>
      </c>
      <c r="S17" s="16">
        <v>300</v>
      </c>
      <c r="T17" s="16">
        <v>300</v>
      </c>
      <c r="U17" s="16">
        <v>300</v>
      </c>
      <c r="V17" s="16">
        <v>300</v>
      </c>
      <c r="W17" s="16">
        <v>300</v>
      </c>
      <c r="X17" s="16">
        <v>300</v>
      </c>
      <c r="Y17" s="16">
        <v>300</v>
      </c>
      <c r="Z17" s="16">
        <v>300</v>
      </c>
      <c r="AA17" s="16">
        <v>300</v>
      </c>
      <c r="AB17" s="16">
        <f t="shared" si="10"/>
        <v>3000</v>
      </c>
      <c r="AC17" s="16"/>
      <c r="AD17" s="18">
        <v>200</v>
      </c>
      <c r="AE17" s="18">
        <v>200</v>
      </c>
      <c r="AF17" s="18">
        <v>200</v>
      </c>
      <c r="AG17" s="18">
        <v>200</v>
      </c>
      <c r="AH17" s="18">
        <v>200</v>
      </c>
      <c r="AI17" s="18">
        <v>200</v>
      </c>
      <c r="AJ17" s="18">
        <v>200</v>
      </c>
      <c r="AK17" s="18">
        <v>200</v>
      </c>
      <c r="AL17" s="18">
        <v>200</v>
      </c>
      <c r="AM17" s="18">
        <v>200</v>
      </c>
      <c r="AN17" s="17">
        <f>SUM(AD17:AM17)</f>
        <v>2000</v>
      </c>
      <c r="AO17" t="s">
        <v>30</v>
      </c>
    </row>
    <row r="18" spans="1:41" x14ac:dyDescent="0.45">
      <c r="B18" s="64" t="s">
        <v>98</v>
      </c>
      <c r="C18" s="65" t="s">
        <v>98</v>
      </c>
      <c r="D18" s="65" t="s">
        <v>98</v>
      </c>
      <c r="E18" s="66" t="s">
        <v>98</v>
      </c>
      <c r="F18" s="87"/>
      <c r="G18" s="88"/>
      <c r="H18" s="95" t="s">
        <v>111</v>
      </c>
      <c r="I18" s="87"/>
      <c r="J18" s="101"/>
      <c r="K18" s="101"/>
      <c r="L18" s="101"/>
      <c r="M18" s="106"/>
      <c r="N18" s="127">
        <f t="shared" si="8"/>
        <v>0</v>
      </c>
      <c r="O18" s="128">
        <f t="shared" si="9"/>
        <v>92.5</v>
      </c>
      <c r="P18" s="21" t="s">
        <v>63</v>
      </c>
      <c r="Q18" s="5" t="s">
        <v>3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>
        <f t="shared" si="10"/>
        <v>0</v>
      </c>
      <c r="AC18" s="16"/>
      <c r="AD18" s="18">
        <v>5</v>
      </c>
      <c r="AE18" s="18">
        <v>7.5</v>
      </c>
      <c r="AF18" s="18">
        <v>10</v>
      </c>
      <c r="AG18" s="18">
        <v>10</v>
      </c>
      <c r="AH18" s="18">
        <v>10</v>
      </c>
      <c r="AI18" s="18">
        <v>10</v>
      </c>
      <c r="AJ18" s="18">
        <v>10</v>
      </c>
      <c r="AK18" s="18">
        <v>10</v>
      </c>
      <c r="AL18" s="18">
        <v>10</v>
      </c>
      <c r="AM18" s="18">
        <v>10</v>
      </c>
      <c r="AN18" s="17">
        <f t="shared" si="11"/>
        <v>92.5</v>
      </c>
      <c r="AO18" t="s">
        <v>31</v>
      </c>
    </row>
    <row r="19" spans="1:41" ht="14.65" thickBot="1" x14ac:dyDescent="0.5">
      <c r="B19" s="67"/>
      <c r="C19" s="68"/>
      <c r="D19" s="68"/>
      <c r="E19" s="69"/>
      <c r="F19" s="89"/>
      <c r="G19" s="90"/>
      <c r="H19" s="95" t="s">
        <v>115</v>
      </c>
      <c r="I19" s="89"/>
      <c r="J19" s="107"/>
      <c r="K19" s="107"/>
      <c r="L19" s="107"/>
      <c r="M19" s="108"/>
      <c r="N19" s="129">
        <f t="shared" si="8"/>
        <v>44000</v>
      </c>
      <c r="O19" s="130">
        <f t="shared" si="9"/>
        <v>0</v>
      </c>
      <c r="P19" s="21" t="s">
        <v>64</v>
      </c>
      <c r="Q19" s="7" t="s">
        <v>104</v>
      </c>
      <c r="R19" s="19">
        <v>1000</v>
      </c>
      <c r="S19" s="19">
        <v>3000</v>
      </c>
      <c r="T19" s="19">
        <v>5000</v>
      </c>
      <c r="U19" s="19">
        <v>5000</v>
      </c>
      <c r="V19" s="19">
        <v>5000</v>
      </c>
      <c r="W19" s="19">
        <v>5000</v>
      </c>
      <c r="X19" s="19">
        <v>5000</v>
      </c>
      <c r="Y19" s="19">
        <v>5000</v>
      </c>
      <c r="Z19" s="19">
        <v>5000</v>
      </c>
      <c r="AA19" s="19">
        <v>5000</v>
      </c>
      <c r="AB19" s="19">
        <f>SUM(R19:AA19)</f>
        <v>44000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20"/>
      <c r="AO19" t="s">
        <v>105</v>
      </c>
    </row>
    <row r="20" spans="1:41" s="24" customFormat="1" x14ac:dyDescent="0.45">
      <c r="A20" s="24" t="s">
        <v>99</v>
      </c>
      <c r="B20" s="23">
        <f>SUM(B8:B19)</f>
        <v>69.8</v>
      </c>
      <c r="C20" s="23">
        <f>SUM(C8:C19)</f>
        <v>196.20000000000002</v>
      </c>
      <c r="D20" s="23">
        <f>SUM(D8:D19)</f>
        <v>26.8</v>
      </c>
      <c r="E20" s="23">
        <f>SUM(E8:E19)</f>
        <v>68.599999999999994</v>
      </c>
      <c r="F20" s="84">
        <f>(B20-D20)/(($AB20+$AN20)/1000)</f>
        <v>0.63663619202724209</v>
      </c>
      <c r="G20" s="84">
        <f>(C20-E20)/(($AB20+$AN20)/1000)</f>
        <v>1.8891808861087465</v>
      </c>
      <c r="H20" s="103">
        <f t="shared" si="2"/>
        <v>0.64135338345864668</v>
      </c>
      <c r="I20" s="84">
        <f t="shared" si="3"/>
        <v>35.575942915392453</v>
      </c>
      <c r="J20" s="84">
        <f t="shared" si="4"/>
        <v>100</v>
      </c>
      <c r="K20" s="84">
        <f t="shared" si="5"/>
        <v>13.65953109072375</v>
      </c>
      <c r="L20" s="84">
        <f t="shared" si="6"/>
        <v>34.964322120285416</v>
      </c>
      <c r="M20" s="103">
        <f t="shared" si="7"/>
        <v>0.64135338345864668</v>
      </c>
      <c r="N20" s="122">
        <f t="shared" si="8"/>
        <v>52525</v>
      </c>
      <c r="O20" s="122">
        <f t="shared" si="9"/>
        <v>15017.5</v>
      </c>
      <c r="P20" s="49"/>
      <c r="Q20" s="24" t="s">
        <v>116</v>
      </c>
      <c r="R20" s="23">
        <f t="shared" ref="R20:AB20" si="13">SUM(R8:R19)</f>
        <v>2010</v>
      </c>
      <c r="S20" s="23">
        <f t="shared" si="13"/>
        <v>3960</v>
      </c>
      <c r="T20" s="23">
        <f t="shared" si="13"/>
        <v>5885</v>
      </c>
      <c r="U20" s="23">
        <f t="shared" si="13"/>
        <v>5810</v>
      </c>
      <c r="V20" s="23">
        <f t="shared" si="13"/>
        <v>5810</v>
      </c>
      <c r="W20" s="23">
        <f t="shared" si="13"/>
        <v>5810</v>
      </c>
      <c r="X20" s="23">
        <f t="shared" si="13"/>
        <v>5810</v>
      </c>
      <c r="Y20" s="23">
        <f t="shared" si="13"/>
        <v>5810</v>
      </c>
      <c r="Z20" s="23">
        <f t="shared" si="13"/>
        <v>5810</v>
      </c>
      <c r="AA20" s="23">
        <f t="shared" si="13"/>
        <v>5810</v>
      </c>
      <c r="AB20" s="25">
        <f t="shared" si="13"/>
        <v>52525</v>
      </c>
      <c r="AD20" s="23">
        <f t="shared" ref="AD20:AN20" si="14">SUM(AD8:AD19)</f>
        <v>880</v>
      </c>
      <c r="AE20" s="23">
        <f t="shared" si="14"/>
        <v>1324.1666666666665</v>
      </c>
      <c r="AF20" s="23">
        <f t="shared" si="14"/>
        <v>1601.6666666666667</v>
      </c>
      <c r="AG20" s="23">
        <f t="shared" si="14"/>
        <v>1601.6666666666667</v>
      </c>
      <c r="AH20" s="23">
        <f t="shared" si="14"/>
        <v>1601.6666666666667</v>
      </c>
      <c r="AI20" s="23">
        <f t="shared" si="14"/>
        <v>1601.6666666666667</v>
      </c>
      <c r="AJ20" s="23">
        <f t="shared" si="14"/>
        <v>1601.6666666666667</v>
      </c>
      <c r="AK20" s="23">
        <f t="shared" si="14"/>
        <v>1601.6666666666667</v>
      </c>
      <c r="AL20" s="23">
        <f t="shared" si="14"/>
        <v>1601.6666666666667</v>
      </c>
      <c r="AM20" s="23">
        <f t="shared" si="14"/>
        <v>1601.6666666666667</v>
      </c>
      <c r="AN20" s="26">
        <f t="shared" si="14"/>
        <v>15017.5</v>
      </c>
      <c r="AO20" s="81"/>
    </row>
    <row r="21" spans="1:41" x14ac:dyDescent="0.45">
      <c r="A21" s="80"/>
      <c r="B21" s="82"/>
      <c r="C21" s="82"/>
      <c r="D21" s="83"/>
    </row>
    <row r="22" spans="1:41" x14ac:dyDescent="0.45">
      <c r="A22" s="80"/>
      <c r="B22" s="132" t="s">
        <v>94</v>
      </c>
      <c r="C22" s="132"/>
      <c r="D22" s="132" t="s">
        <v>95</v>
      </c>
      <c r="E22" s="132"/>
      <c r="F22" s="132" t="s">
        <v>100</v>
      </c>
      <c r="G22" s="132"/>
      <c r="H22" s="94" t="s">
        <v>101</v>
      </c>
      <c r="I22" s="132" t="s">
        <v>121</v>
      </c>
      <c r="J22" s="132"/>
      <c r="K22" s="132" t="s">
        <v>122</v>
      </c>
      <c r="L22" s="132"/>
      <c r="M22" s="97" t="s">
        <v>119</v>
      </c>
      <c r="N22" s="133" t="s">
        <v>125</v>
      </c>
      <c r="O22" s="133"/>
      <c r="R22" s="9" t="s">
        <v>10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D22" s="10" t="s">
        <v>11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1" ht="14.65" thickBot="1" x14ac:dyDescent="0.5">
      <c r="B23" s="8" t="s">
        <v>96</v>
      </c>
      <c r="C23" s="8" t="s">
        <v>97</v>
      </c>
      <c r="D23" s="8" t="s">
        <v>96</v>
      </c>
      <c r="E23" s="8" t="s">
        <v>97</v>
      </c>
      <c r="F23" s="8" t="s">
        <v>96</v>
      </c>
      <c r="G23" s="8" t="s">
        <v>97</v>
      </c>
      <c r="H23" s="8" t="s">
        <v>102</v>
      </c>
      <c r="I23" s="8" t="s">
        <v>96</v>
      </c>
      <c r="J23" s="8" t="s">
        <v>97</v>
      </c>
      <c r="K23" s="8" t="s">
        <v>96</v>
      </c>
      <c r="L23" s="8" t="s">
        <v>97</v>
      </c>
      <c r="M23" s="8" t="s">
        <v>120</v>
      </c>
      <c r="N23" s="121" t="s">
        <v>124</v>
      </c>
      <c r="O23" s="121" t="s">
        <v>123</v>
      </c>
      <c r="Q23" s="1" t="s">
        <v>7</v>
      </c>
      <c r="R23" s="8">
        <v>2020</v>
      </c>
      <c r="S23" s="8">
        <v>2021</v>
      </c>
      <c r="T23" s="8">
        <v>2022</v>
      </c>
      <c r="U23" s="8">
        <v>2023</v>
      </c>
      <c r="V23" s="8">
        <v>2024</v>
      </c>
      <c r="W23" s="8">
        <v>2025</v>
      </c>
      <c r="X23" s="8">
        <v>2026</v>
      </c>
      <c r="Y23" s="8">
        <v>2027</v>
      </c>
      <c r="Z23" s="8">
        <v>2028</v>
      </c>
      <c r="AA23" s="8">
        <v>2029</v>
      </c>
      <c r="AB23" s="8" t="s">
        <v>9</v>
      </c>
      <c r="AC23" s="8"/>
      <c r="AD23" s="8">
        <v>2020</v>
      </c>
      <c r="AE23" s="8">
        <v>2021</v>
      </c>
      <c r="AF23" s="8">
        <v>2022</v>
      </c>
      <c r="AG23" s="8">
        <v>2023</v>
      </c>
      <c r="AH23" s="8">
        <v>2024</v>
      </c>
      <c r="AI23" s="8">
        <v>2025</v>
      </c>
      <c r="AJ23" s="8">
        <v>2026</v>
      </c>
      <c r="AK23" s="8">
        <v>2027</v>
      </c>
      <c r="AL23" s="8">
        <v>2028</v>
      </c>
      <c r="AM23" s="8">
        <v>2029</v>
      </c>
      <c r="AN23" s="8" t="s">
        <v>9</v>
      </c>
    </row>
    <row r="24" spans="1:41" x14ac:dyDescent="0.45">
      <c r="B24" s="61">
        <v>41</v>
      </c>
      <c r="C24" s="62">
        <v>107</v>
      </c>
      <c r="D24" s="62">
        <v>1.6</v>
      </c>
      <c r="E24" s="62">
        <v>8.1999999999999993</v>
      </c>
      <c r="F24" s="85">
        <f>(B24-D24)/(($AB24+$AN24)/1000)</f>
        <v>196.99999999999997</v>
      </c>
      <c r="G24" s="86">
        <f>(C24-E24)/(($AB24+$AN24)/1000)</f>
        <v>493.99999999999994</v>
      </c>
      <c r="H24" s="95">
        <f>1-(AVERAGE(D24:E24)/AVERAGE(B24:C24))</f>
        <v>0.93378378378378379</v>
      </c>
      <c r="I24" s="85">
        <f>B24/$C$41*100</f>
        <v>0.22719577792665566</v>
      </c>
      <c r="J24" s="104">
        <f>C24/$C$41*100</f>
        <v>0.59292556678419883</v>
      </c>
      <c r="K24" s="104">
        <f>D24/$C$41*100</f>
        <v>8.8661766995768061E-3</v>
      </c>
      <c r="L24" s="104">
        <f>E24/$C$41*100</f>
        <v>4.5439155585331126E-2</v>
      </c>
      <c r="M24" s="105">
        <f>(AVERAGE(I24:J24)-AVERAGE(K24:L24))/AVERAGE(I24:J24)</f>
        <v>0.93378378378378379</v>
      </c>
      <c r="N24" s="125">
        <f>AB24</f>
        <v>0</v>
      </c>
      <c r="O24" s="126">
        <f>AN24</f>
        <v>200</v>
      </c>
      <c r="P24" s="21" t="s">
        <v>65</v>
      </c>
      <c r="Q24" s="4" t="s">
        <v>93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>
        <f>SUM(R24:AA24)</f>
        <v>0</v>
      </c>
      <c r="AC24" s="14"/>
      <c r="AD24" s="14">
        <v>20</v>
      </c>
      <c r="AE24" s="14">
        <v>20</v>
      </c>
      <c r="AF24" s="14">
        <v>20</v>
      </c>
      <c r="AG24" s="14">
        <v>20</v>
      </c>
      <c r="AH24" s="14">
        <v>20</v>
      </c>
      <c r="AI24" s="14">
        <v>20</v>
      </c>
      <c r="AJ24" s="14">
        <v>20</v>
      </c>
      <c r="AK24" s="14">
        <v>20</v>
      </c>
      <c r="AL24" s="14">
        <v>20</v>
      </c>
      <c r="AM24" s="14">
        <v>20</v>
      </c>
      <c r="AN24" s="15">
        <f>SUM(AD24:AM24)</f>
        <v>200</v>
      </c>
      <c r="AO24" t="s">
        <v>35</v>
      </c>
    </row>
    <row r="25" spans="1:41" x14ac:dyDescent="0.45">
      <c r="B25" s="64">
        <v>21</v>
      </c>
      <c r="C25" s="65">
        <v>82</v>
      </c>
      <c r="D25" s="65">
        <v>1.3</v>
      </c>
      <c r="E25" s="65">
        <v>8.4</v>
      </c>
      <c r="F25" s="87">
        <f t="shared" ref="F25:F43" si="15">(B25-D25)/(($AB25+$AN25)/1000)</f>
        <v>49.249999999999993</v>
      </c>
      <c r="G25" s="88">
        <f t="shared" ref="G25:G43" si="16">(C25-E25)/(($AB25+$AN25)/1000)</f>
        <v>183.99999999999997</v>
      </c>
      <c r="H25" s="95">
        <f t="shared" ref="H25:H41" si="17">1-(AVERAGE(D25:E25)/AVERAGE(B25:C25))</f>
        <v>0.90582524271844655</v>
      </c>
      <c r="I25" s="87">
        <f t="shared" ref="I25:I41" si="18">B25/$C$41*100</f>
        <v>0.11636856918194557</v>
      </c>
      <c r="J25" s="101">
        <f t="shared" ref="J25:J41" si="19">C25/$C$41*100</f>
        <v>0.45439155585331131</v>
      </c>
      <c r="K25" s="101">
        <f t="shared" ref="K25:K41" si="20">D25/$C$41*100</f>
        <v>7.2037685684061548E-3</v>
      </c>
      <c r="L25" s="101">
        <f t="shared" ref="L25:L41" si="21">E25/$C$41*100</f>
        <v>4.6547427672778238E-2</v>
      </c>
      <c r="M25" s="106">
        <f t="shared" ref="M25:M43" si="22">(AVERAGE(I25:J25)-AVERAGE(K25:L25))/AVERAGE(I25:J25)</f>
        <v>0.90582524271844655</v>
      </c>
      <c r="N25" s="127">
        <f t="shared" ref="N25:N41" si="23">AB25</f>
        <v>0</v>
      </c>
      <c r="O25" s="128">
        <f t="shared" ref="O25:O41" si="24">AN25</f>
        <v>400</v>
      </c>
      <c r="P25" s="21" t="s">
        <v>66</v>
      </c>
      <c r="Q25" s="5" t="s">
        <v>34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>
        <f t="shared" ref="AB25:AB40" si="25">SUM(R25:AA25)</f>
        <v>0</v>
      </c>
      <c r="AC25" s="16"/>
      <c r="AD25" s="16">
        <v>40</v>
      </c>
      <c r="AE25" s="16">
        <v>40</v>
      </c>
      <c r="AF25" s="16">
        <v>40</v>
      </c>
      <c r="AG25" s="16">
        <v>40</v>
      </c>
      <c r="AH25" s="16">
        <v>40</v>
      </c>
      <c r="AI25" s="16">
        <v>40</v>
      </c>
      <c r="AJ25" s="16">
        <v>40</v>
      </c>
      <c r="AK25" s="16">
        <v>40</v>
      </c>
      <c r="AL25" s="16">
        <v>40</v>
      </c>
      <c r="AM25" s="16">
        <v>40</v>
      </c>
      <c r="AN25" s="17">
        <f t="shared" ref="AN25:AN40" si="26">SUM(AD25:AM25)</f>
        <v>400</v>
      </c>
      <c r="AO25" t="s">
        <v>36</v>
      </c>
    </row>
    <row r="26" spans="1:41" x14ac:dyDescent="0.45">
      <c r="B26" s="64">
        <v>132</v>
      </c>
      <c r="C26" s="65">
        <v>547</v>
      </c>
      <c r="D26" s="65">
        <v>46</v>
      </c>
      <c r="E26" s="65">
        <v>213</v>
      </c>
      <c r="F26" s="87">
        <f t="shared" si="15"/>
        <v>286.66666666666669</v>
      </c>
      <c r="G26" s="88">
        <f t="shared" si="16"/>
        <v>1113.3333333333335</v>
      </c>
      <c r="H26" s="95">
        <f t="shared" si="17"/>
        <v>0.61855670103092786</v>
      </c>
      <c r="I26" s="87">
        <f t="shared" si="18"/>
        <v>0.73145957771508652</v>
      </c>
      <c r="J26" s="101">
        <f t="shared" si="19"/>
        <v>3.0311241591678204</v>
      </c>
      <c r="K26" s="101">
        <f t="shared" si="20"/>
        <v>0.25490258011283318</v>
      </c>
      <c r="L26" s="101">
        <f t="shared" si="21"/>
        <v>1.1803097731311623</v>
      </c>
      <c r="M26" s="106">
        <f t="shared" si="22"/>
        <v>0.61855670103092786</v>
      </c>
      <c r="N26" s="127">
        <f t="shared" si="23"/>
        <v>200</v>
      </c>
      <c r="O26" s="128">
        <f t="shared" si="24"/>
        <v>100</v>
      </c>
      <c r="P26" s="21" t="s">
        <v>67</v>
      </c>
      <c r="Q26" s="5" t="s">
        <v>37</v>
      </c>
      <c r="R26" s="16">
        <v>25</v>
      </c>
      <c r="S26" s="16">
        <v>75</v>
      </c>
      <c r="T26" s="18">
        <v>100</v>
      </c>
      <c r="U26" s="16"/>
      <c r="V26" s="16"/>
      <c r="W26" s="16"/>
      <c r="X26" s="16"/>
      <c r="Y26" s="16"/>
      <c r="Z26" s="16"/>
      <c r="AA26" s="16"/>
      <c r="AB26" s="16">
        <f t="shared" si="25"/>
        <v>200</v>
      </c>
      <c r="AC26" s="16"/>
      <c r="AD26" s="18">
        <v>10</v>
      </c>
      <c r="AE26" s="18">
        <v>10</v>
      </c>
      <c r="AF26" s="18">
        <v>10</v>
      </c>
      <c r="AG26" s="18">
        <v>10</v>
      </c>
      <c r="AH26" s="18">
        <v>10</v>
      </c>
      <c r="AI26" s="18">
        <v>10</v>
      </c>
      <c r="AJ26" s="18">
        <v>10</v>
      </c>
      <c r="AK26" s="18">
        <v>10</v>
      </c>
      <c r="AL26" s="18">
        <v>10</v>
      </c>
      <c r="AM26" s="18">
        <v>10</v>
      </c>
      <c r="AN26" s="17">
        <f t="shared" si="26"/>
        <v>100</v>
      </c>
      <c r="AO26" t="s">
        <v>38</v>
      </c>
    </row>
    <row r="27" spans="1:41" x14ac:dyDescent="0.45">
      <c r="B27" s="64">
        <v>20</v>
      </c>
      <c r="C27" s="65">
        <v>278</v>
      </c>
      <c r="D27" s="65">
        <v>10</v>
      </c>
      <c r="E27" s="65">
        <v>21</v>
      </c>
      <c r="F27" s="87">
        <f t="shared" si="15"/>
        <v>100</v>
      </c>
      <c r="G27" s="88">
        <f t="shared" si="16"/>
        <v>2570</v>
      </c>
      <c r="H27" s="95">
        <f t="shared" si="17"/>
        <v>0.89597315436241609</v>
      </c>
      <c r="I27" s="87">
        <f t="shared" si="18"/>
        <v>0.11082720874471008</v>
      </c>
      <c r="J27" s="101">
        <f t="shared" si="19"/>
        <v>1.5404982015514701</v>
      </c>
      <c r="K27" s="101">
        <f t="shared" si="20"/>
        <v>5.5413604372355041E-2</v>
      </c>
      <c r="L27" s="101">
        <f t="shared" si="21"/>
        <v>0.11636856918194557</v>
      </c>
      <c r="M27" s="106">
        <f t="shared" si="22"/>
        <v>0.89597315436241609</v>
      </c>
      <c r="N27" s="127">
        <f t="shared" si="23"/>
        <v>100</v>
      </c>
      <c r="O27" s="128">
        <f t="shared" si="24"/>
        <v>0</v>
      </c>
      <c r="P27" s="21" t="s">
        <v>68</v>
      </c>
      <c r="Q27" s="5" t="s">
        <v>18</v>
      </c>
      <c r="R27" s="16">
        <v>10</v>
      </c>
      <c r="S27" s="16">
        <v>10</v>
      </c>
      <c r="T27" s="16">
        <v>10</v>
      </c>
      <c r="U27" s="16">
        <v>10</v>
      </c>
      <c r="V27" s="16">
        <v>10</v>
      </c>
      <c r="W27" s="16">
        <v>10</v>
      </c>
      <c r="X27" s="16">
        <v>10</v>
      </c>
      <c r="Y27" s="16">
        <v>10</v>
      </c>
      <c r="Z27" s="16">
        <v>10</v>
      </c>
      <c r="AA27" s="16">
        <v>10</v>
      </c>
      <c r="AB27" s="16">
        <f t="shared" si="25"/>
        <v>100</v>
      </c>
      <c r="AC27" s="16"/>
      <c r="AD27" s="18"/>
      <c r="AE27" s="16"/>
      <c r="AF27" s="16"/>
      <c r="AG27" s="16"/>
      <c r="AH27" s="16"/>
      <c r="AI27" s="16"/>
      <c r="AJ27" s="18"/>
      <c r="AK27" s="16"/>
      <c r="AL27" s="16"/>
      <c r="AM27" s="16"/>
      <c r="AN27" s="17">
        <f t="shared" si="26"/>
        <v>0</v>
      </c>
      <c r="AO27" t="s">
        <v>24</v>
      </c>
    </row>
    <row r="28" spans="1:41" x14ac:dyDescent="0.45">
      <c r="B28" s="64">
        <v>53</v>
      </c>
      <c r="C28" s="65">
        <v>582</v>
      </c>
      <c r="D28" s="65">
        <v>11</v>
      </c>
      <c r="E28" s="65">
        <v>66</v>
      </c>
      <c r="F28" s="87">
        <f t="shared" si="15"/>
        <v>840</v>
      </c>
      <c r="G28" s="88">
        <f t="shared" si="16"/>
        <v>10320</v>
      </c>
      <c r="H28" s="95">
        <f t="shared" si="17"/>
        <v>0.87874015748031498</v>
      </c>
      <c r="I28" s="87">
        <f t="shared" si="18"/>
        <v>0.29369210317348171</v>
      </c>
      <c r="J28" s="101">
        <f t="shared" si="19"/>
        <v>3.2250717744710631</v>
      </c>
      <c r="K28" s="101">
        <f t="shared" si="20"/>
        <v>6.0954964809590541E-2</v>
      </c>
      <c r="L28" s="101">
        <f t="shared" si="21"/>
        <v>0.36572978885754326</v>
      </c>
      <c r="M28" s="106">
        <f t="shared" si="22"/>
        <v>0.87874015748031498</v>
      </c>
      <c r="N28" s="127">
        <f t="shared" si="23"/>
        <v>0</v>
      </c>
      <c r="O28" s="128">
        <f t="shared" si="24"/>
        <v>50</v>
      </c>
      <c r="P28" s="21" t="s">
        <v>69</v>
      </c>
      <c r="Q28" s="11" t="s">
        <v>39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>
        <f t="shared" si="25"/>
        <v>0</v>
      </c>
      <c r="AC28" s="16"/>
      <c r="AD28" s="18">
        <v>5</v>
      </c>
      <c r="AE28" s="18">
        <v>5</v>
      </c>
      <c r="AF28" s="18">
        <v>5</v>
      </c>
      <c r="AG28" s="18">
        <v>5</v>
      </c>
      <c r="AH28" s="18">
        <v>5</v>
      </c>
      <c r="AI28" s="18">
        <v>5</v>
      </c>
      <c r="AJ28" s="18">
        <v>5</v>
      </c>
      <c r="AK28" s="18">
        <v>5</v>
      </c>
      <c r="AL28" s="18">
        <v>5</v>
      </c>
      <c r="AM28" s="18">
        <v>5</v>
      </c>
      <c r="AN28" s="17">
        <f t="shared" si="26"/>
        <v>50</v>
      </c>
      <c r="AO28" t="s">
        <v>41</v>
      </c>
    </row>
    <row r="29" spans="1:41" x14ac:dyDescent="0.45">
      <c r="B29" s="64">
        <v>21</v>
      </c>
      <c r="C29" s="65">
        <v>57</v>
      </c>
      <c r="D29" s="65">
        <v>0.6</v>
      </c>
      <c r="E29" s="65">
        <v>4.2</v>
      </c>
      <c r="F29" s="87">
        <f t="shared" si="15"/>
        <v>203.99999999999997</v>
      </c>
      <c r="G29" s="88">
        <f t="shared" si="16"/>
        <v>527.99999999999989</v>
      </c>
      <c r="H29" s="95">
        <f t="shared" si="17"/>
        <v>0.93846153846153846</v>
      </c>
      <c r="I29" s="87">
        <f t="shared" si="18"/>
        <v>0.11636856918194557</v>
      </c>
      <c r="J29" s="101">
        <f t="shared" si="19"/>
        <v>0.31585754492242368</v>
      </c>
      <c r="K29" s="101">
        <f t="shared" si="20"/>
        <v>3.3248162623413023E-3</v>
      </c>
      <c r="L29" s="101">
        <f t="shared" si="21"/>
        <v>2.3273713836389119E-2</v>
      </c>
      <c r="M29" s="106">
        <f t="shared" si="22"/>
        <v>0.93846153846153846</v>
      </c>
      <c r="N29" s="127">
        <f t="shared" si="23"/>
        <v>0</v>
      </c>
      <c r="O29" s="128">
        <f t="shared" si="24"/>
        <v>100</v>
      </c>
      <c r="P29" s="21" t="s">
        <v>70</v>
      </c>
      <c r="Q29" s="5" t="s">
        <v>19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>
        <f t="shared" si="25"/>
        <v>0</v>
      </c>
      <c r="AC29" s="16"/>
      <c r="AD29" s="18">
        <v>50</v>
      </c>
      <c r="AE29" s="16"/>
      <c r="AF29" s="16"/>
      <c r="AG29" s="16"/>
      <c r="AH29" s="16"/>
      <c r="AI29" s="16"/>
      <c r="AJ29" s="18">
        <v>50</v>
      </c>
      <c r="AK29" s="16"/>
      <c r="AL29" s="16"/>
      <c r="AM29" s="16"/>
      <c r="AN29" s="17">
        <f t="shared" si="26"/>
        <v>100</v>
      </c>
      <c r="AO29" t="s">
        <v>42</v>
      </c>
    </row>
    <row r="30" spans="1:41" x14ac:dyDescent="0.45">
      <c r="B30" s="64">
        <v>0</v>
      </c>
      <c r="C30" s="65">
        <v>0.11</v>
      </c>
      <c r="D30" s="65">
        <v>0</v>
      </c>
      <c r="E30" s="65">
        <v>0.11</v>
      </c>
      <c r="F30" s="87">
        <f t="shared" si="15"/>
        <v>0</v>
      </c>
      <c r="G30" s="88">
        <f t="shared" si="16"/>
        <v>0</v>
      </c>
      <c r="H30" s="95">
        <f t="shared" si="17"/>
        <v>0</v>
      </c>
      <c r="I30" s="87">
        <f>B30/$C$41*100</f>
        <v>0</v>
      </c>
      <c r="J30" s="101">
        <f t="shared" si="19"/>
        <v>6.0954964809590542E-4</v>
      </c>
      <c r="K30" s="101">
        <f t="shared" si="20"/>
        <v>0</v>
      </c>
      <c r="L30" s="101">
        <f t="shared" si="21"/>
        <v>6.0954964809590542E-4</v>
      </c>
      <c r="M30" s="106">
        <f t="shared" si="22"/>
        <v>0</v>
      </c>
      <c r="N30" s="127">
        <f t="shared" si="23"/>
        <v>0</v>
      </c>
      <c r="O30" s="128">
        <f t="shared" si="24"/>
        <v>30</v>
      </c>
      <c r="P30" s="21" t="s">
        <v>71</v>
      </c>
      <c r="Q30" s="5" t="s">
        <v>20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>
        <f t="shared" si="25"/>
        <v>0</v>
      </c>
      <c r="AC30" s="16"/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I30" s="18">
        <v>3</v>
      </c>
      <c r="AJ30" s="18">
        <v>3</v>
      </c>
      <c r="AK30" s="18">
        <v>3</v>
      </c>
      <c r="AL30" s="18">
        <v>3</v>
      </c>
      <c r="AM30" s="18">
        <v>3</v>
      </c>
      <c r="AN30" s="17">
        <f t="shared" si="26"/>
        <v>30</v>
      </c>
      <c r="AO30" t="s">
        <v>40</v>
      </c>
    </row>
    <row r="31" spans="1:41" x14ac:dyDescent="0.45">
      <c r="B31" s="64" t="s">
        <v>98</v>
      </c>
      <c r="C31" s="65" t="s">
        <v>98</v>
      </c>
      <c r="D31" s="65" t="s">
        <v>98</v>
      </c>
      <c r="E31" s="65" t="s">
        <v>98</v>
      </c>
      <c r="F31" s="87"/>
      <c r="G31" s="88"/>
      <c r="H31" s="95" t="s">
        <v>111</v>
      </c>
      <c r="I31" s="87"/>
      <c r="J31" s="101"/>
      <c r="K31" s="101"/>
      <c r="L31" s="101"/>
      <c r="M31" s="106"/>
      <c r="N31" s="127">
        <f t="shared" si="23"/>
        <v>0</v>
      </c>
      <c r="O31" s="128">
        <f t="shared" si="24"/>
        <v>20</v>
      </c>
      <c r="P31" s="21" t="s">
        <v>72</v>
      </c>
      <c r="Q31" s="5" t="s">
        <v>21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>
        <f t="shared" si="25"/>
        <v>0</v>
      </c>
      <c r="AC31" s="16"/>
      <c r="AD31" s="18">
        <v>2</v>
      </c>
      <c r="AE31" s="18">
        <v>2</v>
      </c>
      <c r="AF31" s="18">
        <v>2</v>
      </c>
      <c r="AG31" s="18">
        <v>2</v>
      </c>
      <c r="AH31" s="18">
        <v>2</v>
      </c>
      <c r="AI31" s="18">
        <v>2</v>
      </c>
      <c r="AJ31" s="18">
        <v>2</v>
      </c>
      <c r="AK31" s="18">
        <v>2</v>
      </c>
      <c r="AL31" s="18">
        <v>2</v>
      </c>
      <c r="AM31" s="18">
        <v>2</v>
      </c>
      <c r="AN31" s="17">
        <f t="shared" si="26"/>
        <v>20</v>
      </c>
      <c r="AO31" t="s">
        <v>43</v>
      </c>
    </row>
    <row r="32" spans="1:41" x14ac:dyDescent="0.45">
      <c r="B32" s="64" t="s">
        <v>98</v>
      </c>
      <c r="C32" s="65" t="s">
        <v>98</v>
      </c>
      <c r="D32" s="65" t="s">
        <v>98</v>
      </c>
      <c r="E32" s="65" t="s">
        <v>98</v>
      </c>
      <c r="F32" s="87"/>
      <c r="G32" s="88"/>
      <c r="H32" s="95" t="s">
        <v>115</v>
      </c>
      <c r="I32" s="87"/>
      <c r="J32" s="101"/>
      <c r="K32" s="101"/>
      <c r="L32" s="101"/>
      <c r="M32" s="106"/>
      <c r="N32" s="127">
        <f t="shared" si="23"/>
        <v>0</v>
      </c>
      <c r="O32" s="128">
        <f t="shared" si="24"/>
        <v>5.5</v>
      </c>
      <c r="P32" s="21" t="s">
        <v>73</v>
      </c>
      <c r="Q32" s="5" t="s">
        <v>22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>
        <f t="shared" si="25"/>
        <v>0</v>
      </c>
      <c r="AC32" s="16"/>
      <c r="AD32" s="18">
        <v>0.5</v>
      </c>
      <c r="AE32" s="18">
        <v>0.5</v>
      </c>
      <c r="AF32" s="18">
        <v>0.5</v>
      </c>
      <c r="AG32" s="18">
        <v>0.5</v>
      </c>
      <c r="AH32" s="18">
        <v>0.5</v>
      </c>
      <c r="AI32" s="18">
        <v>0.5</v>
      </c>
      <c r="AJ32" s="18">
        <v>0.5</v>
      </c>
      <c r="AK32" s="18">
        <v>0.5</v>
      </c>
      <c r="AL32" s="18">
        <v>0.5</v>
      </c>
      <c r="AM32" s="18">
        <v>1</v>
      </c>
      <c r="AN32" s="17">
        <f t="shared" si="26"/>
        <v>5.5</v>
      </c>
      <c r="AO32" t="s">
        <v>44</v>
      </c>
    </row>
    <row r="33" spans="1:41" x14ac:dyDescent="0.45">
      <c r="B33" s="70">
        <v>2816</v>
      </c>
      <c r="C33" s="71">
        <v>5722</v>
      </c>
      <c r="D33" s="65">
        <v>264</v>
      </c>
      <c r="E33" s="71">
        <v>1226</v>
      </c>
      <c r="F33" s="87">
        <f t="shared" si="15"/>
        <v>100.07843137254902</v>
      </c>
      <c r="G33" s="88">
        <f t="shared" si="16"/>
        <v>176.31372549019608</v>
      </c>
      <c r="H33" s="95">
        <f t="shared" si="17"/>
        <v>0.82548606230967436</v>
      </c>
      <c r="I33" s="87">
        <f t="shared" si="18"/>
        <v>15.604470991255178</v>
      </c>
      <c r="J33" s="101">
        <f t="shared" si="19"/>
        <v>31.707664421861555</v>
      </c>
      <c r="K33" s="101">
        <f t="shared" si="20"/>
        <v>1.462919155430173</v>
      </c>
      <c r="L33" s="101">
        <f t="shared" si="21"/>
        <v>6.7937078960507282</v>
      </c>
      <c r="M33" s="106">
        <f t="shared" si="22"/>
        <v>0.82548606230967436</v>
      </c>
      <c r="N33" s="127">
        <f t="shared" si="23"/>
        <v>0</v>
      </c>
      <c r="O33" s="128">
        <f t="shared" si="24"/>
        <v>25500</v>
      </c>
      <c r="P33" s="21" t="s">
        <v>74</v>
      </c>
      <c r="Q33" s="5" t="s">
        <v>107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>
        <f t="shared" si="25"/>
        <v>0</v>
      </c>
      <c r="AC33" s="16"/>
      <c r="AD33" s="18">
        <v>1300</v>
      </c>
      <c r="AE33" s="18">
        <v>2500</v>
      </c>
      <c r="AF33" s="18">
        <v>3100</v>
      </c>
      <c r="AG33" s="18">
        <v>3100</v>
      </c>
      <c r="AH33" s="18">
        <v>3100</v>
      </c>
      <c r="AI33" s="18">
        <v>2900</v>
      </c>
      <c r="AJ33" s="18">
        <v>2700</v>
      </c>
      <c r="AK33" s="18">
        <v>2500</v>
      </c>
      <c r="AL33" s="18">
        <v>2300</v>
      </c>
      <c r="AM33" s="18">
        <v>2000</v>
      </c>
      <c r="AN33" s="17">
        <f t="shared" si="26"/>
        <v>25500</v>
      </c>
      <c r="AO33" t="s">
        <v>106</v>
      </c>
    </row>
    <row r="34" spans="1:41" x14ac:dyDescent="0.45">
      <c r="B34" s="64">
        <v>563</v>
      </c>
      <c r="C34" s="71">
        <v>1145</v>
      </c>
      <c r="D34" s="65">
        <v>2.25</v>
      </c>
      <c r="E34" s="65">
        <v>28.2</v>
      </c>
      <c r="F34" s="87">
        <f t="shared" si="15"/>
        <v>58.411458333333336</v>
      </c>
      <c r="G34" s="88">
        <f t="shared" si="16"/>
        <v>116.33333333333333</v>
      </c>
      <c r="H34" s="95">
        <f t="shared" si="17"/>
        <v>0.98217213114754098</v>
      </c>
      <c r="I34" s="87">
        <f t="shared" si="18"/>
        <v>3.1197859261635883</v>
      </c>
      <c r="J34" s="101">
        <f t="shared" si="19"/>
        <v>6.3448577006346509</v>
      </c>
      <c r="K34" s="101">
        <f t="shared" si="20"/>
        <v>1.2468060983779884E-2</v>
      </c>
      <c r="L34" s="101">
        <f t="shared" si="21"/>
        <v>0.15626636433004121</v>
      </c>
      <c r="M34" s="106">
        <f t="shared" si="22"/>
        <v>0.98217213114754109</v>
      </c>
      <c r="N34" s="127">
        <f t="shared" si="23"/>
        <v>0</v>
      </c>
      <c r="O34" s="128">
        <f t="shared" si="24"/>
        <v>9600</v>
      </c>
      <c r="P34" s="21" t="s">
        <v>75</v>
      </c>
      <c r="Q34" s="5" t="s">
        <v>126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>
        <f t="shared" si="25"/>
        <v>0</v>
      </c>
      <c r="AC34" s="16"/>
      <c r="AD34" s="18">
        <v>100</v>
      </c>
      <c r="AE34" s="18">
        <v>1200</v>
      </c>
      <c r="AF34" s="18">
        <v>1600</v>
      </c>
      <c r="AG34" s="18">
        <v>1600</v>
      </c>
      <c r="AH34" s="18">
        <v>1500</v>
      </c>
      <c r="AI34" s="18">
        <v>1100</v>
      </c>
      <c r="AJ34" s="18">
        <v>1000</v>
      </c>
      <c r="AK34" s="18">
        <v>750</v>
      </c>
      <c r="AL34" s="18">
        <v>500</v>
      </c>
      <c r="AM34" s="18">
        <v>250</v>
      </c>
      <c r="AN34" s="17">
        <f t="shared" si="26"/>
        <v>9600</v>
      </c>
      <c r="AO34" t="s">
        <v>45</v>
      </c>
    </row>
    <row r="35" spans="1:41" x14ac:dyDescent="0.45">
      <c r="B35" s="64">
        <v>14.6</v>
      </c>
      <c r="C35" s="65">
        <v>29</v>
      </c>
      <c r="D35" s="65">
        <v>0.25</v>
      </c>
      <c r="E35" s="65">
        <v>0.28000000000000003</v>
      </c>
      <c r="F35" s="87">
        <f t="shared" si="15"/>
        <v>17.672413793103448</v>
      </c>
      <c r="G35" s="88">
        <f t="shared" si="16"/>
        <v>35.369458128078811</v>
      </c>
      <c r="H35" s="95">
        <f t="shared" si="17"/>
        <v>0.98784403669724774</v>
      </c>
      <c r="I35" s="87">
        <f t="shared" si="18"/>
        <v>8.0903862383638364E-2</v>
      </c>
      <c r="J35" s="101">
        <f t="shared" si="19"/>
        <v>0.1606994526798296</v>
      </c>
      <c r="K35" s="101">
        <f t="shared" si="20"/>
        <v>1.3853401093088758E-3</v>
      </c>
      <c r="L35" s="101">
        <f t="shared" si="21"/>
        <v>1.5515809224259413E-3</v>
      </c>
      <c r="M35" s="106">
        <f t="shared" si="22"/>
        <v>0.98784403669724774</v>
      </c>
      <c r="N35" s="127">
        <f t="shared" si="23"/>
        <v>540</v>
      </c>
      <c r="O35" s="128">
        <f t="shared" si="24"/>
        <v>272</v>
      </c>
      <c r="P35" s="21" t="s">
        <v>76</v>
      </c>
      <c r="Q35" s="5" t="s">
        <v>23</v>
      </c>
      <c r="R35" s="16">
        <v>20</v>
      </c>
      <c r="S35" s="16">
        <v>40</v>
      </c>
      <c r="T35" s="18">
        <v>60</v>
      </c>
      <c r="U35" s="18">
        <v>60</v>
      </c>
      <c r="V35" s="18">
        <v>60</v>
      </c>
      <c r="W35" s="18">
        <v>60</v>
      </c>
      <c r="X35" s="18">
        <v>60</v>
      </c>
      <c r="Y35" s="18">
        <v>60</v>
      </c>
      <c r="Z35" s="18">
        <v>60</v>
      </c>
      <c r="AA35" s="18">
        <v>60</v>
      </c>
      <c r="AB35" s="16">
        <f t="shared" si="25"/>
        <v>540</v>
      </c>
      <c r="AC35" s="16"/>
      <c r="AD35" s="18">
        <v>2</v>
      </c>
      <c r="AE35" s="16">
        <f>AD35+0.1*S35</f>
        <v>6</v>
      </c>
      <c r="AF35" s="16">
        <f t="shared" ref="AF35:AM35" si="27">AE35+0.1*T35</f>
        <v>12</v>
      </c>
      <c r="AG35" s="16">
        <f t="shared" si="27"/>
        <v>18</v>
      </c>
      <c r="AH35" s="16">
        <f t="shared" si="27"/>
        <v>24</v>
      </c>
      <c r="AI35" s="16">
        <f t="shared" si="27"/>
        <v>30</v>
      </c>
      <c r="AJ35" s="16">
        <f t="shared" si="27"/>
        <v>36</v>
      </c>
      <c r="AK35" s="16">
        <f t="shared" si="27"/>
        <v>42</v>
      </c>
      <c r="AL35" s="16">
        <f t="shared" si="27"/>
        <v>48</v>
      </c>
      <c r="AM35" s="16">
        <f t="shared" si="27"/>
        <v>54</v>
      </c>
      <c r="AN35" s="17">
        <f t="shared" si="26"/>
        <v>272</v>
      </c>
      <c r="AO35" t="s">
        <v>46</v>
      </c>
    </row>
    <row r="36" spans="1:41" x14ac:dyDescent="0.45">
      <c r="B36" s="75">
        <v>22.6</v>
      </c>
      <c r="C36" s="73">
        <v>39</v>
      </c>
      <c r="D36" s="73">
        <v>5.63</v>
      </c>
      <c r="E36" s="8">
        <v>13.2</v>
      </c>
      <c r="F36" s="87">
        <f t="shared" si="15"/>
        <v>2.9038329911019853</v>
      </c>
      <c r="G36" s="88">
        <f t="shared" si="16"/>
        <v>4.4147843942505132</v>
      </c>
      <c r="H36" s="95">
        <f t="shared" si="17"/>
        <v>0.69431818181818183</v>
      </c>
      <c r="I36" s="87">
        <f t="shared" si="18"/>
        <v>0.12523474588152239</v>
      </c>
      <c r="J36" s="101">
        <f t="shared" si="19"/>
        <v>0.21611305705218467</v>
      </c>
      <c r="K36" s="101">
        <f t="shared" si="20"/>
        <v>3.1197859261635884E-2</v>
      </c>
      <c r="L36" s="101">
        <f t="shared" si="21"/>
        <v>7.3145957771508646E-2</v>
      </c>
      <c r="M36" s="106">
        <f t="shared" si="22"/>
        <v>0.69431818181818183</v>
      </c>
      <c r="N36" s="127">
        <f t="shared" si="23"/>
        <v>5400</v>
      </c>
      <c r="O36" s="128">
        <f t="shared" si="24"/>
        <v>444</v>
      </c>
      <c r="P36" s="21" t="s">
        <v>77</v>
      </c>
      <c r="Q36" s="5" t="s">
        <v>84</v>
      </c>
      <c r="R36" s="16">
        <v>200</v>
      </c>
      <c r="S36" s="16">
        <v>400</v>
      </c>
      <c r="T36" s="18">
        <v>600</v>
      </c>
      <c r="U36" s="18">
        <v>600</v>
      </c>
      <c r="V36" s="18">
        <v>600</v>
      </c>
      <c r="W36" s="18">
        <v>600</v>
      </c>
      <c r="X36" s="18">
        <v>600</v>
      </c>
      <c r="Y36" s="18">
        <v>600</v>
      </c>
      <c r="Z36" s="18">
        <v>600</v>
      </c>
      <c r="AA36" s="18">
        <v>600</v>
      </c>
      <c r="AB36" s="16">
        <f t="shared" si="25"/>
        <v>5400</v>
      </c>
      <c r="AC36" s="16"/>
      <c r="AD36" s="16">
        <f>TRUNC(R36/60)</f>
        <v>3</v>
      </c>
      <c r="AE36" s="16">
        <f>AD36+TRUNC(S36/60)</f>
        <v>9</v>
      </c>
      <c r="AF36" s="16">
        <f t="shared" ref="AF36:AM36" si="28">AE36+TRUNC(T36/60)</f>
        <v>19</v>
      </c>
      <c r="AG36" s="16">
        <f t="shared" si="28"/>
        <v>29</v>
      </c>
      <c r="AH36" s="16">
        <f t="shared" si="28"/>
        <v>39</v>
      </c>
      <c r="AI36" s="16">
        <f t="shared" si="28"/>
        <v>49</v>
      </c>
      <c r="AJ36" s="16">
        <f t="shared" si="28"/>
        <v>59</v>
      </c>
      <c r="AK36" s="16">
        <f t="shared" si="28"/>
        <v>69</v>
      </c>
      <c r="AL36" s="16">
        <f t="shared" si="28"/>
        <v>79</v>
      </c>
      <c r="AM36" s="16">
        <f t="shared" si="28"/>
        <v>89</v>
      </c>
      <c r="AN36" s="17">
        <f t="shared" si="26"/>
        <v>444</v>
      </c>
      <c r="AO36" t="s">
        <v>47</v>
      </c>
    </row>
    <row r="37" spans="1:41" x14ac:dyDescent="0.45">
      <c r="B37" s="70">
        <v>2816</v>
      </c>
      <c r="C37" s="71">
        <v>5722</v>
      </c>
      <c r="D37" s="73">
        <v>132</v>
      </c>
      <c r="E37" s="8">
        <v>564</v>
      </c>
      <c r="F37" s="87">
        <f t="shared" si="15"/>
        <v>346.32258064516128</v>
      </c>
      <c r="G37" s="88">
        <f t="shared" si="16"/>
        <v>665.54838709677415</v>
      </c>
      <c r="H37" s="95">
        <f t="shared" si="17"/>
        <v>0.91848208011243848</v>
      </c>
      <c r="I37" s="87">
        <f t="shared" si="18"/>
        <v>15.604470991255178</v>
      </c>
      <c r="J37" s="101">
        <f t="shared" si="19"/>
        <v>31.707664421861555</v>
      </c>
      <c r="K37" s="101">
        <f t="shared" si="20"/>
        <v>0.73145957771508652</v>
      </c>
      <c r="L37" s="101">
        <f t="shared" si="21"/>
        <v>3.1253272866008244</v>
      </c>
      <c r="M37" s="106">
        <f t="shared" si="22"/>
        <v>0.91848208011243859</v>
      </c>
      <c r="N37" s="127">
        <f t="shared" si="23"/>
        <v>0</v>
      </c>
      <c r="O37" s="128">
        <f t="shared" si="24"/>
        <v>7750</v>
      </c>
      <c r="P37" s="21" t="s">
        <v>78</v>
      </c>
      <c r="Q37" s="5" t="s">
        <v>1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>
        <f t="shared" si="25"/>
        <v>0</v>
      </c>
      <c r="AC37" s="16"/>
      <c r="AD37" s="18">
        <v>0</v>
      </c>
      <c r="AE37" s="18">
        <v>250</v>
      </c>
      <c r="AF37" s="18">
        <v>500</v>
      </c>
      <c r="AG37" s="18">
        <v>1000</v>
      </c>
      <c r="AH37" s="18">
        <v>1000</v>
      </c>
      <c r="AI37" s="18">
        <v>1000</v>
      </c>
      <c r="AJ37" s="18">
        <v>1000</v>
      </c>
      <c r="AK37" s="18">
        <v>1000</v>
      </c>
      <c r="AL37" s="18">
        <v>1000</v>
      </c>
      <c r="AM37" s="18">
        <v>1000</v>
      </c>
      <c r="AN37" s="17">
        <f t="shared" si="26"/>
        <v>7750</v>
      </c>
      <c r="AO37" t="s">
        <v>48</v>
      </c>
    </row>
    <row r="38" spans="1:41" x14ac:dyDescent="0.45">
      <c r="B38" s="75">
        <v>132</v>
      </c>
      <c r="C38" s="8">
        <v>547</v>
      </c>
      <c r="D38" s="73">
        <v>0</v>
      </c>
      <c r="E38" s="8">
        <v>1.6</v>
      </c>
      <c r="F38" s="87">
        <f t="shared" si="15"/>
        <v>7.7205624312752965</v>
      </c>
      <c r="G38" s="88">
        <f t="shared" si="16"/>
        <v>31.899960227405654</v>
      </c>
      <c r="H38" s="95">
        <f t="shared" si="17"/>
        <v>0.99764359351988219</v>
      </c>
      <c r="I38" s="87">
        <f t="shared" si="18"/>
        <v>0.73145957771508652</v>
      </c>
      <c r="J38" s="101">
        <f t="shared" si="19"/>
        <v>3.0311241591678204</v>
      </c>
      <c r="K38" s="101">
        <f t="shared" si="20"/>
        <v>0</v>
      </c>
      <c r="L38" s="101">
        <f t="shared" si="21"/>
        <v>8.8661766995768061E-3</v>
      </c>
      <c r="M38" s="106">
        <f t="shared" si="22"/>
        <v>0.99764359351988208</v>
      </c>
      <c r="N38" s="127">
        <f t="shared" si="23"/>
        <v>17000</v>
      </c>
      <c r="O38" s="128">
        <f t="shared" si="24"/>
        <v>97.200000000000017</v>
      </c>
      <c r="P38" s="21" t="s">
        <v>79</v>
      </c>
      <c r="Q38" s="5" t="s">
        <v>5</v>
      </c>
      <c r="R38" s="16">
        <v>0</v>
      </c>
      <c r="S38" s="16">
        <v>1000</v>
      </c>
      <c r="T38" s="18">
        <v>2000</v>
      </c>
      <c r="U38" s="18">
        <v>2000</v>
      </c>
      <c r="V38" s="18">
        <v>2000</v>
      </c>
      <c r="W38" s="18">
        <v>2000</v>
      </c>
      <c r="X38" s="18">
        <v>2000</v>
      </c>
      <c r="Y38" s="18">
        <v>2000</v>
      </c>
      <c r="Z38" s="18">
        <v>2000</v>
      </c>
      <c r="AA38" s="18">
        <v>2000</v>
      </c>
      <c r="AB38" s="16">
        <f t="shared" si="25"/>
        <v>17000</v>
      </c>
      <c r="AC38" s="16"/>
      <c r="AD38" s="16">
        <v>0</v>
      </c>
      <c r="AE38" s="16">
        <f>(S38/1000)*1.2</f>
        <v>1.2</v>
      </c>
      <c r="AF38" s="16">
        <f>(T38/1000)*1.2+AE38</f>
        <v>3.5999999999999996</v>
      </c>
      <c r="AG38" s="16">
        <f t="shared" ref="AG38:AM38" si="29">(U38/1000)*1.2+AF38</f>
        <v>6</v>
      </c>
      <c r="AH38" s="16">
        <f t="shared" si="29"/>
        <v>8.4</v>
      </c>
      <c r="AI38" s="16">
        <f t="shared" si="29"/>
        <v>10.8</v>
      </c>
      <c r="AJ38" s="16">
        <f t="shared" si="29"/>
        <v>13.200000000000001</v>
      </c>
      <c r="AK38" s="16">
        <f t="shared" si="29"/>
        <v>15.600000000000001</v>
      </c>
      <c r="AL38" s="16">
        <f t="shared" si="29"/>
        <v>18</v>
      </c>
      <c r="AM38" s="16">
        <f t="shared" si="29"/>
        <v>20.399999999999999</v>
      </c>
      <c r="AN38" s="17">
        <f t="shared" si="26"/>
        <v>97.200000000000017</v>
      </c>
      <c r="AO38" t="s">
        <v>88</v>
      </c>
    </row>
    <row r="39" spans="1:41" x14ac:dyDescent="0.45">
      <c r="B39" s="75">
        <v>823.6</v>
      </c>
      <c r="C39" s="8">
        <v>1980.75</v>
      </c>
      <c r="D39" s="73">
        <v>6.83</v>
      </c>
      <c r="E39" s="8">
        <v>41</v>
      </c>
      <c r="F39" s="87">
        <f t="shared" si="15"/>
        <v>6.8064166666666663</v>
      </c>
      <c r="G39" s="88">
        <f t="shared" si="16"/>
        <v>16.164583333333333</v>
      </c>
      <c r="H39" s="95">
        <f t="shared" si="17"/>
        <v>0.98294435430670213</v>
      </c>
      <c r="I39" s="87">
        <f t="shared" si="18"/>
        <v>4.5638644561071615</v>
      </c>
      <c r="J39" s="101">
        <f t="shared" si="19"/>
        <v>10.976049686054225</v>
      </c>
      <c r="K39" s="101">
        <f t="shared" si="20"/>
        <v>3.7847491786318493E-2</v>
      </c>
      <c r="L39" s="101">
        <f t="shared" si="21"/>
        <v>0.22719577792665566</v>
      </c>
      <c r="M39" s="106">
        <f t="shared" si="22"/>
        <v>0.98294435430670213</v>
      </c>
      <c r="N39" s="127">
        <f t="shared" si="23"/>
        <v>120000</v>
      </c>
      <c r="O39" s="128">
        <f t="shared" si="24"/>
        <v>0</v>
      </c>
      <c r="P39" s="21" t="s">
        <v>80</v>
      </c>
      <c r="Q39" s="5" t="s">
        <v>49</v>
      </c>
      <c r="R39" s="18">
        <v>2000</v>
      </c>
      <c r="S39" s="18">
        <v>6500</v>
      </c>
      <c r="T39" s="18">
        <v>10000</v>
      </c>
      <c r="U39" s="18">
        <v>14500</v>
      </c>
      <c r="V39" s="18">
        <v>14500</v>
      </c>
      <c r="W39" s="18">
        <v>14500</v>
      </c>
      <c r="X39" s="18">
        <v>14500</v>
      </c>
      <c r="Y39" s="18">
        <v>14500</v>
      </c>
      <c r="Z39" s="18">
        <v>14500</v>
      </c>
      <c r="AA39" s="18">
        <v>14500</v>
      </c>
      <c r="AB39" s="16">
        <f t="shared" si="25"/>
        <v>120000</v>
      </c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7">
        <f t="shared" si="26"/>
        <v>0</v>
      </c>
      <c r="AO39" t="s">
        <v>51</v>
      </c>
    </row>
    <row r="40" spans="1:41" ht="14.65" thickBot="1" x14ac:dyDescent="0.5">
      <c r="B40" s="76">
        <v>502.4</v>
      </c>
      <c r="C40" s="77">
        <v>1208.25</v>
      </c>
      <c r="D40" s="77">
        <v>4.17</v>
      </c>
      <c r="E40" s="77">
        <v>25</v>
      </c>
      <c r="F40" s="89">
        <f t="shared" si="15"/>
        <v>6.8064207650273216</v>
      </c>
      <c r="G40" s="90">
        <f t="shared" si="16"/>
        <v>16.164617486338798</v>
      </c>
      <c r="H40" s="95">
        <f t="shared" si="17"/>
        <v>0.98294800222137779</v>
      </c>
      <c r="I40" s="89">
        <f t="shared" si="18"/>
        <v>2.783979483667117</v>
      </c>
      <c r="J40" s="107">
        <f t="shared" si="19"/>
        <v>6.6953487482897973</v>
      </c>
      <c r="K40" s="107">
        <f t="shared" si="20"/>
        <v>2.3107473023272051E-2</v>
      </c>
      <c r="L40" s="107">
        <f t="shared" si="21"/>
        <v>0.13853401093088757</v>
      </c>
      <c r="M40" s="108">
        <f t="shared" si="22"/>
        <v>0.98294800222137779</v>
      </c>
      <c r="N40" s="129">
        <f t="shared" si="23"/>
        <v>73200</v>
      </c>
      <c r="O40" s="130">
        <f t="shared" si="24"/>
        <v>0</v>
      </c>
      <c r="P40" s="21" t="s">
        <v>81</v>
      </c>
      <c r="Q40" s="7" t="s">
        <v>50</v>
      </c>
      <c r="R40" s="22">
        <v>1000</v>
      </c>
      <c r="S40" s="22">
        <v>5000</v>
      </c>
      <c r="T40" s="22">
        <v>8400</v>
      </c>
      <c r="U40" s="22">
        <v>8400</v>
      </c>
      <c r="V40" s="22">
        <v>8400</v>
      </c>
      <c r="W40" s="22">
        <v>8400</v>
      </c>
      <c r="X40" s="22">
        <v>8400</v>
      </c>
      <c r="Y40" s="22">
        <v>8400</v>
      </c>
      <c r="Z40" s="22">
        <v>8400</v>
      </c>
      <c r="AA40" s="22">
        <v>8400</v>
      </c>
      <c r="AB40" s="19">
        <f t="shared" si="25"/>
        <v>73200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20">
        <f t="shared" si="26"/>
        <v>0</v>
      </c>
      <c r="AO40" t="s">
        <v>51</v>
      </c>
    </row>
    <row r="41" spans="1:41" s="24" customFormat="1" x14ac:dyDescent="0.45">
      <c r="A41" s="24" t="s">
        <v>99</v>
      </c>
      <c r="B41" s="23">
        <f>SUM(B24:B40)</f>
        <v>7978.2</v>
      </c>
      <c r="C41" s="23">
        <f>SUM(C24:C40)</f>
        <v>18046.11</v>
      </c>
      <c r="D41" s="23">
        <f>SUM(D24:D40)</f>
        <v>485.63</v>
      </c>
      <c r="E41" s="23">
        <f>SUM(E24:E40)</f>
        <v>2220.19</v>
      </c>
      <c r="F41" s="84">
        <f t="shared" si="15"/>
        <v>28.706207877361937</v>
      </c>
      <c r="G41" s="84">
        <f t="shared" si="16"/>
        <v>60.633687689337549</v>
      </c>
      <c r="H41" s="95">
        <f t="shared" si="17"/>
        <v>0.8960272145543916</v>
      </c>
      <c r="I41" s="84">
        <f t="shared" si="18"/>
        <v>44.210081840352295</v>
      </c>
      <c r="J41" s="84">
        <f t="shared" si="19"/>
        <v>100</v>
      </c>
      <c r="K41" s="84">
        <f t="shared" si="20"/>
        <v>2.6910508691346777</v>
      </c>
      <c r="L41" s="84">
        <f t="shared" si="21"/>
        <v>12.302873029145893</v>
      </c>
      <c r="M41" s="103">
        <f t="shared" si="22"/>
        <v>0.8960272145543916</v>
      </c>
      <c r="N41" s="122">
        <f t="shared" si="23"/>
        <v>216440</v>
      </c>
      <c r="O41" s="122">
        <f t="shared" si="24"/>
        <v>44568.7</v>
      </c>
      <c r="P41" s="49"/>
      <c r="Q41" s="50" t="s">
        <v>117</v>
      </c>
      <c r="R41" s="51">
        <f>SUM(R24:R40)</f>
        <v>3255</v>
      </c>
      <c r="S41" s="51">
        <f t="shared" ref="S41:AA41" si="30">SUM(S24:S40)</f>
        <v>13025</v>
      </c>
      <c r="T41" s="51">
        <f t="shared" si="30"/>
        <v>21170</v>
      </c>
      <c r="U41" s="51">
        <f t="shared" si="30"/>
        <v>25570</v>
      </c>
      <c r="V41" s="51">
        <f t="shared" si="30"/>
        <v>25570</v>
      </c>
      <c r="W41" s="51">
        <f t="shared" si="30"/>
        <v>25570</v>
      </c>
      <c r="X41" s="51">
        <f t="shared" si="30"/>
        <v>25570</v>
      </c>
      <c r="Y41" s="51">
        <f t="shared" si="30"/>
        <v>25570</v>
      </c>
      <c r="Z41" s="51">
        <f t="shared" si="30"/>
        <v>25570</v>
      </c>
      <c r="AA41" s="51">
        <f t="shared" si="30"/>
        <v>25570</v>
      </c>
      <c r="AB41" s="52">
        <f>SUM(AB24:AB40)</f>
        <v>216440</v>
      </c>
      <c r="AC41" s="53"/>
      <c r="AD41" s="51">
        <f>SUM(AD24:AD40)</f>
        <v>1535.5</v>
      </c>
      <c r="AE41" s="51">
        <f t="shared" ref="AE41:AN41" si="31">SUM(AE24:AE40)</f>
        <v>4046.7</v>
      </c>
      <c r="AF41" s="51">
        <f t="shared" si="31"/>
        <v>5315.1</v>
      </c>
      <c r="AG41" s="51">
        <f t="shared" si="31"/>
        <v>5833.5</v>
      </c>
      <c r="AH41" s="51">
        <f t="shared" si="31"/>
        <v>5751.9</v>
      </c>
      <c r="AI41" s="51">
        <f t="shared" si="31"/>
        <v>5170.3</v>
      </c>
      <c r="AJ41" s="51">
        <f t="shared" si="31"/>
        <v>4938.7</v>
      </c>
      <c r="AK41" s="51">
        <f t="shared" si="31"/>
        <v>4457.1000000000004</v>
      </c>
      <c r="AL41" s="51">
        <f t="shared" si="31"/>
        <v>4025.5</v>
      </c>
      <c r="AM41" s="51">
        <f t="shared" si="31"/>
        <v>3494.4</v>
      </c>
      <c r="AN41" s="51">
        <f t="shared" si="31"/>
        <v>44568.7</v>
      </c>
    </row>
    <row r="42" spans="1:41" x14ac:dyDescent="0.45">
      <c r="A42" s="80"/>
      <c r="B42" s="82"/>
      <c r="C42" s="82"/>
      <c r="D42" s="83"/>
      <c r="Q42" s="5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6"/>
    </row>
    <row r="43" spans="1:41" s="24" customFormat="1" ht="14.65" thickBot="1" x14ac:dyDescent="0.5">
      <c r="A43" s="91" t="s">
        <v>8</v>
      </c>
      <c r="B43" s="93">
        <f>B20+B41</f>
        <v>8048</v>
      </c>
      <c r="C43" s="93">
        <f>C20+C41</f>
        <v>18242.310000000001</v>
      </c>
      <c r="D43" s="93">
        <f>D20+D41</f>
        <v>512.42999999999995</v>
      </c>
      <c r="E43" s="93">
        <f>E20+E41</f>
        <v>2288.79</v>
      </c>
      <c r="F43" s="84">
        <f t="shared" si="15"/>
        <v>22.935755523035677</v>
      </c>
      <c r="G43" s="84">
        <f t="shared" si="16"/>
        <v>48.557180737735855</v>
      </c>
      <c r="H43" s="91"/>
      <c r="I43" s="84">
        <f>B43/$C$43*100</f>
        <v>44.11721980385159</v>
      </c>
      <c r="J43" s="84">
        <f>C43/$C$43*100</f>
        <v>100</v>
      </c>
      <c r="K43" s="84">
        <f>D43/$C$43*100</f>
        <v>2.8090192524959829</v>
      </c>
      <c r="L43" s="84">
        <f>E43/$C$43*100</f>
        <v>12.546601828386864</v>
      </c>
      <c r="M43" s="103">
        <f t="shared" si="22"/>
        <v>0.89345047662047339</v>
      </c>
      <c r="N43" s="122">
        <f>AB43</f>
        <v>268965</v>
      </c>
      <c r="O43" s="122">
        <f>AN43</f>
        <v>59586.2</v>
      </c>
      <c r="P43" s="92"/>
      <c r="Q43" s="54" t="s">
        <v>8</v>
      </c>
      <c r="R43" s="55">
        <f>R20+R41</f>
        <v>5265</v>
      </c>
      <c r="S43" s="55">
        <f t="shared" ref="S43:AN43" si="32">S20+S41</f>
        <v>16985</v>
      </c>
      <c r="T43" s="55">
        <f t="shared" si="32"/>
        <v>27055</v>
      </c>
      <c r="U43" s="55">
        <f t="shared" si="32"/>
        <v>31380</v>
      </c>
      <c r="V43" s="55">
        <f t="shared" si="32"/>
        <v>31380</v>
      </c>
      <c r="W43" s="55">
        <f t="shared" si="32"/>
        <v>31380</v>
      </c>
      <c r="X43" s="55">
        <f t="shared" si="32"/>
        <v>31380</v>
      </c>
      <c r="Y43" s="55">
        <f t="shared" si="32"/>
        <v>31380</v>
      </c>
      <c r="Z43" s="55">
        <f t="shared" si="32"/>
        <v>31380</v>
      </c>
      <c r="AA43" s="55">
        <f t="shared" si="32"/>
        <v>31380</v>
      </c>
      <c r="AB43" s="56">
        <f t="shared" si="32"/>
        <v>268965</v>
      </c>
      <c r="AC43" s="57"/>
      <c r="AD43" s="55">
        <f t="shared" si="32"/>
        <v>2415.5</v>
      </c>
      <c r="AE43" s="55">
        <f t="shared" si="32"/>
        <v>5370.8666666666668</v>
      </c>
      <c r="AF43" s="55">
        <f t="shared" si="32"/>
        <v>6916.7666666666673</v>
      </c>
      <c r="AG43" s="55">
        <f t="shared" si="32"/>
        <v>7435.166666666667</v>
      </c>
      <c r="AH43" s="55">
        <f t="shared" si="32"/>
        <v>7353.5666666666666</v>
      </c>
      <c r="AI43" s="55">
        <f t="shared" si="32"/>
        <v>6771.9666666666672</v>
      </c>
      <c r="AJ43" s="55">
        <f t="shared" si="32"/>
        <v>6540.3666666666668</v>
      </c>
      <c r="AK43" s="55">
        <f t="shared" si="32"/>
        <v>6058.7666666666673</v>
      </c>
      <c r="AL43" s="55">
        <f t="shared" si="32"/>
        <v>5627.166666666667</v>
      </c>
      <c r="AM43" s="55">
        <f t="shared" si="32"/>
        <v>5096.0666666666666</v>
      </c>
      <c r="AN43" s="58">
        <f t="shared" si="32"/>
        <v>59586.2</v>
      </c>
    </row>
    <row r="44" spans="1:41" x14ac:dyDescent="0.45">
      <c r="Q44" s="3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  <c r="AC44" s="3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6" spans="1:41" x14ac:dyDescent="0.45">
      <c r="B46" s="132" t="s">
        <v>94</v>
      </c>
      <c r="C46" s="132"/>
      <c r="D46" s="132" t="s">
        <v>95</v>
      </c>
      <c r="E46" s="132"/>
      <c r="F46" s="132" t="s">
        <v>100</v>
      </c>
      <c r="G46" s="132"/>
      <c r="H46" s="94" t="s">
        <v>101</v>
      </c>
      <c r="I46" s="132" t="s">
        <v>121</v>
      </c>
      <c r="J46" s="132"/>
      <c r="K46" s="132" t="s">
        <v>122</v>
      </c>
      <c r="L46" s="132"/>
      <c r="M46" s="97" t="s">
        <v>119</v>
      </c>
      <c r="N46" s="133" t="s">
        <v>125</v>
      </c>
      <c r="O46" s="133"/>
      <c r="P46" s="8"/>
      <c r="Q46" s="3"/>
      <c r="R46" s="9" t="s">
        <v>10</v>
      </c>
      <c r="S46" s="9"/>
      <c r="T46" s="9"/>
      <c r="U46" s="9"/>
      <c r="V46" s="9"/>
      <c r="W46" s="9"/>
      <c r="X46" s="9"/>
      <c r="Y46" s="9"/>
      <c r="Z46" s="9"/>
      <c r="AA46" s="9"/>
      <c r="AB46" s="59" t="s">
        <v>92</v>
      </c>
      <c r="AC46" s="3"/>
      <c r="AD46" s="10" t="s">
        <v>11</v>
      </c>
      <c r="AE46" s="10"/>
      <c r="AF46" s="10"/>
      <c r="AG46" s="10"/>
      <c r="AH46" s="10"/>
      <c r="AI46" s="10"/>
      <c r="AJ46" s="10"/>
      <c r="AK46" s="10"/>
      <c r="AL46" s="10"/>
      <c r="AM46" s="10"/>
      <c r="AN46" s="60" t="s">
        <v>11</v>
      </c>
      <c r="AO46" s="3"/>
    </row>
    <row r="47" spans="1:41" ht="14.65" thickBot="1" x14ac:dyDescent="0.5">
      <c r="B47" s="8" t="s">
        <v>96</v>
      </c>
      <c r="C47" s="8" t="s">
        <v>97</v>
      </c>
      <c r="D47" s="8" t="s">
        <v>96</v>
      </c>
      <c r="E47" s="8" t="s">
        <v>97</v>
      </c>
      <c r="F47" s="8" t="s">
        <v>96</v>
      </c>
      <c r="G47" s="8" t="s">
        <v>97</v>
      </c>
      <c r="H47" s="8" t="s">
        <v>102</v>
      </c>
      <c r="I47" s="8" t="s">
        <v>96</v>
      </c>
      <c r="J47" s="8" t="s">
        <v>97</v>
      </c>
      <c r="K47" s="8" t="s">
        <v>96</v>
      </c>
      <c r="L47" s="8" t="s">
        <v>97</v>
      </c>
      <c r="M47" s="8" t="s">
        <v>120</v>
      </c>
      <c r="N47" s="121" t="s">
        <v>124</v>
      </c>
      <c r="O47" s="121" t="s">
        <v>123</v>
      </c>
      <c r="P47" s="8"/>
      <c r="Q47" s="2" t="s">
        <v>82</v>
      </c>
      <c r="R47" s="8">
        <v>2020</v>
      </c>
      <c r="S47" s="8">
        <v>2021</v>
      </c>
      <c r="T47" s="8">
        <v>2022</v>
      </c>
      <c r="U47" s="8">
        <v>2023</v>
      </c>
      <c r="V47" s="8">
        <v>2024</v>
      </c>
      <c r="W47" s="8">
        <v>2025</v>
      </c>
      <c r="X47" s="8">
        <v>2026</v>
      </c>
      <c r="Y47" s="8">
        <v>2027</v>
      </c>
      <c r="Z47" s="8">
        <v>2028</v>
      </c>
      <c r="AA47" s="8">
        <v>2029</v>
      </c>
      <c r="AB47" s="8" t="s">
        <v>9</v>
      </c>
      <c r="AC47" s="3"/>
      <c r="AD47" s="8">
        <v>2020</v>
      </c>
      <c r="AE47" s="8">
        <v>2021</v>
      </c>
      <c r="AF47" s="8">
        <v>2022</v>
      </c>
      <c r="AG47" s="8">
        <v>2023</v>
      </c>
      <c r="AH47" s="8">
        <v>2024</v>
      </c>
      <c r="AI47" s="8">
        <v>2025</v>
      </c>
      <c r="AJ47" s="8">
        <v>2026</v>
      </c>
      <c r="AK47" s="8">
        <v>2027</v>
      </c>
      <c r="AL47" s="8">
        <v>2028</v>
      </c>
      <c r="AM47" s="8">
        <v>2029</v>
      </c>
      <c r="AN47" s="8" t="s">
        <v>9</v>
      </c>
      <c r="AO47" s="3"/>
    </row>
    <row r="48" spans="1:41" x14ac:dyDescent="0.45">
      <c r="B48" s="61">
        <v>9.6</v>
      </c>
      <c r="C48" s="62">
        <v>17.7</v>
      </c>
      <c r="D48" s="62">
        <v>0.9</v>
      </c>
      <c r="E48" s="62">
        <v>2.4</v>
      </c>
      <c r="F48" s="85">
        <f>(B48-D48)/(($AB48+$AN48)/1000)</f>
        <v>1.2747252747252746</v>
      </c>
      <c r="G48" s="86">
        <f>(C48-E48)/(($AB48+$AN48)/1000)</f>
        <v>2.2417582417582413</v>
      </c>
      <c r="H48" s="95">
        <f t="shared" ref="H48:H55" si="33">1-(AVERAGE(D48:E48)/AVERAGE(B48:C48))</f>
        <v>0.87912087912087911</v>
      </c>
      <c r="I48" s="109">
        <f>B48/$C$55*100</f>
        <v>7.42890307603018E-2</v>
      </c>
      <c r="J48" s="110">
        <f>C48/$C$55*100</f>
        <v>0.13697040046430645</v>
      </c>
      <c r="K48" s="110">
        <f>D48/$C$55*100</f>
        <v>6.9645966337782937E-3</v>
      </c>
      <c r="L48" s="110">
        <f>E48/$C$55*100</f>
        <v>1.857225769007545E-2</v>
      </c>
      <c r="M48" s="111">
        <f>(AVERAGE(I48:J48)-AVERAGE(K48:L48))/AVERAGE(I48:J48)</f>
        <v>0.87912087912087911</v>
      </c>
      <c r="N48" s="125">
        <f>AB48</f>
        <v>0</v>
      </c>
      <c r="O48" s="126">
        <f>AN48</f>
        <v>6825</v>
      </c>
      <c r="P48" s="8" t="s">
        <v>57</v>
      </c>
      <c r="Q48" s="4" t="s">
        <v>1</v>
      </c>
      <c r="R48" s="32"/>
      <c r="S48" s="32"/>
      <c r="T48" s="32"/>
      <c r="U48" s="14"/>
      <c r="V48" s="14"/>
      <c r="W48" s="14"/>
      <c r="X48" s="14"/>
      <c r="Y48" s="14"/>
      <c r="Z48" s="14"/>
      <c r="AA48" s="14"/>
      <c r="AB48" s="14">
        <f t="shared" ref="AB48:AB54" si="34">SUM(R48:AA48)</f>
        <v>0</v>
      </c>
      <c r="AC48" s="14"/>
      <c r="AD48" s="32">
        <v>325</v>
      </c>
      <c r="AE48" s="32">
        <v>500</v>
      </c>
      <c r="AF48" s="32">
        <v>750</v>
      </c>
      <c r="AG48" s="32">
        <v>750</v>
      </c>
      <c r="AH48" s="32">
        <v>750</v>
      </c>
      <c r="AI48" s="32">
        <v>750</v>
      </c>
      <c r="AJ48" s="32">
        <v>750</v>
      </c>
      <c r="AK48" s="32">
        <v>750</v>
      </c>
      <c r="AL48" s="32">
        <v>750</v>
      </c>
      <c r="AM48" s="32">
        <v>750</v>
      </c>
      <c r="AN48" s="15">
        <f t="shared" ref="AN48:AN54" si="35">SUM(AD48:AM48)</f>
        <v>6825</v>
      </c>
      <c r="AO48" s="3"/>
    </row>
    <row r="49" spans="1:41" x14ac:dyDescent="0.45">
      <c r="B49" s="64">
        <v>15</v>
      </c>
      <c r="C49" s="65">
        <v>29</v>
      </c>
      <c r="D49" s="65">
        <v>3</v>
      </c>
      <c r="E49" s="65">
        <v>29</v>
      </c>
      <c r="F49" s="87">
        <f t="shared" ref="F49:F55" si="36">(B49-D49)/(($AB49+$AN49)/1000)</f>
        <v>8</v>
      </c>
      <c r="G49" s="88">
        <f t="shared" ref="G49:G55" si="37">(C49-E49)/(($AB49+$AN49)/1000)</f>
        <v>0</v>
      </c>
      <c r="H49" s="95">
        <f t="shared" si="33"/>
        <v>0.27272727272727271</v>
      </c>
      <c r="I49" s="112">
        <f t="shared" ref="I49:I55" si="38">B49/$C$55*100</f>
        <v>0.11607661056297155</v>
      </c>
      <c r="J49" s="102">
        <f t="shared" ref="J49:J55" si="39">C49/$C$55*100</f>
        <v>0.22441478042174501</v>
      </c>
      <c r="K49" s="102">
        <f t="shared" ref="K49:K55" si="40">D49/$C$55*100</f>
        <v>2.3215322112594312E-2</v>
      </c>
      <c r="L49" s="102">
        <f t="shared" ref="L49:L55" si="41">E49/$C$55*100</f>
        <v>0.22441478042174501</v>
      </c>
      <c r="M49" s="113">
        <f t="shared" ref="M49:M55" si="42">(AVERAGE(I49:J49)-AVERAGE(K49:L49))/AVERAGE(I49:J49)</f>
        <v>0.27272727272727282</v>
      </c>
      <c r="N49" s="127">
        <f t="shared" ref="N49:N55" si="43">AB49</f>
        <v>0</v>
      </c>
      <c r="O49" s="128">
        <f t="shared" ref="O49:O55" si="44">AN49</f>
        <v>1500</v>
      </c>
      <c r="P49" s="8" t="s">
        <v>59</v>
      </c>
      <c r="Q49" s="5" t="s">
        <v>108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>
        <f t="shared" si="34"/>
        <v>0</v>
      </c>
      <c r="AC49" s="16"/>
      <c r="AD49" s="16">
        <v>150</v>
      </c>
      <c r="AE49" s="18">
        <v>150</v>
      </c>
      <c r="AF49" s="18">
        <v>150</v>
      </c>
      <c r="AG49" s="16">
        <v>150</v>
      </c>
      <c r="AH49" s="16">
        <v>150</v>
      </c>
      <c r="AI49" s="16">
        <v>150</v>
      </c>
      <c r="AJ49" s="16">
        <v>150</v>
      </c>
      <c r="AK49" s="16">
        <v>150</v>
      </c>
      <c r="AL49" s="16">
        <v>150</v>
      </c>
      <c r="AM49" s="16">
        <v>150</v>
      </c>
      <c r="AN49" s="17">
        <f t="shared" si="35"/>
        <v>1500</v>
      </c>
      <c r="AO49" s="3"/>
    </row>
    <row r="50" spans="1:41" x14ac:dyDescent="0.45">
      <c r="B50" s="64">
        <v>4.8</v>
      </c>
      <c r="C50" s="65">
        <v>8.8000000000000007</v>
      </c>
      <c r="D50" s="65">
        <v>0.2</v>
      </c>
      <c r="E50" s="65">
        <v>1.4</v>
      </c>
      <c r="F50" s="87">
        <f t="shared" si="36"/>
        <v>0.91999999999999993</v>
      </c>
      <c r="G50" s="88">
        <f t="shared" si="37"/>
        <v>1.48</v>
      </c>
      <c r="H50" s="95">
        <f t="shared" si="33"/>
        <v>0.88235294117647056</v>
      </c>
      <c r="I50" s="112">
        <f t="shared" si="38"/>
        <v>3.71445153801509E-2</v>
      </c>
      <c r="J50" s="102">
        <f t="shared" si="39"/>
        <v>6.8098278196943321E-2</v>
      </c>
      <c r="K50" s="102">
        <f t="shared" si="40"/>
        <v>1.547688140839621E-3</v>
      </c>
      <c r="L50" s="102">
        <f t="shared" si="41"/>
        <v>1.0833816985877345E-2</v>
      </c>
      <c r="M50" s="113">
        <f t="shared" si="42"/>
        <v>0.88235294117647056</v>
      </c>
      <c r="N50" s="127">
        <f t="shared" si="43"/>
        <v>5000</v>
      </c>
      <c r="O50" s="128">
        <f t="shared" si="44"/>
        <v>0</v>
      </c>
      <c r="P50" s="8" t="s">
        <v>61</v>
      </c>
      <c r="Q50" s="11" t="s">
        <v>17</v>
      </c>
      <c r="R50" s="16">
        <v>500</v>
      </c>
      <c r="S50" s="16">
        <v>500</v>
      </c>
      <c r="T50" s="16">
        <v>500</v>
      </c>
      <c r="U50" s="16">
        <v>500</v>
      </c>
      <c r="V50" s="16">
        <v>500</v>
      </c>
      <c r="W50" s="16">
        <v>500</v>
      </c>
      <c r="X50" s="16">
        <v>500</v>
      </c>
      <c r="Y50" s="16">
        <v>500</v>
      </c>
      <c r="Z50" s="16">
        <v>500</v>
      </c>
      <c r="AA50" s="16">
        <v>500</v>
      </c>
      <c r="AB50" s="16">
        <f t="shared" si="34"/>
        <v>5000</v>
      </c>
      <c r="AC50" s="16"/>
      <c r="AD50" s="18"/>
      <c r="AE50" s="16"/>
      <c r="AF50" s="16"/>
      <c r="AG50" s="16"/>
      <c r="AH50" s="16"/>
      <c r="AI50" s="16"/>
      <c r="AJ50" s="16"/>
      <c r="AK50" s="16"/>
      <c r="AL50" s="16"/>
      <c r="AM50" s="16"/>
      <c r="AN50" s="17">
        <f t="shared" si="35"/>
        <v>0</v>
      </c>
      <c r="AO50" s="3"/>
    </row>
    <row r="51" spans="1:41" x14ac:dyDescent="0.45">
      <c r="B51" s="64">
        <v>20</v>
      </c>
      <c r="C51" s="65">
        <v>278</v>
      </c>
      <c r="D51" s="65">
        <v>10</v>
      </c>
      <c r="E51" s="65">
        <v>21</v>
      </c>
      <c r="F51" s="87">
        <f t="shared" si="36"/>
        <v>100</v>
      </c>
      <c r="G51" s="88">
        <f t="shared" si="37"/>
        <v>2570</v>
      </c>
      <c r="H51" s="95">
        <f t="shared" si="33"/>
        <v>0.89597315436241609</v>
      </c>
      <c r="I51" s="112">
        <f t="shared" si="38"/>
        <v>0.15476881408396206</v>
      </c>
      <c r="J51" s="102">
        <f t="shared" si="39"/>
        <v>2.1512865157670729</v>
      </c>
      <c r="K51" s="102">
        <f t="shared" si="40"/>
        <v>7.7384407041981032E-2</v>
      </c>
      <c r="L51" s="102">
        <f t="shared" si="41"/>
        <v>0.16250725478816019</v>
      </c>
      <c r="M51" s="113">
        <f t="shared" si="42"/>
        <v>0.8959731543624162</v>
      </c>
      <c r="N51" s="127">
        <f t="shared" si="43"/>
        <v>100</v>
      </c>
      <c r="O51" s="128">
        <f t="shared" si="44"/>
        <v>0</v>
      </c>
      <c r="P51" s="8" t="s">
        <v>68</v>
      </c>
      <c r="Q51" s="5" t="s">
        <v>18</v>
      </c>
      <c r="R51" s="16">
        <v>10</v>
      </c>
      <c r="S51" s="16">
        <v>10</v>
      </c>
      <c r="T51" s="16">
        <v>10</v>
      </c>
      <c r="U51" s="16">
        <v>10</v>
      </c>
      <c r="V51" s="16">
        <v>10</v>
      </c>
      <c r="W51" s="16">
        <v>10</v>
      </c>
      <c r="X51" s="16">
        <v>10</v>
      </c>
      <c r="Y51" s="16">
        <v>10</v>
      </c>
      <c r="Z51" s="16">
        <v>10</v>
      </c>
      <c r="AA51" s="16">
        <v>10</v>
      </c>
      <c r="AB51" s="16">
        <f t="shared" si="34"/>
        <v>100</v>
      </c>
      <c r="AC51" s="16"/>
      <c r="AD51" s="18"/>
      <c r="AE51" s="16"/>
      <c r="AF51" s="16"/>
      <c r="AG51" s="16"/>
      <c r="AH51" s="16"/>
      <c r="AI51" s="16"/>
      <c r="AJ51" s="18"/>
      <c r="AK51" s="16"/>
      <c r="AL51" s="16"/>
      <c r="AM51" s="16"/>
      <c r="AN51" s="17">
        <f t="shared" si="35"/>
        <v>0</v>
      </c>
      <c r="AO51" s="3"/>
    </row>
    <row r="52" spans="1:41" x14ac:dyDescent="0.45">
      <c r="B52" s="70">
        <v>2816</v>
      </c>
      <c r="C52" s="71">
        <v>5722</v>
      </c>
      <c r="D52" s="65">
        <v>264</v>
      </c>
      <c r="E52" s="71">
        <v>1226</v>
      </c>
      <c r="F52" s="87">
        <f t="shared" si="36"/>
        <v>100.07843137254902</v>
      </c>
      <c r="G52" s="88">
        <f t="shared" si="37"/>
        <v>176.31372549019608</v>
      </c>
      <c r="H52" s="95">
        <f t="shared" si="33"/>
        <v>0.82548606230967436</v>
      </c>
      <c r="I52" s="112">
        <f t="shared" si="38"/>
        <v>21.791449023021862</v>
      </c>
      <c r="J52" s="102">
        <f t="shared" si="39"/>
        <v>44.279357709421554</v>
      </c>
      <c r="K52" s="102">
        <f t="shared" si="40"/>
        <v>2.0429483459082998</v>
      </c>
      <c r="L52" s="102">
        <f t="shared" si="41"/>
        <v>9.4873283033468763</v>
      </c>
      <c r="M52" s="113">
        <f t="shared" si="42"/>
        <v>0.82548606230967436</v>
      </c>
      <c r="N52" s="127">
        <f t="shared" si="43"/>
        <v>0</v>
      </c>
      <c r="O52" s="128">
        <f t="shared" si="44"/>
        <v>25500</v>
      </c>
      <c r="P52" s="8" t="s">
        <v>74</v>
      </c>
      <c r="Q52" s="5" t="s">
        <v>4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>
        <f t="shared" si="34"/>
        <v>0</v>
      </c>
      <c r="AC52" s="16"/>
      <c r="AD52" s="18">
        <v>1300</v>
      </c>
      <c r="AE52" s="18">
        <v>2500</v>
      </c>
      <c r="AF52" s="18">
        <v>3100</v>
      </c>
      <c r="AG52" s="18">
        <v>3100</v>
      </c>
      <c r="AH52" s="18">
        <v>3100</v>
      </c>
      <c r="AI52" s="18">
        <v>2900</v>
      </c>
      <c r="AJ52" s="18">
        <v>2700</v>
      </c>
      <c r="AK52" s="18">
        <v>2500</v>
      </c>
      <c r="AL52" s="18">
        <v>2300</v>
      </c>
      <c r="AM52" s="18">
        <v>2000</v>
      </c>
      <c r="AN52" s="17">
        <f t="shared" si="35"/>
        <v>25500</v>
      </c>
      <c r="AO52" s="3"/>
    </row>
    <row r="53" spans="1:41" x14ac:dyDescent="0.45">
      <c r="B53" s="64">
        <v>563</v>
      </c>
      <c r="C53" s="71">
        <v>1145</v>
      </c>
      <c r="D53" s="65">
        <v>2.25</v>
      </c>
      <c r="E53" s="65">
        <v>28.2</v>
      </c>
      <c r="F53" s="87">
        <f t="shared" si="36"/>
        <v>58.411458333333336</v>
      </c>
      <c r="G53" s="88">
        <f t="shared" si="37"/>
        <v>116.33333333333333</v>
      </c>
      <c r="H53" s="95">
        <f t="shared" si="33"/>
        <v>0.98217213114754098</v>
      </c>
      <c r="I53" s="112">
        <f t="shared" si="38"/>
        <v>4.3567421164635327</v>
      </c>
      <c r="J53" s="102">
        <f t="shared" si="39"/>
        <v>8.860514606306829</v>
      </c>
      <c r="K53" s="102">
        <f t="shared" si="40"/>
        <v>1.7411491584445736E-2</v>
      </c>
      <c r="L53" s="102">
        <f t="shared" si="41"/>
        <v>0.21822402785838654</v>
      </c>
      <c r="M53" s="113">
        <f t="shared" si="42"/>
        <v>0.98217213114754098</v>
      </c>
      <c r="N53" s="127">
        <f t="shared" si="43"/>
        <v>0</v>
      </c>
      <c r="O53" s="128">
        <f t="shared" si="44"/>
        <v>9600</v>
      </c>
      <c r="P53" s="8" t="s">
        <v>75</v>
      </c>
      <c r="Q53" s="5" t="s">
        <v>126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>
        <f t="shared" si="34"/>
        <v>0</v>
      </c>
      <c r="AC53" s="16"/>
      <c r="AD53" s="18">
        <v>100</v>
      </c>
      <c r="AE53" s="18">
        <v>1200</v>
      </c>
      <c r="AF53" s="18">
        <v>1600</v>
      </c>
      <c r="AG53" s="18">
        <v>1600</v>
      </c>
      <c r="AH53" s="18">
        <v>1500</v>
      </c>
      <c r="AI53" s="18">
        <v>1100</v>
      </c>
      <c r="AJ53" s="18">
        <v>1000</v>
      </c>
      <c r="AK53" s="18">
        <v>750</v>
      </c>
      <c r="AL53" s="18">
        <v>500</v>
      </c>
      <c r="AM53" s="18">
        <v>250</v>
      </c>
      <c r="AN53" s="17">
        <f t="shared" si="35"/>
        <v>9600</v>
      </c>
      <c r="AO53" s="3"/>
    </row>
    <row r="54" spans="1:41" ht="14.65" thickBot="1" x14ac:dyDescent="0.5">
      <c r="B54" s="78">
        <v>2816</v>
      </c>
      <c r="C54" s="79">
        <v>5722</v>
      </c>
      <c r="D54" s="74">
        <v>132</v>
      </c>
      <c r="E54" s="77">
        <v>564</v>
      </c>
      <c r="F54" s="89">
        <f t="shared" si="36"/>
        <v>346.32258064516128</v>
      </c>
      <c r="G54" s="90">
        <f t="shared" si="37"/>
        <v>665.54838709677415</v>
      </c>
      <c r="H54" s="95">
        <f t="shared" si="33"/>
        <v>0.91848208011243848</v>
      </c>
      <c r="I54" s="114">
        <f t="shared" si="38"/>
        <v>21.791449023021862</v>
      </c>
      <c r="J54" s="115">
        <f t="shared" si="39"/>
        <v>44.279357709421554</v>
      </c>
      <c r="K54" s="115">
        <f t="shared" si="40"/>
        <v>1.0214741729541499</v>
      </c>
      <c r="L54" s="115">
        <f t="shared" si="41"/>
        <v>4.3644805571677301</v>
      </c>
      <c r="M54" s="116">
        <f t="shared" si="42"/>
        <v>0.91848208011243848</v>
      </c>
      <c r="N54" s="129">
        <f t="shared" si="43"/>
        <v>0</v>
      </c>
      <c r="O54" s="130">
        <f t="shared" si="44"/>
        <v>7750</v>
      </c>
      <c r="P54" s="8" t="s">
        <v>78</v>
      </c>
      <c r="Q54" s="7" t="s">
        <v>1</v>
      </c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>
        <f t="shared" si="34"/>
        <v>0</v>
      </c>
      <c r="AC54" s="19"/>
      <c r="AD54" s="22">
        <v>0</v>
      </c>
      <c r="AE54" s="22">
        <v>250</v>
      </c>
      <c r="AF54" s="22">
        <v>500</v>
      </c>
      <c r="AG54" s="22">
        <v>1000</v>
      </c>
      <c r="AH54" s="22">
        <v>1000</v>
      </c>
      <c r="AI54" s="22">
        <v>1000</v>
      </c>
      <c r="AJ54" s="22">
        <v>1000</v>
      </c>
      <c r="AK54" s="22">
        <v>1000</v>
      </c>
      <c r="AL54" s="22">
        <v>1000</v>
      </c>
      <c r="AM54" s="22">
        <v>1000</v>
      </c>
      <c r="AN54" s="20">
        <f t="shared" si="35"/>
        <v>7750</v>
      </c>
      <c r="AO54" s="3"/>
    </row>
    <row r="55" spans="1:41" x14ac:dyDescent="0.45">
      <c r="A55" s="24" t="s">
        <v>99</v>
      </c>
      <c r="B55" s="72">
        <f>SUM(B48:B54)</f>
        <v>6244.4</v>
      </c>
      <c r="C55" s="72">
        <f>SUM(C48:C54)</f>
        <v>12922.5</v>
      </c>
      <c r="D55" s="72">
        <f>SUM(D48:D54)</f>
        <v>412.35</v>
      </c>
      <c r="E55" s="72">
        <f>SUM(E48:E54)</f>
        <v>1872</v>
      </c>
      <c r="F55" s="84">
        <f t="shared" si="36"/>
        <v>103.63482896490447</v>
      </c>
      <c r="G55" s="84">
        <f t="shared" si="37"/>
        <v>196.36605952909818</v>
      </c>
      <c r="H55" s="95">
        <f t="shared" si="33"/>
        <v>0.88081797265076778</v>
      </c>
      <c r="I55" s="84">
        <f t="shared" si="38"/>
        <v>48.321919133294635</v>
      </c>
      <c r="J55" s="84">
        <f t="shared" si="39"/>
        <v>100</v>
      </c>
      <c r="K55" s="84">
        <f t="shared" si="40"/>
        <v>3.1909460243760885</v>
      </c>
      <c r="L55" s="84">
        <f t="shared" si="41"/>
        <v>14.486360998258851</v>
      </c>
      <c r="M55" s="103">
        <f t="shared" si="42"/>
        <v>0.88081797265076767</v>
      </c>
      <c r="N55" s="122">
        <f t="shared" si="43"/>
        <v>5100</v>
      </c>
      <c r="O55" s="122">
        <f t="shared" si="44"/>
        <v>51175</v>
      </c>
      <c r="P55" s="8"/>
      <c r="Q55" s="27" t="s">
        <v>86</v>
      </c>
      <c r="R55" s="28">
        <f>SUM(R48:R54)</f>
        <v>510</v>
      </c>
      <c r="S55" s="28">
        <f t="shared" ref="S55:AD55" si="45">SUM(S48:S54)</f>
        <v>510</v>
      </c>
      <c r="T55" s="28">
        <f t="shared" si="45"/>
        <v>510</v>
      </c>
      <c r="U55" s="28">
        <f t="shared" si="45"/>
        <v>510</v>
      </c>
      <c r="V55" s="28">
        <f t="shared" si="45"/>
        <v>510</v>
      </c>
      <c r="W55" s="28">
        <f t="shared" si="45"/>
        <v>510</v>
      </c>
      <c r="X55" s="28">
        <f t="shared" si="45"/>
        <v>510</v>
      </c>
      <c r="Y55" s="28">
        <f t="shared" si="45"/>
        <v>510</v>
      </c>
      <c r="Z55" s="28">
        <f t="shared" si="45"/>
        <v>510</v>
      </c>
      <c r="AA55" s="28">
        <f t="shared" si="45"/>
        <v>510</v>
      </c>
      <c r="AB55" s="28">
        <f t="shared" si="45"/>
        <v>5100</v>
      </c>
      <c r="AC55" s="3"/>
      <c r="AD55" s="28">
        <f t="shared" si="45"/>
        <v>1875</v>
      </c>
      <c r="AE55" s="28">
        <f t="shared" ref="AE55:AN55" si="46">SUM(AE48:AE54)</f>
        <v>4600</v>
      </c>
      <c r="AF55" s="28">
        <f t="shared" si="46"/>
        <v>6100</v>
      </c>
      <c r="AG55" s="28">
        <f t="shared" si="46"/>
        <v>6600</v>
      </c>
      <c r="AH55" s="28">
        <f t="shared" si="46"/>
        <v>6500</v>
      </c>
      <c r="AI55" s="28">
        <f t="shared" si="46"/>
        <v>5900</v>
      </c>
      <c r="AJ55" s="28">
        <f t="shared" si="46"/>
        <v>5600</v>
      </c>
      <c r="AK55" s="28">
        <f t="shared" si="46"/>
        <v>5150</v>
      </c>
      <c r="AL55" s="28">
        <f t="shared" si="46"/>
        <v>4700</v>
      </c>
      <c r="AM55" s="28">
        <f t="shared" si="46"/>
        <v>4150</v>
      </c>
      <c r="AN55" s="28">
        <f t="shared" si="46"/>
        <v>51175</v>
      </c>
      <c r="AO55" s="3"/>
    </row>
    <row r="56" spans="1:41" x14ac:dyDescent="0.45">
      <c r="A56" s="24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23"/>
      <c r="O56" s="123"/>
      <c r="P56" s="8"/>
      <c r="Q56" s="27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3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3"/>
    </row>
    <row r="57" spans="1:41" x14ac:dyDescent="0.45">
      <c r="B57" s="132" t="s">
        <v>94</v>
      </c>
      <c r="C57" s="132"/>
      <c r="D57" s="132" t="s">
        <v>95</v>
      </c>
      <c r="E57" s="132"/>
      <c r="F57" s="132" t="s">
        <v>100</v>
      </c>
      <c r="G57" s="132"/>
      <c r="H57" s="94" t="s">
        <v>101</v>
      </c>
      <c r="I57" s="132" t="s">
        <v>121</v>
      </c>
      <c r="J57" s="132"/>
      <c r="K57" s="132" t="s">
        <v>122</v>
      </c>
      <c r="L57" s="132"/>
      <c r="M57" s="97" t="s">
        <v>119</v>
      </c>
      <c r="N57" s="133" t="s">
        <v>125</v>
      </c>
      <c r="O57" s="133"/>
      <c r="P57" s="8"/>
      <c r="Q57" s="3"/>
      <c r="R57" s="9" t="s">
        <v>10</v>
      </c>
      <c r="S57" s="9"/>
      <c r="T57" s="9"/>
      <c r="U57" s="9"/>
      <c r="V57" s="9"/>
      <c r="W57" s="9"/>
      <c r="X57" s="9"/>
      <c r="Y57" s="9"/>
      <c r="Z57" s="9"/>
      <c r="AA57" s="9"/>
      <c r="AB57" s="59" t="s">
        <v>92</v>
      </c>
      <c r="AC57" s="3"/>
      <c r="AD57" s="10" t="s">
        <v>11</v>
      </c>
      <c r="AE57" s="10"/>
      <c r="AF57" s="10"/>
      <c r="AG57" s="10"/>
      <c r="AH57" s="10"/>
      <c r="AI57" s="10"/>
      <c r="AJ57" s="10"/>
      <c r="AK57" s="10"/>
      <c r="AL57" s="10"/>
      <c r="AM57" s="10"/>
      <c r="AN57" s="60" t="s">
        <v>11</v>
      </c>
      <c r="AO57" s="3"/>
    </row>
    <row r="58" spans="1:41" ht="14.65" thickBot="1" x14ac:dyDescent="0.5">
      <c r="B58" s="8" t="s">
        <v>96</v>
      </c>
      <c r="C58" s="8" t="s">
        <v>97</v>
      </c>
      <c r="D58" s="8" t="s">
        <v>96</v>
      </c>
      <c r="E58" s="8" t="s">
        <v>97</v>
      </c>
      <c r="F58" s="8" t="s">
        <v>96</v>
      </c>
      <c r="G58" s="8" t="s">
        <v>97</v>
      </c>
      <c r="H58" s="8" t="s">
        <v>102</v>
      </c>
      <c r="I58" s="8" t="s">
        <v>96</v>
      </c>
      <c r="J58" s="8" t="s">
        <v>97</v>
      </c>
      <c r="K58" s="8" t="s">
        <v>96</v>
      </c>
      <c r="L58" s="8" t="s">
        <v>97</v>
      </c>
      <c r="M58" s="8" t="s">
        <v>120</v>
      </c>
      <c r="N58" s="121" t="s">
        <v>124</v>
      </c>
      <c r="O58" s="121" t="s">
        <v>123</v>
      </c>
      <c r="P58" s="8"/>
      <c r="Q58" s="2" t="s">
        <v>83</v>
      </c>
      <c r="R58" s="8">
        <v>2020</v>
      </c>
      <c r="S58" s="8">
        <v>2021</v>
      </c>
      <c r="T58" s="8">
        <v>2022</v>
      </c>
      <c r="U58" s="8">
        <v>2023</v>
      </c>
      <c r="V58" s="8">
        <v>2024</v>
      </c>
      <c r="W58" s="8">
        <v>2025</v>
      </c>
      <c r="X58" s="8">
        <v>2026</v>
      </c>
      <c r="Y58" s="8">
        <v>2027</v>
      </c>
      <c r="Z58" s="8">
        <v>2028</v>
      </c>
      <c r="AA58" s="8">
        <v>2029</v>
      </c>
      <c r="AB58" s="8" t="s">
        <v>9</v>
      </c>
      <c r="AC58" s="3"/>
      <c r="AD58" s="8">
        <v>2020</v>
      </c>
      <c r="AE58" s="8">
        <v>2021</v>
      </c>
      <c r="AF58" s="8">
        <v>2022</v>
      </c>
      <c r="AG58" s="8">
        <v>2023</v>
      </c>
      <c r="AH58" s="8">
        <v>2024</v>
      </c>
      <c r="AI58" s="8">
        <v>2025</v>
      </c>
      <c r="AJ58" s="8">
        <v>2026</v>
      </c>
      <c r="AK58" s="8">
        <v>2027</v>
      </c>
      <c r="AL58" s="8">
        <v>2028</v>
      </c>
      <c r="AM58" s="8">
        <v>2029</v>
      </c>
      <c r="AN58" s="8" t="s">
        <v>9</v>
      </c>
      <c r="AO58" s="3"/>
    </row>
    <row r="59" spans="1:41" x14ac:dyDescent="0.45">
      <c r="B59" s="61">
        <v>4.8</v>
      </c>
      <c r="C59" s="62">
        <v>8.8000000000000007</v>
      </c>
      <c r="D59" s="62">
        <v>4.3</v>
      </c>
      <c r="E59" s="62">
        <v>4.8</v>
      </c>
      <c r="F59" s="85">
        <f t="shared" ref="F59:G62" si="47">(B59-D59)/(($AB59+$AN59)/1000)</f>
        <v>0.46511627906976744</v>
      </c>
      <c r="G59" s="86">
        <f t="shared" si="47"/>
        <v>3.7209302325581404</v>
      </c>
      <c r="H59" s="95">
        <f>1-(AVERAGE(D59:E59)/AVERAGE(B59:C59))</f>
        <v>0.33088235294117652</v>
      </c>
      <c r="I59" s="85">
        <f t="shared" ref="I59:L62" si="48">B59/$C$62*100</f>
        <v>0.82079343365253077</v>
      </c>
      <c r="J59" s="104">
        <f t="shared" si="48"/>
        <v>1.5047879616963067</v>
      </c>
      <c r="K59" s="104">
        <f t="shared" si="48"/>
        <v>0.73529411764705876</v>
      </c>
      <c r="L59" s="104">
        <f t="shared" si="48"/>
        <v>0.82079343365253077</v>
      </c>
      <c r="M59" s="105">
        <f>(AVERAGE(I59:J59)-AVERAGE(K59:L59))/AVERAGE(I59:J59)</f>
        <v>0.33088235294117652</v>
      </c>
      <c r="N59" s="125">
        <f>AB59</f>
        <v>425</v>
      </c>
      <c r="O59" s="126">
        <f>AN59</f>
        <v>650</v>
      </c>
      <c r="P59" s="8" t="s">
        <v>54</v>
      </c>
      <c r="Q59" s="4" t="s">
        <v>0</v>
      </c>
      <c r="R59" s="14">
        <v>200</v>
      </c>
      <c r="S59" s="14">
        <v>150</v>
      </c>
      <c r="T59" s="14">
        <v>75</v>
      </c>
      <c r="U59" s="14"/>
      <c r="V59" s="14"/>
      <c r="W59" s="14"/>
      <c r="X59" s="14"/>
      <c r="Y59" s="14"/>
      <c r="Z59" s="14"/>
      <c r="AA59" s="14"/>
      <c r="AB59" s="14">
        <f>SUM(R59:AA59)</f>
        <v>425</v>
      </c>
      <c r="AC59" s="14"/>
      <c r="AD59" s="14"/>
      <c r="AE59" s="14">
        <v>50</v>
      </c>
      <c r="AF59" s="14">
        <v>75</v>
      </c>
      <c r="AG59" s="14">
        <v>75</v>
      </c>
      <c r="AH59" s="14">
        <v>75</v>
      </c>
      <c r="AI59" s="14">
        <v>75</v>
      </c>
      <c r="AJ59" s="14">
        <v>75</v>
      </c>
      <c r="AK59" s="14">
        <v>75</v>
      </c>
      <c r="AL59" s="14">
        <v>75</v>
      </c>
      <c r="AM59" s="14">
        <v>75</v>
      </c>
      <c r="AN59" s="15">
        <f>SUM(AD59:AM59)</f>
        <v>650</v>
      </c>
      <c r="AO59" s="3"/>
    </row>
    <row r="60" spans="1:41" x14ac:dyDescent="0.45">
      <c r="B60" s="64">
        <v>14.6</v>
      </c>
      <c r="C60" s="65">
        <v>29</v>
      </c>
      <c r="D60" s="65">
        <v>0.25</v>
      </c>
      <c r="E60" s="65">
        <v>0.28000000000000003</v>
      </c>
      <c r="F60" s="87">
        <f t="shared" si="47"/>
        <v>17.672413793103448</v>
      </c>
      <c r="G60" s="88">
        <f t="shared" si="47"/>
        <v>35.369458128078811</v>
      </c>
      <c r="H60" s="95">
        <f>1-(AVERAGE(D60:E60)/AVERAGE(B60:C60))</f>
        <v>0.98784403669724774</v>
      </c>
      <c r="I60" s="87">
        <f t="shared" si="48"/>
        <v>2.4965800273597809</v>
      </c>
      <c r="J60" s="101">
        <f t="shared" si="48"/>
        <v>4.9589603283173735</v>
      </c>
      <c r="K60" s="101">
        <f t="shared" si="48"/>
        <v>4.2749658002735981E-2</v>
      </c>
      <c r="L60" s="101">
        <f t="shared" si="48"/>
        <v>4.7879616963064309E-2</v>
      </c>
      <c r="M60" s="106">
        <f>(AVERAGE(I60:J60)-AVERAGE(K60:L60))/AVERAGE(I60:J60)</f>
        <v>0.98784403669724774</v>
      </c>
      <c r="N60" s="127">
        <f>AB60</f>
        <v>540</v>
      </c>
      <c r="O60" s="128">
        <f>AN60</f>
        <v>272</v>
      </c>
      <c r="P60" s="8" t="s">
        <v>76</v>
      </c>
      <c r="Q60" s="5" t="s">
        <v>23</v>
      </c>
      <c r="R60" s="16">
        <v>20</v>
      </c>
      <c r="S60" s="16">
        <v>40</v>
      </c>
      <c r="T60" s="18">
        <v>60</v>
      </c>
      <c r="U60" s="18">
        <v>60</v>
      </c>
      <c r="V60" s="18">
        <v>60</v>
      </c>
      <c r="W60" s="18">
        <v>60</v>
      </c>
      <c r="X60" s="18">
        <v>60</v>
      </c>
      <c r="Y60" s="18">
        <v>60</v>
      </c>
      <c r="Z60" s="18">
        <v>60</v>
      </c>
      <c r="AA60" s="18">
        <v>60</v>
      </c>
      <c r="AB60" s="16">
        <f>SUM(R60:AA60)</f>
        <v>540</v>
      </c>
      <c r="AC60" s="16"/>
      <c r="AD60" s="18">
        <v>2</v>
      </c>
      <c r="AE60" s="16">
        <f t="shared" ref="AE60:AM60" si="49">AD60+0.1*S60</f>
        <v>6</v>
      </c>
      <c r="AF60" s="16">
        <f t="shared" si="49"/>
        <v>12</v>
      </c>
      <c r="AG60" s="16">
        <f t="shared" si="49"/>
        <v>18</v>
      </c>
      <c r="AH60" s="16">
        <f t="shared" si="49"/>
        <v>24</v>
      </c>
      <c r="AI60" s="16">
        <f t="shared" si="49"/>
        <v>30</v>
      </c>
      <c r="AJ60" s="16">
        <f t="shared" si="49"/>
        <v>36</v>
      </c>
      <c r="AK60" s="16">
        <f t="shared" si="49"/>
        <v>42</v>
      </c>
      <c r="AL60" s="16">
        <f t="shared" si="49"/>
        <v>48</v>
      </c>
      <c r="AM60" s="16">
        <f t="shared" si="49"/>
        <v>54</v>
      </c>
      <c r="AN60" s="17">
        <f>SUM(AD60:AM60)</f>
        <v>272</v>
      </c>
      <c r="AO60" s="3"/>
    </row>
    <row r="61" spans="1:41" ht="14.65" thickBot="1" x14ac:dyDescent="0.5">
      <c r="B61" s="76">
        <v>132</v>
      </c>
      <c r="C61" s="77">
        <v>547</v>
      </c>
      <c r="D61" s="74">
        <v>0</v>
      </c>
      <c r="E61" s="77">
        <v>1.6</v>
      </c>
      <c r="F61" s="89">
        <f t="shared" si="47"/>
        <v>7.7205624312752965</v>
      </c>
      <c r="G61" s="90">
        <f t="shared" si="47"/>
        <v>31.899960227405654</v>
      </c>
      <c r="H61" s="95">
        <f>1-(AVERAGE(D61:E61)/AVERAGE(B61:C61))</f>
        <v>0.99764359351988219</v>
      </c>
      <c r="I61" s="89">
        <f t="shared" si="48"/>
        <v>22.571819425444598</v>
      </c>
      <c r="J61" s="107">
        <f t="shared" si="48"/>
        <v>93.536251709986331</v>
      </c>
      <c r="K61" s="107">
        <f t="shared" si="48"/>
        <v>0</v>
      </c>
      <c r="L61" s="107">
        <f t="shared" si="48"/>
        <v>0.27359781121751031</v>
      </c>
      <c r="M61" s="108">
        <f>(AVERAGE(I61:J61)-AVERAGE(K61:L61))/AVERAGE(I61:J61)</f>
        <v>0.99764359351988219</v>
      </c>
      <c r="N61" s="129">
        <f>AB61</f>
        <v>17000</v>
      </c>
      <c r="O61" s="130">
        <f>AN61</f>
        <v>97.200000000000017</v>
      </c>
      <c r="P61" s="8" t="s">
        <v>79</v>
      </c>
      <c r="Q61" s="7" t="s">
        <v>5</v>
      </c>
      <c r="R61" s="19">
        <v>0</v>
      </c>
      <c r="S61" s="19">
        <v>1000</v>
      </c>
      <c r="T61" s="22">
        <v>2000</v>
      </c>
      <c r="U61" s="22">
        <v>2000</v>
      </c>
      <c r="V61" s="22">
        <v>2000</v>
      </c>
      <c r="W61" s="22">
        <v>2000</v>
      </c>
      <c r="X61" s="22">
        <v>2000</v>
      </c>
      <c r="Y61" s="22">
        <v>2000</v>
      </c>
      <c r="Z61" s="22">
        <v>2000</v>
      </c>
      <c r="AA61" s="22">
        <v>2000</v>
      </c>
      <c r="AB61" s="19">
        <f>SUM(R61:AA61)</f>
        <v>17000</v>
      </c>
      <c r="AC61" s="19"/>
      <c r="AD61" s="19">
        <v>0</v>
      </c>
      <c r="AE61" s="19">
        <f>(S61/1000)*1.2</f>
        <v>1.2</v>
      </c>
      <c r="AF61" s="19">
        <f t="shared" ref="AF61:AM61" si="50">(T61/1000)*1.2+AE61</f>
        <v>3.5999999999999996</v>
      </c>
      <c r="AG61" s="19">
        <f t="shared" si="50"/>
        <v>6</v>
      </c>
      <c r="AH61" s="19">
        <f t="shared" si="50"/>
        <v>8.4</v>
      </c>
      <c r="AI61" s="19">
        <f t="shared" si="50"/>
        <v>10.8</v>
      </c>
      <c r="AJ61" s="19">
        <f t="shared" si="50"/>
        <v>13.200000000000001</v>
      </c>
      <c r="AK61" s="19">
        <f t="shared" si="50"/>
        <v>15.600000000000001</v>
      </c>
      <c r="AL61" s="19">
        <f t="shared" si="50"/>
        <v>18</v>
      </c>
      <c r="AM61" s="19">
        <f t="shared" si="50"/>
        <v>20.399999999999999</v>
      </c>
      <c r="AN61" s="20">
        <f>SUM(AD61:AM61)</f>
        <v>97.200000000000017</v>
      </c>
      <c r="AO61" s="3"/>
    </row>
    <row r="62" spans="1:41" s="24" customFormat="1" x14ac:dyDescent="0.45">
      <c r="A62" s="24" t="s">
        <v>99</v>
      </c>
      <c r="B62" s="72">
        <f>SUM(B59:B61)</f>
        <v>151.4</v>
      </c>
      <c r="C62" s="72">
        <f>SUM(C59:C61)</f>
        <v>584.79999999999995</v>
      </c>
      <c r="D62" s="72">
        <f>SUM(D59:D61)</f>
        <v>4.55</v>
      </c>
      <c r="E62" s="72">
        <f>SUM(E59:E61)</f>
        <v>6.68</v>
      </c>
      <c r="F62" s="84">
        <f t="shared" si="47"/>
        <v>7.7353799475353178</v>
      </c>
      <c r="G62" s="84">
        <f t="shared" si="47"/>
        <v>30.452692238809114</v>
      </c>
      <c r="H62" s="95">
        <f>1-(AVERAGE(D62:E62)/AVERAGE(B62:C62))</f>
        <v>0.98474599293670195</v>
      </c>
      <c r="I62" s="84">
        <f t="shared" si="48"/>
        <v>25.889192886456915</v>
      </c>
      <c r="J62" s="84">
        <f t="shared" si="48"/>
        <v>100</v>
      </c>
      <c r="K62" s="84">
        <f t="shared" si="48"/>
        <v>0.77804377564979477</v>
      </c>
      <c r="L62" s="84">
        <f t="shared" si="48"/>
        <v>1.1422708618331052</v>
      </c>
      <c r="M62" s="103">
        <f>(AVERAGE(I62:J62)-AVERAGE(K62:L62))/AVERAGE(I62:J62)</f>
        <v>0.98474599293670195</v>
      </c>
      <c r="N62" s="122">
        <f>AB62</f>
        <v>17965</v>
      </c>
      <c r="O62" s="122">
        <f>AN62</f>
        <v>1019.2</v>
      </c>
      <c r="P62" s="31"/>
      <c r="Q62" s="27" t="s">
        <v>87</v>
      </c>
      <c r="R62" s="28">
        <f>SUM(R59:R61)</f>
        <v>220</v>
      </c>
      <c r="S62" s="28">
        <f t="shared" ref="S62:AB62" si="51">SUM(S59:S61)</f>
        <v>1190</v>
      </c>
      <c r="T62" s="28">
        <f t="shared" si="51"/>
        <v>2135</v>
      </c>
      <c r="U62" s="28">
        <f t="shared" si="51"/>
        <v>2060</v>
      </c>
      <c r="V62" s="28">
        <f t="shared" si="51"/>
        <v>2060</v>
      </c>
      <c r="W62" s="28">
        <f t="shared" si="51"/>
        <v>2060</v>
      </c>
      <c r="X62" s="28">
        <f t="shared" si="51"/>
        <v>2060</v>
      </c>
      <c r="Y62" s="28">
        <f t="shared" si="51"/>
        <v>2060</v>
      </c>
      <c r="Z62" s="28">
        <f t="shared" si="51"/>
        <v>2060</v>
      </c>
      <c r="AA62" s="28">
        <f t="shared" si="51"/>
        <v>2060</v>
      </c>
      <c r="AB62" s="28">
        <f t="shared" si="51"/>
        <v>17965</v>
      </c>
      <c r="AC62" s="2"/>
      <c r="AD62" s="28">
        <f t="shared" ref="AD62:AN62" si="52">SUM(AD59:AD61)</f>
        <v>2</v>
      </c>
      <c r="AE62" s="28">
        <f t="shared" si="52"/>
        <v>57.2</v>
      </c>
      <c r="AF62" s="28">
        <f t="shared" si="52"/>
        <v>90.6</v>
      </c>
      <c r="AG62" s="28">
        <f t="shared" si="52"/>
        <v>99</v>
      </c>
      <c r="AH62" s="28">
        <f t="shared" si="52"/>
        <v>107.4</v>
      </c>
      <c r="AI62" s="28">
        <f t="shared" si="52"/>
        <v>115.8</v>
      </c>
      <c r="AJ62" s="28">
        <f t="shared" si="52"/>
        <v>124.2</v>
      </c>
      <c r="AK62" s="28">
        <f t="shared" si="52"/>
        <v>132.6</v>
      </c>
      <c r="AL62" s="28">
        <f t="shared" si="52"/>
        <v>141</v>
      </c>
      <c r="AM62" s="28">
        <f t="shared" si="52"/>
        <v>149.4</v>
      </c>
      <c r="AN62" s="28">
        <f t="shared" si="52"/>
        <v>1019.2</v>
      </c>
      <c r="AO62" s="2"/>
    </row>
    <row r="63" spans="1:41" s="24" customFormat="1" x14ac:dyDescent="0.4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123"/>
      <c r="O63" s="123"/>
      <c r="P63" s="31"/>
      <c r="Q63" s="27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"/>
    </row>
    <row r="64" spans="1:41" x14ac:dyDescent="0.45">
      <c r="B64" s="132" t="s">
        <v>94</v>
      </c>
      <c r="C64" s="132"/>
      <c r="D64" s="132" t="s">
        <v>95</v>
      </c>
      <c r="E64" s="132"/>
      <c r="F64" s="132" t="s">
        <v>100</v>
      </c>
      <c r="G64" s="132"/>
      <c r="H64" s="94" t="s">
        <v>101</v>
      </c>
      <c r="I64" s="132" t="s">
        <v>121</v>
      </c>
      <c r="J64" s="132"/>
      <c r="K64" s="132" t="s">
        <v>122</v>
      </c>
      <c r="L64" s="132"/>
      <c r="M64" s="97" t="s">
        <v>119</v>
      </c>
      <c r="N64" s="133" t="s">
        <v>125</v>
      </c>
      <c r="O64" s="133"/>
      <c r="P64" s="8"/>
      <c r="Q64" s="3"/>
      <c r="R64" s="9" t="s">
        <v>10</v>
      </c>
      <c r="S64" s="9"/>
      <c r="T64" s="9"/>
      <c r="U64" s="9"/>
      <c r="V64" s="9"/>
      <c r="W64" s="9"/>
      <c r="X64" s="9"/>
      <c r="Y64" s="9"/>
      <c r="Z64" s="9"/>
      <c r="AA64" s="9"/>
      <c r="AB64" s="59" t="s">
        <v>92</v>
      </c>
      <c r="AC64" s="3"/>
      <c r="AD64" s="10" t="s">
        <v>11</v>
      </c>
      <c r="AE64" s="10"/>
      <c r="AF64" s="10"/>
      <c r="AG64" s="10"/>
      <c r="AH64" s="10"/>
      <c r="AI64" s="10"/>
      <c r="AJ64" s="10"/>
      <c r="AK64" s="10"/>
      <c r="AL64" s="10"/>
      <c r="AM64" s="10"/>
      <c r="AN64" s="60" t="s">
        <v>11</v>
      </c>
      <c r="AO64" s="3"/>
    </row>
    <row r="65" spans="1:44" ht="14.65" thickBot="1" x14ac:dyDescent="0.5">
      <c r="B65" s="8" t="s">
        <v>96</v>
      </c>
      <c r="C65" s="8" t="s">
        <v>97</v>
      </c>
      <c r="D65" s="8" t="s">
        <v>96</v>
      </c>
      <c r="E65" s="8" t="s">
        <v>97</v>
      </c>
      <c r="F65" s="8" t="s">
        <v>96</v>
      </c>
      <c r="G65" s="8" t="s">
        <v>97</v>
      </c>
      <c r="H65" s="8" t="s">
        <v>102</v>
      </c>
      <c r="I65" s="8" t="s">
        <v>96</v>
      </c>
      <c r="J65" s="8" t="s">
        <v>97</v>
      </c>
      <c r="K65" s="8" t="s">
        <v>96</v>
      </c>
      <c r="L65" s="8" t="s">
        <v>97</v>
      </c>
      <c r="M65" s="8" t="s">
        <v>120</v>
      </c>
      <c r="N65" s="121" t="s">
        <v>124</v>
      </c>
      <c r="O65" s="121" t="s">
        <v>123</v>
      </c>
      <c r="P65" s="8"/>
      <c r="Q65" s="2" t="s">
        <v>113</v>
      </c>
      <c r="R65" s="8">
        <v>2020</v>
      </c>
      <c r="S65" s="8">
        <v>2021</v>
      </c>
      <c r="T65" s="8">
        <v>2022</v>
      </c>
      <c r="U65" s="8">
        <v>2023</v>
      </c>
      <c r="V65" s="8">
        <v>2024</v>
      </c>
      <c r="W65" s="8">
        <v>2025</v>
      </c>
      <c r="X65" s="8">
        <v>2026</v>
      </c>
      <c r="Y65" s="8">
        <v>2027</v>
      </c>
      <c r="Z65" s="8">
        <v>2028</v>
      </c>
      <c r="AA65" s="8">
        <v>2029</v>
      </c>
      <c r="AB65" s="8" t="s">
        <v>9</v>
      </c>
      <c r="AC65" s="3"/>
      <c r="AD65" s="8">
        <v>2020</v>
      </c>
      <c r="AE65" s="8">
        <v>2021</v>
      </c>
      <c r="AF65" s="8">
        <v>2022</v>
      </c>
      <c r="AG65" s="8">
        <v>2023</v>
      </c>
      <c r="AH65" s="8">
        <v>2024</v>
      </c>
      <c r="AI65" s="8">
        <v>2025</v>
      </c>
      <c r="AJ65" s="8">
        <v>2026</v>
      </c>
      <c r="AK65" s="8">
        <v>2027</v>
      </c>
      <c r="AL65" s="8">
        <v>2028</v>
      </c>
      <c r="AM65" s="8">
        <v>2029</v>
      </c>
      <c r="AN65" s="8" t="s">
        <v>9</v>
      </c>
      <c r="AO65" s="3"/>
    </row>
    <row r="66" spans="1:44" x14ac:dyDescent="0.45">
      <c r="B66" s="61">
        <v>9.6</v>
      </c>
      <c r="C66" s="62">
        <v>17.7</v>
      </c>
      <c r="D66" s="62">
        <v>9.6</v>
      </c>
      <c r="E66" s="62">
        <v>17.600000000000001</v>
      </c>
      <c r="F66" s="85">
        <f>(B66-D66)/(($AB66+$AN66)/1000)</f>
        <v>0</v>
      </c>
      <c r="G66" s="86">
        <f>(C66-E66)/(($AB66+$AN66)/1000)</f>
        <v>1.9999999999999574</v>
      </c>
      <c r="H66" s="95">
        <f t="shared" ref="H66:H77" si="53">1-(AVERAGE(D66:E66)/AVERAGE(B66:C66))</f>
        <v>3.6630036630034279E-3</v>
      </c>
      <c r="I66" s="85">
        <f t="shared" ref="I66:L69" si="54">B66/$C$77*100</f>
        <v>0.70432351926985126</v>
      </c>
      <c r="J66" s="104">
        <f t="shared" si="54"/>
        <v>1.2985964886537882</v>
      </c>
      <c r="K66" s="104">
        <f t="shared" si="54"/>
        <v>0.70432351926985126</v>
      </c>
      <c r="L66" s="104">
        <f t="shared" si="54"/>
        <v>1.2912597853280607</v>
      </c>
      <c r="M66" s="105">
        <f>(AVERAGE(I66:J66)-AVERAGE(K66:L66))/AVERAGE(I66:J66)</f>
        <v>3.6630036630035767E-3</v>
      </c>
      <c r="N66" s="125">
        <f>AB66</f>
        <v>0</v>
      </c>
      <c r="O66" s="126">
        <f>AN66</f>
        <v>50</v>
      </c>
      <c r="P66" s="8" t="s">
        <v>53</v>
      </c>
      <c r="Q66" s="35" t="s">
        <v>12</v>
      </c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>
        <f>SUM(R66:AA66)</f>
        <v>0</v>
      </c>
      <c r="AC66" s="36"/>
      <c r="AD66" s="36">
        <v>5</v>
      </c>
      <c r="AE66" s="36">
        <v>5</v>
      </c>
      <c r="AF66" s="36">
        <v>5</v>
      </c>
      <c r="AG66" s="36">
        <v>5</v>
      </c>
      <c r="AH66" s="36">
        <v>5</v>
      </c>
      <c r="AI66" s="36">
        <v>5</v>
      </c>
      <c r="AJ66" s="36">
        <v>5</v>
      </c>
      <c r="AK66" s="36">
        <v>5</v>
      </c>
      <c r="AL66" s="36">
        <v>5</v>
      </c>
      <c r="AM66" s="36">
        <v>5</v>
      </c>
      <c r="AN66" s="37">
        <f>SUM(AD66:AM66)</f>
        <v>50</v>
      </c>
      <c r="AO66" s="3"/>
    </row>
    <row r="67" spans="1:44" x14ac:dyDescent="0.45">
      <c r="B67" s="64">
        <v>1</v>
      </c>
      <c r="C67" s="65">
        <v>6.9</v>
      </c>
      <c r="D67" s="65">
        <v>0.9</v>
      </c>
      <c r="E67" s="65">
        <v>2.4</v>
      </c>
      <c r="F67" s="87">
        <f t="shared" ref="F67:F77" si="55">(B67-D67)/(($AB67+$AN67)/1000)</f>
        <v>0.99999999999999978</v>
      </c>
      <c r="G67" s="88">
        <f t="shared" ref="G67:G77" si="56">(C67-E67)/(($AB67+$AN67)/1000)</f>
        <v>45</v>
      </c>
      <c r="H67" s="95">
        <f t="shared" si="53"/>
        <v>0.58227848101265822</v>
      </c>
      <c r="I67" s="87">
        <f t="shared" si="54"/>
        <v>7.3367033257276171E-2</v>
      </c>
      <c r="J67" s="101">
        <f t="shared" si="54"/>
        <v>0.50623252947520569</v>
      </c>
      <c r="K67" s="101">
        <f t="shared" si="54"/>
        <v>6.6030329931548559E-2</v>
      </c>
      <c r="L67" s="101">
        <f t="shared" si="54"/>
        <v>0.17608087981746282</v>
      </c>
      <c r="M67" s="106">
        <f t="shared" ref="M67:M77" si="57">(AVERAGE(I67:J67)-AVERAGE(K67:L67))/AVERAGE(I67:J67)</f>
        <v>0.58227848101265833</v>
      </c>
      <c r="N67" s="127">
        <f t="shared" ref="N67:N77" si="58">AB67</f>
        <v>100</v>
      </c>
      <c r="O67" s="128">
        <f t="shared" ref="O67:O77" si="59">AN67</f>
        <v>0</v>
      </c>
      <c r="P67" s="8" t="s">
        <v>55</v>
      </c>
      <c r="Q67" s="38" t="s">
        <v>112</v>
      </c>
      <c r="R67" s="33">
        <v>10</v>
      </c>
      <c r="S67" s="33">
        <v>10</v>
      </c>
      <c r="T67" s="33">
        <v>10</v>
      </c>
      <c r="U67" s="34">
        <v>10</v>
      </c>
      <c r="V67" s="34">
        <v>10</v>
      </c>
      <c r="W67" s="34">
        <v>10</v>
      </c>
      <c r="X67" s="34">
        <v>10</v>
      </c>
      <c r="Y67" s="34">
        <v>10</v>
      </c>
      <c r="Z67" s="34">
        <v>10</v>
      </c>
      <c r="AA67" s="34">
        <v>10</v>
      </c>
      <c r="AB67" s="33">
        <f t="shared" ref="AB67:AB76" si="60">SUM(R67:AA67)</f>
        <v>100</v>
      </c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9">
        <f t="shared" ref="AN67:AN76" si="61">SUM(AD67:AM67)</f>
        <v>0</v>
      </c>
      <c r="AO67" s="3"/>
    </row>
    <row r="68" spans="1:44" x14ac:dyDescent="0.45">
      <c r="B68" s="64">
        <v>9.6</v>
      </c>
      <c r="C68" s="65">
        <v>18</v>
      </c>
      <c r="D68" s="65">
        <v>2.2000000000000002</v>
      </c>
      <c r="E68" s="65">
        <v>2.7</v>
      </c>
      <c r="F68" s="87">
        <f t="shared" si="55"/>
        <v>49.333333333333329</v>
      </c>
      <c r="G68" s="88">
        <f t="shared" si="56"/>
        <v>102.00000000000001</v>
      </c>
      <c r="H68" s="95">
        <f t="shared" si="53"/>
        <v>0.82246376811594202</v>
      </c>
      <c r="I68" s="87">
        <f t="shared" si="54"/>
        <v>0.70432351926985126</v>
      </c>
      <c r="J68" s="101">
        <f t="shared" si="54"/>
        <v>1.3206065986309712</v>
      </c>
      <c r="K68" s="101">
        <f t="shared" si="54"/>
        <v>0.16140747316600759</v>
      </c>
      <c r="L68" s="101">
        <f t="shared" si="54"/>
        <v>0.19809098979464571</v>
      </c>
      <c r="M68" s="106">
        <f t="shared" si="57"/>
        <v>0.82246376811594202</v>
      </c>
      <c r="N68" s="127">
        <f t="shared" si="58"/>
        <v>0</v>
      </c>
      <c r="O68" s="128">
        <f t="shared" si="59"/>
        <v>150</v>
      </c>
      <c r="P68" s="8" t="s">
        <v>56</v>
      </c>
      <c r="Q68" s="38" t="s">
        <v>114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>
        <f t="shared" si="60"/>
        <v>0</v>
      </c>
      <c r="AC68" s="33"/>
      <c r="AD68" s="33">
        <v>15</v>
      </c>
      <c r="AE68" s="33">
        <v>15</v>
      </c>
      <c r="AF68" s="33">
        <v>15</v>
      </c>
      <c r="AG68" s="33">
        <v>15</v>
      </c>
      <c r="AH68" s="33">
        <v>15</v>
      </c>
      <c r="AI68" s="33">
        <v>15</v>
      </c>
      <c r="AJ68" s="33">
        <v>15</v>
      </c>
      <c r="AK68" s="33">
        <v>15</v>
      </c>
      <c r="AL68" s="33">
        <v>15</v>
      </c>
      <c r="AM68" s="33">
        <v>15</v>
      </c>
      <c r="AN68" s="39">
        <f t="shared" si="61"/>
        <v>150</v>
      </c>
      <c r="AO68" s="3"/>
    </row>
    <row r="69" spans="1:44" x14ac:dyDescent="0.45">
      <c r="B69" s="64">
        <v>1.8</v>
      </c>
      <c r="C69" s="65">
        <v>2.2999999999999998</v>
      </c>
      <c r="D69" s="65">
        <v>0.3</v>
      </c>
      <c r="E69" s="65">
        <v>0.9</v>
      </c>
      <c r="F69" s="87">
        <f t="shared" si="55"/>
        <v>1.1538461538461537</v>
      </c>
      <c r="G69" s="88">
        <f t="shared" si="56"/>
        <v>1.0769230769230769</v>
      </c>
      <c r="H69" s="95">
        <f t="shared" si="53"/>
        <v>0.70731707317073167</v>
      </c>
      <c r="I69" s="87">
        <f t="shared" si="54"/>
        <v>0.13206065986309712</v>
      </c>
      <c r="J69" s="101">
        <f t="shared" si="54"/>
        <v>0.1687441764917352</v>
      </c>
      <c r="K69" s="101">
        <f t="shared" si="54"/>
        <v>2.2010109977182852E-2</v>
      </c>
      <c r="L69" s="101">
        <f t="shared" si="54"/>
        <v>6.6030329931548559E-2</v>
      </c>
      <c r="M69" s="106">
        <f t="shared" si="57"/>
        <v>0.70731707317073178</v>
      </c>
      <c r="N69" s="127">
        <f t="shared" si="58"/>
        <v>0</v>
      </c>
      <c r="O69" s="128">
        <f t="shared" si="59"/>
        <v>1300</v>
      </c>
      <c r="P69" s="8" t="s">
        <v>60</v>
      </c>
      <c r="Q69" s="38" t="s">
        <v>16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>
        <f t="shared" si="60"/>
        <v>0</v>
      </c>
      <c r="AC69" s="33"/>
      <c r="AD69" s="34">
        <v>130</v>
      </c>
      <c r="AE69" s="34">
        <v>130</v>
      </c>
      <c r="AF69" s="34">
        <v>130</v>
      </c>
      <c r="AG69" s="34">
        <v>130</v>
      </c>
      <c r="AH69" s="34">
        <v>130</v>
      </c>
      <c r="AI69" s="34">
        <v>130</v>
      </c>
      <c r="AJ69" s="34">
        <v>130</v>
      </c>
      <c r="AK69" s="34">
        <v>130</v>
      </c>
      <c r="AL69" s="34">
        <v>130</v>
      </c>
      <c r="AM69" s="34">
        <v>130</v>
      </c>
      <c r="AN69" s="39">
        <f t="shared" si="61"/>
        <v>1300</v>
      </c>
      <c r="AO69" s="3"/>
    </row>
    <row r="70" spans="1:44" x14ac:dyDescent="0.45">
      <c r="B70" s="64" t="s">
        <v>98</v>
      </c>
      <c r="C70" s="65" t="s">
        <v>98</v>
      </c>
      <c r="D70" s="65" t="s">
        <v>98</v>
      </c>
      <c r="E70" s="65" t="s">
        <v>98</v>
      </c>
      <c r="F70" s="87"/>
      <c r="G70" s="88"/>
      <c r="H70" s="95" t="s">
        <v>111</v>
      </c>
      <c r="I70" s="87"/>
      <c r="J70" s="101"/>
      <c r="K70" s="101"/>
      <c r="L70" s="101"/>
      <c r="M70" s="106"/>
      <c r="N70" s="127">
        <f t="shared" si="58"/>
        <v>0</v>
      </c>
      <c r="O70" s="128">
        <f t="shared" si="59"/>
        <v>92.5</v>
      </c>
      <c r="P70" s="8" t="s">
        <v>63</v>
      </c>
      <c r="Q70" s="5" t="s">
        <v>3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>
        <f>SUM(R70:AA70)</f>
        <v>0</v>
      </c>
      <c r="AC70" s="16"/>
      <c r="AD70" s="18">
        <v>5</v>
      </c>
      <c r="AE70" s="18">
        <v>7.5</v>
      </c>
      <c r="AF70" s="18">
        <v>10</v>
      </c>
      <c r="AG70" s="18">
        <v>10</v>
      </c>
      <c r="AH70" s="18">
        <v>10</v>
      </c>
      <c r="AI70" s="18">
        <v>10</v>
      </c>
      <c r="AJ70" s="18">
        <v>10</v>
      </c>
      <c r="AK70" s="18">
        <v>10</v>
      </c>
      <c r="AL70" s="18">
        <v>10</v>
      </c>
      <c r="AM70" s="18">
        <v>10</v>
      </c>
      <c r="AN70" s="17">
        <f>SUM(AD70:AM70)</f>
        <v>92.5</v>
      </c>
      <c r="AO70" s="3"/>
      <c r="AP70" s="3"/>
      <c r="AQ70" s="3"/>
      <c r="AR70" s="3"/>
    </row>
    <row r="71" spans="1:44" x14ac:dyDescent="0.45">
      <c r="B71" s="64">
        <v>41</v>
      </c>
      <c r="C71" s="65">
        <v>107</v>
      </c>
      <c r="D71" s="65">
        <v>1.6</v>
      </c>
      <c r="E71" s="65">
        <v>8.1999999999999993</v>
      </c>
      <c r="F71" s="87">
        <f t="shared" si="55"/>
        <v>196.99999999999997</v>
      </c>
      <c r="G71" s="88">
        <f t="shared" si="56"/>
        <v>493.99999999999994</v>
      </c>
      <c r="H71" s="95">
        <f t="shared" si="53"/>
        <v>0.93378378378378379</v>
      </c>
      <c r="I71" s="87">
        <f t="shared" ref="I71:L75" si="62">B71/$C$77*100</f>
        <v>3.0080483635483235</v>
      </c>
      <c r="J71" s="101">
        <f t="shared" si="62"/>
        <v>7.8502725585285509</v>
      </c>
      <c r="K71" s="101">
        <f t="shared" si="62"/>
        <v>0.1173872532116419</v>
      </c>
      <c r="L71" s="101">
        <f t="shared" si="62"/>
        <v>0.60160967270966459</v>
      </c>
      <c r="M71" s="106">
        <f t="shared" si="57"/>
        <v>0.93378378378378379</v>
      </c>
      <c r="N71" s="127">
        <f t="shared" si="58"/>
        <v>0</v>
      </c>
      <c r="O71" s="128">
        <f t="shared" si="59"/>
        <v>200</v>
      </c>
      <c r="P71" s="8" t="s">
        <v>65</v>
      </c>
      <c r="Q71" s="38" t="s">
        <v>93</v>
      </c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>
        <f t="shared" si="60"/>
        <v>0</v>
      </c>
      <c r="AC71" s="33"/>
      <c r="AD71" s="33">
        <v>20</v>
      </c>
      <c r="AE71" s="33">
        <v>20</v>
      </c>
      <c r="AF71" s="33">
        <v>20</v>
      </c>
      <c r="AG71" s="33">
        <v>20</v>
      </c>
      <c r="AH71" s="33">
        <v>20</v>
      </c>
      <c r="AI71" s="33">
        <v>20</v>
      </c>
      <c r="AJ71" s="33">
        <v>20</v>
      </c>
      <c r="AK71" s="33">
        <v>20</v>
      </c>
      <c r="AL71" s="33">
        <v>20</v>
      </c>
      <c r="AM71" s="33">
        <v>20</v>
      </c>
      <c r="AN71" s="39">
        <f t="shared" si="61"/>
        <v>200</v>
      </c>
      <c r="AO71" s="3"/>
    </row>
    <row r="72" spans="1:44" x14ac:dyDescent="0.45">
      <c r="B72" s="64">
        <v>21</v>
      </c>
      <c r="C72" s="65">
        <v>82</v>
      </c>
      <c r="D72" s="65">
        <v>1.3</v>
      </c>
      <c r="E72" s="65">
        <v>8.4</v>
      </c>
      <c r="F72" s="87">
        <f t="shared" si="55"/>
        <v>49.249999999999993</v>
      </c>
      <c r="G72" s="88">
        <f t="shared" si="56"/>
        <v>183.99999999999997</v>
      </c>
      <c r="H72" s="95">
        <f t="shared" si="53"/>
        <v>0.90582524271844655</v>
      </c>
      <c r="I72" s="87">
        <f t="shared" si="62"/>
        <v>1.5407076984027996</v>
      </c>
      <c r="J72" s="101">
        <f t="shared" si="62"/>
        <v>6.016096727096647</v>
      </c>
      <c r="K72" s="101">
        <f t="shared" si="62"/>
        <v>9.5377143234459033E-2</v>
      </c>
      <c r="L72" s="101">
        <f t="shared" si="62"/>
        <v>0.61628307936111981</v>
      </c>
      <c r="M72" s="106">
        <f t="shared" si="57"/>
        <v>0.90582524271844667</v>
      </c>
      <c r="N72" s="127">
        <f t="shared" si="58"/>
        <v>0</v>
      </c>
      <c r="O72" s="128">
        <f t="shared" si="59"/>
        <v>400</v>
      </c>
      <c r="P72" s="8" t="s">
        <v>66</v>
      </c>
      <c r="Q72" s="38" t="s">
        <v>34</v>
      </c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>
        <f t="shared" si="60"/>
        <v>0</v>
      </c>
      <c r="AC72" s="33"/>
      <c r="AD72" s="33">
        <v>40</v>
      </c>
      <c r="AE72" s="33">
        <v>40</v>
      </c>
      <c r="AF72" s="33">
        <v>40</v>
      </c>
      <c r="AG72" s="33">
        <v>40</v>
      </c>
      <c r="AH72" s="33">
        <v>40</v>
      </c>
      <c r="AI72" s="33">
        <v>40</v>
      </c>
      <c r="AJ72" s="33">
        <v>40</v>
      </c>
      <c r="AK72" s="33">
        <v>40</v>
      </c>
      <c r="AL72" s="33">
        <v>40</v>
      </c>
      <c r="AM72" s="33">
        <v>40</v>
      </c>
      <c r="AN72" s="39">
        <f t="shared" si="61"/>
        <v>400</v>
      </c>
      <c r="AO72" s="3"/>
    </row>
    <row r="73" spans="1:44" x14ac:dyDescent="0.45">
      <c r="B73" s="64">
        <v>132</v>
      </c>
      <c r="C73" s="65">
        <v>547</v>
      </c>
      <c r="D73" s="65">
        <v>46</v>
      </c>
      <c r="E73" s="65">
        <v>213</v>
      </c>
      <c r="F73" s="87">
        <f t="shared" si="55"/>
        <v>286.66666666666669</v>
      </c>
      <c r="G73" s="88">
        <f t="shared" si="56"/>
        <v>1113.3333333333335</v>
      </c>
      <c r="H73" s="95">
        <f t="shared" si="53"/>
        <v>0.61855670103092786</v>
      </c>
      <c r="I73" s="87">
        <f t="shared" si="62"/>
        <v>9.6844483899604548</v>
      </c>
      <c r="J73" s="101">
        <f t="shared" si="62"/>
        <v>40.13176719173007</v>
      </c>
      <c r="K73" s="101">
        <f t="shared" si="62"/>
        <v>3.3748835298347037</v>
      </c>
      <c r="L73" s="101">
        <f t="shared" si="62"/>
        <v>15.627178083799825</v>
      </c>
      <c r="M73" s="106">
        <f t="shared" si="57"/>
        <v>0.61855670103092797</v>
      </c>
      <c r="N73" s="127">
        <f t="shared" si="58"/>
        <v>200</v>
      </c>
      <c r="O73" s="128">
        <f t="shared" si="59"/>
        <v>100</v>
      </c>
      <c r="P73" s="8" t="s">
        <v>67</v>
      </c>
      <c r="Q73" s="38" t="s">
        <v>37</v>
      </c>
      <c r="R73" s="33">
        <v>25</v>
      </c>
      <c r="S73" s="33">
        <v>75</v>
      </c>
      <c r="T73" s="34">
        <v>100</v>
      </c>
      <c r="U73" s="33"/>
      <c r="V73" s="33"/>
      <c r="W73" s="33"/>
      <c r="X73" s="33"/>
      <c r="Y73" s="33"/>
      <c r="Z73" s="33"/>
      <c r="AA73" s="33"/>
      <c r="AB73" s="33">
        <f t="shared" si="60"/>
        <v>200</v>
      </c>
      <c r="AC73" s="33"/>
      <c r="AD73" s="34">
        <v>10</v>
      </c>
      <c r="AE73" s="34">
        <v>10</v>
      </c>
      <c r="AF73" s="34">
        <v>10</v>
      </c>
      <c r="AG73" s="34">
        <v>10</v>
      </c>
      <c r="AH73" s="34">
        <v>10</v>
      </c>
      <c r="AI73" s="34">
        <v>10</v>
      </c>
      <c r="AJ73" s="34">
        <v>10</v>
      </c>
      <c r="AK73" s="34">
        <v>10</v>
      </c>
      <c r="AL73" s="34">
        <v>10</v>
      </c>
      <c r="AM73" s="34">
        <v>10</v>
      </c>
      <c r="AN73" s="39">
        <f t="shared" si="61"/>
        <v>100</v>
      </c>
      <c r="AO73" s="3"/>
      <c r="AP73" s="3"/>
      <c r="AQ73" s="3"/>
      <c r="AR73" s="3"/>
    </row>
    <row r="74" spans="1:44" x14ac:dyDescent="0.45">
      <c r="B74" s="64">
        <v>53</v>
      </c>
      <c r="C74" s="65">
        <v>582</v>
      </c>
      <c r="D74" s="65">
        <v>11</v>
      </c>
      <c r="E74" s="65">
        <v>66</v>
      </c>
      <c r="F74" s="87">
        <f t="shared" si="55"/>
        <v>840</v>
      </c>
      <c r="G74" s="88">
        <f t="shared" si="56"/>
        <v>10320</v>
      </c>
      <c r="H74" s="95">
        <f t="shared" si="53"/>
        <v>0.87874015748031498</v>
      </c>
      <c r="I74" s="87">
        <f t="shared" si="62"/>
        <v>3.8884527626356373</v>
      </c>
      <c r="J74" s="101">
        <f t="shared" si="62"/>
        <v>42.699613355734733</v>
      </c>
      <c r="K74" s="101">
        <f t="shared" si="62"/>
        <v>0.80703736583003804</v>
      </c>
      <c r="L74" s="101">
        <f t="shared" si="62"/>
        <v>4.8422241949802274</v>
      </c>
      <c r="M74" s="106">
        <f t="shared" si="57"/>
        <v>0.87874015748031498</v>
      </c>
      <c r="N74" s="127">
        <f t="shared" si="58"/>
        <v>0</v>
      </c>
      <c r="O74" s="128">
        <f t="shared" si="59"/>
        <v>50</v>
      </c>
      <c r="P74" s="8" t="s">
        <v>69</v>
      </c>
      <c r="Q74" s="40" t="s">
        <v>39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>
        <f t="shared" si="60"/>
        <v>0</v>
      </c>
      <c r="AC74" s="33"/>
      <c r="AD74" s="34">
        <v>5</v>
      </c>
      <c r="AE74" s="34">
        <v>5</v>
      </c>
      <c r="AF74" s="34">
        <v>5</v>
      </c>
      <c r="AG74" s="34">
        <v>5</v>
      </c>
      <c r="AH74" s="34">
        <v>5</v>
      </c>
      <c r="AI74" s="34">
        <v>5</v>
      </c>
      <c r="AJ74" s="34">
        <v>5</v>
      </c>
      <c r="AK74" s="34">
        <v>5</v>
      </c>
      <c r="AL74" s="34">
        <v>5</v>
      </c>
      <c r="AM74" s="34">
        <v>5</v>
      </c>
      <c r="AN74" s="39">
        <f t="shared" si="61"/>
        <v>50</v>
      </c>
      <c r="AO74" s="3"/>
      <c r="AP74" s="3"/>
      <c r="AQ74" s="3"/>
      <c r="AR74" s="3"/>
    </row>
    <row r="75" spans="1:44" x14ac:dyDescent="0.45">
      <c r="B75" s="64">
        <v>0</v>
      </c>
      <c r="C75" s="65">
        <v>0.11</v>
      </c>
      <c r="D75" s="65">
        <v>0</v>
      </c>
      <c r="E75" s="65">
        <v>0.11</v>
      </c>
      <c r="F75" s="87">
        <f t="shared" si="55"/>
        <v>0</v>
      </c>
      <c r="G75" s="88">
        <f t="shared" si="56"/>
        <v>0</v>
      </c>
      <c r="H75" s="95">
        <f t="shared" si="53"/>
        <v>0</v>
      </c>
      <c r="I75" s="87">
        <f t="shared" si="62"/>
        <v>0</v>
      </c>
      <c r="J75" s="101">
        <f t="shared" si="62"/>
        <v>8.07037365830038E-3</v>
      </c>
      <c r="K75" s="101">
        <f t="shared" si="62"/>
        <v>0</v>
      </c>
      <c r="L75" s="101">
        <f t="shared" si="62"/>
        <v>8.07037365830038E-3</v>
      </c>
      <c r="M75" s="106">
        <f t="shared" si="57"/>
        <v>0</v>
      </c>
      <c r="N75" s="127">
        <f t="shared" si="58"/>
        <v>0</v>
      </c>
      <c r="O75" s="128">
        <f t="shared" si="59"/>
        <v>30</v>
      </c>
      <c r="P75" s="8" t="s">
        <v>71</v>
      </c>
      <c r="Q75" s="38" t="s">
        <v>20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>
        <f t="shared" si="60"/>
        <v>0</v>
      </c>
      <c r="AC75" s="33"/>
      <c r="AD75" s="34">
        <v>3</v>
      </c>
      <c r="AE75" s="34">
        <v>3</v>
      </c>
      <c r="AF75" s="34">
        <v>3</v>
      </c>
      <c r="AG75" s="34">
        <v>3</v>
      </c>
      <c r="AH75" s="34">
        <v>3</v>
      </c>
      <c r="AI75" s="34">
        <v>3</v>
      </c>
      <c r="AJ75" s="34">
        <v>3</v>
      </c>
      <c r="AK75" s="34">
        <v>3</v>
      </c>
      <c r="AL75" s="34">
        <v>3</v>
      </c>
      <c r="AM75" s="34">
        <v>3</v>
      </c>
      <c r="AN75" s="39">
        <f t="shared" si="61"/>
        <v>30</v>
      </c>
      <c r="AO75" s="3"/>
      <c r="AP75" s="3"/>
      <c r="AQ75" s="3"/>
      <c r="AR75" s="3"/>
    </row>
    <row r="76" spans="1:44" ht="14.65" thickBot="1" x14ac:dyDescent="0.5">
      <c r="B76" s="67" t="s">
        <v>98</v>
      </c>
      <c r="C76" s="68" t="s">
        <v>98</v>
      </c>
      <c r="D76" s="68" t="s">
        <v>98</v>
      </c>
      <c r="E76" s="68" t="s">
        <v>98</v>
      </c>
      <c r="F76" s="89"/>
      <c r="G76" s="90"/>
      <c r="H76" s="95" t="s">
        <v>115</v>
      </c>
      <c r="I76" s="89"/>
      <c r="J76" s="107"/>
      <c r="K76" s="107"/>
      <c r="L76" s="107"/>
      <c r="M76" s="108"/>
      <c r="N76" s="129">
        <f t="shared" si="58"/>
        <v>0</v>
      </c>
      <c r="O76" s="130">
        <f t="shared" si="59"/>
        <v>5</v>
      </c>
      <c r="P76" s="8" t="s">
        <v>73</v>
      </c>
      <c r="Q76" s="41" t="s">
        <v>22</v>
      </c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>
        <f t="shared" si="60"/>
        <v>0</v>
      </c>
      <c r="AC76" s="42"/>
      <c r="AD76" s="43">
        <v>0.5</v>
      </c>
      <c r="AE76" s="43">
        <v>0.5</v>
      </c>
      <c r="AF76" s="43">
        <v>0.5</v>
      </c>
      <c r="AG76" s="43">
        <v>0.5</v>
      </c>
      <c r="AH76" s="43">
        <v>0.5</v>
      </c>
      <c r="AI76" s="43">
        <v>0.5</v>
      </c>
      <c r="AJ76" s="43">
        <v>0.5</v>
      </c>
      <c r="AK76" s="43">
        <v>0.5</v>
      </c>
      <c r="AL76" s="43">
        <v>0.5</v>
      </c>
      <c r="AM76" s="43">
        <v>0.5</v>
      </c>
      <c r="AN76" s="44">
        <f t="shared" si="61"/>
        <v>5</v>
      </c>
      <c r="AO76" s="3"/>
      <c r="AP76" s="3"/>
      <c r="AQ76" s="3"/>
      <c r="AR76" s="3"/>
    </row>
    <row r="77" spans="1:44" s="24" customFormat="1" x14ac:dyDescent="0.45">
      <c r="A77" s="24" t="s">
        <v>99</v>
      </c>
      <c r="B77" s="72">
        <f>SUM(B66:B76)</f>
        <v>269</v>
      </c>
      <c r="C77" s="72">
        <f>SUM(C66:C76)</f>
        <v>1363.01</v>
      </c>
      <c r="D77" s="72">
        <f>SUM(D66:D76)</f>
        <v>72.900000000000006</v>
      </c>
      <c r="E77" s="72">
        <f>SUM(E66:E76)</f>
        <v>319.31</v>
      </c>
      <c r="F77" s="84">
        <f t="shared" si="55"/>
        <v>73.239962651727353</v>
      </c>
      <c r="G77" s="84">
        <f t="shared" si="56"/>
        <v>389.80392156862746</v>
      </c>
      <c r="H77" s="95">
        <f t="shared" si="53"/>
        <v>0.75967671766717115</v>
      </c>
      <c r="I77" s="84">
        <f>B77/$C$77*100</f>
        <v>19.735731946207292</v>
      </c>
      <c r="J77" s="84">
        <f>C77/$C$77*100</f>
        <v>100</v>
      </c>
      <c r="K77" s="84">
        <f>D77/$C$77*100</f>
        <v>5.348456724455434</v>
      </c>
      <c r="L77" s="84">
        <f>E77/$C$77*100</f>
        <v>23.426827389380854</v>
      </c>
      <c r="M77" s="103">
        <f t="shared" si="57"/>
        <v>0.75967671766717115</v>
      </c>
      <c r="N77" s="122">
        <f t="shared" si="58"/>
        <v>300</v>
      </c>
      <c r="O77" s="122">
        <f t="shared" si="59"/>
        <v>2377.5</v>
      </c>
      <c r="P77" s="31"/>
      <c r="Q77" s="27" t="s">
        <v>89</v>
      </c>
      <c r="R77" s="28">
        <f>SUM(R66:R76)</f>
        <v>35</v>
      </c>
      <c r="S77" s="28">
        <f t="shared" ref="S77:AB77" si="63">SUM(S66:S76)</f>
        <v>85</v>
      </c>
      <c r="T77" s="28">
        <f t="shared" si="63"/>
        <v>110</v>
      </c>
      <c r="U77" s="28">
        <f t="shared" si="63"/>
        <v>10</v>
      </c>
      <c r="V77" s="28">
        <f t="shared" si="63"/>
        <v>10</v>
      </c>
      <c r="W77" s="28">
        <f t="shared" si="63"/>
        <v>10</v>
      </c>
      <c r="X77" s="28">
        <f t="shared" si="63"/>
        <v>10</v>
      </c>
      <c r="Y77" s="28">
        <f t="shared" si="63"/>
        <v>10</v>
      </c>
      <c r="Z77" s="28">
        <f t="shared" si="63"/>
        <v>10</v>
      </c>
      <c r="AA77" s="28">
        <f t="shared" si="63"/>
        <v>10</v>
      </c>
      <c r="AB77" s="28">
        <f t="shared" si="63"/>
        <v>300</v>
      </c>
      <c r="AC77" s="28"/>
      <c r="AD77" s="28">
        <f t="shared" ref="AD77:AN77" si="64">SUM(AD66:AD76)</f>
        <v>233.5</v>
      </c>
      <c r="AE77" s="28">
        <f t="shared" si="64"/>
        <v>236</v>
      </c>
      <c r="AF77" s="28">
        <f t="shared" si="64"/>
        <v>238.5</v>
      </c>
      <c r="AG77" s="28">
        <f t="shared" si="64"/>
        <v>238.5</v>
      </c>
      <c r="AH77" s="28">
        <f t="shared" si="64"/>
        <v>238.5</v>
      </c>
      <c r="AI77" s="28">
        <f t="shared" si="64"/>
        <v>238.5</v>
      </c>
      <c r="AJ77" s="28">
        <f t="shared" si="64"/>
        <v>238.5</v>
      </c>
      <c r="AK77" s="28">
        <f t="shared" si="64"/>
        <v>238.5</v>
      </c>
      <c r="AL77" s="28">
        <f t="shared" si="64"/>
        <v>238.5</v>
      </c>
      <c r="AM77" s="28">
        <f t="shared" si="64"/>
        <v>238.5</v>
      </c>
      <c r="AN77" s="28">
        <f t="shared" si="64"/>
        <v>2377.5</v>
      </c>
      <c r="AO77" s="2"/>
      <c r="AP77" s="2"/>
      <c r="AQ77" s="2"/>
      <c r="AR77" s="2"/>
    </row>
    <row r="78" spans="1:44" s="24" customFormat="1" x14ac:dyDescent="0.45"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123"/>
      <c r="O78" s="123"/>
      <c r="P78" s="31"/>
      <c r="Q78" s="27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"/>
      <c r="AP78" s="2"/>
      <c r="AQ78" s="2"/>
      <c r="AR78" s="2"/>
    </row>
    <row r="79" spans="1:44" x14ac:dyDescent="0.45">
      <c r="B79" s="132" t="s">
        <v>94</v>
      </c>
      <c r="C79" s="132"/>
      <c r="D79" s="132" t="s">
        <v>95</v>
      </c>
      <c r="E79" s="132"/>
      <c r="F79" s="132" t="s">
        <v>100</v>
      </c>
      <c r="G79" s="132"/>
      <c r="H79" s="94" t="s">
        <v>101</v>
      </c>
      <c r="I79" s="132" t="s">
        <v>121</v>
      </c>
      <c r="J79" s="132"/>
      <c r="K79" s="132" t="s">
        <v>122</v>
      </c>
      <c r="L79" s="132"/>
      <c r="M79" s="97" t="s">
        <v>119</v>
      </c>
      <c r="N79" s="133" t="s">
        <v>125</v>
      </c>
      <c r="O79" s="133"/>
      <c r="P79" s="8"/>
      <c r="Q79" s="3"/>
      <c r="R79" s="9" t="s">
        <v>10</v>
      </c>
      <c r="S79" s="9"/>
      <c r="T79" s="9"/>
      <c r="U79" s="9"/>
      <c r="V79" s="9"/>
      <c r="W79" s="9"/>
      <c r="X79" s="9"/>
      <c r="Y79" s="9"/>
      <c r="Z79" s="9"/>
      <c r="AA79" s="9"/>
      <c r="AB79" s="59" t="s">
        <v>92</v>
      </c>
      <c r="AC79" s="3"/>
      <c r="AD79" s="10" t="s">
        <v>11</v>
      </c>
      <c r="AE79" s="10"/>
      <c r="AF79" s="10"/>
      <c r="AG79" s="10"/>
      <c r="AH79" s="10"/>
      <c r="AI79" s="10"/>
      <c r="AJ79" s="10"/>
      <c r="AK79" s="10"/>
      <c r="AL79" s="10"/>
      <c r="AM79" s="10"/>
      <c r="AN79" s="60" t="s">
        <v>11</v>
      </c>
      <c r="AO79" s="3"/>
      <c r="AP79" s="3"/>
      <c r="AQ79" s="3"/>
      <c r="AR79" s="3"/>
    </row>
    <row r="80" spans="1:44" ht="14.65" thickBot="1" x14ac:dyDescent="0.5">
      <c r="B80" s="8" t="s">
        <v>96</v>
      </c>
      <c r="C80" s="8" t="s">
        <v>97</v>
      </c>
      <c r="D80" s="8" t="s">
        <v>96</v>
      </c>
      <c r="E80" s="8" t="s">
        <v>97</v>
      </c>
      <c r="F80" s="8" t="s">
        <v>96</v>
      </c>
      <c r="G80" s="8" t="s">
        <v>97</v>
      </c>
      <c r="H80" s="8" t="s">
        <v>102</v>
      </c>
      <c r="I80" s="8" t="s">
        <v>96</v>
      </c>
      <c r="J80" s="8" t="s">
        <v>97</v>
      </c>
      <c r="K80" s="8" t="s">
        <v>96</v>
      </c>
      <c r="L80" s="8" t="s">
        <v>97</v>
      </c>
      <c r="M80" s="8" t="s">
        <v>120</v>
      </c>
      <c r="N80" s="121" t="s">
        <v>124</v>
      </c>
      <c r="O80" s="121" t="s">
        <v>123</v>
      </c>
      <c r="P80" s="8"/>
      <c r="Q80" s="27" t="s">
        <v>85</v>
      </c>
      <c r="R80" s="8">
        <v>2020</v>
      </c>
      <c r="S80" s="8">
        <v>2021</v>
      </c>
      <c r="T80" s="8">
        <v>2022</v>
      </c>
      <c r="U80" s="8">
        <v>2023</v>
      </c>
      <c r="V80" s="8">
        <v>2024</v>
      </c>
      <c r="W80" s="8">
        <v>2025</v>
      </c>
      <c r="X80" s="8">
        <v>2026</v>
      </c>
      <c r="Y80" s="8">
        <v>2027</v>
      </c>
      <c r="Z80" s="8">
        <v>2028</v>
      </c>
      <c r="AA80" s="8">
        <v>2029</v>
      </c>
      <c r="AB80" s="8" t="s">
        <v>9</v>
      </c>
      <c r="AC80" s="3"/>
      <c r="AD80" s="8">
        <v>2020</v>
      </c>
      <c r="AE80" s="8">
        <v>2021</v>
      </c>
      <c r="AF80" s="8">
        <v>2022</v>
      </c>
      <c r="AG80" s="8">
        <v>2023</v>
      </c>
      <c r="AH80" s="8">
        <v>2024</v>
      </c>
      <c r="AI80" s="8">
        <v>2025</v>
      </c>
      <c r="AJ80" s="8">
        <v>2026</v>
      </c>
      <c r="AK80" s="8">
        <v>2027</v>
      </c>
      <c r="AL80" s="8">
        <v>2028</v>
      </c>
      <c r="AM80" s="8">
        <v>2029</v>
      </c>
      <c r="AN80" s="8" t="s">
        <v>9</v>
      </c>
      <c r="AO80" s="3"/>
      <c r="AP80" s="3"/>
      <c r="AQ80" s="3"/>
      <c r="AR80" s="3"/>
    </row>
    <row r="81" spans="1:44" x14ac:dyDescent="0.45">
      <c r="B81" s="61">
        <v>9.6</v>
      </c>
      <c r="C81" s="62">
        <v>28</v>
      </c>
      <c r="D81" s="62">
        <v>4.3</v>
      </c>
      <c r="E81" s="62">
        <v>4.8</v>
      </c>
      <c r="F81" s="85">
        <f>(B81-D81)/(($AB81+$AN81)/1000)</f>
        <v>2.1632653061224487</v>
      </c>
      <c r="G81" s="86">
        <f>(C81-E81)/(($AB81+$AN81)/1000)</f>
        <v>9.4693877551020407</v>
      </c>
      <c r="H81" s="95">
        <f t="shared" ref="H81:H89" si="65">1-(AVERAGE(D81:E81)/AVERAGE(B81:C81))</f>
        <v>0.75797872340425532</v>
      </c>
      <c r="I81" s="85">
        <f t="shared" ref="I81:L82" si="66">B81/$C$89*100</f>
        <v>0.28469750889679712</v>
      </c>
      <c r="J81" s="104">
        <f t="shared" si="66"/>
        <v>0.83036773428232491</v>
      </c>
      <c r="K81" s="104">
        <f t="shared" si="66"/>
        <v>0.12752075919335706</v>
      </c>
      <c r="L81" s="104">
        <f t="shared" si="66"/>
        <v>0.14234875444839856</v>
      </c>
      <c r="M81" s="105">
        <f>(AVERAGE(I81:J81)-AVERAGE(K81:L81))/AVERAGE(I81:J81)</f>
        <v>0.75797872340425532</v>
      </c>
      <c r="N81" s="125">
        <f>AB81</f>
        <v>0</v>
      </c>
      <c r="O81" s="126">
        <f>AN81</f>
        <v>2450</v>
      </c>
      <c r="P81" s="8" t="s">
        <v>58</v>
      </c>
      <c r="Q81" s="4" t="s">
        <v>110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>
        <f t="shared" ref="AB81:AB88" si="67">SUM(R81:AA81)</f>
        <v>0</v>
      </c>
      <c r="AC81" s="14"/>
      <c r="AD81" s="14">
        <v>200</v>
      </c>
      <c r="AE81" s="14">
        <v>250</v>
      </c>
      <c r="AF81" s="14">
        <v>250</v>
      </c>
      <c r="AG81" s="14">
        <v>250</v>
      </c>
      <c r="AH81" s="14">
        <v>250</v>
      </c>
      <c r="AI81" s="14">
        <v>250</v>
      </c>
      <c r="AJ81" s="14">
        <v>250</v>
      </c>
      <c r="AK81" s="14">
        <v>250</v>
      </c>
      <c r="AL81" s="14">
        <v>250</v>
      </c>
      <c r="AM81" s="14">
        <v>250</v>
      </c>
      <c r="AN81" s="15">
        <f t="shared" ref="AN81:AN88" si="68">SUM(AD81:AM81)</f>
        <v>2450</v>
      </c>
      <c r="AO81" s="3"/>
      <c r="AP81" s="3"/>
      <c r="AQ81" s="3"/>
      <c r="AR81" s="3"/>
    </row>
    <row r="82" spans="1:44" x14ac:dyDescent="0.45">
      <c r="B82" s="64">
        <v>4</v>
      </c>
      <c r="C82" s="65">
        <v>59</v>
      </c>
      <c r="D82" s="65">
        <v>1.1000000000000001</v>
      </c>
      <c r="E82" s="65">
        <v>2.6</v>
      </c>
      <c r="F82" s="87">
        <f>(B82-D82)/(($AB82+$AN82)/1000)</f>
        <v>0.57999999999999996</v>
      </c>
      <c r="G82" s="88">
        <f>(C82-E82)/(($AB82+$AN82)/1000)</f>
        <v>11.28</v>
      </c>
      <c r="H82" s="95">
        <f t="shared" si="65"/>
        <v>0.94126984126984126</v>
      </c>
      <c r="I82" s="87">
        <f t="shared" si="66"/>
        <v>0.11862396204033215</v>
      </c>
      <c r="J82" s="101">
        <f t="shared" si="66"/>
        <v>1.749703440094899</v>
      </c>
      <c r="K82" s="101">
        <f t="shared" si="66"/>
        <v>3.262158956109134E-2</v>
      </c>
      <c r="L82" s="101">
        <f t="shared" si="66"/>
        <v>7.7105575326215897E-2</v>
      </c>
      <c r="M82" s="106">
        <f t="shared" ref="M82:M89" si="69">(AVERAGE(I82:J82)-AVERAGE(K82:L82))/AVERAGE(I82:J82)</f>
        <v>0.94126984126984126</v>
      </c>
      <c r="N82" s="127">
        <f t="shared" ref="N82:N89" si="70">AB82</f>
        <v>3000</v>
      </c>
      <c r="O82" s="128">
        <f t="shared" ref="O82:O89" si="71">AN82</f>
        <v>2000</v>
      </c>
      <c r="P82" s="8" t="s">
        <v>62</v>
      </c>
      <c r="Q82" s="5" t="s">
        <v>109</v>
      </c>
      <c r="R82" s="16">
        <v>300</v>
      </c>
      <c r="S82" s="16">
        <v>300</v>
      </c>
      <c r="T82" s="16">
        <v>300</v>
      </c>
      <c r="U82" s="16">
        <v>300</v>
      </c>
      <c r="V82" s="16">
        <v>300</v>
      </c>
      <c r="W82" s="16">
        <v>300</v>
      </c>
      <c r="X82" s="16">
        <v>300</v>
      </c>
      <c r="Y82" s="16">
        <v>300</v>
      </c>
      <c r="Z82" s="16">
        <v>300</v>
      </c>
      <c r="AA82" s="16">
        <v>300</v>
      </c>
      <c r="AB82" s="16">
        <f t="shared" si="67"/>
        <v>3000</v>
      </c>
      <c r="AC82" s="16"/>
      <c r="AD82" s="16">
        <v>200</v>
      </c>
      <c r="AE82" s="16">
        <v>200</v>
      </c>
      <c r="AF82" s="16">
        <v>200</v>
      </c>
      <c r="AG82" s="16">
        <v>200</v>
      </c>
      <c r="AH82" s="16">
        <v>200</v>
      </c>
      <c r="AI82" s="16">
        <v>200</v>
      </c>
      <c r="AJ82" s="16">
        <v>200</v>
      </c>
      <c r="AK82" s="16">
        <v>200</v>
      </c>
      <c r="AL82" s="16">
        <v>200</v>
      </c>
      <c r="AM82" s="16">
        <v>200</v>
      </c>
      <c r="AN82" s="17">
        <f>SUM(AD82:AM82)</f>
        <v>2000</v>
      </c>
      <c r="AO82" s="3"/>
      <c r="AP82" s="3"/>
      <c r="AQ82" s="3"/>
      <c r="AR82" s="3"/>
    </row>
    <row r="83" spans="1:44" x14ac:dyDescent="0.45">
      <c r="B83" s="64"/>
      <c r="C83" s="65"/>
      <c r="D83" s="65"/>
      <c r="E83" s="65"/>
      <c r="F83" s="87"/>
      <c r="G83" s="88"/>
      <c r="H83" s="95"/>
      <c r="I83" s="87"/>
      <c r="J83" s="101"/>
      <c r="K83" s="101"/>
      <c r="L83" s="101"/>
      <c r="M83" s="106"/>
      <c r="N83" s="127">
        <f t="shared" si="70"/>
        <v>44000</v>
      </c>
      <c r="O83" s="128">
        <f t="shared" si="71"/>
        <v>0</v>
      </c>
      <c r="P83" s="8" t="s">
        <v>64</v>
      </c>
      <c r="Q83" s="5" t="s">
        <v>104</v>
      </c>
      <c r="R83" s="16">
        <v>1000</v>
      </c>
      <c r="S83" s="16">
        <v>3000</v>
      </c>
      <c r="T83" s="16">
        <v>5000</v>
      </c>
      <c r="U83" s="16">
        <v>5000</v>
      </c>
      <c r="V83" s="16">
        <v>5000</v>
      </c>
      <c r="W83" s="16">
        <v>5000</v>
      </c>
      <c r="X83" s="16">
        <v>5000</v>
      </c>
      <c r="Y83" s="16">
        <v>5000</v>
      </c>
      <c r="Z83" s="16">
        <v>5000</v>
      </c>
      <c r="AA83" s="16">
        <v>5000</v>
      </c>
      <c r="AB83" s="16">
        <v>44000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7"/>
      <c r="AO83" s="3" t="s">
        <v>105</v>
      </c>
      <c r="AP83" s="3"/>
      <c r="AQ83" s="3"/>
      <c r="AR83" s="3"/>
    </row>
    <row r="84" spans="1:44" x14ac:dyDescent="0.45">
      <c r="B84" s="64">
        <v>21</v>
      </c>
      <c r="C84" s="65">
        <v>57</v>
      </c>
      <c r="D84" s="65">
        <v>0.6</v>
      </c>
      <c r="E84" s="65">
        <v>4.2</v>
      </c>
      <c r="F84" s="87">
        <f t="shared" ref="F84:F89" si="72">(B84-D84)/(($AB84+$AN84)/1000)</f>
        <v>203.99999999999997</v>
      </c>
      <c r="G84" s="88">
        <f t="shared" ref="G84:G89" si="73">(C84-E84)/(($AB84+$AN84)/1000)</f>
        <v>527.99999999999989</v>
      </c>
      <c r="H84" s="95">
        <f t="shared" si="65"/>
        <v>0.93846153846153846</v>
      </c>
      <c r="I84" s="87">
        <f>B84/$C$89*100</f>
        <v>0.62277580071174377</v>
      </c>
      <c r="J84" s="101">
        <f>C84/$C$89*100</f>
        <v>1.6903914590747333</v>
      </c>
      <c r="K84" s="101">
        <f>D84/$C$89*100</f>
        <v>1.779359430604982E-2</v>
      </c>
      <c r="L84" s="101">
        <f>E84/$C$89*100</f>
        <v>0.12455516014234876</v>
      </c>
      <c r="M84" s="106">
        <f t="shared" si="69"/>
        <v>0.93846153846153846</v>
      </c>
      <c r="N84" s="127">
        <f t="shared" si="70"/>
        <v>0</v>
      </c>
      <c r="O84" s="128">
        <f t="shared" si="71"/>
        <v>100</v>
      </c>
      <c r="P84" s="8" t="s">
        <v>70</v>
      </c>
      <c r="Q84" s="5" t="s">
        <v>19</v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>
        <f t="shared" si="67"/>
        <v>0</v>
      </c>
      <c r="AC84" s="16"/>
      <c r="AD84" s="18">
        <v>50</v>
      </c>
      <c r="AE84" s="16"/>
      <c r="AF84" s="16"/>
      <c r="AG84" s="16"/>
      <c r="AH84" s="16"/>
      <c r="AI84" s="16"/>
      <c r="AJ84" s="18">
        <v>50</v>
      </c>
      <c r="AK84" s="16"/>
      <c r="AL84" s="16"/>
      <c r="AM84" s="16"/>
      <c r="AN84" s="17">
        <f t="shared" si="68"/>
        <v>100</v>
      </c>
      <c r="AO84" s="3"/>
      <c r="AP84" s="3"/>
      <c r="AQ84" s="3"/>
      <c r="AR84" s="3"/>
    </row>
    <row r="85" spans="1:44" x14ac:dyDescent="0.45">
      <c r="B85" s="64" t="s">
        <v>98</v>
      </c>
      <c r="C85" s="65" t="s">
        <v>98</v>
      </c>
      <c r="D85" s="65" t="s">
        <v>98</v>
      </c>
      <c r="E85" s="65" t="s">
        <v>98</v>
      </c>
      <c r="F85" s="87"/>
      <c r="G85" s="88"/>
      <c r="H85" s="95" t="s">
        <v>111</v>
      </c>
      <c r="I85" s="87"/>
      <c r="J85" s="101"/>
      <c r="K85" s="101"/>
      <c r="L85" s="101"/>
      <c r="M85" s="106"/>
      <c r="N85" s="127">
        <f t="shared" si="70"/>
        <v>0</v>
      </c>
      <c r="O85" s="128">
        <f t="shared" si="71"/>
        <v>20</v>
      </c>
      <c r="P85" s="8" t="s">
        <v>72</v>
      </c>
      <c r="Q85" s="5" t="s">
        <v>21</v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>
        <f t="shared" si="67"/>
        <v>0</v>
      </c>
      <c r="AC85" s="16"/>
      <c r="AD85" s="18">
        <v>2</v>
      </c>
      <c r="AE85" s="18">
        <v>2</v>
      </c>
      <c r="AF85" s="18">
        <v>2</v>
      </c>
      <c r="AG85" s="18">
        <v>2</v>
      </c>
      <c r="AH85" s="18">
        <v>2</v>
      </c>
      <c r="AI85" s="18">
        <v>2</v>
      </c>
      <c r="AJ85" s="18">
        <v>2</v>
      </c>
      <c r="AK85" s="18">
        <v>2</v>
      </c>
      <c r="AL85" s="18">
        <v>2</v>
      </c>
      <c r="AM85" s="18">
        <v>2</v>
      </c>
      <c r="AN85" s="17">
        <f t="shared" si="68"/>
        <v>20</v>
      </c>
      <c r="AO85" s="3"/>
      <c r="AP85" s="3"/>
      <c r="AQ85" s="3"/>
      <c r="AR85" s="3"/>
    </row>
    <row r="86" spans="1:44" x14ac:dyDescent="0.45">
      <c r="B86" s="75">
        <v>22.6</v>
      </c>
      <c r="C86" s="73">
        <v>39</v>
      </c>
      <c r="D86" s="73">
        <v>5.63</v>
      </c>
      <c r="E86" s="8">
        <v>13.2</v>
      </c>
      <c r="F86" s="87">
        <f t="shared" si="72"/>
        <v>2.9038329911019853</v>
      </c>
      <c r="G86" s="88">
        <f t="shared" si="73"/>
        <v>4.4147843942505132</v>
      </c>
      <c r="H86" s="95">
        <f t="shared" si="65"/>
        <v>0.69431818181818183</v>
      </c>
      <c r="I86" s="87">
        <f t="shared" ref="I86:L89" si="74">B86/$C$89*100</f>
        <v>0.67022538552787669</v>
      </c>
      <c r="J86" s="101">
        <f t="shared" si="74"/>
        <v>1.1565836298932384</v>
      </c>
      <c r="K86" s="101">
        <f t="shared" si="74"/>
        <v>0.16696322657176749</v>
      </c>
      <c r="L86" s="101">
        <f t="shared" si="74"/>
        <v>0.3914590747330961</v>
      </c>
      <c r="M86" s="106">
        <f t="shared" si="69"/>
        <v>0.69431818181818183</v>
      </c>
      <c r="N86" s="127">
        <f t="shared" si="70"/>
        <v>5400</v>
      </c>
      <c r="O86" s="128">
        <f t="shared" si="71"/>
        <v>444</v>
      </c>
      <c r="P86" s="8" t="s">
        <v>77</v>
      </c>
      <c r="Q86" s="5" t="s">
        <v>84</v>
      </c>
      <c r="R86" s="16">
        <v>200</v>
      </c>
      <c r="S86" s="16">
        <v>400</v>
      </c>
      <c r="T86" s="18">
        <v>600</v>
      </c>
      <c r="U86" s="18">
        <v>600</v>
      </c>
      <c r="V86" s="18">
        <v>600</v>
      </c>
      <c r="W86" s="18">
        <v>600</v>
      </c>
      <c r="X86" s="18">
        <v>600</v>
      </c>
      <c r="Y86" s="18">
        <v>600</v>
      </c>
      <c r="Z86" s="18">
        <v>600</v>
      </c>
      <c r="AA86" s="18">
        <v>600</v>
      </c>
      <c r="AB86" s="16">
        <f t="shared" si="67"/>
        <v>5400</v>
      </c>
      <c r="AC86" s="16"/>
      <c r="AD86" s="16">
        <v>3</v>
      </c>
      <c r="AE86" s="16">
        <v>9</v>
      </c>
      <c r="AF86" s="16">
        <v>19</v>
      </c>
      <c r="AG86" s="16">
        <v>29</v>
      </c>
      <c r="AH86" s="16">
        <v>39</v>
      </c>
      <c r="AI86" s="16">
        <v>49</v>
      </c>
      <c r="AJ86" s="16">
        <v>59</v>
      </c>
      <c r="AK86" s="16">
        <v>69</v>
      </c>
      <c r="AL86" s="16">
        <v>79</v>
      </c>
      <c r="AM86" s="16">
        <v>89</v>
      </c>
      <c r="AN86" s="17">
        <f t="shared" si="68"/>
        <v>444</v>
      </c>
      <c r="AO86" s="3"/>
      <c r="AP86" s="3"/>
      <c r="AQ86" s="3"/>
      <c r="AR86" s="3"/>
    </row>
    <row r="87" spans="1:44" x14ac:dyDescent="0.45">
      <c r="B87" s="75">
        <v>823.6</v>
      </c>
      <c r="C87" s="8">
        <v>1980.75</v>
      </c>
      <c r="D87" s="73">
        <v>6.83</v>
      </c>
      <c r="E87" s="8">
        <v>41</v>
      </c>
      <c r="F87" s="87">
        <f t="shared" si="72"/>
        <v>6.8064166666666663</v>
      </c>
      <c r="G87" s="88">
        <f t="shared" si="73"/>
        <v>16.164583333333333</v>
      </c>
      <c r="H87" s="95">
        <f t="shared" si="65"/>
        <v>0.98294435430670213</v>
      </c>
      <c r="I87" s="87">
        <f t="shared" si="74"/>
        <v>24.424673784104389</v>
      </c>
      <c r="J87" s="101">
        <f t="shared" si="74"/>
        <v>58.741103202846979</v>
      </c>
      <c r="K87" s="101">
        <f t="shared" si="74"/>
        <v>0.20255041518386716</v>
      </c>
      <c r="L87" s="101">
        <f t="shared" si="74"/>
        <v>1.2158956109134045</v>
      </c>
      <c r="M87" s="106">
        <f t="shared" si="69"/>
        <v>0.98294435430670213</v>
      </c>
      <c r="N87" s="127">
        <f t="shared" si="70"/>
        <v>120000</v>
      </c>
      <c r="O87" s="128">
        <f t="shared" si="71"/>
        <v>0</v>
      </c>
      <c r="P87" s="8" t="s">
        <v>80</v>
      </c>
      <c r="Q87" s="5" t="s">
        <v>49</v>
      </c>
      <c r="R87" s="18">
        <v>2000</v>
      </c>
      <c r="S87" s="18">
        <v>6500</v>
      </c>
      <c r="T87" s="18">
        <v>10000</v>
      </c>
      <c r="U87" s="18">
        <v>14500</v>
      </c>
      <c r="V87" s="18">
        <v>14500</v>
      </c>
      <c r="W87" s="18">
        <v>14500</v>
      </c>
      <c r="X87" s="18">
        <v>14500</v>
      </c>
      <c r="Y87" s="18">
        <v>14500</v>
      </c>
      <c r="Z87" s="18">
        <v>14500</v>
      </c>
      <c r="AA87" s="18">
        <v>14500</v>
      </c>
      <c r="AB87" s="16">
        <f t="shared" si="67"/>
        <v>120000</v>
      </c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7">
        <f t="shared" si="68"/>
        <v>0</v>
      </c>
      <c r="AO87" s="3"/>
      <c r="AP87" s="3"/>
      <c r="AQ87" s="3"/>
      <c r="AR87" s="3"/>
    </row>
    <row r="88" spans="1:44" ht="14.65" thickBot="1" x14ac:dyDescent="0.5">
      <c r="B88" s="76">
        <v>502.4</v>
      </c>
      <c r="C88" s="77">
        <v>1208.25</v>
      </c>
      <c r="D88" s="77">
        <v>4.17</v>
      </c>
      <c r="E88" s="77">
        <v>25</v>
      </c>
      <c r="F88" s="89">
        <f t="shared" si="72"/>
        <v>6.8064207650273216</v>
      </c>
      <c r="G88" s="90">
        <f t="shared" si="73"/>
        <v>16.164617486338798</v>
      </c>
      <c r="H88" s="95">
        <f t="shared" si="65"/>
        <v>0.98294800222137779</v>
      </c>
      <c r="I88" s="89">
        <f t="shared" si="74"/>
        <v>14.899169632265716</v>
      </c>
      <c r="J88" s="107">
        <f t="shared" si="74"/>
        <v>35.831850533807831</v>
      </c>
      <c r="K88" s="107">
        <f t="shared" si="74"/>
        <v>0.12366548042704625</v>
      </c>
      <c r="L88" s="107">
        <f t="shared" si="74"/>
        <v>0.74139976275207597</v>
      </c>
      <c r="M88" s="108">
        <f t="shared" si="69"/>
        <v>0.98294800222137779</v>
      </c>
      <c r="N88" s="129">
        <f t="shared" si="70"/>
        <v>73200</v>
      </c>
      <c r="O88" s="130">
        <f t="shared" si="71"/>
        <v>0</v>
      </c>
      <c r="P88" s="8" t="s">
        <v>81</v>
      </c>
      <c r="Q88" s="7" t="s">
        <v>50</v>
      </c>
      <c r="R88" s="22">
        <v>1000</v>
      </c>
      <c r="S88" s="22">
        <v>5000</v>
      </c>
      <c r="T88" s="22">
        <v>8400</v>
      </c>
      <c r="U88" s="22">
        <v>8400</v>
      </c>
      <c r="V88" s="22">
        <v>8400</v>
      </c>
      <c r="W88" s="22">
        <v>8400</v>
      </c>
      <c r="X88" s="22">
        <v>8400</v>
      </c>
      <c r="Y88" s="22">
        <v>8400</v>
      </c>
      <c r="Z88" s="22">
        <v>8400</v>
      </c>
      <c r="AA88" s="22">
        <v>8400</v>
      </c>
      <c r="AB88" s="19">
        <f t="shared" si="67"/>
        <v>73200</v>
      </c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20">
        <f t="shared" si="68"/>
        <v>0</v>
      </c>
      <c r="AO88" s="3"/>
      <c r="AP88" s="3"/>
      <c r="AQ88" s="3"/>
      <c r="AR88" s="3"/>
    </row>
    <row r="89" spans="1:44" s="24" customFormat="1" x14ac:dyDescent="0.45">
      <c r="A89" s="24" t="s">
        <v>99</v>
      </c>
      <c r="B89" s="72">
        <f>SUM(B81:B88)</f>
        <v>1383.2</v>
      </c>
      <c r="C89" s="72">
        <f>SUM(C81:C88)</f>
        <v>3372</v>
      </c>
      <c r="D89" s="72">
        <f>SUM(D81:D88)</f>
        <v>22.630000000000003</v>
      </c>
      <c r="E89" s="72">
        <f>SUM(E81:E88)</f>
        <v>90.8</v>
      </c>
      <c r="F89" s="84">
        <f t="shared" si="72"/>
        <v>5.42894650737788</v>
      </c>
      <c r="G89" s="84">
        <f t="shared" si="73"/>
        <v>13.092644465193484</v>
      </c>
      <c r="H89" s="95">
        <f t="shared" si="65"/>
        <v>0.97614611372812921</v>
      </c>
      <c r="I89" s="84">
        <f t="shared" si="74"/>
        <v>41.020166073546861</v>
      </c>
      <c r="J89" s="84">
        <f t="shared" si="74"/>
        <v>100</v>
      </c>
      <c r="K89" s="84">
        <f t="shared" si="74"/>
        <v>0.67111506524317921</v>
      </c>
      <c r="L89" s="84">
        <f t="shared" si="74"/>
        <v>2.6927639383155397</v>
      </c>
      <c r="M89" s="103">
        <f t="shared" si="69"/>
        <v>0.97614611372812932</v>
      </c>
      <c r="N89" s="122">
        <f t="shared" si="70"/>
        <v>245600</v>
      </c>
      <c r="O89" s="122">
        <f t="shared" si="71"/>
        <v>5014</v>
      </c>
      <c r="P89" s="31"/>
      <c r="Q89" s="27" t="s">
        <v>90</v>
      </c>
      <c r="R89" s="28">
        <f t="shared" ref="R89:AB89" si="75">SUM(R81:R88)</f>
        <v>4500</v>
      </c>
      <c r="S89" s="28">
        <f t="shared" si="75"/>
        <v>15200</v>
      </c>
      <c r="T89" s="28">
        <f t="shared" si="75"/>
        <v>24300</v>
      </c>
      <c r="U89" s="28">
        <f t="shared" si="75"/>
        <v>28800</v>
      </c>
      <c r="V89" s="28">
        <f t="shared" si="75"/>
        <v>28800</v>
      </c>
      <c r="W89" s="28">
        <f t="shared" si="75"/>
        <v>28800</v>
      </c>
      <c r="X89" s="28">
        <f t="shared" si="75"/>
        <v>28800</v>
      </c>
      <c r="Y89" s="28">
        <f t="shared" si="75"/>
        <v>28800</v>
      </c>
      <c r="Z89" s="28">
        <f t="shared" si="75"/>
        <v>28800</v>
      </c>
      <c r="AA89" s="28">
        <f t="shared" si="75"/>
        <v>28800</v>
      </c>
      <c r="AB89" s="28">
        <f t="shared" si="75"/>
        <v>245600</v>
      </c>
      <c r="AC89" s="2"/>
      <c r="AD89" s="28">
        <f t="shared" ref="AD89:AM89" si="76">SUM(AD81:AD88)</f>
        <v>455</v>
      </c>
      <c r="AE89" s="28">
        <f t="shared" si="76"/>
        <v>461</v>
      </c>
      <c r="AF89" s="28">
        <f t="shared" si="76"/>
        <v>471</v>
      </c>
      <c r="AG89" s="28">
        <f t="shared" si="76"/>
        <v>481</v>
      </c>
      <c r="AH89" s="28">
        <f t="shared" si="76"/>
        <v>491</v>
      </c>
      <c r="AI89" s="28">
        <f t="shared" si="76"/>
        <v>501</v>
      </c>
      <c r="AJ89" s="28">
        <f t="shared" si="76"/>
        <v>561</v>
      </c>
      <c r="AK89" s="28">
        <f t="shared" si="76"/>
        <v>521</v>
      </c>
      <c r="AL89" s="28">
        <f t="shared" si="76"/>
        <v>531</v>
      </c>
      <c r="AM89" s="28">
        <f t="shared" si="76"/>
        <v>541</v>
      </c>
      <c r="AN89" s="28">
        <f>SUM(AN81:AN88)</f>
        <v>5014</v>
      </c>
      <c r="AO89" s="2"/>
      <c r="AP89" s="2"/>
      <c r="AQ89" s="2"/>
      <c r="AR89" s="2"/>
    </row>
    <row r="90" spans="1:44" x14ac:dyDescent="0.45">
      <c r="A90" s="24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123"/>
      <c r="O90" s="123"/>
      <c r="P90" s="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  <c r="N91" s="122"/>
      <c r="O91" s="122"/>
      <c r="P91" s="8"/>
      <c r="Q91" s="3"/>
      <c r="AA91" s="45" t="s">
        <v>91</v>
      </c>
      <c r="AB91" s="46">
        <f>AB55+AB62+AB77+AB89</f>
        <v>268965</v>
      </c>
      <c r="AM91" s="47" t="s">
        <v>91</v>
      </c>
      <c r="AN91" s="48">
        <f>AN55+AN62+AN77+AN89</f>
        <v>59585.7</v>
      </c>
    </row>
    <row r="92" spans="1:44" x14ac:dyDescent="0.45">
      <c r="B92" s="117"/>
      <c r="C92" s="3"/>
      <c r="D92" s="3"/>
      <c r="E92" s="118"/>
      <c r="F92" s="118"/>
      <c r="G92" s="118"/>
      <c r="H92" s="16"/>
      <c r="I92" s="16"/>
      <c r="J92" s="16"/>
      <c r="K92" s="131"/>
      <c r="L92" s="16"/>
      <c r="M92" s="16"/>
      <c r="N92" s="124"/>
      <c r="O92" s="124"/>
      <c r="P92" s="71"/>
      <c r="Q92" s="16"/>
      <c r="AE92" s="98"/>
      <c r="AF92" s="98"/>
      <c r="AG92" s="98"/>
    </row>
    <row r="93" spans="1:44" x14ac:dyDescent="0.45">
      <c r="B93" s="117"/>
      <c r="C93" s="3"/>
      <c r="D93" s="3"/>
      <c r="E93" s="118"/>
      <c r="F93" s="118"/>
      <c r="G93" s="118"/>
      <c r="H93" s="16"/>
      <c r="I93" s="16"/>
      <c r="J93" s="16"/>
      <c r="K93" s="16"/>
      <c r="L93" s="16"/>
      <c r="M93" s="16"/>
      <c r="N93" s="124"/>
      <c r="O93" s="124"/>
      <c r="P93" s="71"/>
      <c r="Q93" s="118"/>
      <c r="AE93" s="98"/>
      <c r="AF93" s="99"/>
      <c r="AG93" s="98"/>
    </row>
    <row r="94" spans="1:44" x14ac:dyDescent="0.45">
      <c r="B94" s="117"/>
      <c r="C94" s="3"/>
      <c r="D94" s="3"/>
      <c r="E94" s="118"/>
      <c r="F94" s="118"/>
      <c r="G94" s="118"/>
      <c r="H94" s="16"/>
      <c r="I94" s="16"/>
      <c r="J94" s="16"/>
      <c r="K94" s="16"/>
      <c r="L94" s="16"/>
      <c r="M94" s="16"/>
      <c r="N94" s="124"/>
      <c r="O94" s="124"/>
      <c r="P94" s="71"/>
      <c r="Q94" s="118"/>
      <c r="AE94" s="98"/>
      <c r="AF94" s="100"/>
      <c r="AG94" s="98"/>
    </row>
    <row r="95" spans="1:44" x14ac:dyDescent="0.45">
      <c r="B95" s="117"/>
      <c r="C95" s="3"/>
      <c r="D95" s="3"/>
      <c r="E95" s="118"/>
      <c r="F95" s="118"/>
      <c r="G95" s="118"/>
      <c r="H95" s="16"/>
      <c r="I95" s="16"/>
      <c r="J95" s="16"/>
      <c r="K95" s="16"/>
      <c r="L95" s="16"/>
      <c r="M95" s="16"/>
      <c r="N95" s="124"/>
      <c r="O95" s="124"/>
      <c r="P95" s="71"/>
      <c r="Q95" s="3"/>
      <c r="AE95" s="98"/>
      <c r="AF95" s="100"/>
      <c r="AG95" s="98"/>
    </row>
    <row r="96" spans="1:44" x14ac:dyDescent="0.45">
      <c r="B96" s="3"/>
      <c r="C96" s="3"/>
      <c r="D96" s="3"/>
      <c r="E96" s="118"/>
      <c r="F96" s="118"/>
      <c r="G96" s="118"/>
      <c r="H96" s="16"/>
      <c r="I96" s="16"/>
      <c r="J96" s="16"/>
      <c r="K96" s="16"/>
      <c r="L96" s="16"/>
      <c r="M96" s="16"/>
      <c r="N96" s="124"/>
      <c r="O96" s="124"/>
      <c r="P96" s="71"/>
      <c r="Q96" s="3"/>
      <c r="AE96" s="98"/>
      <c r="AF96" s="100"/>
      <c r="AG96" s="98"/>
    </row>
    <row r="97" spans="2:33" x14ac:dyDescent="0.45">
      <c r="B97" s="117"/>
      <c r="C97" s="3"/>
      <c r="D97" s="3"/>
      <c r="E97" s="118"/>
      <c r="F97" s="118"/>
      <c r="G97" s="118"/>
      <c r="H97" s="16"/>
      <c r="I97" s="16"/>
      <c r="J97" s="16"/>
      <c r="K97" s="16"/>
      <c r="L97" s="16"/>
      <c r="M97" s="16"/>
      <c r="N97" s="124"/>
      <c r="O97" s="124"/>
      <c r="P97" s="71"/>
      <c r="Q97" s="3"/>
      <c r="AE97" s="98"/>
      <c r="AF97" s="100"/>
      <c r="AG97" s="98"/>
    </row>
    <row r="98" spans="2:33" x14ac:dyDescent="0.45">
      <c r="B98" s="117"/>
      <c r="C98" s="3"/>
      <c r="D98" s="3"/>
      <c r="E98" s="118"/>
      <c r="F98" s="118"/>
      <c r="G98" s="118"/>
      <c r="H98" s="16"/>
      <c r="I98" s="16"/>
      <c r="J98" s="16"/>
      <c r="K98" s="16"/>
      <c r="L98" s="16"/>
      <c r="M98" s="16"/>
      <c r="N98" s="124"/>
      <c r="O98" s="124"/>
      <c r="P98" s="71"/>
      <c r="Q98" s="3"/>
      <c r="AE98" s="98"/>
      <c r="AF98" s="100"/>
      <c r="AG98" s="98"/>
    </row>
    <row r="99" spans="2:33" x14ac:dyDescent="0.45">
      <c r="B99" s="117"/>
      <c r="C99" s="3"/>
      <c r="D99" s="3"/>
      <c r="E99" s="118"/>
      <c r="F99" s="118"/>
      <c r="G99" s="118"/>
      <c r="H99" s="16"/>
      <c r="I99" s="16"/>
      <c r="J99" s="16"/>
      <c r="K99" s="16"/>
      <c r="L99" s="16"/>
      <c r="M99" s="16"/>
      <c r="N99" s="124"/>
      <c r="O99" s="124"/>
      <c r="P99" s="71"/>
      <c r="Q99" s="3"/>
      <c r="AE99" s="98"/>
      <c r="AF99" s="100"/>
      <c r="AG99" s="98"/>
    </row>
    <row r="100" spans="2:33" x14ac:dyDescent="0.45">
      <c r="B100" s="119"/>
      <c r="C100" s="3"/>
      <c r="D100" s="3"/>
      <c r="E100" s="118"/>
      <c r="F100" s="118"/>
      <c r="G100" s="118"/>
      <c r="H100" s="16"/>
      <c r="I100" s="16"/>
      <c r="J100" s="16"/>
      <c r="K100" s="16"/>
      <c r="L100" s="16"/>
      <c r="M100" s="16"/>
      <c r="N100" s="124"/>
      <c r="O100" s="124"/>
      <c r="P100" s="71"/>
      <c r="Q100" s="3"/>
      <c r="AE100" s="98"/>
      <c r="AF100" s="100"/>
      <c r="AG100" s="98"/>
    </row>
    <row r="101" spans="2:33" x14ac:dyDescent="0.45">
      <c r="B101" s="117"/>
      <c r="C101" s="3"/>
      <c r="D101" s="3"/>
      <c r="E101" s="118"/>
      <c r="F101" s="118"/>
      <c r="G101" s="118"/>
      <c r="H101" s="16"/>
      <c r="I101" s="16"/>
      <c r="J101" s="16"/>
      <c r="K101" s="16"/>
      <c r="L101" s="16"/>
      <c r="M101" s="16"/>
      <c r="N101" s="124"/>
      <c r="O101" s="124"/>
      <c r="P101" s="71"/>
      <c r="Q101" s="3"/>
      <c r="AE101" s="98"/>
      <c r="AF101" s="18"/>
      <c r="AG101" s="98"/>
    </row>
    <row r="102" spans="2:33" x14ac:dyDescent="0.45">
      <c r="B102" s="117"/>
      <c r="C102" s="3"/>
      <c r="D102" s="3"/>
      <c r="E102" s="118"/>
      <c r="F102" s="118"/>
      <c r="G102" s="118"/>
      <c r="H102" s="16"/>
      <c r="I102" s="16"/>
      <c r="J102" s="16"/>
      <c r="K102" s="16"/>
      <c r="L102" s="16"/>
      <c r="M102" s="16"/>
      <c r="N102" s="124"/>
      <c r="O102" s="124"/>
      <c r="P102" s="71"/>
      <c r="Q102" s="3"/>
    </row>
    <row r="103" spans="2:33" x14ac:dyDescent="0.4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21"/>
      <c r="O103" s="121"/>
      <c r="P103" s="8"/>
      <c r="Q103" s="3"/>
    </row>
    <row r="104" spans="2:33" x14ac:dyDescent="0.45">
      <c r="B104" s="3"/>
      <c r="C104" s="3"/>
      <c r="D104" s="3"/>
      <c r="E104" s="118"/>
      <c r="F104" s="118"/>
      <c r="G104" s="118"/>
      <c r="H104" s="16"/>
      <c r="I104" s="16"/>
      <c r="J104" s="16"/>
      <c r="K104" s="16"/>
      <c r="L104" s="16"/>
      <c r="M104" s="16"/>
      <c r="N104" s="124"/>
      <c r="O104" s="124"/>
      <c r="P104" s="71"/>
      <c r="Q104" s="118"/>
    </row>
    <row r="105" spans="2:33" x14ac:dyDescent="0.45">
      <c r="B105" s="3"/>
      <c r="C105" s="3"/>
      <c r="D105" s="3"/>
      <c r="E105" s="118"/>
      <c r="F105" s="118"/>
      <c r="G105" s="118"/>
      <c r="H105" s="16"/>
      <c r="I105" s="16"/>
      <c r="J105" s="16"/>
      <c r="K105" s="16"/>
      <c r="L105" s="16"/>
      <c r="M105" s="16"/>
      <c r="N105" s="124"/>
      <c r="O105" s="124"/>
      <c r="P105" s="71"/>
      <c r="Q105" s="118"/>
    </row>
    <row r="106" spans="2:33" x14ac:dyDescent="0.45">
      <c r="B106" s="3"/>
      <c r="C106" s="3"/>
      <c r="D106" s="3"/>
      <c r="E106" s="118"/>
      <c r="F106" s="118"/>
      <c r="G106" s="118"/>
      <c r="H106" s="16"/>
      <c r="I106" s="16"/>
      <c r="J106" s="16"/>
      <c r="K106" s="16"/>
      <c r="L106" s="16"/>
      <c r="M106" s="16"/>
      <c r="N106" s="124"/>
      <c r="O106" s="124"/>
      <c r="P106" s="71"/>
      <c r="Q106" s="16"/>
    </row>
    <row r="107" spans="2:33" x14ac:dyDescent="0.45">
      <c r="B107" s="3"/>
      <c r="C107" s="3"/>
      <c r="D107" s="3"/>
      <c r="E107" s="118"/>
      <c r="F107" s="118"/>
      <c r="G107" s="118"/>
      <c r="H107" s="16"/>
      <c r="I107" s="16"/>
      <c r="J107" s="16"/>
      <c r="K107" s="16"/>
      <c r="L107" s="16"/>
      <c r="M107" s="16"/>
      <c r="N107" s="124"/>
      <c r="O107" s="124"/>
      <c r="P107" s="71"/>
      <c r="Q107" s="3"/>
    </row>
    <row r="108" spans="2:33" x14ac:dyDescent="0.45">
      <c r="B108" s="3"/>
      <c r="C108" s="3"/>
      <c r="D108" s="3"/>
      <c r="E108" s="118"/>
      <c r="F108" s="118"/>
      <c r="G108" s="118"/>
      <c r="H108" s="16"/>
      <c r="I108" s="16"/>
      <c r="J108" s="16"/>
      <c r="K108" s="16"/>
      <c r="L108" s="16"/>
      <c r="M108" s="16"/>
      <c r="N108" s="124"/>
      <c r="O108" s="124"/>
      <c r="P108" s="71"/>
      <c r="Q108" s="3"/>
    </row>
    <row r="109" spans="2:33" x14ac:dyDescent="0.45">
      <c r="B109" s="3"/>
      <c r="C109" s="3"/>
      <c r="D109" s="3"/>
      <c r="E109" s="118"/>
      <c r="F109" s="118"/>
      <c r="G109" s="118"/>
      <c r="H109" s="16"/>
      <c r="I109" s="16"/>
      <c r="J109" s="16"/>
      <c r="K109" s="16"/>
      <c r="L109" s="16"/>
      <c r="M109" s="16"/>
      <c r="N109" s="124"/>
      <c r="O109" s="124"/>
      <c r="P109" s="71"/>
      <c r="Q109" s="3"/>
    </row>
    <row r="110" spans="2:33" x14ac:dyDescent="0.45">
      <c r="B110" s="3"/>
      <c r="C110" s="3"/>
      <c r="D110" s="3"/>
      <c r="E110" s="118"/>
      <c r="F110" s="118"/>
      <c r="G110" s="118"/>
      <c r="H110" s="16"/>
      <c r="I110" s="16"/>
      <c r="J110" s="16"/>
      <c r="K110" s="16"/>
      <c r="L110" s="16"/>
      <c r="M110" s="16"/>
      <c r="N110" s="124"/>
      <c r="O110" s="124"/>
      <c r="P110" s="71"/>
      <c r="Q110" s="3"/>
    </row>
    <row r="111" spans="2:33" x14ac:dyDescent="0.45">
      <c r="B111" s="3"/>
      <c r="C111" s="3"/>
      <c r="D111" s="3"/>
      <c r="E111" s="118"/>
      <c r="F111" s="118"/>
      <c r="G111" s="118"/>
      <c r="H111" s="16"/>
      <c r="I111" s="16"/>
      <c r="J111" s="16"/>
      <c r="K111" s="16"/>
      <c r="L111" s="16"/>
      <c r="M111" s="16"/>
      <c r="N111" s="124"/>
      <c r="O111" s="124"/>
      <c r="P111" s="71"/>
      <c r="Q111" s="3"/>
    </row>
    <row r="112" spans="2:33" x14ac:dyDescent="0.4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21"/>
      <c r="O112" s="121"/>
      <c r="P112" s="8"/>
      <c r="Q112" s="3"/>
    </row>
    <row r="113" spans="2:17" x14ac:dyDescent="0.4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21"/>
      <c r="O113" s="121"/>
      <c r="P113" s="8"/>
      <c r="Q113" s="3"/>
    </row>
    <row r="114" spans="2:17" x14ac:dyDescent="0.4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21"/>
      <c r="O114" s="121"/>
      <c r="P114" s="8"/>
      <c r="Q114" s="3"/>
    </row>
  </sheetData>
  <mergeCells count="37">
    <mergeCell ref="F6:G6"/>
    <mergeCell ref="F22:G22"/>
    <mergeCell ref="F46:G46"/>
    <mergeCell ref="F57:G57"/>
    <mergeCell ref="F64:G64"/>
    <mergeCell ref="I5:M5"/>
    <mergeCell ref="I22:J22"/>
    <mergeCell ref="K22:L22"/>
    <mergeCell ref="B79:C79"/>
    <mergeCell ref="D79:E79"/>
    <mergeCell ref="B57:C57"/>
    <mergeCell ref="D57:E57"/>
    <mergeCell ref="B64:C64"/>
    <mergeCell ref="D64:E64"/>
    <mergeCell ref="D6:E6"/>
    <mergeCell ref="B6:C6"/>
    <mergeCell ref="B22:C22"/>
    <mergeCell ref="D22:E22"/>
    <mergeCell ref="B46:C46"/>
    <mergeCell ref="D46:E46"/>
    <mergeCell ref="F79:G79"/>
    <mergeCell ref="I79:J79"/>
    <mergeCell ref="K79:L79"/>
    <mergeCell ref="N6:O6"/>
    <mergeCell ref="N22:O22"/>
    <mergeCell ref="N46:O46"/>
    <mergeCell ref="N57:O57"/>
    <mergeCell ref="N64:O64"/>
    <mergeCell ref="N79:O79"/>
    <mergeCell ref="I46:J46"/>
    <mergeCell ref="K46:L46"/>
    <mergeCell ref="I57:J57"/>
    <mergeCell ref="K57:L57"/>
    <mergeCell ref="I64:J64"/>
    <mergeCell ref="K64:L64"/>
    <mergeCell ref="I6:J6"/>
    <mergeCell ref="K6:L6"/>
  </mergeCells>
  <pageMargins left="0.7" right="0.7" top="0.75" bottom="0.75" header="0.3" footer="0.3"/>
  <pageSetup paperSize="17" scale="7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633E549-55EE-4633-AF4D-9982969FCF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C86D5-77AF-45C0-A1FD-2B045BCF9513}"/>
</file>

<file path=customXml/itemProps3.xml><?xml version="1.0" encoding="utf-8"?>
<ds:datastoreItem xmlns:ds="http://schemas.openxmlformats.org/officeDocument/2006/customXml" ds:itemID="{6E1CC9E5-0058-4261-9704-2520F3D2C4CC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eb23924d-b840-41c6-b0cc-728aa41861f1"/>
    <ds:schemaRef ds:uri="http://schemas.microsoft.com/office/2006/documentManagement/types"/>
    <ds:schemaRef ds:uri="65ecdded-1c36-45da-86ae-1afd7ef815e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455ACBB-F9C5-430A-A642-713EEEE05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WF Cost</vt:lpstr>
      <vt:lpstr>'WF Cost'!Print_Area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Dave</dc:creator>
  <cp:lastModifiedBy>James, Dave</cp:lastModifiedBy>
  <cp:lastPrinted>2020-06-12T22:14:00Z</cp:lastPrinted>
  <dcterms:created xsi:type="dcterms:W3CDTF">2019-12-02T23:59:51Z</dcterms:created>
  <dcterms:modified xsi:type="dcterms:W3CDTF">2020-10-23T09:10:50Z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