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1.03 Working Capital\"/>
    </mc:Choice>
  </mc:AlternateContent>
  <bookViews>
    <workbookView xWindow="0" yWindow="0" windowWidth="23040" windowHeight="8805"/>
  </bookViews>
  <sheets>
    <sheet name="ADJ-proposed method" sheetId="2" r:id="rId1"/>
  </sheets>
  <definedNames>
    <definedName name="_xlnm.Print_Titles" localSheetId="0">'ADJ-proposed method'!$A:$A</definedName>
  </definedNames>
  <calcPr calcId="152511"/>
</workbook>
</file>

<file path=xl/calcChain.xml><?xml version="1.0" encoding="utf-8"?>
<calcChain xmlns="http://schemas.openxmlformats.org/spreadsheetml/2006/main">
  <c r="C24" i="2" l="1"/>
  <c r="C4" i="2"/>
  <c r="C26" i="2" l="1"/>
  <c r="M15" i="2" l="1"/>
  <c r="M13" i="2"/>
  <c r="M12" i="2"/>
  <c r="M11" i="2"/>
  <c r="M10" i="2"/>
  <c r="M7" i="2"/>
  <c r="M6" i="2"/>
  <c r="M4" i="2"/>
  <c r="M3" i="2"/>
  <c r="L15" i="2" l="1"/>
  <c r="J15" i="2"/>
  <c r="E15" i="2"/>
  <c r="F15" i="2" s="1"/>
  <c r="C15" i="2"/>
  <c r="L14" i="2"/>
  <c r="M14" i="2" s="1"/>
  <c r="J14" i="2"/>
  <c r="E14" i="2"/>
  <c r="F14" i="2" s="1"/>
  <c r="G15" i="2" s="1"/>
  <c r="C14" i="2"/>
  <c r="L13" i="2"/>
  <c r="J13" i="2"/>
  <c r="F13" i="2"/>
  <c r="E13" i="2"/>
  <c r="C13" i="2"/>
  <c r="L12" i="2"/>
  <c r="J12" i="2"/>
  <c r="E12" i="2"/>
  <c r="F12" i="2" s="1"/>
  <c r="G13" i="2" s="1"/>
  <c r="C12" i="2"/>
  <c r="L11" i="2"/>
  <c r="J11" i="2"/>
  <c r="E11" i="2"/>
  <c r="F11" i="2" s="1"/>
  <c r="C11" i="2"/>
  <c r="L10" i="2"/>
  <c r="J10" i="2"/>
  <c r="E10" i="2"/>
  <c r="F10" i="2" s="1"/>
  <c r="C10" i="2"/>
  <c r="L9" i="2"/>
  <c r="M9" i="2" s="1"/>
  <c r="J9" i="2"/>
  <c r="E9" i="2"/>
  <c r="F9" i="2" s="1"/>
  <c r="G10" i="2" s="1"/>
  <c r="C9" i="2"/>
  <c r="L8" i="2"/>
  <c r="M8" i="2" s="1"/>
  <c r="J8" i="2"/>
  <c r="E8" i="2"/>
  <c r="F8" i="2" s="1"/>
  <c r="G9" i="2" s="1"/>
  <c r="C8" i="2"/>
  <c r="L7" i="2"/>
  <c r="J7" i="2"/>
  <c r="E7" i="2"/>
  <c r="F7" i="2" s="1"/>
  <c r="C7" i="2"/>
  <c r="L6" i="2"/>
  <c r="J6" i="2"/>
  <c r="E6" i="2"/>
  <c r="F6" i="2" s="1"/>
  <c r="C6" i="2"/>
  <c r="L5" i="2"/>
  <c r="M5" i="2" s="1"/>
  <c r="J5" i="2"/>
  <c r="E5" i="2"/>
  <c r="F5" i="2" s="1"/>
  <c r="C5" i="2"/>
  <c r="L4" i="2"/>
  <c r="J4" i="2"/>
  <c r="E4" i="2"/>
  <c r="F4" i="2" s="1"/>
  <c r="L3" i="2"/>
  <c r="E3" i="2"/>
  <c r="F3" i="2" s="1"/>
  <c r="G12" i="2" l="1"/>
  <c r="G5" i="2"/>
  <c r="N14" i="2"/>
  <c r="G7" i="2"/>
  <c r="N8" i="2"/>
  <c r="C16" i="2"/>
  <c r="N4" i="2"/>
  <c r="N5" i="2"/>
  <c r="N11" i="2"/>
  <c r="N12" i="2"/>
  <c r="N7" i="2"/>
  <c r="N6" i="2"/>
  <c r="G11" i="2"/>
  <c r="G4" i="2"/>
  <c r="J16" i="2"/>
  <c r="G6" i="2"/>
  <c r="G8" i="2"/>
  <c r="N13" i="2"/>
  <c r="N15" i="2"/>
  <c r="N9" i="2"/>
  <c r="N10" i="2"/>
  <c r="G14" i="2"/>
  <c r="G16" i="2" l="1"/>
  <c r="C20" i="2" s="1"/>
  <c r="N16" i="2"/>
  <c r="C21" i="2" s="1"/>
  <c r="C22" i="2" l="1"/>
</calcChain>
</file>

<file path=xl/sharedStrings.xml><?xml version="1.0" encoding="utf-8"?>
<sst xmlns="http://schemas.openxmlformats.org/spreadsheetml/2006/main" count="22" uniqueCount="16">
  <si>
    <t>MIZUHO</t>
  </si>
  <si>
    <t>WELLS FARGO</t>
  </si>
  <si>
    <t>Monthly Avg Bal</t>
  </si>
  <si>
    <t>Ending Balance</t>
  </si>
  <si>
    <t>Interest Income/(Expense)</t>
  </si>
  <si>
    <t>Effective Interest Rate</t>
  </si>
  <si>
    <t>Calculated Interest-Bearing Balance</t>
  </si>
  <si>
    <t>Monthly Avg Balance</t>
  </si>
  <si>
    <t>Mizuho</t>
  </si>
  <si>
    <t>Wells</t>
  </si>
  <si>
    <t xml:space="preserve">   Total ADJ</t>
  </si>
  <si>
    <t>WA Gas Share</t>
  </si>
  <si>
    <t>WA Electric Share</t>
  </si>
  <si>
    <t>Adjustment - Reduction to Working Capital Rate Base:</t>
  </si>
  <si>
    <t>Note: To compute the calculated interest-bearing balance, interest expense was changed to an</t>
  </si>
  <si>
    <t>absolute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</si>
</sst>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16" fillId="0" borderId="0" xfId="0" applyFont="1" applyAlignment="1">
      <alignment horizontal="center" wrapText="1"/>
    </xf>
    <xf numFmtId="164" fontId="0" fillId="0" borderId="0" xfId="1" applyNumberFormat="1" applyFont="1"/>
    <xf numFmtId="165" fontId="0" fillId="0" borderId="0" xfId="0" applyNumberFormat="1"/>
    <xf numFmtId="164" fontId="16" fillId="0" borderId="0" xfId="1" applyNumberFormat="1" applyFont="1" applyAlignment="1">
      <alignment horizontal="center" wrapText="1"/>
    </xf>
    <xf numFmtId="164" fontId="0" fillId="0" borderId="10" xfId="1" applyNumberFormat="1" applyFont="1" applyBorder="1"/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164" fontId="16" fillId="0" borderId="14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>
      <selection activeCell="F28" sqref="F28"/>
    </sheetView>
  </sheetViews>
  <sheetFormatPr defaultRowHeight="15" x14ac:dyDescent="0.25"/>
  <cols>
    <col min="1" max="1" width="7" bestFit="1" customWidth="1"/>
    <col min="2" max="2" width="16.5703125" bestFit="1" customWidth="1"/>
    <col min="3" max="3" width="14.28515625" bestFit="1" customWidth="1"/>
    <col min="4" max="4" width="19.42578125" customWidth="1"/>
    <col min="5" max="5" width="12.42578125" customWidth="1"/>
    <col min="6" max="7" width="12.42578125" style="3" customWidth="1"/>
    <col min="8" max="8" width="2" customWidth="1"/>
    <col min="9" max="9" width="13.7109375" bestFit="1" customWidth="1"/>
    <col min="10" max="10" width="14.28515625" bestFit="1" customWidth="1"/>
    <col min="11" max="11" width="19.42578125" customWidth="1"/>
    <col min="13" max="13" width="14" style="3" customWidth="1"/>
    <col min="14" max="14" width="9.28515625" style="3" customWidth="1"/>
  </cols>
  <sheetData>
    <row r="1" spans="1:14" ht="15.75" thickBot="1" x14ac:dyDescent="0.3">
      <c r="B1" s="7" t="s">
        <v>0</v>
      </c>
      <c r="C1" s="8"/>
      <c r="D1" s="8"/>
      <c r="E1" s="8"/>
      <c r="F1" s="8"/>
      <c r="G1" s="9"/>
      <c r="I1" s="7" t="s">
        <v>1</v>
      </c>
      <c r="J1" s="8"/>
      <c r="K1" s="8"/>
      <c r="L1" s="8"/>
      <c r="M1" s="8"/>
      <c r="N1" s="9"/>
    </row>
    <row r="2" spans="1:14" s="2" customFormat="1" ht="60" x14ac:dyDescent="0.25">
      <c r="B2" s="2" t="s">
        <v>3</v>
      </c>
      <c r="C2" s="2" t="s">
        <v>7</v>
      </c>
      <c r="D2" s="2" t="s">
        <v>4</v>
      </c>
      <c r="E2" s="2" t="s">
        <v>5</v>
      </c>
      <c r="F2" s="5" t="s">
        <v>6</v>
      </c>
      <c r="G2" s="2" t="s">
        <v>2</v>
      </c>
      <c r="I2" s="2" t="s">
        <v>3</v>
      </c>
      <c r="J2" s="2" t="s">
        <v>7</v>
      </c>
      <c r="K2" s="2" t="s">
        <v>4</v>
      </c>
      <c r="L2" s="2" t="s">
        <v>5</v>
      </c>
      <c r="M2" s="5" t="s">
        <v>6</v>
      </c>
      <c r="N2" s="2" t="s">
        <v>2</v>
      </c>
    </row>
    <row r="3" spans="1:14" x14ac:dyDescent="0.25">
      <c r="A3">
        <v>201812</v>
      </c>
      <c r="B3" s="3">
        <v>32776408.710000001</v>
      </c>
      <c r="C3" s="3"/>
      <c r="D3" s="3">
        <v>10964</v>
      </c>
      <c r="E3" s="4">
        <f>0.009374/12</f>
        <v>7.8116666666666666E-4</v>
      </c>
      <c r="F3" s="3">
        <f>D3/E3</f>
        <v>14035417.111158524</v>
      </c>
      <c r="H3" s="1"/>
      <c r="I3" s="3">
        <v>45249083.170000002</v>
      </c>
      <c r="J3" s="3"/>
      <c r="K3" s="3">
        <v>686</v>
      </c>
      <c r="L3">
        <f>0.02/12</f>
        <v>1.6666666666666668E-3</v>
      </c>
      <c r="M3" s="3">
        <f>K3/L3</f>
        <v>411600</v>
      </c>
    </row>
    <row r="4" spans="1:14" x14ac:dyDescent="0.25">
      <c r="A4">
        <v>201901</v>
      </c>
      <c r="B4" s="3">
        <v>21783807.52</v>
      </c>
      <c r="C4" s="3">
        <f>(B3+B4)/2</f>
        <v>27280108.115000002</v>
      </c>
      <c r="D4" s="3">
        <v>10810.74</v>
      </c>
      <c r="E4" s="4">
        <f>0.009374/12</f>
        <v>7.8116666666666666E-4</v>
      </c>
      <c r="F4" s="3">
        <f>D4/E4</f>
        <v>13839223.383827608</v>
      </c>
      <c r="G4" s="3">
        <f>(F3+F4)/2</f>
        <v>13937320.247493066</v>
      </c>
      <c r="H4" s="1"/>
      <c r="I4" s="3">
        <v>30715502.789999999</v>
      </c>
      <c r="J4" s="3">
        <f>(I3+I4)/2</f>
        <v>37982292.980000004</v>
      </c>
      <c r="K4" s="3">
        <v>945</v>
      </c>
      <c r="L4">
        <f t="shared" ref="L4:L15" si="0">0.02/12</f>
        <v>1.6666666666666668E-3</v>
      </c>
      <c r="M4" s="3">
        <f>K4/L4</f>
        <v>567000</v>
      </c>
      <c r="N4" s="3">
        <f>(M3+M4)/2</f>
        <v>489300</v>
      </c>
    </row>
    <row r="5" spans="1:14" x14ac:dyDescent="0.25">
      <c r="A5">
        <v>201902</v>
      </c>
      <c r="B5" s="3">
        <v>30797453.050000001</v>
      </c>
      <c r="C5" s="3">
        <f t="shared" ref="C5:C15" si="1">(B4+B5)/2</f>
        <v>26290630.285</v>
      </c>
      <c r="D5" s="3">
        <v>9199.89</v>
      </c>
      <c r="E5" s="4">
        <f t="shared" ref="E5:E15" si="2">0.009374/12</f>
        <v>7.8116666666666666E-4</v>
      </c>
      <c r="F5" s="3">
        <f t="shared" ref="F5:F15" si="3">D5/E5</f>
        <v>11777115.425645402</v>
      </c>
      <c r="G5" s="3">
        <f t="shared" ref="G5:G15" si="4">(F4+F5)/2</f>
        <v>12808169.404736504</v>
      </c>
      <c r="H5" s="1"/>
      <c r="I5" s="3">
        <v>32466098.16</v>
      </c>
      <c r="J5" s="3">
        <f t="shared" ref="J5:J15" si="5">(I4+I5)/2</f>
        <v>31590800.475000001</v>
      </c>
      <c r="K5" s="3">
        <v>-963</v>
      </c>
      <c r="L5">
        <f t="shared" si="0"/>
        <v>1.6666666666666668E-3</v>
      </c>
      <c r="M5" s="3">
        <f>K5/L5*-1</f>
        <v>577800</v>
      </c>
      <c r="N5" s="3">
        <f t="shared" ref="N5:N15" si="6">(M4+M5)/2</f>
        <v>572400</v>
      </c>
    </row>
    <row r="6" spans="1:14" x14ac:dyDescent="0.25">
      <c r="A6">
        <v>201903</v>
      </c>
      <c r="B6" s="3">
        <v>38282494.299999997</v>
      </c>
      <c r="C6" s="3">
        <f t="shared" si="1"/>
        <v>34539973.674999997</v>
      </c>
      <c r="D6" s="3">
        <v>14136.06</v>
      </c>
      <c r="E6" s="4">
        <f t="shared" si="2"/>
        <v>7.8116666666666666E-4</v>
      </c>
      <c r="F6" s="3">
        <f t="shared" si="3"/>
        <v>18096087.049285255</v>
      </c>
      <c r="G6" s="3">
        <f t="shared" si="4"/>
        <v>14936601.237465329</v>
      </c>
      <c r="H6" s="1"/>
      <c r="I6" s="3">
        <v>33981370.390000001</v>
      </c>
      <c r="J6" s="3">
        <f t="shared" si="5"/>
        <v>33223734.274999999</v>
      </c>
      <c r="K6" s="3">
        <v>-1745</v>
      </c>
      <c r="L6">
        <f t="shared" si="0"/>
        <v>1.6666666666666668E-3</v>
      </c>
      <c r="M6" s="3">
        <f>K6/L6*-1</f>
        <v>1046999.9999999999</v>
      </c>
      <c r="N6" s="3">
        <f t="shared" si="6"/>
        <v>812400</v>
      </c>
    </row>
    <row r="7" spans="1:14" x14ac:dyDescent="0.25">
      <c r="A7">
        <v>201904</v>
      </c>
      <c r="B7" s="3">
        <v>19107754.260000002</v>
      </c>
      <c r="C7" s="3">
        <f t="shared" si="1"/>
        <v>28695124.280000001</v>
      </c>
      <c r="D7" s="3">
        <v>7736.68</v>
      </c>
      <c r="E7" s="4">
        <f t="shared" si="2"/>
        <v>7.8116666666666666E-4</v>
      </c>
      <c r="F7" s="3">
        <f t="shared" si="3"/>
        <v>9904006.8273949232</v>
      </c>
      <c r="G7" s="3">
        <f t="shared" si="4"/>
        <v>14000046.93834009</v>
      </c>
      <c r="H7" s="1"/>
      <c r="I7" s="3">
        <v>21450206.379999999</v>
      </c>
      <c r="J7" s="3">
        <f t="shared" si="5"/>
        <v>27715788.384999998</v>
      </c>
      <c r="K7" s="3">
        <v>238</v>
      </c>
      <c r="L7">
        <f t="shared" si="0"/>
        <v>1.6666666666666668E-3</v>
      </c>
      <c r="M7" s="3">
        <f>K7/L7</f>
        <v>142800</v>
      </c>
      <c r="N7" s="3">
        <f t="shared" si="6"/>
        <v>594900</v>
      </c>
    </row>
    <row r="8" spans="1:14" x14ac:dyDescent="0.25">
      <c r="A8">
        <v>201905</v>
      </c>
      <c r="B8" s="3">
        <v>16465287.5</v>
      </c>
      <c r="C8" s="3">
        <f t="shared" si="1"/>
        <v>17786520.880000003</v>
      </c>
      <c r="D8" s="3">
        <v>5349.82</v>
      </c>
      <c r="E8" s="4">
        <f t="shared" si="2"/>
        <v>7.8116666666666666E-4</v>
      </c>
      <c r="F8" s="3">
        <f t="shared" si="3"/>
        <v>6848500.1066780454</v>
      </c>
      <c r="G8" s="3">
        <f t="shared" si="4"/>
        <v>8376253.4670364838</v>
      </c>
      <c r="H8" s="1"/>
      <c r="I8" s="3">
        <v>18350266.989999998</v>
      </c>
      <c r="J8" s="3">
        <f t="shared" si="5"/>
        <v>19900236.684999999</v>
      </c>
      <c r="K8" s="3">
        <v>-250</v>
      </c>
      <c r="L8">
        <f t="shared" si="0"/>
        <v>1.6666666666666668E-3</v>
      </c>
      <c r="M8" s="3">
        <f t="shared" ref="M8" si="7">K8/L8*-1</f>
        <v>150000</v>
      </c>
      <c r="N8" s="3">
        <f t="shared" si="6"/>
        <v>146400</v>
      </c>
    </row>
    <row r="9" spans="1:14" x14ac:dyDescent="0.25">
      <c r="A9">
        <v>201906</v>
      </c>
      <c r="B9" s="3">
        <v>14045004.73</v>
      </c>
      <c r="C9" s="3">
        <f t="shared" si="1"/>
        <v>15255146.115</v>
      </c>
      <c r="D9" s="3">
        <v>4500.75</v>
      </c>
      <c r="E9" s="4">
        <f t="shared" si="2"/>
        <v>7.8116666666666666E-4</v>
      </c>
      <c r="F9" s="3">
        <f t="shared" si="3"/>
        <v>5761574.5679539153</v>
      </c>
      <c r="G9" s="3">
        <f t="shared" si="4"/>
        <v>6305037.3373159803</v>
      </c>
      <c r="H9" s="1"/>
      <c r="I9" s="3">
        <v>12128967.27</v>
      </c>
      <c r="J9" s="3">
        <f t="shared" si="5"/>
        <v>15239617.129999999</v>
      </c>
      <c r="K9" s="3">
        <v>0</v>
      </c>
      <c r="L9">
        <f t="shared" si="0"/>
        <v>1.6666666666666668E-3</v>
      </c>
      <c r="M9" s="3">
        <f t="shared" ref="M9" si="8">K9/L9</f>
        <v>0</v>
      </c>
      <c r="N9" s="3">
        <f t="shared" si="6"/>
        <v>75000</v>
      </c>
    </row>
    <row r="10" spans="1:14" x14ac:dyDescent="0.25">
      <c r="A10">
        <v>201907</v>
      </c>
      <c r="B10" s="3">
        <v>6681229.0899999999</v>
      </c>
      <c r="C10" s="3">
        <f t="shared" si="1"/>
        <v>10363116.91</v>
      </c>
      <c r="D10" s="3">
        <v>4922.6499999999996</v>
      </c>
      <c r="E10" s="4">
        <f t="shared" si="2"/>
        <v>7.8116666666666666E-4</v>
      </c>
      <c r="F10" s="3">
        <f t="shared" si="3"/>
        <v>6301664.1775122676</v>
      </c>
      <c r="G10" s="3">
        <f t="shared" si="4"/>
        <v>6031619.3727330919</v>
      </c>
      <c r="H10" s="1"/>
      <c r="I10" s="3">
        <v>8041681.4500000002</v>
      </c>
      <c r="J10" s="3">
        <f t="shared" si="5"/>
        <v>10085324.359999999</v>
      </c>
      <c r="K10" s="3">
        <v>314</v>
      </c>
      <c r="L10">
        <f t="shared" si="0"/>
        <v>1.6666666666666668E-3</v>
      </c>
      <c r="M10" s="3">
        <f>K10/L10</f>
        <v>188400</v>
      </c>
      <c r="N10" s="3">
        <f t="shared" si="6"/>
        <v>94200</v>
      </c>
    </row>
    <row r="11" spans="1:14" x14ac:dyDescent="0.25">
      <c r="A11">
        <v>201908</v>
      </c>
      <c r="B11" s="3">
        <v>1664254.51</v>
      </c>
      <c r="C11" s="3">
        <f t="shared" si="1"/>
        <v>4172741.8</v>
      </c>
      <c r="D11" s="3">
        <v>3167.75</v>
      </c>
      <c r="E11" s="4">
        <f t="shared" si="2"/>
        <v>7.8116666666666666E-4</v>
      </c>
      <c r="F11" s="3">
        <f t="shared" si="3"/>
        <v>4055152.5496052913</v>
      </c>
      <c r="G11" s="3">
        <f t="shared" si="4"/>
        <v>5178408.3635587795</v>
      </c>
      <c r="H11" s="1"/>
      <c r="I11" s="3">
        <v>2419670.84</v>
      </c>
      <c r="J11" s="3">
        <f t="shared" si="5"/>
        <v>5230676.1449999996</v>
      </c>
      <c r="K11" s="3">
        <v>11</v>
      </c>
      <c r="L11">
        <f t="shared" si="0"/>
        <v>1.6666666666666668E-3</v>
      </c>
      <c r="M11" s="3">
        <f>K11/L11</f>
        <v>6600</v>
      </c>
      <c r="N11" s="3">
        <f t="shared" si="6"/>
        <v>97500</v>
      </c>
    </row>
    <row r="12" spans="1:14" x14ac:dyDescent="0.25">
      <c r="A12">
        <v>201909</v>
      </c>
      <c r="B12" s="3">
        <v>2030510.07</v>
      </c>
      <c r="C12" s="3">
        <f t="shared" si="1"/>
        <v>1847382.29</v>
      </c>
      <c r="D12" s="3">
        <v>2581.4699999999998</v>
      </c>
      <c r="E12" s="4">
        <f t="shared" si="2"/>
        <v>7.8116666666666666E-4</v>
      </c>
      <c r="F12" s="3">
        <f t="shared" si="3"/>
        <v>3304634.0943033923</v>
      </c>
      <c r="G12" s="3">
        <f t="shared" si="4"/>
        <v>3679893.3219543416</v>
      </c>
      <c r="H12" s="1"/>
      <c r="I12" s="3">
        <v>2875330.33</v>
      </c>
      <c r="J12" s="3">
        <f t="shared" si="5"/>
        <v>2647500.585</v>
      </c>
      <c r="K12" s="3">
        <v>-178</v>
      </c>
      <c r="L12">
        <f t="shared" si="0"/>
        <v>1.6666666666666668E-3</v>
      </c>
      <c r="M12" s="3">
        <f>K12/L12*-1</f>
        <v>106800</v>
      </c>
      <c r="N12" s="3">
        <f t="shared" si="6"/>
        <v>56700</v>
      </c>
    </row>
    <row r="13" spans="1:14" x14ac:dyDescent="0.25">
      <c r="A13">
        <v>201910</v>
      </c>
      <c r="B13" s="3">
        <v>-326611.02</v>
      </c>
      <c r="C13" s="3">
        <f t="shared" si="1"/>
        <v>851949.52500000002</v>
      </c>
      <c r="D13" s="3">
        <v>0</v>
      </c>
      <c r="E13" s="4">
        <f t="shared" si="2"/>
        <v>7.8116666666666666E-4</v>
      </c>
      <c r="F13" s="3">
        <f t="shared" si="3"/>
        <v>0</v>
      </c>
      <c r="G13" s="3">
        <f t="shared" si="4"/>
        <v>1652317.0471516962</v>
      </c>
      <c r="H13" s="1"/>
      <c r="I13" s="3">
        <v>2023303.24</v>
      </c>
      <c r="J13" s="3">
        <f t="shared" si="5"/>
        <v>2449316.7850000001</v>
      </c>
      <c r="K13" s="3">
        <v>20</v>
      </c>
      <c r="L13">
        <f t="shared" si="0"/>
        <v>1.6666666666666668E-3</v>
      </c>
      <c r="M13" s="3">
        <f>K13/L13</f>
        <v>12000</v>
      </c>
      <c r="N13" s="3">
        <f t="shared" si="6"/>
        <v>59400</v>
      </c>
    </row>
    <row r="14" spans="1:14" x14ac:dyDescent="0.25">
      <c r="A14">
        <v>201911</v>
      </c>
      <c r="B14" s="3">
        <v>3499723.51</v>
      </c>
      <c r="C14" s="3">
        <f t="shared" si="1"/>
        <v>1586556.2449999999</v>
      </c>
      <c r="D14" s="3">
        <v>1061.3800000000001</v>
      </c>
      <c r="E14" s="4">
        <f t="shared" si="2"/>
        <v>7.8116666666666666E-4</v>
      </c>
      <c r="F14" s="3">
        <f t="shared" si="3"/>
        <v>1358711.329208449</v>
      </c>
      <c r="G14" s="3">
        <f t="shared" si="4"/>
        <v>679355.6646042245</v>
      </c>
      <c r="H14" s="1"/>
      <c r="I14" s="3">
        <v>5337658.04</v>
      </c>
      <c r="J14" s="3">
        <f t="shared" si="5"/>
        <v>3680480.64</v>
      </c>
      <c r="K14" s="3">
        <v>-429</v>
      </c>
      <c r="L14">
        <f t="shared" si="0"/>
        <v>1.6666666666666668E-3</v>
      </c>
      <c r="M14" s="3">
        <f t="shared" ref="M14" si="9">K14/L14*-1</f>
        <v>257399.99999999997</v>
      </c>
      <c r="N14" s="3">
        <f t="shared" si="6"/>
        <v>134700</v>
      </c>
    </row>
    <row r="15" spans="1:14" x14ac:dyDescent="0.25">
      <c r="A15">
        <v>201912</v>
      </c>
      <c r="B15" s="3">
        <v>4060551.69</v>
      </c>
      <c r="C15" s="3">
        <f t="shared" si="1"/>
        <v>3780137.5999999996</v>
      </c>
      <c r="D15" s="3">
        <v>1036.79</v>
      </c>
      <c r="E15" s="4">
        <f t="shared" si="2"/>
        <v>7.8116666666666666E-4</v>
      </c>
      <c r="F15" s="3">
        <f t="shared" si="3"/>
        <v>1327232.7714956261</v>
      </c>
      <c r="G15" s="3">
        <f t="shared" si="4"/>
        <v>1342972.0503520374</v>
      </c>
      <c r="H15" s="1"/>
      <c r="I15" s="3">
        <v>3751342.54</v>
      </c>
      <c r="J15" s="3">
        <f t="shared" si="5"/>
        <v>4544500.29</v>
      </c>
      <c r="K15" s="3">
        <v>-78</v>
      </c>
      <c r="L15">
        <f t="shared" si="0"/>
        <v>1.6666666666666668E-3</v>
      </c>
      <c r="M15" s="3">
        <f>K15/L15*-1</f>
        <v>46800</v>
      </c>
      <c r="N15" s="3">
        <f t="shared" si="6"/>
        <v>152100</v>
      </c>
    </row>
    <row r="16" spans="1:14" ht="15.75" thickBot="1" x14ac:dyDescent="0.3">
      <c r="B16" s="3"/>
      <c r="C16" s="6">
        <f>SUM(C4:C15)/12</f>
        <v>14370782.310000002</v>
      </c>
      <c r="D16" s="3"/>
      <c r="E16" s="4"/>
      <c r="G16" s="6">
        <f>SUM(G4:G15)/12</f>
        <v>7410666.2043951368</v>
      </c>
      <c r="H16" s="1"/>
      <c r="I16" s="3"/>
      <c r="J16" s="6">
        <f>SUM(J4:J15)/12</f>
        <v>16190855.727916667</v>
      </c>
      <c r="K16" s="3"/>
      <c r="N16" s="6">
        <f>SUM(N4:N15)/12</f>
        <v>273750</v>
      </c>
    </row>
    <row r="17" spans="2:11" x14ac:dyDescent="0.25">
      <c r="B17" s="3"/>
      <c r="C17" s="3"/>
      <c r="D17" s="3"/>
      <c r="E17" s="4"/>
      <c r="H17" s="1"/>
      <c r="I17" s="3"/>
      <c r="J17" s="3"/>
      <c r="K17" s="3"/>
    </row>
    <row r="18" spans="2:11" x14ac:dyDescent="0.25">
      <c r="B18" s="3"/>
      <c r="C18" s="3"/>
      <c r="D18" s="3"/>
      <c r="E18" s="4"/>
      <c r="H18" s="1"/>
      <c r="I18" s="3"/>
      <c r="J18" s="3"/>
      <c r="K18" s="3"/>
    </row>
    <row r="19" spans="2:11" x14ac:dyDescent="0.25">
      <c r="B19" s="3" t="s">
        <v>13</v>
      </c>
      <c r="C19" s="3"/>
      <c r="D19" s="3"/>
      <c r="E19" s="4"/>
      <c r="H19" s="1"/>
      <c r="I19" s="3" t="s">
        <v>14</v>
      </c>
      <c r="J19" s="3"/>
      <c r="K19" s="3"/>
    </row>
    <row r="20" spans="2:11" x14ac:dyDescent="0.25">
      <c r="B20" s="3" t="s">
        <v>8</v>
      </c>
      <c r="C20" s="3">
        <f>G16</f>
        <v>7410666.2043951368</v>
      </c>
      <c r="D20" s="3"/>
      <c r="E20" s="4"/>
      <c r="H20" s="1"/>
      <c r="I20" s="3" t="s">
        <v>15</v>
      </c>
      <c r="J20" s="3"/>
      <c r="K20" s="3"/>
    </row>
    <row r="21" spans="2:11" x14ac:dyDescent="0.25">
      <c r="B21" s="3" t="s">
        <v>9</v>
      </c>
      <c r="C21" s="3">
        <f>N16</f>
        <v>273750</v>
      </c>
      <c r="D21" s="3"/>
      <c r="E21" s="4"/>
      <c r="H21" s="1"/>
      <c r="I21" s="3"/>
      <c r="J21" s="3"/>
      <c r="K21" s="3"/>
    </row>
    <row r="22" spans="2:11" ht="15.75" thickBot="1" x14ac:dyDescent="0.3">
      <c r="B22" s="3" t="s">
        <v>10</v>
      </c>
      <c r="C22" s="6">
        <f>SUM(C20:C21)</f>
        <v>7684416.2043951368</v>
      </c>
      <c r="D22" s="3"/>
      <c r="E22" s="1"/>
      <c r="H22" s="1"/>
      <c r="I22" s="3"/>
      <c r="J22" s="3"/>
      <c r="K22" s="3"/>
    </row>
    <row r="23" spans="2:11" ht="15.75" thickBot="1" x14ac:dyDescent="0.3">
      <c r="B23" s="3"/>
      <c r="C23" s="3"/>
      <c r="D23" s="3"/>
      <c r="E23" s="1"/>
      <c r="H23" s="1"/>
      <c r="I23" s="3"/>
      <c r="J23" s="3"/>
      <c r="K23" s="3"/>
    </row>
    <row r="24" spans="2:11" ht="16.5" thickTop="1" thickBot="1" x14ac:dyDescent="0.3">
      <c r="B24" s="3" t="s">
        <v>12</v>
      </c>
      <c r="C24" s="10">
        <f>C22*0.70578*0.69189</f>
        <v>3752470.4441671348</v>
      </c>
      <c r="D24" s="3"/>
      <c r="E24" s="1"/>
      <c r="H24" s="1"/>
      <c r="I24" s="3"/>
      <c r="J24" s="3"/>
      <c r="K24" s="3"/>
    </row>
    <row r="25" spans="2:11" ht="16.5" thickTop="1" thickBot="1" x14ac:dyDescent="0.3">
      <c r="B25" s="3"/>
      <c r="C25" s="3"/>
      <c r="D25" s="3"/>
      <c r="E25" s="1"/>
      <c r="H25" s="1"/>
      <c r="I25" s="3"/>
      <c r="J25" s="3"/>
      <c r="K25" s="3"/>
    </row>
    <row r="26" spans="2:11" ht="16.5" thickTop="1" thickBot="1" x14ac:dyDescent="0.3">
      <c r="B26" s="3" t="s">
        <v>11</v>
      </c>
      <c r="C26" s="10">
        <f>C22*0.20513*0.72593</f>
        <v>1144286.5776007785</v>
      </c>
      <c r="D26" s="3"/>
      <c r="E26" s="1"/>
      <c r="H26" s="1"/>
      <c r="I26" s="3"/>
      <c r="J26" s="3"/>
      <c r="K26" s="3"/>
    </row>
    <row r="27" spans="2:11" ht="15.75" thickTop="1" x14ac:dyDescent="0.25">
      <c r="B27" s="3"/>
      <c r="C27" s="3"/>
      <c r="D27" s="3"/>
      <c r="E27" s="1"/>
      <c r="H27" s="1"/>
      <c r="I27" s="3"/>
      <c r="J27" s="3"/>
      <c r="K27" s="3"/>
    </row>
    <row r="28" spans="2:11" x14ac:dyDescent="0.25">
      <c r="B28" s="3"/>
      <c r="C28" s="3"/>
      <c r="D28" s="3"/>
      <c r="E28" s="1"/>
      <c r="H28" s="1"/>
      <c r="I28" s="3"/>
      <c r="J28" s="3"/>
      <c r="K28" s="3"/>
    </row>
  </sheetData>
  <mergeCells count="2">
    <mergeCell ref="B1:G1"/>
    <mergeCell ref="I1:N1"/>
  </mergeCells>
  <pageMargins left="0.7" right="0.7" top="0.75" bottom="0.75" header="0.3" footer="0.3"/>
  <pageSetup fitToWidth="2" orientation="landscape" r:id="rId1"/>
  <headerFooter>
    <oddFooter>&amp;LAvista
&amp;F&amp;RPage &amp;P of &amp;N</oddFoot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0366E8-4FA5-48BF-8165-D1B51152548D}"/>
</file>

<file path=customXml/itemProps2.xml><?xml version="1.0" encoding="utf-8"?>
<ds:datastoreItem xmlns:ds="http://schemas.openxmlformats.org/officeDocument/2006/customXml" ds:itemID="{E922D84D-922C-4D32-87DF-343567F50B2F}"/>
</file>

<file path=customXml/itemProps3.xml><?xml version="1.0" encoding="utf-8"?>
<ds:datastoreItem xmlns:ds="http://schemas.openxmlformats.org/officeDocument/2006/customXml" ds:itemID="{A835AD0F-1BEB-420D-9783-B15D029C6FA9}"/>
</file>

<file path=customXml/itemProps4.xml><?xml version="1.0" encoding="utf-8"?>
<ds:datastoreItem xmlns:ds="http://schemas.openxmlformats.org/officeDocument/2006/customXml" ds:itemID="{4350EFD4-301F-4DEA-B0B0-23015FA2B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ADJ-proposed method</vt:lpstr>
      <vt:lpstr>'ADJ-proposed method'!Print_Titles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2020-03-06T16:00:27Z</cp:lastPrinted>
  <dcterms:created xsi:type="dcterms:W3CDTF">2019-08-29T18:40:43Z</dcterms:created>
  <dcterms:modified xsi:type="dcterms:W3CDTF">2020-04-17T21:00:31Z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