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Direct Testimony\5) Andrews\misc\"/>
    </mc:Choice>
  </mc:AlternateContent>
  <xr:revisionPtr revIDLastSave="0" documentId="13_ncr:1_{7A97D8B6-C743-41C7-A7BA-600C2989AB8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Ross Plant Additions (2)" sheetId="6" r:id="rId1"/>
    <sheet name="ROR-Illust 1" sheetId="4" r:id="rId2"/>
    <sheet name="Gross Plant Additions-T1 and T2" sheetId="5" r:id="rId3"/>
    <sheet name="Reg Lag-T4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2" l="1"/>
  <c r="I23" i="2"/>
  <c r="J20" i="2"/>
  <c r="E10" i="2" s="1"/>
  <c r="F10" i="2" s="1"/>
  <c r="F19" i="2" s="1"/>
  <c r="I20" i="2"/>
  <c r="E8" i="2" s="1"/>
  <c r="F8" i="2" s="1"/>
  <c r="F15" i="2" s="1"/>
  <c r="F20" i="2" l="1"/>
  <c r="F25" i="2"/>
  <c r="F16" i="2"/>
  <c r="F24" i="2"/>
  <c r="H25" i="6"/>
  <c r="G25" i="6"/>
  <c r="I24" i="6"/>
  <c r="I23" i="6"/>
  <c r="K11" i="6"/>
  <c r="I11" i="6"/>
  <c r="H11" i="6"/>
  <c r="G11" i="6"/>
  <c r="L10" i="6"/>
  <c r="L9" i="6"/>
  <c r="L8" i="6"/>
  <c r="J8" i="6"/>
  <c r="J11" i="6" s="1"/>
  <c r="H42" i="5"/>
  <c r="G42" i="5"/>
  <c r="I41" i="5"/>
  <c r="I40" i="5"/>
  <c r="I42" i="5" s="1"/>
  <c r="K29" i="5"/>
  <c r="J29" i="5"/>
  <c r="I29" i="5"/>
  <c r="H29" i="5"/>
  <c r="G29" i="5"/>
  <c r="L28" i="5"/>
  <c r="L27" i="5"/>
  <c r="J26" i="5"/>
  <c r="L26" i="5" s="1"/>
  <c r="L29" i="5" s="1"/>
  <c r="F18" i="5"/>
  <c r="L18" i="5" s="1"/>
  <c r="N18" i="5" s="1"/>
  <c r="L16" i="5"/>
  <c r="N16" i="5" s="1"/>
  <c r="F16" i="5"/>
  <c r="L11" i="5"/>
  <c r="N11" i="5" s="1"/>
  <c r="N9" i="5"/>
  <c r="L9" i="5"/>
  <c r="L11" i="6" l="1"/>
  <c r="I25" i="6"/>
  <c r="A10" i="4"/>
  <c r="A9" i="4"/>
</calcChain>
</file>

<file path=xl/sharedStrings.xml><?xml version="1.0" encoding="utf-8"?>
<sst xmlns="http://schemas.openxmlformats.org/spreadsheetml/2006/main" count="102" uniqueCount="60">
  <si>
    <t>Requested</t>
  </si>
  <si>
    <t>Electric</t>
  </si>
  <si>
    <t>Actual</t>
  </si>
  <si>
    <t>Nat. Gas</t>
  </si>
  <si>
    <t>Restated 2019</t>
  </si>
  <si>
    <t>Rate Year          (Oct 2021 -       Sept 2022)</t>
  </si>
  <si>
    <t>Restated 2019 is per Andrews Exh. EMA-2 and EMA-3 - reflects normalized results adjusted to EOP net plant.</t>
  </si>
  <si>
    <t>2019 
Gross Plant</t>
  </si>
  <si>
    <t>(Net of Retirements) 
2020 Plant Additions-</t>
  </si>
  <si>
    <t>AMI</t>
  </si>
  <si>
    <t>EIM</t>
  </si>
  <si>
    <t>Wildfire</t>
  </si>
  <si>
    <t>Colstrip</t>
  </si>
  <si>
    <t>2019 Net Rate Base &amp; Other Regulatory Adjs</t>
  </si>
  <si>
    <t>2020 Plant</t>
  </si>
  <si>
    <t>Electric Gross Plant Additions - Net of Retirements (000s)</t>
  </si>
  <si>
    <t>Sponsored by Ms. Schultz</t>
  </si>
  <si>
    <t>Sponsored by Ms. Andrews</t>
  </si>
  <si>
    <r>
      <t xml:space="preserve">2020 </t>
    </r>
    <r>
      <rPr>
        <b/>
        <vertAlign val="superscript"/>
        <sz val="12"/>
        <color theme="1"/>
        <rFont val="Times New Roman"/>
        <family val="1"/>
      </rPr>
      <t>(1)</t>
    </r>
  </si>
  <si>
    <t>AMI (2)</t>
  </si>
  <si>
    <t>Wildfire (3)</t>
  </si>
  <si>
    <t>EIM (4)</t>
  </si>
  <si>
    <t>Colstrip (5)</t>
  </si>
  <si>
    <t>Total</t>
  </si>
  <si>
    <t>Generation/Tranmission</t>
  </si>
  <si>
    <t>Distribution</t>
  </si>
  <si>
    <t>General &amp; Intangible</t>
  </si>
  <si>
    <t>Total Gross Rate Base</t>
  </si>
  <si>
    <t xml:space="preserve">(1) 2020 is net of 2019 retirements reflected in the 2020 pro forma capital adjustments, reducing gross plant.  Retirements reduce gross plant, reduce Accumulated Depereciation, and increase overall net rate base.  </t>
  </si>
  <si>
    <t>(2) AMI includes pro forma capital investment through early 2021.</t>
  </si>
  <si>
    <t>(3) Wildfire includes pro forma capital investment through 2021.</t>
  </si>
  <si>
    <t>(4) EIM includes pro forma capital investment through 2021, and "provisional" capital of $4.1 million in 2022 on an AMA basis.</t>
  </si>
  <si>
    <t xml:space="preserve">(5) Colstrip additions include pro forma and provisional capital investment through September 2022. However due to net A/D and ADFIT, the adjustment to net rate base is negative.  </t>
  </si>
  <si>
    <t>Natural Gas Gross Plant Additions - Net of Retirements (000s)</t>
  </si>
  <si>
    <t>2020 (1)</t>
  </si>
  <si>
    <t>General &amp; Underground Storage</t>
  </si>
  <si>
    <t>(2) AMI includes capital investment through early 2021.</t>
  </si>
  <si>
    <t>EOP 12.31.2021</t>
  </si>
  <si>
    <t>Natural Gas</t>
  </si>
  <si>
    <t>Service</t>
  </si>
  <si>
    <t>Forecasted EOP @
12.31.2021</t>
  </si>
  <si>
    <t>Per Forecast - Net Platn after AD and ADFIT, excludes regulatory adjustments, because current forecast excludes regulatory assets included in GRC, i.e. AMI related</t>
  </si>
  <si>
    <t xml:space="preserve">used EOP 12.31.2021 because GRC includes certain assets through 2021 and limited 2022 projects, and rate effective period 10/1/2021-9/30/2022. AMA as of 09.30.2020 not available. </t>
  </si>
  <si>
    <t>Exh. EMA-2 and Exh. EMA-3</t>
  </si>
  <si>
    <t>Pg 11, line 46</t>
  </si>
  <si>
    <t>Less 2019 ADFIT Adj. 3.21 ele / 3.18 gas</t>
  </si>
  <si>
    <t>Round because is an estimate</t>
  </si>
  <si>
    <t xml:space="preserve">Pro Forma (1)
10.01.2021 - 09.30.2022 </t>
  </si>
  <si>
    <t>Pg 11, line 42</t>
  </si>
  <si>
    <t>ROR</t>
  </si>
  <si>
    <t>CF</t>
  </si>
  <si>
    <t>Return on only</t>
  </si>
  <si>
    <t>(5) Colstrip additions include pro forma and provisional capital investment through September 2022. However due to the net impact of A/D and ADFIT,</t>
  </si>
  <si>
    <t>Generation/Transmission</t>
  </si>
  <si>
    <t>Colstrip's net plant overall, including these additions, declines during the rate-effective period due to its accelerated depreciable life to 2025.</t>
  </si>
  <si>
    <t xml:space="preserve">(1) 2020 is net of 2019 retirements reflected in the 2020 pro forma capital adjustments, reducing gross plant.  Retirements equally reduce gross plant and Accumulated Depreciation.   </t>
  </si>
  <si>
    <t>(1) 2020 is net of 2019 retirements reflected in the 2020 pro forma capital adjustments, reducing gross plant.  Retirements equally reduce gross plant and Accumulated Depreciation.</t>
  </si>
  <si>
    <t>Expected Regulatory Lag 
as of 12.31.2021</t>
  </si>
  <si>
    <t xml:space="preserve">(1) Balances per Exh. EMA-2 (electric) and Exh. EMA-3 (natural gas), page 11, column "Pro Forma Total," rows 46 for electric and 42 for natural gas. </t>
  </si>
  <si>
    <t>Washington Net Plant After AD and ADFIT (000s)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</si>
</sst>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64" fontId="4" fillId="0" borderId="0" xfId="1" applyNumberFormat="1" applyFont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164" fontId="5" fillId="0" borderId="5" xfId="1" applyNumberFormat="1" applyFont="1" applyBorder="1" applyAlignment="1">
      <alignment horizontal="center"/>
    </xf>
    <xf numFmtId="164" fontId="5" fillId="2" borderId="0" xfId="1" applyNumberFormat="1" applyFont="1" applyFill="1"/>
    <xf numFmtId="164" fontId="5" fillId="2" borderId="7" xfId="1" applyNumberFormat="1" applyFont="1" applyFill="1" applyBorder="1"/>
    <xf numFmtId="164" fontId="5" fillId="2" borderId="5" xfId="1" applyNumberFormat="1" applyFont="1" applyFill="1" applyBorder="1"/>
    <xf numFmtId="164" fontId="5" fillId="2" borderId="8" xfId="1" quotePrefix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left"/>
    </xf>
    <xf numFmtId="165" fontId="5" fillId="2" borderId="6" xfId="2" applyNumberFormat="1" applyFont="1" applyFill="1" applyBorder="1"/>
    <xf numFmtId="165" fontId="5" fillId="2" borderId="0" xfId="2" applyNumberFormat="1" applyFont="1" applyFill="1"/>
    <xf numFmtId="165" fontId="5" fillId="2" borderId="7" xfId="2" applyNumberFormat="1" applyFont="1" applyFill="1" applyBorder="1"/>
    <xf numFmtId="165" fontId="5" fillId="2" borderId="8" xfId="2" applyNumberFormat="1" applyFont="1" applyFill="1" applyBorder="1"/>
    <xf numFmtId="165" fontId="5" fillId="2" borderId="1" xfId="2" applyNumberFormat="1" applyFont="1" applyFill="1" applyBorder="1"/>
    <xf numFmtId="165" fontId="5" fillId="2" borderId="10" xfId="2" applyNumberFormat="1" applyFont="1" applyFill="1" applyBorder="1"/>
    <xf numFmtId="164" fontId="5" fillId="2" borderId="11" xfId="1" applyNumberFormat="1" applyFont="1" applyFill="1" applyBorder="1" applyAlignment="1">
      <alignment horizontal="left"/>
    </xf>
    <xf numFmtId="165" fontId="5" fillId="2" borderId="12" xfId="2" applyNumberFormat="1" applyFont="1" applyFill="1" applyBorder="1"/>
    <xf numFmtId="165" fontId="5" fillId="2" borderId="13" xfId="2" applyNumberFormat="1" applyFont="1" applyFill="1" applyBorder="1"/>
    <xf numFmtId="165" fontId="5" fillId="2" borderId="9" xfId="2" applyNumberFormat="1" applyFont="1" applyFill="1" applyBorder="1"/>
    <xf numFmtId="164" fontId="5" fillId="2" borderId="14" xfId="1" applyNumberFormat="1" applyFont="1" applyFill="1" applyBorder="1"/>
    <xf numFmtId="164" fontId="5" fillId="2" borderId="16" xfId="1" applyNumberFormat="1" applyFont="1" applyFill="1" applyBorder="1"/>
    <xf numFmtId="164" fontId="5" fillId="2" borderId="10" xfId="1" applyNumberFormat="1" applyFont="1" applyFill="1" applyBorder="1"/>
    <xf numFmtId="164" fontId="5" fillId="2" borderId="8" xfId="1" applyNumberFormat="1" applyFont="1" applyFill="1" applyBorder="1" applyAlignment="1">
      <alignment horizontal="center"/>
    </xf>
    <xf numFmtId="164" fontId="5" fillId="2" borderId="22" xfId="1" applyNumberFormat="1" applyFont="1" applyFill="1" applyBorder="1" applyAlignment="1">
      <alignment horizontal="center"/>
    </xf>
    <xf numFmtId="165" fontId="5" fillId="2" borderId="17" xfId="2" applyNumberFormat="1" applyFont="1" applyFill="1" applyBorder="1"/>
    <xf numFmtId="165" fontId="5" fillId="2" borderId="22" xfId="2" applyNumberFormat="1" applyFont="1" applyFill="1" applyBorder="1"/>
    <xf numFmtId="164" fontId="5" fillId="2" borderId="11" xfId="1" applyNumberFormat="1" applyFont="1" applyFill="1" applyBorder="1"/>
    <xf numFmtId="165" fontId="5" fillId="2" borderId="23" xfId="2" applyNumberFormat="1" applyFont="1" applyFill="1" applyBorder="1"/>
    <xf numFmtId="164" fontId="8" fillId="0" borderId="0" xfId="1" applyNumberFormat="1" applyFont="1" applyAlignment="1">
      <alignment wrapText="1"/>
    </xf>
    <xf numFmtId="164" fontId="7" fillId="2" borderId="18" xfId="1" applyNumberFormat="1" applyFont="1" applyFill="1" applyBorder="1"/>
    <xf numFmtId="164" fontId="5" fillId="2" borderId="19" xfId="1" applyNumberFormat="1" applyFont="1" applyFill="1" applyBorder="1"/>
    <xf numFmtId="164" fontId="5" fillId="2" borderId="20" xfId="1" applyNumberFormat="1" applyFont="1" applyFill="1" applyBorder="1"/>
    <xf numFmtId="0" fontId="0" fillId="0" borderId="0" xfId="0" applyAlignment="1">
      <alignment horizontal="center"/>
    </xf>
    <xf numFmtId="165" fontId="0" fillId="0" borderId="0" xfId="2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1" xfId="2" applyNumberFormat="1" applyFont="1" applyBorder="1"/>
    <xf numFmtId="0" fontId="9" fillId="2" borderId="33" xfId="0" applyFont="1" applyFill="1" applyBorder="1"/>
    <xf numFmtId="0" fontId="9" fillId="2" borderId="3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wrapText="1"/>
    </xf>
    <xf numFmtId="0" fontId="10" fillId="2" borderId="5" xfId="0" applyFont="1" applyFill="1" applyBorder="1"/>
    <xf numFmtId="0" fontId="10" fillId="2" borderId="26" xfId="0" applyFont="1" applyFill="1" applyBorder="1"/>
    <xf numFmtId="0" fontId="10" fillId="2" borderId="28" xfId="0" applyFont="1" applyFill="1" applyBorder="1"/>
    <xf numFmtId="0" fontId="10" fillId="2" borderId="17" xfId="0" applyFont="1" applyFill="1" applyBorder="1"/>
    <xf numFmtId="0" fontId="9" fillId="2" borderId="18" xfId="0" applyFont="1" applyFill="1" applyBorder="1"/>
    <xf numFmtId="165" fontId="10" fillId="2" borderId="27" xfId="2" applyNumberFormat="1" applyFont="1" applyFill="1" applyBorder="1"/>
    <xf numFmtId="165" fontId="10" fillId="2" borderId="29" xfId="2" applyNumberFormat="1" applyFont="1" applyFill="1" applyBorder="1"/>
    <xf numFmtId="165" fontId="10" fillId="2" borderId="20" xfId="2" applyNumberFormat="1" applyFont="1" applyFill="1" applyBorder="1"/>
    <xf numFmtId="0" fontId="9" fillId="2" borderId="5" xfId="0" applyFont="1" applyFill="1" applyBorder="1"/>
    <xf numFmtId="165" fontId="10" fillId="2" borderId="26" xfId="2" applyNumberFormat="1" applyFont="1" applyFill="1" applyBorder="1"/>
    <xf numFmtId="165" fontId="10" fillId="2" borderId="6" xfId="2" applyNumberFormat="1" applyFont="1" applyFill="1" applyBorder="1"/>
    <xf numFmtId="165" fontId="10" fillId="2" borderId="17" xfId="2" applyNumberFormat="1" applyFont="1" applyFill="1" applyBorder="1"/>
    <xf numFmtId="44" fontId="0" fillId="0" borderId="0" xfId="0" applyNumberFormat="1"/>
    <xf numFmtId="0" fontId="0" fillId="0" borderId="0" xfId="0" applyAlignment="1">
      <alignment horizontal="right" indent="1"/>
    </xf>
    <xf numFmtId="165" fontId="0" fillId="3" borderId="0" xfId="0" applyNumberFormat="1" applyFill="1"/>
    <xf numFmtId="164" fontId="7" fillId="2" borderId="14" xfId="1" applyNumberFormat="1" applyFont="1" applyFill="1" applyBorder="1" applyAlignment="1">
      <alignment horizontal="left" wrapText="1"/>
    </xf>
    <xf numFmtId="164" fontId="7" fillId="2" borderId="15" xfId="1" applyNumberFormat="1" applyFont="1" applyFill="1" applyBorder="1" applyAlignment="1">
      <alignment horizontal="left" wrapText="1"/>
    </xf>
    <xf numFmtId="164" fontId="7" fillId="2" borderId="16" xfId="1" applyNumberFormat="1" applyFont="1" applyFill="1" applyBorder="1" applyAlignment="1">
      <alignment horizontal="left" wrapText="1"/>
    </xf>
    <xf numFmtId="164" fontId="7" fillId="2" borderId="5" xfId="1" applyNumberFormat="1" applyFont="1" applyFill="1" applyBorder="1" applyAlignment="1">
      <alignment horizontal="left"/>
    </xf>
    <xf numFmtId="164" fontId="7" fillId="2" borderId="0" xfId="1" applyNumberFormat="1" applyFont="1" applyFill="1" applyAlignment="1">
      <alignment horizontal="left"/>
    </xf>
    <xf numFmtId="164" fontId="7" fillId="2" borderId="17" xfId="1" applyNumberFormat="1" applyFont="1" applyFill="1" applyBorder="1" applyAlignment="1">
      <alignment horizontal="left"/>
    </xf>
    <xf numFmtId="164" fontId="7" fillId="2" borderId="18" xfId="1" applyNumberFormat="1" applyFont="1" applyFill="1" applyBorder="1" applyAlignment="1">
      <alignment horizontal="left" wrapText="1"/>
    </xf>
    <xf numFmtId="164" fontId="7" fillId="2" borderId="19" xfId="1" applyNumberFormat="1" applyFont="1" applyFill="1" applyBorder="1" applyAlignment="1">
      <alignment horizontal="left" wrapText="1"/>
    </xf>
    <xf numFmtId="164" fontId="7" fillId="2" borderId="20" xfId="1" applyNumberFormat="1" applyFont="1" applyFill="1" applyBorder="1" applyAlignment="1">
      <alignment horizontal="left" wrapText="1"/>
    </xf>
    <xf numFmtId="164" fontId="5" fillId="2" borderId="2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21" xfId="1" applyNumberFormat="1" applyFont="1" applyFill="1" applyBorder="1" applyAlignment="1">
      <alignment horizontal="center" wrapText="1"/>
    </xf>
    <xf numFmtId="164" fontId="5" fillId="2" borderId="8" xfId="1" applyNumberFormat="1" applyFont="1" applyFill="1" applyBorder="1" applyAlignment="1">
      <alignment horizontal="center" wrapText="1"/>
    </xf>
    <xf numFmtId="164" fontId="5" fillId="2" borderId="12" xfId="1" applyNumberFormat="1" applyFont="1" applyFill="1" applyBorder="1" applyAlignment="1">
      <alignment horizontal="center" wrapText="1"/>
    </xf>
    <xf numFmtId="164" fontId="5" fillId="2" borderId="6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0" fontId="5" fillId="2" borderId="2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left" wrapText="1"/>
    </xf>
    <xf numFmtId="164" fontId="7" fillId="2" borderId="0" xfId="1" applyNumberFormat="1" applyFont="1" applyFill="1" applyBorder="1" applyAlignment="1">
      <alignment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vertical="top"/>
    </xf>
    <xf numFmtId="164" fontId="7" fillId="2" borderId="18" xfId="1" applyNumberFormat="1" applyFont="1" applyFill="1" applyBorder="1" applyAlignment="1">
      <alignment horizontal="left" vertical="top" wrapText="1"/>
    </xf>
    <xf numFmtId="164" fontId="7" fillId="2" borderId="19" xfId="1" applyNumberFormat="1" applyFont="1" applyFill="1" applyBorder="1" applyAlignment="1">
      <alignment horizontal="left" vertical="top" wrapText="1"/>
    </xf>
    <xf numFmtId="164" fontId="7" fillId="2" borderId="20" xfId="1" applyNumberFormat="1" applyFont="1" applyFill="1" applyBorder="1" applyAlignment="1">
      <alignment horizontal="left" vertical="top" wrapText="1"/>
    </xf>
    <xf numFmtId="164" fontId="7" fillId="2" borderId="5" xfId="1" applyNumberFormat="1" applyFont="1" applyFill="1" applyBorder="1" applyAlignment="1">
      <alignment horizontal="left" wrapText="1"/>
    </xf>
    <xf numFmtId="164" fontId="7" fillId="2" borderId="17" xfId="1" applyNumberFormat="1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Avista Corp</a:t>
            </a:r>
          </a:p>
          <a:p>
            <a:pPr>
              <a:defRPr/>
            </a:pPr>
            <a:r>
              <a:rPr lang="en-US"/>
              <a:t>Washington Electric</a:t>
            </a:r>
            <a:r>
              <a:rPr lang="en-US" baseline="0"/>
              <a:t> &amp; Natural Gas</a:t>
            </a:r>
          </a:p>
          <a:p>
            <a:pPr>
              <a:defRPr/>
            </a:pPr>
            <a:r>
              <a:rPr lang="en-US" baseline="0"/>
              <a:t>Rates of Return*</a:t>
            </a:r>
            <a:endParaRPr lang="en-US"/>
          </a:p>
        </c:rich>
      </c:tx>
      <c:layout>
        <c:manualLayout>
          <c:xMode val="edge"/>
          <c:yMode val="edge"/>
          <c:x val="0.283888888888888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70135045930501"/>
          <c:y val="0.2922266851669843"/>
          <c:w val="0.86693975753030972"/>
          <c:h val="0.54640590607511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A208-418B-BF28-C124E4A1D689}"/>
              </c:ext>
            </c:extLst>
          </c:dPt>
          <c:dLbls>
            <c:dLbl>
              <c:idx val="0"/>
              <c:layout>
                <c:manualLayout>
                  <c:x val="0"/>
                  <c:y val="1.8284900084286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8-418B-BF28-C124E4A1D689}"/>
                </c:ext>
              </c:extLst>
            </c:dLbl>
            <c:dLbl>
              <c:idx val="1"/>
              <c:layout>
                <c:manualLayout>
                  <c:x val="-2.9169640812612057E-17"/>
                  <c:y val="1.2327370784457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8-418B-BF28-C124E4A1D689}"/>
                </c:ext>
              </c:extLst>
            </c:dLbl>
            <c:dLbl>
              <c:idx val="2"/>
              <c:layout>
                <c:manualLayout>
                  <c:x val="-1.9841269841269849E-3"/>
                  <c:y val="1.3605445820731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8-418B-BF28-C124E4A1D689}"/>
                </c:ext>
              </c:extLst>
            </c:dLbl>
            <c:dLbl>
              <c:idx val="3"/>
              <c:layout>
                <c:manualLayout>
                  <c:x val="-5.8339281625224114E-17"/>
                  <c:y val="6.9401642546545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08-418B-BF28-C124E4A1D689}"/>
                </c:ext>
              </c:extLst>
            </c:dLbl>
            <c:dLbl>
              <c:idx val="4"/>
              <c:layout>
                <c:manualLayout>
                  <c:x val="-7.275048233154282E-17"/>
                  <c:y val="1.3468016324508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08-418B-BF28-C124E4A1D689}"/>
                </c:ext>
              </c:extLst>
            </c:dLbl>
            <c:dLbl>
              <c:idx val="6"/>
              <c:layout>
                <c:manualLayout>
                  <c:x val="1.5910896972430762E-3"/>
                  <c:y val="1.616161958941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8-418B-BF28-C124E4A1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'ROR-Illust 1'!$A$5:$A$11</c:f>
              <c:strCache>
                <c:ptCount val="7"/>
                <c:pt idx="0">
                  <c:v>Actual</c:v>
                </c:pt>
                <c:pt idx="1">
                  <c:v>Restated 2019</c:v>
                </c:pt>
                <c:pt idx="2">
                  <c:v>Rate Year          (Oct 2021 -       Sept 2022)</c:v>
                </c:pt>
                <c:pt idx="3">
                  <c:v>Actual</c:v>
                </c:pt>
                <c:pt idx="4">
                  <c:v>Restated 2019</c:v>
                </c:pt>
                <c:pt idx="5">
                  <c:v>Rate Year          (Oct 2021 -       Sept 2022)</c:v>
                </c:pt>
                <c:pt idx="6">
                  <c:v>Requested</c:v>
                </c:pt>
              </c:strCache>
            </c:strRef>
          </c:cat>
          <c:val>
            <c:numRef>
              <c:f>'ROR-Illust 1'!$B$5:$B$11</c:f>
              <c:numCache>
                <c:formatCode>0.00%</c:formatCode>
                <c:ptCount val="7"/>
                <c:pt idx="0">
                  <c:v>6.7299999999999999E-2</c:v>
                </c:pt>
                <c:pt idx="1">
                  <c:v>6.3500000000000001E-2</c:v>
                </c:pt>
                <c:pt idx="2">
                  <c:v>5.6500000000000002E-2</c:v>
                </c:pt>
                <c:pt idx="3">
                  <c:v>6.0299999999999999E-2</c:v>
                </c:pt>
                <c:pt idx="4">
                  <c:v>0.06</c:v>
                </c:pt>
                <c:pt idx="5">
                  <c:v>5.2699999999999997E-2</c:v>
                </c:pt>
                <c:pt idx="6">
                  <c:v>7.4300000000000005E-2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8-418B-BF28-C124E4A1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4006408"/>
        <c:axId val="444008760"/>
      </c:barChart>
      <c:catAx>
        <c:axId val="44400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444008760"/>
        <c:crosses val="autoZero"/>
        <c:auto val="1"/>
        <c:lblAlgn val="ctr"/>
        <c:lblOffset val="100"/>
        <c:noMultiLvlLbl val="0"/>
      </c:catAx>
      <c:valAx>
        <c:axId val="4440087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444006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514351</xdr:colOff>
      <xdr:row>24</xdr:row>
      <xdr:rowOff>1</xdr:rowOff>
    </xdr:from>
    <xdr:to>
      <xdr:col>19</xdr:col>
      <xdr:colOff>38101</xdr:colOff>
      <xdr:row>25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344526" y="4581526"/>
          <a:ext cx="133350" cy="552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800"/>
        </a:p>
      </xdr:txBody>
    </xdr:sp>
    <xdr:clientData/>
  </xdr:twoCellAnchor>
  <xdr:twoCellAnchor>
    <xdr:from>
      <xdr:col>4</xdr:col>
      <xdr:colOff>323849</xdr:colOff>
      <xdr:row>0</xdr:row>
      <xdr:rowOff>57150</xdr:rowOff>
    </xdr:from>
    <xdr:to>
      <xdr:col>17</xdr:col>
      <xdr:colOff>381000</xdr:colOff>
      <xdr:row>24</xdr:row>
      <xdr:rowOff>190499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4619624" y="57150"/>
          <a:ext cx="7981951" cy="4714874"/>
          <a:chOff x="4619624" y="57150"/>
          <a:chExt cx="7981951" cy="4714874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4619624" y="57150"/>
            <a:ext cx="7981951" cy="4714874"/>
            <a:chOff x="4619624" y="57150"/>
            <a:chExt cx="7981951" cy="4714874"/>
          </a:xfrm>
        </xdr:grpSpPr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4619624" y="57150"/>
              <a:ext cx="7981951" cy="4714874"/>
              <a:chOff x="3927801" y="189731"/>
              <a:chExt cx="7248474" cy="4333874"/>
            </a:xfrm>
          </xdr:grpSpPr>
          <xdr:graphicFrame macro="">
            <xdr:nvGraphicFramePr>
              <xdr:cNvPr id="5" name="Chart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aphicFramePr/>
            </xdr:nvGraphicFramePr>
            <xdr:xfrm>
              <a:off x="3927801" y="189731"/>
              <a:ext cx="7248474" cy="43338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cxnSp macro="">
            <xdr:nvCxnSpPr>
              <xdr:cNvPr id="6" name="Straight Connector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CxnSpPr/>
            </xdr:nvCxnSpPr>
            <xdr:spPr>
              <a:xfrm flipV="1">
                <a:off x="7335795" y="1101533"/>
                <a:ext cx="3192" cy="2677872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705475" y="1047750"/>
              <a:ext cx="2524125" cy="29527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/>
                <a:t>Electric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8734425" y="1028701"/>
              <a:ext cx="2524125" cy="295275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/>
                <a:t>Natural Gas</a:t>
              </a:r>
            </a:p>
          </xdr:txBody>
        </xdr:sp>
      </xdr:grp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H="1" flipV="1">
            <a:off x="5562600" y="1695450"/>
            <a:ext cx="6000752" cy="3"/>
          </a:xfrm>
          <a:prstGeom prst="line">
            <a:avLst/>
          </a:prstGeom>
          <a:ln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0.85004</cdr:x>
      <cdr:y>0.22453</cdr:y>
    </cdr:from>
    <cdr:to>
      <cdr:x>0.85203</cdr:x>
      <cdr:y>0.83838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8E7FA4FE-F409-47E2-B574-F749EA9F4D6F}"/>
            </a:ext>
          </a:extLst>
        </cdr:cNvPr>
        <cdr:cNvCxnSpPr/>
      </cdr:nvCxnSpPr>
      <cdr:spPr>
        <a:xfrm xmlns:a="http://schemas.openxmlformats.org/drawingml/2006/main" flipH="1" flipV="1">
          <a:off x="6784951" y="1058628"/>
          <a:ext cx="15899" cy="28942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0.01074</cdr:x>
      <cdr:y>0.91515</cdr:y>
    </cdr:from>
    <cdr:to>
      <cdr:x>0.34606</cdr:x>
      <cdr:y>0.96566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51" y="4314805"/>
          <a:ext cx="2676499" cy="238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b="1"/>
            <a:t>*Current Authorized is 7.21% (</a:t>
          </a:r>
          <a:r>
            <a:rPr lang="en-US" sz="1050" b="1">
              <a:solidFill>
                <a:srgbClr val="FF0000"/>
              </a:solidFill>
            </a:rPr>
            <a:t>- - - - - - - - -</a:t>
          </a:r>
          <a:r>
            <a:rPr lang="en-US" sz="1050" b="1"/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9B63-3BD9-412B-A938-45D52574F5E9}">
  <dimension ref="F3:T27"/>
  <sheetViews>
    <sheetView tabSelected="1" workbookViewId="0">
      <selection activeCell="B12" sqref="B12"/>
    </sheetView>
  </sheetViews>
  <sheetFormatPr defaultRowHeight="15.75" x14ac:dyDescent="0.25"/>
  <cols>
    <col min="1" max="5" width="9.140625" style="4"/>
    <col min="6" max="6" width="34.7109375" style="4" customWidth="1"/>
    <col min="7" max="7" width="15.42578125" style="4" customWidth="1"/>
    <col min="8" max="8" width="16" style="4" customWidth="1"/>
    <col min="9" max="9" width="15.140625" style="4" customWidth="1"/>
    <col min="10" max="10" width="11" style="4" customWidth="1"/>
    <col min="11" max="11" width="12.85546875" style="4" customWidth="1"/>
    <col min="12" max="12" width="13.7109375" style="4" customWidth="1"/>
    <col min="13" max="13" width="11.5703125" style="4" bestFit="1" customWidth="1"/>
    <col min="14" max="15" width="9.85546875" style="4" bestFit="1" customWidth="1"/>
    <col min="16" max="16384" width="9.140625" style="4"/>
  </cols>
  <sheetData>
    <row r="3" spans="6:20" ht="16.5" thickBot="1" x14ac:dyDescent="0.3"/>
    <row r="4" spans="6:20" x14ac:dyDescent="0.25">
      <c r="F4" s="71" t="s">
        <v>15</v>
      </c>
      <c r="G4" s="72"/>
      <c r="H4" s="72"/>
      <c r="I4" s="72"/>
      <c r="J4" s="72"/>
      <c r="K4" s="72"/>
      <c r="L4" s="73"/>
    </row>
    <row r="5" spans="6:20" x14ac:dyDescent="0.25">
      <c r="F5" s="95"/>
      <c r="G5" s="77" t="s">
        <v>16</v>
      </c>
      <c r="H5" s="92"/>
      <c r="I5" s="92"/>
      <c r="J5" s="92"/>
      <c r="K5" s="92"/>
      <c r="L5" s="9"/>
    </row>
    <row r="6" spans="6:20" x14ac:dyDescent="0.25">
      <c r="F6" s="10"/>
      <c r="G6" s="75"/>
      <c r="H6" s="78" t="s">
        <v>17</v>
      </c>
      <c r="I6" s="78"/>
      <c r="J6" s="78"/>
      <c r="K6" s="78"/>
      <c r="L6" s="9"/>
    </row>
    <row r="7" spans="6:20" ht="18.75" x14ac:dyDescent="0.25">
      <c r="F7" s="10"/>
      <c r="G7" s="11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3" t="s">
        <v>23</v>
      </c>
    </row>
    <row r="8" spans="6:20" x14ac:dyDescent="0.25">
      <c r="F8" s="14" t="s">
        <v>53</v>
      </c>
      <c r="G8" s="15">
        <v>51685</v>
      </c>
      <c r="H8" s="93"/>
      <c r="I8" s="93">
        <v>4729</v>
      </c>
      <c r="J8" s="93">
        <f>3082+1098</f>
        <v>4180</v>
      </c>
      <c r="K8" s="93">
        <v>12361</v>
      </c>
      <c r="L8" s="17">
        <f>SUM(G8:K8)</f>
        <v>72955</v>
      </c>
    </row>
    <row r="9" spans="6:20" x14ac:dyDescent="0.25">
      <c r="F9" s="14" t="s">
        <v>25</v>
      </c>
      <c r="G9" s="15">
        <v>33531</v>
      </c>
      <c r="H9" s="93">
        <v>34773</v>
      </c>
      <c r="I9" s="93">
        <v>8807</v>
      </c>
      <c r="J9" s="93"/>
      <c r="K9" s="93"/>
      <c r="L9" s="17">
        <f>SUM(G9:K9)</f>
        <v>77111</v>
      </c>
    </row>
    <row r="10" spans="6:20" x14ac:dyDescent="0.25">
      <c r="F10" s="14" t="s">
        <v>26</v>
      </c>
      <c r="G10" s="18">
        <v>20490</v>
      </c>
      <c r="H10" s="19">
        <v>46424</v>
      </c>
      <c r="I10" s="19"/>
      <c r="J10" s="19">
        <v>6595</v>
      </c>
      <c r="K10" s="19"/>
      <c r="L10" s="20">
        <f>SUM(G10:K10)</f>
        <v>73509</v>
      </c>
    </row>
    <row r="11" spans="6:20" x14ac:dyDescent="0.25">
      <c r="F11" s="21" t="s">
        <v>27</v>
      </c>
      <c r="G11" s="22">
        <f>SUM(G8:G10)</f>
        <v>105706</v>
      </c>
      <c r="H11" s="23">
        <f t="shared" ref="H11:K11" si="0">SUM(H8:H10)</f>
        <v>81197</v>
      </c>
      <c r="I11" s="23">
        <f t="shared" si="0"/>
        <v>13536</v>
      </c>
      <c r="J11" s="23">
        <f t="shared" si="0"/>
        <v>10775</v>
      </c>
      <c r="K11" s="23">
        <f t="shared" si="0"/>
        <v>12361</v>
      </c>
      <c r="L11" s="24">
        <f>SUM(L8:L10)</f>
        <v>223575</v>
      </c>
    </row>
    <row r="12" spans="6:20" ht="32.25" customHeight="1" x14ac:dyDescent="0.25">
      <c r="F12" s="62" t="s">
        <v>55</v>
      </c>
      <c r="G12" s="63"/>
      <c r="H12" s="63"/>
      <c r="I12" s="63"/>
      <c r="J12" s="63"/>
      <c r="K12" s="63"/>
      <c r="L12" s="64"/>
    </row>
    <row r="13" spans="6:20" x14ac:dyDescent="0.25">
      <c r="F13" s="65" t="s">
        <v>29</v>
      </c>
      <c r="G13" s="94"/>
      <c r="H13" s="94"/>
      <c r="I13" s="94"/>
      <c r="J13" s="94"/>
      <c r="K13" s="94"/>
      <c r="L13" s="67"/>
    </row>
    <row r="14" spans="6:20" x14ac:dyDescent="0.25">
      <c r="F14" s="65" t="s">
        <v>30</v>
      </c>
      <c r="G14" s="94"/>
      <c r="H14" s="94"/>
      <c r="I14" s="94"/>
      <c r="J14" s="94"/>
      <c r="K14" s="94"/>
      <c r="L14" s="67"/>
    </row>
    <row r="15" spans="6:20" x14ac:dyDescent="0.25">
      <c r="F15" s="65" t="s">
        <v>31</v>
      </c>
      <c r="G15" s="94"/>
      <c r="H15" s="94"/>
      <c r="I15" s="94"/>
      <c r="J15" s="94"/>
      <c r="K15" s="94"/>
      <c r="L15" s="67"/>
    </row>
    <row r="16" spans="6:20" ht="16.5" customHeight="1" x14ac:dyDescent="0.25">
      <c r="F16" s="100" t="s">
        <v>52</v>
      </c>
      <c r="G16" s="90"/>
      <c r="H16" s="90"/>
      <c r="I16" s="90"/>
      <c r="J16" s="90"/>
      <c r="K16" s="90"/>
      <c r="L16" s="101"/>
      <c r="M16" s="91"/>
      <c r="N16" s="91"/>
      <c r="O16" s="91"/>
      <c r="P16" s="91"/>
      <c r="Q16" s="91"/>
      <c r="R16" s="91"/>
      <c r="S16" s="91"/>
      <c r="T16" s="91"/>
    </row>
    <row r="17" spans="6:12" s="96" customFormat="1" ht="16.5" thickBot="1" x14ac:dyDescent="0.3">
      <c r="F17" s="97" t="s">
        <v>54</v>
      </c>
      <c r="G17" s="98"/>
      <c r="H17" s="98"/>
      <c r="I17" s="98"/>
      <c r="J17" s="98"/>
      <c r="K17" s="98"/>
      <c r="L17" s="99"/>
    </row>
    <row r="18" spans="6:12" ht="16.5" thickBot="1" x14ac:dyDescent="0.3"/>
    <row r="19" spans="6:12" x14ac:dyDescent="0.25">
      <c r="F19" s="71" t="s">
        <v>33</v>
      </c>
      <c r="G19" s="72"/>
      <c r="H19" s="72"/>
      <c r="I19" s="73"/>
      <c r="J19" s="8"/>
      <c r="K19" s="8"/>
      <c r="L19" s="8"/>
    </row>
    <row r="20" spans="6:12" x14ac:dyDescent="0.25">
      <c r="F20" s="25"/>
      <c r="G20" s="74" t="s">
        <v>16</v>
      </c>
      <c r="H20" s="76" t="s">
        <v>17</v>
      </c>
      <c r="I20" s="26"/>
    </row>
    <row r="21" spans="6:12" x14ac:dyDescent="0.25">
      <c r="F21" s="10"/>
      <c r="G21" s="75"/>
      <c r="H21" s="75"/>
      <c r="I21" s="27"/>
    </row>
    <row r="22" spans="6:12" x14ac:dyDescent="0.25">
      <c r="F22" s="10"/>
      <c r="G22" s="11" t="s">
        <v>34</v>
      </c>
      <c r="H22" s="28" t="s">
        <v>19</v>
      </c>
      <c r="I22" s="29" t="s">
        <v>23</v>
      </c>
    </row>
    <row r="23" spans="6:12" x14ac:dyDescent="0.25">
      <c r="F23" s="14" t="s">
        <v>25</v>
      </c>
      <c r="G23" s="15">
        <v>19493</v>
      </c>
      <c r="H23" s="15">
        <v>20038</v>
      </c>
      <c r="I23" s="30">
        <f>SUM(G23:H23)</f>
        <v>39531</v>
      </c>
    </row>
    <row r="24" spans="6:12" x14ac:dyDescent="0.25">
      <c r="F24" s="14" t="s">
        <v>35</v>
      </c>
      <c r="G24" s="18">
        <v>7758</v>
      </c>
      <c r="H24" s="18">
        <v>13233</v>
      </c>
      <c r="I24" s="31">
        <f>SUM(G24:H24)</f>
        <v>20991</v>
      </c>
    </row>
    <row r="25" spans="6:12" x14ac:dyDescent="0.25">
      <c r="F25" s="32"/>
      <c r="G25" s="22">
        <f t="shared" ref="G25:H25" si="1">SUM(G23:G24)</f>
        <v>27251</v>
      </c>
      <c r="H25" s="22">
        <f t="shared" si="1"/>
        <v>33271</v>
      </c>
      <c r="I25" s="33">
        <f>SUM(I23:I24)</f>
        <v>60522</v>
      </c>
    </row>
    <row r="26" spans="6:12" ht="33" customHeight="1" x14ac:dyDescent="0.25">
      <c r="F26" s="62" t="s">
        <v>56</v>
      </c>
      <c r="G26" s="63"/>
      <c r="H26" s="63"/>
      <c r="I26" s="64"/>
      <c r="J26" s="34"/>
      <c r="K26" s="34"/>
      <c r="L26" s="34"/>
    </row>
    <row r="27" spans="6:12" ht="16.5" thickBot="1" x14ac:dyDescent="0.3">
      <c r="F27" s="35" t="s">
        <v>36</v>
      </c>
      <c r="G27" s="36"/>
      <c r="H27" s="36"/>
      <c r="I27" s="37"/>
    </row>
  </sheetData>
  <mergeCells count="13">
    <mergeCell ref="F17:L17"/>
    <mergeCell ref="F4:L4"/>
    <mergeCell ref="G5:G6"/>
    <mergeCell ref="H6:K6"/>
    <mergeCell ref="F12:L12"/>
    <mergeCell ref="F16:L16"/>
    <mergeCell ref="F26:I26"/>
    <mergeCell ref="F13:L13"/>
    <mergeCell ref="F14:L14"/>
    <mergeCell ref="F15:L15"/>
    <mergeCell ref="F19:I19"/>
    <mergeCell ref="G20:G21"/>
    <mergeCell ref="H20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C27"/>
  <sheetViews>
    <sheetView workbookViewId="0">
      <selection activeCell="A34" sqref="A34"/>
    </sheetView>
  </sheetViews>
  <sheetFormatPr defaultRowHeight="15" x14ac:dyDescent="0.25"/>
  <cols>
    <col min="1" max="1" width="37" customWidth="1"/>
  </cols>
  <sheetData>
    <row r="5" spans="1:3" x14ac:dyDescent="0.25">
      <c r="A5" t="s">
        <v>2</v>
      </c>
      <c r="B5" s="1">
        <v>6.7299999999999999E-2</v>
      </c>
      <c r="C5" s="2" t="s">
        <v>1</v>
      </c>
    </row>
    <row r="6" spans="1:3" x14ac:dyDescent="0.25">
      <c r="A6" t="s">
        <v>4</v>
      </c>
      <c r="B6" s="1">
        <v>6.3500000000000001E-2</v>
      </c>
    </row>
    <row r="7" spans="1:3" x14ac:dyDescent="0.25">
      <c r="A7" t="s">
        <v>5</v>
      </c>
      <c r="B7" s="1">
        <v>5.6500000000000002E-2</v>
      </c>
    </row>
    <row r="8" spans="1:3" x14ac:dyDescent="0.25">
      <c r="A8" t="s">
        <v>2</v>
      </c>
      <c r="B8" s="1">
        <v>6.0299999999999999E-2</v>
      </c>
      <c r="C8" s="2" t="s">
        <v>3</v>
      </c>
    </row>
    <row r="9" spans="1:3" x14ac:dyDescent="0.25">
      <c r="A9" t="str">
        <f>A6</f>
        <v>Restated 2019</v>
      </c>
      <c r="B9" s="1">
        <v>0.06</v>
      </c>
    </row>
    <row r="10" spans="1:3" x14ac:dyDescent="0.25">
      <c r="A10" t="str">
        <f>A7</f>
        <v>Rate Year          (Oct 2021 -       Sept 2022)</v>
      </c>
      <c r="B10" s="1">
        <v>5.2699999999999997E-2</v>
      </c>
    </row>
    <row r="11" spans="1:3" ht="15.75" x14ac:dyDescent="0.25">
      <c r="A11" s="3" t="s">
        <v>0</v>
      </c>
      <c r="B11" s="1">
        <v>7.4300000000000005E-2</v>
      </c>
    </row>
    <row r="12" spans="1:3" x14ac:dyDescent="0.25">
      <c r="B12" s="1"/>
    </row>
    <row r="13" spans="1:3" x14ac:dyDescent="0.25">
      <c r="A13" s="2"/>
    </row>
    <row r="15" spans="1:3" x14ac:dyDescent="0.25">
      <c r="B15" s="1"/>
    </row>
    <row r="16" spans="1:3" x14ac:dyDescent="0.25">
      <c r="B16" s="1"/>
    </row>
    <row r="17" spans="1:2" x14ac:dyDescent="0.25">
      <c r="B17" s="1"/>
    </row>
    <row r="18" spans="1:2" x14ac:dyDescent="0.25">
      <c r="B18" s="1"/>
    </row>
    <row r="19" spans="1:2" x14ac:dyDescent="0.25">
      <c r="B19" s="1"/>
    </row>
    <row r="25" spans="1:2" ht="35.25" customHeight="1" x14ac:dyDescent="0.25"/>
    <row r="27" spans="1:2" x14ac:dyDescent="0.25">
      <c r="A27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1C00-9CFD-4AC8-842C-B5C1808BF415}">
  <dimension ref="E6:N44"/>
  <sheetViews>
    <sheetView workbookViewId="0">
      <selection activeCell="H14" sqref="H14"/>
    </sheetView>
  </sheetViews>
  <sheetFormatPr defaultRowHeight="15.75" x14ac:dyDescent="0.25"/>
  <cols>
    <col min="1" max="5" width="9.140625" style="4"/>
    <col min="6" max="6" width="27.42578125" style="4" customWidth="1"/>
    <col min="7" max="7" width="15.42578125" style="4" customWidth="1"/>
    <col min="8" max="8" width="16" style="4" customWidth="1"/>
    <col min="9" max="9" width="15.140625" style="4" customWidth="1"/>
    <col min="10" max="10" width="11" style="4" customWidth="1"/>
    <col min="11" max="11" width="12.85546875" style="4" customWidth="1"/>
    <col min="12" max="12" width="13.7109375" style="4" customWidth="1"/>
    <col min="13" max="13" width="9.140625" style="4"/>
    <col min="14" max="14" width="9.85546875" style="4" bestFit="1" customWidth="1"/>
    <col min="15" max="16384" width="9.140625" style="4"/>
  </cols>
  <sheetData>
    <row r="6" spans="5:14" x14ac:dyDescent="0.25">
      <c r="F6" s="79" t="s">
        <v>7</v>
      </c>
      <c r="G6" s="79" t="s">
        <v>8</v>
      </c>
    </row>
    <row r="7" spans="5:14" x14ac:dyDescent="0.25">
      <c r="F7" s="79"/>
      <c r="G7" s="79"/>
    </row>
    <row r="8" spans="5:14" x14ac:dyDescent="0.25">
      <c r="F8" s="80"/>
      <c r="G8" s="80"/>
      <c r="H8" s="5" t="s">
        <v>9</v>
      </c>
      <c r="I8" s="5" t="s">
        <v>10</v>
      </c>
      <c r="J8" s="5" t="s">
        <v>11</v>
      </c>
      <c r="K8" s="5" t="s">
        <v>12</v>
      </c>
    </row>
    <row r="9" spans="5:14" x14ac:dyDescent="0.25">
      <c r="E9" s="4" t="s">
        <v>1</v>
      </c>
      <c r="F9" s="4">
        <v>3104605</v>
      </c>
      <c r="G9" s="4">
        <v>100122</v>
      </c>
      <c r="H9" s="4">
        <v>81197</v>
      </c>
      <c r="I9" s="4">
        <v>13539</v>
      </c>
      <c r="J9" s="4">
        <v>10775</v>
      </c>
      <c r="K9" s="4">
        <v>12361</v>
      </c>
      <c r="L9" s="4">
        <f>SUM(F9:K9)</f>
        <v>3322599</v>
      </c>
      <c r="N9" s="4">
        <f>L9-F9</f>
        <v>217994</v>
      </c>
    </row>
    <row r="11" spans="5:14" x14ac:dyDescent="0.25">
      <c r="E11" s="4" t="s">
        <v>3</v>
      </c>
      <c r="F11" s="4">
        <v>669513</v>
      </c>
      <c r="G11" s="4">
        <v>27251</v>
      </c>
      <c r="H11" s="4">
        <v>33271</v>
      </c>
      <c r="L11" s="4">
        <f>SUM(F11:K11)</f>
        <v>730035</v>
      </c>
      <c r="N11" s="4">
        <f>L11-F11</f>
        <v>60522</v>
      </c>
    </row>
    <row r="14" spans="5:14" ht="31.5" x14ac:dyDescent="0.25">
      <c r="F14" s="6" t="s">
        <v>13</v>
      </c>
      <c r="G14" s="5" t="s">
        <v>14</v>
      </c>
      <c r="H14" s="5" t="s">
        <v>9</v>
      </c>
      <c r="I14" s="5" t="s">
        <v>10</v>
      </c>
      <c r="J14" s="5" t="s">
        <v>11</v>
      </c>
      <c r="K14" s="5" t="s">
        <v>12</v>
      </c>
    </row>
    <row r="16" spans="5:14" x14ac:dyDescent="0.25">
      <c r="F16" s="4">
        <f>1679192-30542-766</f>
        <v>1647884</v>
      </c>
      <c r="G16" s="4">
        <v>130631</v>
      </c>
      <c r="H16" s="4">
        <v>92163</v>
      </c>
      <c r="I16" s="4">
        <v>13126</v>
      </c>
      <c r="J16" s="4">
        <v>9358</v>
      </c>
      <c r="K16" s="4">
        <v>-15605</v>
      </c>
      <c r="L16" s="4">
        <f>SUM(F16:K16)</f>
        <v>1877557</v>
      </c>
      <c r="N16" s="4">
        <f>L16-F16</f>
        <v>229673</v>
      </c>
    </row>
    <row r="18" spans="5:14" x14ac:dyDescent="0.25">
      <c r="E18" s="4" t="s">
        <v>3</v>
      </c>
      <c r="F18" s="4">
        <f>398122-3959-15228</f>
        <v>378935</v>
      </c>
      <c r="G18" s="4">
        <v>33839</v>
      </c>
      <c r="H18" s="4">
        <v>35432</v>
      </c>
      <c r="L18" s="4">
        <f>SUM(F18:K18)</f>
        <v>448206</v>
      </c>
      <c r="N18" s="4">
        <f>L18-F18</f>
        <v>69271</v>
      </c>
    </row>
    <row r="21" spans="5:14" ht="16.5" thickBot="1" x14ac:dyDescent="0.3"/>
    <row r="22" spans="5:14" x14ac:dyDescent="0.25">
      <c r="F22" s="71" t="s">
        <v>15</v>
      </c>
      <c r="G22" s="72"/>
      <c r="H22" s="72"/>
      <c r="I22" s="72"/>
      <c r="J22" s="72"/>
      <c r="K22" s="72"/>
      <c r="L22" s="73"/>
    </row>
    <row r="23" spans="5:14" x14ac:dyDescent="0.25">
      <c r="F23" s="7"/>
      <c r="G23" s="77" t="s">
        <v>16</v>
      </c>
      <c r="H23" s="8"/>
      <c r="I23" s="8"/>
      <c r="J23" s="8"/>
      <c r="K23" s="8"/>
      <c r="L23" s="9"/>
    </row>
    <row r="24" spans="5:14" x14ac:dyDescent="0.25">
      <c r="F24" s="10"/>
      <c r="G24" s="75"/>
      <c r="H24" s="78" t="s">
        <v>17</v>
      </c>
      <c r="I24" s="78"/>
      <c r="J24" s="78"/>
      <c r="K24" s="78"/>
      <c r="L24" s="9"/>
    </row>
    <row r="25" spans="5:14" ht="18.75" x14ac:dyDescent="0.25">
      <c r="F25" s="10"/>
      <c r="G25" s="11" t="s">
        <v>18</v>
      </c>
      <c r="H25" s="12" t="s">
        <v>19</v>
      </c>
      <c r="I25" s="12" t="s">
        <v>20</v>
      </c>
      <c r="J25" s="12" t="s">
        <v>21</v>
      </c>
      <c r="K25" s="12" t="s">
        <v>22</v>
      </c>
      <c r="L25" s="13" t="s">
        <v>23</v>
      </c>
    </row>
    <row r="26" spans="5:14" x14ac:dyDescent="0.25">
      <c r="F26" s="14" t="s">
        <v>24</v>
      </c>
      <c r="G26" s="15">
        <v>51685</v>
      </c>
      <c r="H26" s="16"/>
      <c r="I26" s="16">
        <v>4729</v>
      </c>
      <c r="J26" s="16">
        <f>3082+1098</f>
        <v>4180</v>
      </c>
      <c r="K26" s="16">
        <v>12361</v>
      </c>
      <c r="L26" s="17">
        <f>SUM(G26:K26)</f>
        <v>72955</v>
      </c>
    </row>
    <row r="27" spans="5:14" x14ac:dyDescent="0.25">
      <c r="F27" s="14" t="s">
        <v>25</v>
      </c>
      <c r="G27" s="15">
        <v>33531</v>
      </c>
      <c r="H27" s="16">
        <v>34773</v>
      </c>
      <c r="I27" s="16">
        <v>8807</v>
      </c>
      <c r="J27" s="16"/>
      <c r="K27" s="16"/>
      <c r="L27" s="17">
        <f>SUM(G27:K27)</f>
        <v>77111</v>
      </c>
    </row>
    <row r="28" spans="5:14" x14ac:dyDescent="0.25">
      <c r="F28" s="14" t="s">
        <v>26</v>
      </c>
      <c r="G28" s="18">
        <v>20490</v>
      </c>
      <c r="H28" s="19">
        <v>46424</v>
      </c>
      <c r="I28" s="19"/>
      <c r="J28" s="19">
        <v>6595</v>
      </c>
      <c r="K28" s="19"/>
      <c r="L28" s="20">
        <f>SUM(G28:K28)</f>
        <v>73509</v>
      </c>
    </row>
    <row r="29" spans="5:14" x14ac:dyDescent="0.25">
      <c r="F29" s="21" t="s">
        <v>27</v>
      </c>
      <c r="G29" s="22">
        <f>SUM(G26:G28)</f>
        <v>105706</v>
      </c>
      <c r="H29" s="23">
        <f t="shared" ref="H29:K29" si="0">SUM(H26:H28)</f>
        <v>81197</v>
      </c>
      <c r="I29" s="23">
        <f t="shared" si="0"/>
        <v>13536</v>
      </c>
      <c r="J29" s="23">
        <f t="shared" si="0"/>
        <v>10775</v>
      </c>
      <c r="K29" s="23">
        <f t="shared" si="0"/>
        <v>12361</v>
      </c>
      <c r="L29" s="24">
        <f>SUM(L26:L28)</f>
        <v>223575</v>
      </c>
    </row>
    <row r="30" spans="5:14" ht="32.25" customHeight="1" x14ac:dyDescent="0.25">
      <c r="F30" s="62" t="s">
        <v>28</v>
      </c>
      <c r="G30" s="63"/>
      <c r="H30" s="63"/>
      <c r="I30" s="63"/>
      <c r="J30" s="63"/>
      <c r="K30" s="63"/>
      <c r="L30" s="64"/>
    </row>
    <row r="31" spans="5:14" x14ac:dyDescent="0.25">
      <c r="F31" s="65" t="s">
        <v>29</v>
      </c>
      <c r="G31" s="66"/>
      <c r="H31" s="66"/>
      <c r="I31" s="66"/>
      <c r="J31" s="66"/>
      <c r="K31" s="66"/>
      <c r="L31" s="67"/>
    </row>
    <row r="32" spans="5:14" x14ac:dyDescent="0.25">
      <c r="F32" s="65" t="s">
        <v>30</v>
      </c>
      <c r="G32" s="66"/>
      <c r="H32" s="66"/>
      <c r="I32" s="66"/>
      <c r="J32" s="66"/>
      <c r="K32" s="66"/>
      <c r="L32" s="67"/>
    </row>
    <row r="33" spans="6:12" x14ac:dyDescent="0.25">
      <c r="F33" s="65" t="s">
        <v>31</v>
      </c>
      <c r="G33" s="66"/>
      <c r="H33" s="66"/>
      <c r="I33" s="66"/>
      <c r="J33" s="66"/>
      <c r="K33" s="66"/>
      <c r="L33" s="67"/>
    </row>
    <row r="34" spans="6:12" ht="27.75" customHeight="1" thickBot="1" x14ac:dyDescent="0.3">
      <c r="F34" s="68" t="s">
        <v>32</v>
      </c>
      <c r="G34" s="69"/>
      <c r="H34" s="69"/>
      <c r="I34" s="69"/>
      <c r="J34" s="69"/>
      <c r="K34" s="69"/>
      <c r="L34" s="70"/>
    </row>
    <row r="35" spans="6:12" ht="16.5" thickBot="1" x14ac:dyDescent="0.3"/>
    <row r="36" spans="6:12" x14ac:dyDescent="0.25">
      <c r="F36" s="71" t="s">
        <v>33</v>
      </c>
      <c r="G36" s="72"/>
      <c r="H36" s="72"/>
      <c r="I36" s="73"/>
      <c r="J36" s="8"/>
      <c r="K36" s="8"/>
      <c r="L36" s="8"/>
    </row>
    <row r="37" spans="6:12" x14ac:dyDescent="0.25">
      <c r="F37" s="25"/>
      <c r="G37" s="74" t="s">
        <v>16</v>
      </c>
      <c r="H37" s="76" t="s">
        <v>17</v>
      </c>
      <c r="I37" s="26"/>
    </row>
    <row r="38" spans="6:12" x14ac:dyDescent="0.25">
      <c r="F38" s="10"/>
      <c r="G38" s="75"/>
      <c r="H38" s="75"/>
      <c r="I38" s="27"/>
    </row>
    <row r="39" spans="6:12" x14ac:dyDescent="0.25">
      <c r="F39" s="10"/>
      <c r="G39" s="11" t="s">
        <v>34</v>
      </c>
      <c r="H39" s="28" t="s">
        <v>19</v>
      </c>
      <c r="I39" s="29" t="s">
        <v>23</v>
      </c>
    </row>
    <row r="40" spans="6:12" x14ac:dyDescent="0.25">
      <c r="F40" s="14" t="s">
        <v>25</v>
      </c>
      <c r="G40" s="15">
        <v>19493</v>
      </c>
      <c r="H40" s="15">
        <v>20038</v>
      </c>
      <c r="I40" s="30">
        <f>SUM(G40:H40)</f>
        <v>39531</v>
      </c>
    </row>
    <row r="41" spans="6:12" x14ac:dyDescent="0.25">
      <c r="F41" s="14" t="s">
        <v>35</v>
      </c>
      <c r="G41" s="18">
        <v>7758</v>
      </c>
      <c r="H41" s="18">
        <v>13233</v>
      </c>
      <c r="I41" s="31">
        <f>SUM(G41:H41)</f>
        <v>20991</v>
      </c>
    </row>
    <row r="42" spans="6:12" x14ac:dyDescent="0.25">
      <c r="F42" s="32"/>
      <c r="G42" s="22">
        <f t="shared" ref="G42:H42" si="1">SUM(G40:G41)</f>
        <v>27251</v>
      </c>
      <c r="H42" s="22">
        <f t="shared" si="1"/>
        <v>33271</v>
      </c>
      <c r="I42" s="33">
        <f>SUM(I40:I41)</f>
        <v>60522</v>
      </c>
    </row>
    <row r="43" spans="6:12" ht="30" customHeight="1" x14ac:dyDescent="0.25">
      <c r="F43" s="62" t="s">
        <v>28</v>
      </c>
      <c r="G43" s="63"/>
      <c r="H43" s="63"/>
      <c r="I43" s="64"/>
      <c r="J43" s="34"/>
      <c r="K43" s="34"/>
      <c r="L43" s="34"/>
    </row>
    <row r="44" spans="6:12" ht="16.5" thickBot="1" x14ac:dyDescent="0.3">
      <c r="F44" s="35" t="s">
        <v>36</v>
      </c>
      <c r="G44" s="36"/>
      <c r="H44" s="36"/>
      <c r="I44" s="37"/>
    </row>
  </sheetData>
  <mergeCells count="14">
    <mergeCell ref="F30:L30"/>
    <mergeCell ref="F6:F8"/>
    <mergeCell ref="G6:G8"/>
    <mergeCell ref="F22:L22"/>
    <mergeCell ref="G23:G24"/>
    <mergeCell ref="H24:K24"/>
    <mergeCell ref="F43:I43"/>
    <mergeCell ref="F31:L31"/>
    <mergeCell ref="F32:L32"/>
    <mergeCell ref="F33:L33"/>
    <mergeCell ref="F34:L34"/>
    <mergeCell ref="F36:I36"/>
    <mergeCell ref="G37:G38"/>
    <mergeCell ref="H37:H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K25"/>
  <sheetViews>
    <sheetView workbookViewId="0">
      <selection activeCell="C5" sqref="C5:F12"/>
    </sheetView>
  </sheetViews>
  <sheetFormatPr defaultRowHeight="15" x14ac:dyDescent="0.25"/>
  <cols>
    <col min="3" max="3" width="12.85546875" customWidth="1"/>
    <col min="4" max="4" width="23.140625" customWidth="1"/>
    <col min="5" max="5" width="21.85546875" customWidth="1"/>
    <col min="6" max="6" width="25.28515625" customWidth="1"/>
    <col min="8" max="8" width="31" customWidth="1"/>
    <col min="9" max="9" width="13.7109375" customWidth="1"/>
    <col min="10" max="10" width="11.42578125" customWidth="1"/>
  </cols>
  <sheetData>
    <row r="4" spans="3:9" ht="15.75" thickBot="1" x14ac:dyDescent="0.3"/>
    <row r="5" spans="3:9" ht="16.5" thickBot="1" x14ac:dyDescent="0.3">
      <c r="C5" s="81" t="s">
        <v>59</v>
      </c>
      <c r="D5" s="82"/>
      <c r="E5" s="82"/>
      <c r="F5" s="83"/>
    </row>
    <row r="6" spans="3:9" ht="33" customHeight="1" thickBot="1" x14ac:dyDescent="0.3">
      <c r="C6" s="43" t="s">
        <v>39</v>
      </c>
      <c r="D6" s="44" t="s">
        <v>47</v>
      </c>
      <c r="E6" s="45" t="s">
        <v>40</v>
      </c>
      <c r="F6" s="46" t="s">
        <v>57</v>
      </c>
    </row>
    <row r="7" spans="3:9" ht="7.5" customHeight="1" x14ac:dyDescent="0.25">
      <c r="C7" s="47"/>
      <c r="D7" s="48"/>
      <c r="E7" s="49"/>
      <c r="F7" s="50"/>
    </row>
    <row r="8" spans="3:9" ht="15.75" thickBot="1" x14ac:dyDescent="0.3">
      <c r="C8" s="51" t="s">
        <v>1</v>
      </c>
      <c r="D8" s="52">
        <v>1790811</v>
      </c>
      <c r="E8" s="53">
        <f>I20</f>
        <v>1908012</v>
      </c>
      <c r="F8" s="54">
        <f>E8-D8</f>
        <v>117201</v>
      </c>
    </row>
    <row r="9" spans="3:9" ht="6.75" customHeight="1" x14ac:dyDescent="0.25">
      <c r="C9" s="55"/>
      <c r="D9" s="56"/>
      <c r="E9" s="57"/>
      <c r="F9" s="58"/>
    </row>
    <row r="10" spans="3:9" ht="15.75" thickBot="1" x14ac:dyDescent="0.3">
      <c r="C10" s="51" t="s">
        <v>38</v>
      </c>
      <c r="D10" s="52">
        <v>416431</v>
      </c>
      <c r="E10" s="53">
        <f>J20</f>
        <v>453249</v>
      </c>
      <c r="F10" s="54">
        <f>E10-D10</f>
        <v>36818</v>
      </c>
    </row>
    <row r="11" spans="3:9" x14ac:dyDescent="0.25">
      <c r="C11" s="84" t="s">
        <v>58</v>
      </c>
      <c r="D11" s="85"/>
      <c r="E11" s="85"/>
      <c r="F11" s="86"/>
    </row>
    <row r="12" spans="3:9" ht="15.75" thickBot="1" x14ac:dyDescent="0.3">
      <c r="C12" s="87"/>
      <c r="D12" s="88"/>
      <c r="E12" s="88"/>
      <c r="F12" s="89"/>
      <c r="I12" t="s">
        <v>41</v>
      </c>
    </row>
    <row r="13" spans="3:9" x14ac:dyDescent="0.25">
      <c r="I13" t="s">
        <v>42</v>
      </c>
    </row>
    <row r="15" spans="3:9" x14ac:dyDescent="0.25">
      <c r="F15" s="41">
        <f>F8</f>
        <v>117201</v>
      </c>
    </row>
    <row r="16" spans="3:9" x14ac:dyDescent="0.25">
      <c r="D16" s="40" t="s">
        <v>49</v>
      </c>
      <c r="E16" s="1">
        <v>7.4300000000000005E-2</v>
      </c>
      <c r="F16" s="61">
        <f>F15*E16/E17</f>
        <v>11533.820264900663</v>
      </c>
      <c r="I16" t="s">
        <v>37</v>
      </c>
    </row>
    <row r="17" spans="4:11" x14ac:dyDescent="0.25">
      <c r="D17" s="40" t="s">
        <v>50</v>
      </c>
      <c r="E17">
        <v>0.755</v>
      </c>
      <c r="F17" s="60" t="s">
        <v>51</v>
      </c>
      <c r="I17" s="38" t="s">
        <v>1</v>
      </c>
      <c r="J17" s="38" t="s">
        <v>38</v>
      </c>
    </row>
    <row r="18" spans="4:11" x14ac:dyDescent="0.25">
      <c r="H18" s="40" t="s">
        <v>43</v>
      </c>
      <c r="I18" s="39">
        <v>1938554</v>
      </c>
      <c r="J18" s="39">
        <v>468477</v>
      </c>
      <c r="K18" s="39"/>
    </row>
    <row r="19" spans="4:11" x14ac:dyDescent="0.25">
      <c r="F19" s="41">
        <f>F10</f>
        <v>36818</v>
      </c>
      <c r="H19" s="40" t="s">
        <v>45</v>
      </c>
      <c r="I19" s="42">
        <v>-30542</v>
      </c>
      <c r="J19" s="42">
        <v>-15228</v>
      </c>
      <c r="K19" s="39"/>
    </row>
    <row r="20" spans="4:11" x14ac:dyDescent="0.25">
      <c r="F20" s="61">
        <f>F19*E16/E17</f>
        <v>3623.2813245033112</v>
      </c>
      <c r="H20" s="39" t="s">
        <v>46</v>
      </c>
      <c r="I20" s="39">
        <f>SUM(I18:I19)</f>
        <v>1908012</v>
      </c>
      <c r="J20" s="39">
        <f>SUM(J18:J19)</f>
        <v>453249</v>
      </c>
      <c r="K20" s="39"/>
    </row>
    <row r="21" spans="4:11" x14ac:dyDescent="0.25">
      <c r="F21" s="60" t="s">
        <v>51</v>
      </c>
      <c r="J21" s="39"/>
      <c r="K21" s="39"/>
    </row>
    <row r="22" spans="4:11" x14ac:dyDescent="0.25">
      <c r="H22" s="40" t="s">
        <v>44</v>
      </c>
      <c r="I22" s="42">
        <v>1790811</v>
      </c>
      <c r="J22" s="42">
        <v>416431</v>
      </c>
      <c r="K22" s="40" t="s">
        <v>48</v>
      </c>
    </row>
    <row r="23" spans="4:11" x14ac:dyDescent="0.25">
      <c r="I23" s="41">
        <f>I20-I22</f>
        <v>117201</v>
      </c>
      <c r="J23" s="41">
        <f>J20-J22</f>
        <v>36818</v>
      </c>
    </row>
    <row r="24" spans="4:11" x14ac:dyDescent="0.25">
      <c r="F24" s="59">
        <f>F15*14%</f>
        <v>16408.140000000003</v>
      </c>
    </row>
    <row r="25" spans="4:11" x14ac:dyDescent="0.25">
      <c r="F25" s="59">
        <f>F19*14%</f>
        <v>5154.5200000000004</v>
      </c>
    </row>
  </sheetData>
  <mergeCells count="2">
    <mergeCell ref="C5:F5"/>
    <mergeCell ref="C11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D1536D-C471-4FBC-A5B2-0A9B8218601B}"/>
</file>

<file path=customXml/itemProps2.xml><?xml version="1.0" encoding="utf-8"?>
<ds:datastoreItem xmlns:ds="http://schemas.openxmlformats.org/officeDocument/2006/customXml" ds:itemID="{86590CB7-790E-439C-9114-DEA5C390ADDF}"/>
</file>

<file path=customXml/itemProps3.xml><?xml version="1.0" encoding="utf-8"?>
<ds:datastoreItem xmlns:ds="http://schemas.openxmlformats.org/officeDocument/2006/customXml" ds:itemID="{FAB51858-DA2D-4687-A7E6-E9C850CA5ECF}"/>
</file>

<file path=customXml/itemProps4.xml><?xml version="1.0" encoding="utf-8"?>
<ds:datastoreItem xmlns:ds="http://schemas.openxmlformats.org/officeDocument/2006/customXml" ds:itemID="{4B4D8A1D-E86C-47CD-9877-70AF2689A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GRoss Plant Additions (2)</vt:lpstr>
      <vt:lpstr>ROR-Illust 1</vt:lpstr>
      <vt:lpstr>Gross Plant Additions-T1 and T2</vt:lpstr>
      <vt:lpstr>Reg Lag-T4</vt:lpstr>
      <vt:lpstr>Sheet3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Andrews, Liz</cp:lastModifiedBy>
  <cp:lastPrinted>2017-05-12T21:40:04Z</cp:lastPrinted>
  <dcterms:created xsi:type="dcterms:W3CDTF">2014-01-10T19:52:17Z</dcterms:created>
  <dcterms:modified xsi:type="dcterms:W3CDTF">2020-10-24T20:01:56Z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