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4007D8A1-E4B3-42FC-B3DC-57A11362D902}" xr6:coauthVersionLast="44" xr6:coauthVersionMax="44" xr10:uidLastSave="{00000000-0000-0000-0000-000000000000}"/>
  <bookViews>
    <workbookView xWindow="28680" yWindow="-120" windowWidth="29040" windowHeight="15840" xr2:uid="{4D281985-DED1-4E0B-BBD6-B4531FEA1CE0}"/>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6 - O&amp;M Offsets" sheetId="57" r:id="rId7"/>
    <sheet name="CAP 20.2 - 2020 Forecasted TTP" sheetId="25" r:id="rId8"/>
    <sheet name="CAP 20.3 - ER Level Summary" sheetId="56" r:id="rId9"/>
    <sheet name="CAP 20.4 - Retirements" sheetId="42" r:id="rId10"/>
    <sheet name="CAP 20.5 - Ret Allocation" sheetId="55" r:id="rId11"/>
  </sheets>
  <externalReferences>
    <externalReference r:id="rId12"/>
    <externalReference r:id="rId13"/>
    <externalReference r:id="rId14"/>
    <externalReference r:id="rId15"/>
  </externalReferences>
  <definedNames>
    <definedName name="_xlnm._FilterDatabase" localSheetId="7" hidden="1">'CAP 20.2 - 2020 Forecasted TTP'!$A$4:$CV$202</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7">'CAP 20.2 - 2020 Forecasted TTP'!$A$4:$CV$243</definedName>
    <definedName name="_xlnm.Print_Area" localSheetId="8">'CAP 20.3 - ER Level Summary'!$B$1:$G$75</definedName>
    <definedName name="_xlnm.Print_Area" localSheetId="10">'CAP 20.5 - Ret Allocation'!$B$4:$N$17</definedName>
    <definedName name="_xlnm.Print_Area" localSheetId="2">'E-CAP 20 - Depr'!$A$1:$Y$41</definedName>
    <definedName name="_xlnm.Print_Area" localSheetId="3">'E-CAP 20.1 - Depreciation'!$A$1:$X$88</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SUMMARY'!$A$2:$H$33</definedName>
    <definedName name="Print_for_Checking">'[4]ADJ SUMMARY'!#REF!:'[4]ADJ SUMMARY'!#REF!</definedName>
    <definedName name="_xlnm.Print_Titles" localSheetId="7">'CAP 20.2 - 2020 Forecasted TTP'!$F:$F,'CAP 20.2 - 2020 Forecasted TTP'!$4:$4</definedName>
    <definedName name="_xlnm.Print_Titles" localSheetId="9">'CAP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3" r:id="rId16"/>
    <pivotCache cacheId="4" r:id="rId17"/>
    <pivotCache cacheId="5" r:id="rId18"/>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4" i="42" l="1"/>
  <c r="AS14" i="42"/>
  <c r="AR14" i="42"/>
  <c r="AQ14" i="42"/>
  <c r="AP14" i="42"/>
  <c r="AH14" i="42"/>
  <c r="AG14" i="42"/>
  <c r="AF14" i="42"/>
  <c r="AE14" i="42"/>
  <c r="AD14" i="42"/>
  <c r="AT10" i="42"/>
  <c r="AS10" i="42"/>
  <c r="AR10" i="42"/>
  <c r="AQ10" i="42"/>
  <c r="AP10" i="42"/>
  <c r="AH10" i="42"/>
  <c r="AG10" i="42"/>
  <c r="AF10" i="42"/>
  <c r="AE10" i="42"/>
  <c r="AD10" i="42"/>
  <c r="D9" i="42"/>
  <c r="L15" i="57"/>
  <c r="J15" i="57"/>
  <c r="L14" i="57"/>
  <c r="H13" i="57"/>
  <c r="H16" i="57" s="1"/>
  <c r="H19" i="57" s="1"/>
  <c r="Q9" i="42" l="1"/>
  <c r="P9" i="42"/>
  <c r="N9" i="42"/>
  <c r="N10" i="42" s="1"/>
  <c r="E9" i="42"/>
  <c r="T9" i="42" s="1"/>
  <c r="M9" i="42"/>
  <c r="Y9" i="42"/>
  <c r="O9" i="42"/>
  <c r="B10" i="42"/>
  <c r="J13" i="57"/>
  <c r="J16" i="57" s="1"/>
  <c r="J19" i="57" s="1"/>
  <c r="G13" i="46" s="1"/>
  <c r="L13" i="57"/>
  <c r="L16" i="57" s="1"/>
  <c r="L19" i="57" s="1"/>
  <c r="Y16" i="45"/>
  <c r="X16" i="45"/>
  <c r="AK9" i="42" l="1"/>
  <c r="R9" i="42"/>
  <c r="V9" i="42"/>
  <c r="V10" i="42" s="1"/>
  <c r="S9" i="42"/>
  <c r="S10" i="42" s="1"/>
  <c r="U9" i="42"/>
  <c r="U10" i="42" s="1"/>
  <c r="CV239" i="25"/>
  <c r="CU239" i="25"/>
  <c r="CT239" i="25"/>
  <c r="CS239" i="25"/>
  <c r="CR239" i="25"/>
  <c r="CQ239" i="25"/>
  <c r="CP239" i="25"/>
  <c r="CO239" i="25"/>
  <c r="CN239" i="25"/>
  <c r="CM239" i="25"/>
  <c r="CL239" i="25"/>
  <c r="CK239" i="25"/>
  <c r="CJ239" i="25"/>
  <c r="CV237" i="25"/>
  <c r="CU237" i="25"/>
  <c r="CT237" i="25"/>
  <c r="CS237" i="25"/>
  <c r="CR237" i="25"/>
  <c r="CQ237" i="25"/>
  <c r="CP237" i="25"/>
  <c r="CO237" i="25"/>
  <c r="CN237" i="25"/>
  <c r="CM237" i="25"/>
  <c r="CL237" i="25"/>
  <c r="CK237" i="25"/>
  <c r="CJ237" i="25"/>
  <c r="CV227" i="25"/>
  <c r="CU227" i="25"/>
  <c r="CT227" i="25"/>
  <c r="CS227" i="25"/>
  <c r="CR227" i="25"/>
  <c r="CQ227" i="25"/>
  <c r="CP227" i="25"/>
  <c r="CO227" i="25"/>
  <c r="CN227" i="25"/>
  <c r="CM227" i="25"/>
  <c r="CL227" i="25"/>
  <c r="CK227" i="25"/>
  <c r="CJ227" i="25"/>
  <c r="CV226" i="25"/>
  <c r="CU226" i="25"/>
  <c r="CT226" i="25"/>
  <c r="CS226" i="25"/>
  <c r="CR226" i="25"/>
  <c r="CQ226" i="25"/>
  <c r="CP226" i="25"/>
  <c r="CO226" i="25"/>
  <c r="CN226" i="25"/>
  <c r="CM226" i="25"/>
  <c r="CL226" i="25"/>
  <c r="CK226" i="25"/>
  <c r="CJ226" i="25"/>
  <c r="CV212" i="25"/>
  <c r="CU212" i="25"/>
  <c r="CT212" i="25"/>
  <c r="CS212" i="25"/>
  <c r="CR212" i="25"/>
  <c r="CQ212" i="25"/>
  <c r="CP212" i="25"/>
  <c r="CO212" i="25"/>
  <c r="CN212" i="25"/>
  <c r="CM212" i="25"/>
  <c r="CL212" i="25"/>
  <c r="CK212" i="25"/>
  <c r="CJ212" i="25"/>
  <c r="CH239" i="25"/>
  <c r="CG239" i="25"/>
  <c r="CF239" i="25"/>
  <c r="CE239" i="25"/>
  <c r="CD239" i="25"/>
  <c r="CC239" i="25"/>
  <c r="CB239" i="25"/>
  <c r="CA239" i="25"/>
  <c r="BZ239" i="25"/>
  <c r="BY239" i="25"/>
  <c r="BX239" i="25"/>
  <c r="BW239" i="25"/>
  <c r="BV239" i="25"/>
  <c r="CH237" i="25"/>
  <c r="CG237" i="25"/>
  <c r="CF237" i="25"/>
  <c r="CE237" i="25"/>
  <c r="CD237" i="25"/>
  <c r="CC237" i="25"/>
  <c r="CB237" i="25"/>
  <c r="CA237" i="25"/>
  <c r="BZ237" i="25"/>
  <c r="BY237" i="25"/>
  <c r="BX237" i="25"/>
  <c r="BW237" i="25"/>
  <c r="BV237" i="25"/>
  <c r="CH227" i="25"/>
  <c r="CG227" i="25"/>
  <c r="CF227" i="25"/>
  <c r="CE227" i="25"/>
  <c r="CD227" i="25"/>
  <c r="CC227" i="25"/>
  <c r="CB227" i="25"/>
  <c r="CA227" i="25"/>
  <c r="BZ227" i="25"/>
  <c r="BY227" i="25"/>
  <c r="BX227" i="25"/>
  <c r="BW227" i="25"/>
  <c r="BV227" i="25"/>
  <c r="CH226" i="25"/>
  <c r="CG226" i="25"/>
  <c r="CF226" i="25"/>
  <c r="CE226" i="25"/>
  <c r="CD226" i="25"/>
  <c r="CC226" i="25"/>
  <c r="CB226" i="25"/>
  <c r="CA226" i="25"/>
  <c r="BZ226" i="25"/>
  <c r="BY226" i="25"/>
  <c r="BX226" i="25"/>
  <c r="BW226" i="25"/>
  <c r="BV226" i="25"/>
  <c r="CH212" i="25"/>
  <c r="CG212" i="25"/>
  <c r="CF212" i="25"/>
  <c r="CE212" i="25"/>
  <c r="CD212" i="25"/>
  <c r="CC212" i="25"/>
  <c r="CB212" i="25"/>
  <c r="CA212" i="25"/>
  <c r="BZ212" i="25"/>
  <c r="BY212" i="25"/>
  <c r="BX212" i="25"/>
  <c r="BW212" i="25"/>
  <c r="BV212" i="25"/>
  <c r="BT239" i="25"/>
  <c r="BS239" i="25"/>
  <c r="BR239" i="25"/>
  <c r="BQ239" i="25"/>
  <c r="BP239" i="25"/>
  <c r="BO239" i="25"/>
  <c r="BN239" i="25"/>
  <c r="BM239" i="25"/>
  <c r="BL239" i="25"/>
  <c r="BK239" i="25"/>
  <c r="BJ239" i="25"/>
  <c r="BI239" i="25"/>
  <c r="BH239" i="25"/>
  <c r="BT237" i="25"/>
  <c r="BS237" i="25"/>
  <c r="BR237" i="25"/>
  <c r="BQ237" i="25"/>
  <c r="BP237" i="25"/>
  <c r="BO237" i="25"/>
  <c r="BN237" i="25"/>
  <c r="BM237" i="25"/>
  <c r="BL237" i="25"/>
  <c r="BK237" i="25"/>
  <c r="BJ237" i="25"/>
  <c r="BI237" i="25"/>
  <c r="BH237" i="25"/>
  <c r="BT227" i="25"/>
  <c r="BS227" i="25"/>
  <c r="BR227" i="25"/>
  <c r="BQ227" i="25"/>
  <c r="BP227" i="25"/>
  <c r="BO227" i="25"/>
  <c r="BN227" i="25"/>
  <c r="BM227" i="25"/>
  <c r="BL227" i="25"/>
  <c r="BK227" i="25"/>
  <c r="BJ227" i="25"/>
  <c r="BI227" i="25"/>
  <c r="BH227" i="25"/>
  <c r="BT226" i="25"/>
  <c r="BS226" i="25"/>
  <c r="BR226" i="25"/>
  <c r="BQ226" i="25"/>
  <c r="BP226" i="25"/>
  <c r="BO226" i="25"/>
  <c r="BN226" i="25"/>
  <c r="BM226" i="25"/>
  <c r="BL226" i="25"/>
  <c r="BK226" i="25"/>
  <c r="BJ226" i="25"/>
  <c r="BI226" i="25"/>
  <c r="BH226" i="25"/>
  <c r="BT212" i="25"/>
  <c r="BS212" i="25"/>
  <c r="BR212" i="25"/>
  <c r="BQ212" i="25"/>
  <c r="BP212" i="25"/>
  <c r="BO212" i="25"/>
  <c r="BN212" i="25"/>
  <c r="BM212" i="25"/>
  <c r="BL212" i="25"/>
  <c r="BK212" i="25"/>
  <c r="BJ212" i="25"/>
  <c r="BI212" i="25"/>
  <c r="BH212" i="25"/>
  <c r="BF239" i="25"/>
  <c r="BE239" i="25"/>
  <c r="BD239" i="25"/>
  <c r="BC239" i="25"/>
  <c r="BB239" i="25"/>
  <c r="BA239" i="25"/>
  <c r="AZ239" i="25"/>
  <c r="AY239" i="25"/>
  <c r="AX239" i="25"/>
  <c r="AW239" i="25"/>
  <c r="AV239" i="25"/>
  <c r="AU239" i="25"/>
  <c r="AT239" i="25"/>
  <c r="BF237" i="25"/>
  <c r="BE237" i="25"/>
  <c r="BD237" i="25"/>
  <c r="BC237" i="25"/>
  <c r="BB237" i="25"/>
  <c r="BA237" i="25"/>
  <c r="AZ237" i="25"/>
  <c r="AY237" i="25"/>
  <c r="AX237" i="25"/>
  <c r="AW237" i="25"/>
  <c r="AV237" i="25"/>
  <c r="AU237" i="25"/>
  <c r="AT237" i="25"/>
  <c r="BF227" i="25"/>
  <c r="BE227" i="25"/>
  <c r="BD227" i="25"/>
  <c r="BC227" i="25"/>
  <c r="BB227" i="25"/>
  <c r="BA227" i="25"/>
  <c r="AZ227" i="25"/>
  <c r="AY227" i="25"/>
  <c r="AX227" i="25"/>
  <c r="AW227" i="25"/>
  <c r="AV227" i="25"/>
  <c r="AU227" i="25"/>
  <c r="AT227" i="25"/>
  <c r="BF226" i="25"/>
  <c r="BE226" i="25"/>
  <c r="BD226" i="25"/>
  <c r="BC226" i="25"/>
  <c r="BB226" i="25"/>
  <c r="BA226" i="25"/>
  <c r="AZ226" i="25"/>
  <c r="AY226" i="25"/>
  <c r="AX226" i="25"/>
  <c r="AW226" i="25"/>
  <c r="AV226" i="25"/>
  <c r="AU226" i="25"/>
  <c r="AT226" i="25"/>
  <c r="BF212" i="25"/>
  <c r="BE212" i="25"/>
  <c r="BD212" i="25"/>
  <c r="BC212" i="25"/>
  <c r="BB212" i="25"/>
  <c r="BA212" i="25"/>
  <c r="AZ212" i="25"/>
  <c r="AY212" i="25"/>
  <c r="AX212" i="25"/>
  <c r="AW212" i="25"/>
  <c r="AV212" i="25"/>
  <c r="AU212" i="25"/>
  <c r="AT212" i="25"/>
  <c r="AR239" i="25"/>
  <c r="AQ239" i="25"/>
  <c r="AP239" i="25"/>
  <c r="AO239" i="25"/>
  <c r="AN239" i="25"/>
  <c r="AM239" i="25"/>
  <c r="AL239" i="25"/>
  <c r="AK239" i="25"/>
  <c r="AJ239" i="25"/>
  <c r="AI239" i="25"/>
  <c r="AH239" i="25"/>
  <c r="AG239" i="25"/>
  <c r="AF239" i="25"/>
  <c r="AR237" i="25"/>
  <c r="AQ237" i="25"/>
  <c r="AP237" i="25"/>
  <c r="AO237" i="25"/>
  <c r="AN237" i="25"/>
  <c r="AM237" i="25"/>
  <c r="AL237" i="25"/>
  <c r="AK237" i="25"/>
  <c r="AJ237" i="25"/>
  <c r="AI237" i="25"/>
  <c r="AH237" i="25"/>
  <c r="AG237" i="25"/>
  <c r="AF237" i="25"/>
  <c r="AR227" i="25"/>
  <c r="AQ227" i="25"/>
  <c r="AP227" i="25"/>
  <c r="AO227" i="25"/>
  <c r="AN227" i="25"/>
  <c r="AM227" i="25"/>
  <c r="AL227" i="25"/>
  <c r="AK227" i="25"/>
  <c r="AJ227" i="25"/>
  <c r="AI227" i="25"/>
  <c r="AH227" i="25"/>
  <c r="AG227" i="25"/>
  <c r="AF227" i="25"/>
  <c r="AR226" i="25"/>
  <c r="AQ226" i="25"/>
  <c r="AP226" i="25"/>
  <c r="AO226" i="25"/>
  <c r="AN226" i="25"/>
  <c r="AM226" i="25"/>
  <c r="AL226" i="25"/>
  <c r="AK226" i="25"/>
  <c r="AJ226" i="25"/>
  <c r="AI226" i="25"/>
  <c r="AH226" i="25"/>
  <c r="AG226" i="25"/>
  <c r="AF226" i="25"/>
  <c r="AR212" i="25"/>
  <c r="AQ212" i="25"/>
  <c r="AP212" i="25"/>
  <c r="AO212" i="25"/>
  <c r="AN212" i="25"/>
  <c r="AM212" i="25"/>
  <c r="AL212" i="25"/>
  <c r="AK212" i="25"/>
  <c r="AJ212" i="25"/>
  <c r="AI212" i="25"/>
  <c r="AH212" i="25"/>
  <c r="AG212" i="25"/>
  <c r="AF212" i="25"/>
  <c r="S206" i="25"/>
  <c r="T206" i="25"/>
  <c r="U206" i="25"/>
  <c r="V206" i="25"/>
  <c r="W206" i="25"/>
  <c r="X206" i="25"/>
  <c r="Y206" i="25"/>
  <c r="Z206" i="25"/>
  <c r="AA206" i="25"/>
  <c r="AB206" i="25"/>
  <c r="AC206"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AD212" i="25"/>
  <c r="S213" i="25"/>
  <c r="T213" i="25"/>
  <c r="U213" i="25"/>
  <c r="V213" i="25"/>
  <c r="W213" i="25"/>
  <c r="X213" i="25"/>
  <c r="Y213" i="25"/>
  <c r="Z213" i="25"/>
  <c r="AA213" i="25"/>
  <c r="AB213" i="25"/>
  <c r="AC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S216" i="25"/>
  <c r="T216" i="25"/>
  <c r="U216" i="25"/>
  <c r="V216" i="25"/>
  <c r="W216" i="25"/>
  <c r="X216" i="25"/>
  <c r="Y216" i="25"/>
  <c r="Z216" i="25"/>
  <c r="AA216" i="25"/>
  <c r="AB216" i="25"/>
  <c r="AC216" i="25"/>
  <c r="S222" i="25"/>
  <c r="T222" i="25"/>
  <c r="U222" i="25"/>
  <c r="V222" i="25"/>
  <c r="W222" i="25"/>
  <c r="X222" i="25"/>
  <c r="Y222" i="25"/>
  <c r="Z222" i="25"/>
  <c r="AA222" i="25"/>
  <c r="AB222" i="25"/>
  <c r="AC222"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AD226" i="25"/>
  <c r="S227" i="25"/>
  <c r="T227" i="25"/>
  <c r="U227" i="25"/>
  <c r="V227" i="25"/>
  <c r="W227" i="25"/>
  <c r="X227" i="25"/>
  <c r="Y227" i="25"/>
  <c r="Z227" i="25"/>
  <c r="AA227" i="25"/>
  <c r="AB227" i="25"/>
  <c r="AC227" i="25"/>
  <c r="AD227" i="25"/>
  <c r="S228" i="25"/>
  <c r="T228" i="25"/>
  <c r="U228" i="25"/>
  <c r="V228" i="25"/>
  <c r="W228" i="25"/>
  <c r="X228" i="25"/>
  <c r="Y228" i="25"/>
  <c r="Z228" i="25"/>
  <c r="AA228" i="25"/>
  <c r="AB228" i="25"/>
  <c r="AC228" i="25"/>
  <c r="S235" i="25"/>
  <c r="T235" i="25"/>
  <c r="U235" i="25"/>
  <c r="V235" i="25"/>
  <c r="W235" i="25"/>
  <c r="X235" i="25"/>
  <c r="Y235" i="25"/>
  <c r="Z235" i="25"/>
  <c r="AA235" i="25"/>
  <c r="AB235" i="25"/>
  <c r="AC235" i="25"/>
  <c r="S236" i="25"/>
  <c r="T236" i="25"/>
  <c r="U236" i="25"/>
  <c r="V236" i="25"/>
  <c r="W236" i="25"/>
  <c r="X236" i="25"/>
  <c r="Y236" i="25"/>
  <c r="Z236" i="25"/>
  <c r="AA236" i="25"/>
  <c r="AB236" i="25"/>
  <c r="AC236" i="25"/>
  <c r="S237" i="25"/>
  <c r="T237" i="25"/>
  <c r="U237" i="25"/>
  <c r="V237" i="25"/>
  <c r="W237" i="25"/>
  <c r="X237" i="25"/>
  <c r="Y237" i="25"/>
  <c r="Z237" i="25"/>
  <c r="AA237" i="25"/>
  <c r="AB237" i="25"/>
  <c r="AC237" i="25"/>
  <c r="AD237" i="25"/>
  <c r="S238" i="25"/>
  <c r="T238" i="25"/>
  <c r="U238" i="25"/>
  <c r="V238" i="25"/>
  <c r="W238" i="25"/>
  <c r="X238" i="25"/>
  <c r="Y238" i="25"/>
  <c r="Z238" i="25"/>
  <c r="AA238" i="25"/>
  <c r="AB238" i="25"/>
  <c r="AC238" i="25"/>
  <c r="S239" i="25"/>
  <c r="T239" i="25"/>
  <c r="U239" i="25"/>
  <c r="V239" i="25"/>
  <c r="W239" i="25"/>
  <c r="X239" i="25"/>
  <c r="Y239" i="25"/>
  <c r="Z239" i="25"/>
  <c r="AA239" i="25"/>
  <c r="AB239" i="25"/>
  <c r="AC239" i="25"/>
  <c r="AD239" i="25"/>
  <c r="R236" i="25"/>
  <c r="R237" i="25"/>
  <c r="R238" i="25"/>
  <c r="R239" i="25"/>
  <c r="R235" i="25"/>
  <c r="R223" i="25"/>
  <c r="R224" i="25"/>
  <c r="R225" i="25"/>
  <c r="R226" i="25"/>
  <c r="R227" i="25"/>
  <c r="R228" i="25"/>
  <c r="R222" i="25"/>
  <c r="R208" i="25"/>
  <c r="R209" i="25"/>
  <c r="R210" i="25"/>
  <c r="R211" i="25"/>
  <c r="R212" i="25"/>
  <c r="R213" i="25"/>
  <c r="R214" i="25"/>
  <c r="R215" i="25"/>
  <c r="R216" i="25"/>
  <c r="R207" i="25"/>
  <c r="R206" i="25"/>
  <c r="G28" i="47"/>
  <c r="G22" i="47"/>
  <c r="G14" i="47"/>
  <c r="G56" i="46"/>
  <c r="G50" i="46"/>
  <c r="G44" i="46"/>
  <c r="G32" i="46"/>
  <c r="G25" i="46"/>
  <c r="G15" i="46"/>
  <c r="H7" i="47"/>
  <c r="E6" i="47"/>
  <c r="G29" i="47" l="1"/>
  <c r="G33" i="47" s="1"/>
  <c r="G33" i="46"/>
  <c r="G37" i="46" s="1"/>
  <c r="U240" i="25"/>
  <c r="U242" i="25" s="1"/>
  <c r="W229" i="25"/>
  <c r="W231" i="25" s="1"/>
  <c r="S229" i="25"/>
  <c r="S231" i="25" s="1"/>
  <c r="Y229" i="25"/>
  <c r="Y231" i="25" s="1"/>
  <c r="AB217" i="25"/>
  <c r="AB219" i="25" s="1"/>
  <c r="X217" i="25"/>
  <c r="X219" i="25" s="1"/>
  <c r="T217" i="25"/>
  <c r="T219" i="25" s="1"/>
  <c r="U229" i="25"/>
  <c r="U231" i="25" s="1"/>
  <c r="W217" i="25"/>
  <c r="W219" i="25" s="1"/>
  <c r="S217" i="25"/>
  <c r="S219" i="25" s="1"/>
  <c r="V217" i="25"/>
  <c r="V219" i="25" s="1"/>
  <c r="X229" i="25"/>
  <c r="X231" i="25" s="1"/>
  <c r="T229" i="25"/>
  <c r="T231" i="25" s="1"/>
  <c r="Y217" i="25"/>
  <c r="Y219" i="25" s="1"/>
  <c r="U217" i="25"/>
  <c r="U219" i="25" s="1"/>
  <c r="AB240" i="25"/>
  <c r="AB242" i="25" s="1"/>
  <c r="X240" i="25"/>
  <c r="X242" i="25" s="1"/>
  <c r="T240" i="25"/>
  <c r="T242" i="25" s="1"/>
  <c r="W240" i="25"/>
  <c r="W242" i="25" s="1"/>
  <c r="S240" i="25"/>
  <c r="S242" i="25" s="1"/>
  <c r="V229" i="25"/>
  <c r="V231" i="25" s="1"/>
  <c r="AC240" i="25"/>
  <c r="AC242" i="25" s="1"/>
  <c r="AA217" i="25"/>
  <c r="AA219" i="25" s="1"/>
  <c r="Z229" i="25"/>
  <c r="Z231" i="25" s="1"/>
  <c r="AB229" i="25"/>
  <c r="AB231" i="25" s="1"/>
  <c r="Z217" i="25"/>
  <c r="Z219" i="25" s="1"/>
  <c r="AA229" i="25"/>
  <c r="AA231" i="25" s="1"/>
  <c r="Z240" i="25"/>
  <c r="Z242" i="25" s="1"/>
  <c r="Y240" i="25"/>
  <c r="Y242" i="25" s="1"/>
  <c r="AC217" i="25"/>
  <c r="AC219" i="25" s="1"/>
  <c r="V240" i="25"/>
  <c r="V242" i="25" s="1"/>
  <c r="AA240" i="25"/>
  <c r="AA242" i="25" s="1"/>
  <c r="AC229" i="25"/>
  <c r="AC231" i="25" s="1"/>
  <c r="AQ22" i="42"/>
  <c r="AR22" i="42"/>
  <c r="AS22" i="42"/>
  <c r="AT22" i="42"/>
  <c r="AP22" i="42"/>
  <c r="AQ20" i="42"/>
  <c r="AR20" i="42"/>
  <c r="AS20" i="42"/>
  <c r="Y28" i="15" s="1"/>
  <c r="Y29" i="15" s="1"/>
  <c r="AT20" i="42"/>
  <c r="AP20" i="42"/>
  <c r="AK22" i="42"/>
  <c r="AL22" i="42"/>
  <c r="AM22" i="42"/>
  <c r="AN22" i="42"/>
  <c r="AJ22" i="42"/>
  <c r="AN20" i="42"/>
  <c r="AM20" i="42"/>
  <c r="Y34" i="45" s="1"/>
  <c r="AL20" i="42"/>
  <c r="AK20" i="42"/>
  <c r="AJ20" i="42"/>
  <c r="AE22" i="42"/>
  <c r="AF22" i="42"/>
  <c r="AG22" i="42"/>
  <c r="AH22" i="42"/>
  <c r="AD22" i="42"/>
  <c r="AE20" i="42"/>
  <c r="AF20" i="42"/>
  <c r="AG20" i="42"/>
  <c r="X28" i="15" s="1"/>
  <c r="AH20" i="42"/>
  <c r="AD20" i="42"/>
  <c r="Y22" i="42"/>
  <c r="Z22" i="42"/>
  <c r="AA22" i="42"/>
  <c r="AB22" i="42"/>
  <c r="X22" i="42"/>
  <c r="Y20" i="42"/>
  <c r="Z20" i="42"/>
  <c r="AA20" i="42"/>
  <c r="X34" i="45" s="1"/>
  <c r="X35" i="45" s="1"/>
  <c r="AB20" i="42"/>
  <c r="X20" i="42"/>
  <c r="R240" i="25" l="1"/>
  <c r="R242" i="25" s="1"/>
  <c r="BV201" i="25" l="1"/>
  <c r="CJ201" i="25" s="1"/>
  <c r="BW201" i="25"/>
  <c r="BX201" i="25"/>
  <c r="BY201" i="25"/>
  <c r="BZ201" i="25"/>
  <c r="CA201" i="25"/>
  <c r="CB201" i="25"/>
  <c r="CC201" i="25"/>
  <c r="CD201" i="25"/>
  <c r="CE201" i="25"/>
  <c r="CF201" i="25"/>
  <c r="CG201" i="25"/>
  <c r="BV202" i="25"/>
  <c r="BW202" i="25"/>
  <c r="BX202" i="25"/>
  <c r="BY202" i="25"/>
  <c r="BZ202" i="25"/>
  <c r="CA202" i="25"/>
  <c r="CB202" i="25"/>
  <c r="CC202" i="25"/>
  <c r="CD202" i="25"/>
  <c r="CE202" i="25"/>
  <c r="CF202" i="25"/>
  <c r="CG202" i="25"/>
  <c r="BE201" i="25"/>
  <c r="BE202" i="25"/>
  <c r="AT201" i="25"/>
  <c r="AU201" i="25"/>
  <c r="AV201" i="25"/>
  <c r="AW201" i="25"/>
  <c r="AX201" i="25"/>
  <c r="AY201" i="25"/>
  <c r="AZ201" i="25"/>
  <c r="BA201" i="25"/>
  <c r="BB201" i="25"/>
  <c r="BC201" i="25"/>
  <c r="BD201" i="25"/>
  <c r="AT202" i="25"/>
  <c r="AU202" i="25"/>
  <c r="AV202" i="25"/>
  <c r="AW202" i="25"/>
  <c r="AX202" i="25"/>
  <c r="AY202" i="25"/>
  <c r="AZ202" i="25"/>
  <c r="BA202" i="25"/>
  <c r="BB202" i="25"/>
  <c r="BC202" i="25"/>
  <c r="BD202" i="25"/>
  <c r="AP201" i="25"/>
  <c r="AQ201" i="25"/>
  <c r="AF202" i="25"/>
  <c r="AG202" i="25"/>
  <c r="AH202" i="25"/>
  <c r="AI202" i="25"/>
  <c r="AJ202" i="25"/>
  <c r="AK202" i="25"/>
  <c r="AL202" i="25"/>
  <c r="AM202" i="25"/>
  <c r="AN202" i="25"/>
  <c r="AO202" i="25"/>
  <c r="AP202" i="25"/>
  <c r="AQ202" i="25"/>
  <c r="AF201" i="25"/>
  <c r="AG201" i="25"/>
  <c r="AH201" i="25"/>
  <c r="AI201" i="25"/>
  <c r="AJ201" i="25"/>
  <c r="AK201" i="25"/>
  <c r="AL201" i="25"/>
  <c r="AM201" i="25"/>
  <c r="AN201" i="25"/>
  <c r="AO201" i="25"/>
  <c r="AD202" i="25"/>
  <c r="AD201" i="25"/>
  <c r="P201" i="25" s="1"/>
  <c r="M202" i="25"/>
  <c r="M201" i="25"/>
  <c r="P202" i="25" l="1"/>
  <c r="CJ202" i="25"/>
  <c r="BK202" i="25"/>
  <c r="AR202" i="25"/>
  <c r="CM202" i="25"/>
  <c r="CM201" i="25"/>
  <c r="BN202" i="25"/>
  <c r="BK201" i="25"/>
  <c r="CP202" i="25"/>
  <c r="CL201" i="25"/>
  <c r="CH202" i="25"/>
  <c r="BR202" i="25"/>
  <c r="BJ202" i="25"/>
  <c r="BN201" i="25"/>
  <c r="CQ202" i="25"/>
  <c r="CU201" i="25"/>
  <c r="CQ201" i="25"/>
  <c r="BQ202" i="25"/>
  <c r="BI202" i="25"/>
  <c r="BM201" i="25"/>
  <c r="CL202" i="25"/>
  <c r="BH202" i="25"/>
  <c r="CK201" i="25"/>
  <c r="BR201" i="25"/>
  <c r="BJ201" i="25"/>
  <c r="CU202" i="25"/>
  <c r="BF202" i="25"/>
  <c r="BM202" i="25"/>
  <c r="BQ201" i="25"/>
  <c r="BI201" i="25"/>
  <c r="CT202" i="25"/>
  <c r="CT201" i="25"/>
  <c r="CP201" i="25"/>
  <c r="Q202" i="25"/>
  <c r="BP202" i="25"/>
  <c r="BL202" i="25"/>
  <c r="BP201" i="25"/>
  <c r="BL201" i="25"/>
  <c r="BH201" i="25"/>
  <c r="CH201" i="25"/>
  <c r="CS202" i="25"/>
  <c r="CO202" i="25"/>
  <c r="CK202" i="25"/>
  <c r="CS201" i="25"/>
  <c r="CO201" i="25"/>
  <c r="BF201" i="25"/>
  <c r="BS202" i="25"/>
  <c r="BO202" i="25"/>
  <c r="BS201" i="25"/>
  <c r="BO201" i="25"/>
  <c r="CR202" i="25"/>
  <c r="CN202" i="25"/>
  <c r="CR201" i="25"/>
  <c r="CN201" i="25"/>
  <c r="AR201" i="25"/>
  <c r="Q201" i="25"/>
  <c r="BT202" i="25" l="1"/>
  <c r="BT201" i="25"/>
  <c r="CV202" i="25"/>
  <c r="CV201" i="25"/>
  <c r="F85" i="44" l="1"/>
  <c r="G85" i="44"/>
  <c r="J85" i="44" s="1"/>
  <c r="K85" i="44"/>
  <c r="N85" i="44" s="1"/>
  <c r="F86" i="44"/>
  <c r="F87" i="44"/>
  <c r="F81" i="24"/>
  <c r="F82" i="24"/>
  <c r="M85" i="44" l="1"/>
  <c r="I85" i="44"/>
  <c r="L85" i="44"/>
  <c r="H85" i="44"/>
  <c r="R217" i="25" l="1"/>
  <c r="R219"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Q24" i="42"/>
  <c r="P24" i="42"/>
  <c r="O24" i="42"/>
  <c r="N24" i="42"/>
  <c r="M24" i="42"/>
  <c r="E24" i="42"/>
  <c r="U24" i="42" s="1"/>
  <c r="Q23" i="42"/>
  <c r="P23" i="42"/>
  <c r="O23" i="42"/>
  <c r="N23" i="42"/>
  <c r="M23" i="42"/>
  <c r="E23" i="42"/>
  <c r="V23" i="42" s="1"/>
  <c r="Q18" i="42"/>
  <c r="P18" i="42"/>
  <c r="O18" i="42"/>
  <c r="N18" i="42"/>
  <c r="M18" i="42"/>
  <c r="E18" i="42"/>
  <c r="S18" i="42" s="1"/>
  <c r="Q16" i="42"/>
  <c r="P16" i="42"/>
  <c r="O16" i="42"/>
  <c r="N16" i="42"/>
  <c r="M16" i="42"/>
  <c r="E16" i="42"/>
  <c r="T16" i="42" s="1"/>
  <c r="Q12" i="42"/>
  <c r="P12" i="42"/>
  <c r="O12" i="42"/>
  <c r="N12" i="42"/>
  <c r="M12" i="42"/>
  <c r="E12" i="42"/>
  <c r="U12" i="42" s="1"/>
  <c r="Q8" i="42"/>
  <c r="P8" i="42"/>
  <c r="O8" i="42"/>
  <c r="O10" i="42" s="1"/>
  <c r="N8" i="42"/>
  <c r="M8" i="42"/>
  <c r="E8" i="42"/>
  <c r="Q6" i="42"/>
  <c r="P6" i="42"/>
  <c r="O6" i="42"/>
  <c r="N6" i="42"/>
  <c r="M6" i="42"/>
  <c r="E6" i="42"/>
  <c r="U6" i="42" s="1"/>
  <c r="Q5" i="42"/>
  <c r="P5" i="42"/>
  <c r="O5" i="42"/>
  <c r="N5" i="42"/>
  <c r="M5" i="42"/>
  <c r="E5" i="42"/>
  <c r="V5" i="42" s="1"/>
  <c r="Q4" i="42"/>
  <c r="P4" i="42"/>
  <c r="O4" i="42"/>
  <c r="N4" i="42"/>
  <c r="M4" i="42"/>
  <c r="Y4" i="42" s="1"/>
  <c r="E4" i="42"/>
  <c r="CE5" i="25"/>
  <c r="BV6" i="25"/>
  <c r="BW6" i="25"/>
  <c r="BX6" i="25"/>
  <c r="BY6" i="25"/>
  <c r="BZ6" i="25"/>
  <c r="CA6" i="25"/>
  <c r="CB6" i="25"/>
  <c r="CC6" i="25"/>
  <c r="CD6" i="25"/>
  <c r="CE6" i="25"/>
  <c r="CF6" i="25"/>
  <c r="CG6" i="25"/>
  <c r="BV7" i="25"/>
  <c r="CJ7" i="25" s="1"/>
  <c r="BW7" i="25"/>
  <c r="BX7" i="25"/>
  <c r="BY7" i="25"/>
  <c r="BZ7" i="25"/>
  <c r="CA7" i="25"/>
  <c r="CB7" i="25"/>
  <c r="CC7" i="25"/>
  <c r="CD7" i="25"/>
  <c r="CE7" i="25"/>
  <c r="CF7" i="25"/>
  <c r="CG7" i="25"/>
  <c r="BV8" i="25"/>
  <c r="CJ8" i="25" s="1"/>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CJ10" i="25" s="1"/>
  <c r="BW10" i="25"/>
  <c r="BX10" i="25"/>
  <c r="BY10" i="25"/>
  <c r="BZ10" i="25"/>
  <c r="CA10" i="25"/>
  <c r="CB10" i="25"/>
  <c r="CC10" i="25"/>
  <c r="CD10" i="25"/>
  <c r="CE10" i="25"/>
  <c r="CF10" i="25"/>
  <c r="CG10" i="25"/>
  <c r="BV11" i="25"/>
  <c r="CJ11" i="25" s="1"/>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CJ14" i="25" s="1"/>
  <c r="BW14" i="25"/>
  <c r="BX14" i="25"/>
  <c r="BY14" i="25"/>
  <c r="BZ14" i="25"/>
  <c r="CA14" i="25"/>
  <c r="CB14" i="25"/>
  <c r="CC14" i="25"/>
  <c r="CD14" i="25"/>
  <c r="CE14" i="25"/>
  <c r="CF14" i="25"/>
  <c r="CG14" i="25"/>
  <c r="BV15" i="25"/>
  <c r="CJ15" i="25" s="1"/>
  <c r="BW15" i="25"/>
  <c r="BX15" i="25"/>
  <c r="BY15" i="25"/>
  <c r="BZ15" i="25"/>
  <c r="CA15" i="25"/>
  <c r="CB15" i="25"/>
  <c r="CC15" i="25"/>
  <c r="CD15" i="25"/>
  <c r="CE15" i="25"/>
  <c r="CF15" i="25"/>
  <c r="CG15" i="25"/>
  <c r="BV16" i="25"/>
  <c r="CJ16" i="25" s="1"/>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CJ19" i="25" s="1"/>
  <c r="BW19" i="25"/>
  <c r="BX19" i="25"/>
  <c r="BY19" i="25"/>
  <c r="BZ19" i="25"/>
  <c r="CA19" i="25"/>
  <c r="CB19" i="25"/>
  <c r="CC19" i="25"/>
  <c r="CD19" i="25"/>
  <c r="CE19" i="25"/>
  <c r="CF19" i="25"/>
  <c r="CG19" i="25"/>
  <c r="BV20" i="25"/>
  <c r="CJ20" i="25" s="1"/>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CJ22" i="25" s="1"/>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CJ24" i="25" s="1"/>
  <c r="BW24" i="25"/>
  <c r="BX24" i="25"/>
  <c r="BY24" i="25"/>
  <c r="BZ24" i="25"/>
  <c r="CA24" i="25"/>
  <c r="CB24" i="25"/>
  <c r="CC24" i="25"/>
  <c r="CD24" i="25"/>
  <c r="CE24" i="25"/>
  <c r="CF24" i="25"/>
  <c r="CG24" i="25"/>
  <c r="BV25" i="25"/>
  <c r="CJ25" i="25" s="1"/>
  <c r="BW25" i="25"/>
  <c r="BX25" i="25"/>
  <c r="BY25" i="25"/>
  <c r="BZ25" i="25"/>
  <c r="CA25" i="25"/>
  <c r="CB25" i="25"/>
  <c r="CC25" i="25"/>
  <c r="CD25" i="25"/>
  <c r="CE25" i="25"/>
  <c r="CF25" i="25"/>
  <c r="CG25" i="25"/>
  <c r="BV26" i="25"/>
  <c r="CJ26" i="25" s="1"/>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CJ29" i="25" s="1"/>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CJ31" i="25" s="1"/>
  <c r="BW31" i="25"/>
  <c r="BX31" i="25"/>
  <c r="BY31" i="25"/>
  <c r="BZ31" i="25"/>
  <c r="CA31" i="25"/>
  <c r="CB31" i="25"/>
  <c r="CC31" i="25"/>
  <c r="CD31" i="25"/>
  <c r="CE31" i="25"/>
  <c r="CF31" i="25"/>
  <c r="CG31" i="25"/>
  <c r="BV32" i="25"/>
  <c r="CJ32" i="25" s="1"/>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CJ34" i="25" s="1"/>
  <c r="BW34" i="25"/>
  <c r="BX34" i="25"/>
  <c r="BY34" i="25"/>
  <c r="BZ34" i="25"/>
  <c r="CA34" i="25"/>
  <c r="CB34" i="25"/>
  <c r="CC34" i="25"/>
  <c r="CD34" i="25"/>
  <c r="CE34" i="25"/>
  <c r="CF34" i="25"/>
  <c r="CG34" i="25"/>
  <c r="BV35" i="25"/>
  <c r="CJ35" i="25" s="1"/>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CJ38" i="25" s="1"/>
  <c r="BW38" i="25"/>
  <c r="BX38" i="25"/>
  <c r="BY38" i="25"/>
  <c r="BZ38" i="25"/>
  <c r="CA38" i="25"/>
  <c r="CB38" i="25"/>
  <c r="CC38" i="25"/>
  <c r="CD38" i="25"/>
  <c r="CE38" i="25"/>
  <c r="CF38" i="25"/>
  <c r="CG38" i="25"/>
  <c r="BV39" i="25"/>
  <c r="CJ39" i="25" s="1"/>
  <c r="BW39" i="25"/>
  <c r="BX39" i="25"/>
  <c r="BY39" i="25"/>
  <c r="BZ39" i="25"/>
  <c r="CA39" i="25"/>
  <c r="CB39" i="25"/>
  <c r="CC39" i="25"/>
  <c r="CD39" i="25"/>
  <c r="CE39" i="25"/>
  <c r="CF39" i="25"/>
  <c r="CG39" i="25"/>
  <c r="BV40" i="25"/>
  <c r="CJ40" i="25" s="1"/>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CJ42" i="25" s="1"/>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CJ44" i="25" s="1"/>
  <c r="BW44" i="25"/>
  <c r="BX44" i="25"/>
  <c r="BY44" i="25"/>
  <c r="BZ44" i="25"/>
  <c r="CA44" i="25"/>
  <c r="CB44" i="25"/>
  <c r="CC44" i="25"/>
  <c r="CD44" i="25"/>
  <c r="CE44" i="25"/>
  <c r="CF44" i="25"/>
  <c r="CG44" i="25"/>
  <c r="BV45" i="25"/>
  <c r="CJ45" i="25" s="1"/>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CJ47" i="25" s="1"/>
  <c r="BW47" i="25"/>
  <c r="BX47" i="25"/>
  <c r="BY47" i="25"/>
  <c r="BZ47" i="25"/>
  <c r="CA47" i="25"/>
  <c r="CB47" i="25"/>
  <c r="CC47" i="25"/>
  <c r="CD47" i="25"/>
  <c r="CE47" i="25"/>
  <c r="CF47" i="25"/>
  <c r="CG47" i="25"/>
  <c r="BV48" i="25"/>
  <c r="CJ48" i="25" s="1"/>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CJ51" i="25" s="1"/>
  <c r="BW51" i="25"/>
  <c r="BX51" i="25"/>
  <c r="BY51" i="25"/>
  <c r="BZ51" i="25"/>
  <c r="CA51" i="25"/>
  <c r="CB51" i="25"/>
  <c r="CC51" i="25"/>
  <c r="CD51" i="25"/>
  <c r="CE51" i="25"/>
  <c r="CF51" i="25"/>
  <c r="CG51" i="25"/>
  <c r="BV52" i="25"/>
  <c r="CJ52" i="25" s="1"/>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CJ54" i="25" s="1"/>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CJ56" i="25" s="1"/>
  <c r="BW56" i="25"/>
  <c r="BX56" i="25"/>
  <c r="BY56" i="25"/>
  <c r="BZ56" i="25"/>
  <c r="CA56" i="25"/>
  <c r="CB56" i="25"/>
  <c r="CC56" i="25"/>
  <c r="CD56" i="25"/>
  <c r="CE56" i="25"/>
  <c r="CF56" i="25"/>
  <c r="CG56" i="25"/>
  <c r="BV57" i="25"/>
  <c r="CJ57" i="25" s="1"/>
  <c r="BW57" i="25"/>
  <c r="BX57" i="25"/>
  <c r="BY57" i="25"/>
  <c r="BZ57" i="25"/>
  <c r="CA57" i="25"/>
  <c r="CB57" i="25"/>
  <c r="CC57" i="25"/>
  <c r="CD57" i="25"/>
  <c r="CE57" i="25"/>
  <c r="CF57" i="25"/>
  <c r="CG57" i="25"/>
  <c r="BV58" i="25"/>
  <c r="CJ58" i="25" s="1"/>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CJ61" i="25" s="1"/>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CJ63" i="25" s="1"/>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CJ65" i="25" s="1"/>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CJ67" i="25" s="1"/>
  <c r="BW67" i="25"/>
  <c r="BX67" i="25"/>
  <c r="BY67" i="25"/>
  <c r="BZ67" i="25"/>
  <c r="CA67" i="25"/>
  <c r="CB67" i="25"/>
  <c r="CC67" i="25"/>
  <c r="CD67" i="25"/>
  <c r="CE67" i="25"/>
  <c r="CF67" i="25"/>
  <c r="CG67" i="25"/>
  <c r="BV68" i="25"/>
  <c r="CJ68" i="25" s="1"/>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CJ71" i="25" s="1"/>
  <c r="BW71" i="25"/>
  <c r="BX71" i="25"/>
  <c r="BY71" i="25"/>
  <c r="BZ71" i="25"/>
  <c r="CA71" i="25"/>
  <c r="CB71" i="25"/>
  <c r="CC71" i="25"/>
  <c r="CD71" i="25"/>
  <c r="CE71" i="25"/>
  <c r="CF71" i="25"/>
  <c r="CG71" i="25"/>
  <c r="BV72" i="25"/>
  <c r="CJ72" i="25" s="1"/>
  <c r="BW72" i="25"/>
  <c r="BX72" i="25"/>
  <c r="BY72" i="25"/>
  <c r="BZ72" i="25"/>
  <c r="CA72" i="25"/>
  <c r="CB72" i="25"/>
  <c r="CC72" i="25"/>
  <c r="CD72" i="25"/>
  <c r="CE72" i="25"/>
  <c r="CF72" i="25"/>
  <c r="CG72" i="25"/>
  <c r="BV73" i="25"/>
  <c r="CJ73" i="25" s="1"/>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CJ76" i="25" s="1"/>
  <c r="BW76" i="25"/>
  <c r="BX76" i="25"/>
  <c r="BY76" i="25"/>
  <c r="BZ76" i="25"/>
  <c r="CA76" i="25"/>
  <c r="CB76" i="25"/>
  <c r="CC76" i="25"/>
  <c r="CD76" i="25"/>
  <c r="CE76" i="25"/>
  <c r="CF76" i="25"/>
  <c r="CG76" i="25"/>
  <c r="BV77" i="25"/>
  <c r="CJ77" i="25" s="1"/>
  <c r="BW77" i="25"/>
  <c r="BX77" i="25"/>
  <c r="BY77" i="25"/>
  <c r="BZ77" i="25"/>
  <c r="CA77" i="25"/>
  <c r="CB77" i="25"/>
  <c r="CC77" i="25"/>
  <c r="CD77" i="25"/>
  <c r="CE77" i="25"/>
  <c r="CF77" i="25"/>
  <c r="CG77" i="25"/>
  <c r="BV78" i="25"/>
  <c r="CJ78" i="25" s="1"/>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CJ81" i="25" s="1"/>
  <c r="BW81" i="25"/>
  <c r="BX81" i="25"/>
  <c r="BY81" i="25"/>
  <c r="BZ81" i="25"/>
  <c r="CA81" i="25"/>
  <c r="CB81" i="25"/>
  <c r="CC81" i="25"/>
  <c r="CD81" i="25"/>
  <c r="CE81" i="25"/>
  <c r="CF81" i="25"/>
  <c r="CG81" i="25"/>
  <c r="BV82" i="25"/>
  <c r="CJ82" i="25" s="1"/>
  <c r="BW82" i="25"/>
  <c r="BX82" i="25"/>
  <c r="BY82" i="25"/>
  <c r="BZ82" i="25"/>
  <c r="CA82" i="25"/>
  <c r="CB82" i="25"/>
  <c r="CC82" i="25"/>
  <c r="CD82" i="25"/>
  <c r="CE82" i="25"/>
  <c r="CF82" i="25"/>
  <c r="CG82" i="25"/>
  <c r="BV83" i="25"/>
  <c r="CJ83" i="25" s="1"/>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CJ86" i="25" s="1"/>
  <c r="BW86" i="25"/>
  <c r="BX86" i="25"/>
  <c r="BY86" i="25"/>
  <c r="BZ86" i="25"/>
  <c r="CA86" i="25"/>
  <c r="CB86" i="25"/>
  <c r="CC86" i="25"/>
  <c r="CD86" i="25"/>
  <c r="CE86" i="25"/>
  <c r="CF86" i="25"/>
  <c r="CG86" i="25"/>
  <c r="BV87" i="25"/>
  <c r="CJ87" i="25" s="1"/>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CJ89" i="25" s="1"/>
  <c r="BW89" i="25"/>
  <c r="BX89" i="25"/>
  <c r="BY89" i="25"/>
  <c r="BZ89" i="25"/>
  <c r="CA89" i="25"/>
  <c r="CB89" i="25"/>
  <c r="CC89" i="25"/>
  <c r="CD89" i="25"/>
  <c r="CE89" i="25"/>
  <c r="CF89" i="25"/>
  <c r="CG89" i="25"/>
  <c r="BV90" i="25"/>
  <c r="CK90" i="25" s="1"/>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CJ92" i="25" s="1"/>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CJ94" i="25" s="1"/>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CJ96" i="25" s="1"/>
  <c r="BW96" i="25"/>
  <c r="BX96" i="25"/>
  <c r="BY96" i="25"/>
  <c r="BZ96" i="25"/>
  <c r="CA96" i="25"/>
  <c r="CB96" i="25"/>
  <c r="CC96" i="25"/>
  <c r="CD96" i="25"/>
  <c r="CE96" i="25"/>
  <c r="CF96" i="25"/>
  <c r="CG96" i="25"/>
  <c r="BV97" i="25"/>
  <c r="CJ97" i="25" s="1"/>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CJ99" i="25" s="1"/>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CJ101" i="25" s="1"/>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CJ103" i="25" s="1"/>
  <c r="BW103" i="25"/>
  <c r="BX103" i="25"/>
  <c r="BY103" i="25"/>
  <c r="BZ103" i="25"/>
  <c r="CA103" i="25"/>
  <c r="CB103" i="25"/>
  <c r="CC103" i="25"/>
  <c r="CD103" i="25"/>
  <c r="CE103" i="25"/>
  <c r="CF103" i="25"/>
  <c r="CG103" i="25"/>
  <c r="BV104" i="25"/>
  <c r="CJ104" i="25" s="1"/>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CJ108" i="25" s="1"/>
  <c r="BW108" i="25"/>
  <c r="BX108" i="25"/>
  <c r="BY108" i="25"/>
  <c r="BZ108" i="25"/>
  <c r="CA108" i="25"/>
  <c r="CB108" i="25"/>
  <c r="CC108" i="25"/>
  <c r="CD108" i="25"/>
  <c r="CE108" i="25"/>
  <c r="CF108" i="25"/>
  <c r="CG108" i="25"/>
  <c r="BV109" i="25"/>
  <c r="CJ109" i="25" s="1"/>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CJ111" i="25" s="1"/>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CJ114" i="25" s="1"/>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CJ117" i="25" s="1"/>
  <c r="BW117" i="25"/>
  <c r="BX117" i="25"/>
  <c r="BY117" i="25"/>
  <c r="BZ117" i="25"/>
  <c r="CA117" i="25"/>
  <c r="CB117" i="25"/>
  <c r="CC117" i="25"/>
  <c r="CD117" i="25"/>
  <c r="CE117" i="25"/>
  <c r="CF117" i="25"/>
  <c r="CG117" i="25"/>
  <c r="BV118" i="25"/>
  <c r="CJ118" i="25" s="1"/>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CJ120" i="25" s="1"/>
  <c r="BW120" i="25"/>
  <c r="BX120" i="25"/>
  <c r="BY120" i="25"/>
  <c r="BZ120" i="25"/>
  <c r="CA120" i="25"/>
  <c r="CB120" i="25"/>
  <c r="CC120" i="25"/>
  <c r="CD120" i="25"/>
  <c r="CE120" i="25"/>
  <c r="CF120" i="25"/>
  <c r="CG120" i="25"/>
  <c r="BV121" i="25"/>
  <c r="BW121" i="25"/>
  <c r="BX121" i="25"/>
  <c r="BY121" i="25"/>
  <c r="BZ121" i="25"/>
  <c r="CA121" i="25"/>
  <c r="CB121" i="25"/>
  <c r="CC121" i="25"/>
  <c r="CD121" i="25"/>
  <c r="CE121" i="25"/>
  <c r="CF121" i="25"/>
  <c r="CG121" i="25"/>
  <c r="BV122" i="25"/>
  <c r="CJ122" i="25" s="1"/>
  <c r="BW122" i="25"/>
  <c r="BX122" i="25"/>
  <c r="BY122" i="25"/>
  <c r="BZ122" i="25"/>
  <c r="CA122" i="25"/>
  <c r="CB122" i="25"/>
  <c r="CC122" i="25"/>
  <c r="CD122" i="25"/>
  <c r="CE122" i="25"/>
  <c r="CF122" i="25"/>
  <c r="CG122" i="25"/>
  <c r="BV123" i="25"/>
  <c r="CJ123" i="25" s="1"/>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CJ125" i="25" s="1"/>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BW127" i="25"/>
  <c r="BX127" i="25"/>
  <c r="BY127" i="25"/>
  <c r="BZ127" i="25"/>
  <c r="CA127" i="25"/>
  <c r="CB127" i="25"/>
  <c r="CC127" i="25"/>
  <c r="CD127" i="25"/>
  <c r="CE127" i="25"/>
  <c r="CF127" i="25"/>
  <c r="CG127" i="25"/>
  <c r="BV128" i="25"/>
  <c r="CJ128" i="25" s="1"/>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CJ130" i="25" s="1"/>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CJ132" i="25" s="1"/>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CJ134" i="25" s="1"/>
  <c r="BW134" i="25"/>
  <c r="BX134" i="25"/>
  <c r="BY134" i="25"/>
  <c r="BZ134" i="25"/>
  <c r="CA134" i="25"/>
  <c r="CB134" i="25"/>
  <c r="CC134" i="25"/>
  <c r="CD134" i="25"/>
  <c r="CE134" i="25"/>
  <c r="CF134" i="25"/>
  <c r="CG134" i="25"/>
  <c r="BV135" i="25"/>
  <c r="BW135" i="25"/>
  <c r="BX135" i="25"/>
  <c r="BY135" i="25"/>
  <c r="BZ135" i="25"/>
  <c r="CA135" i="25"/>
  <c r="CB135" i="25"/>
  <c r="CC135" i="25"/>
  <c r="CD135" i="25"/>
  <c r="CE135" i="25"/>
  <c r="CF135" i="25"/>
  <c r="CG135" i="25"/>
  <c r="BV136" i="25"/>
  <c r="CJ136" i="25" s="1"/>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CJ140" i="25" s="1"/>
  <c r="BW140" i="25"/>
  <c r="BX140" i="25"/>
  <c r="BY140" i="25"/>
  <c r="BZ140" i="25"/>
  <c r="CA140" i="25"/>
  <c r="CB140" i="25"/>
  <c r="CC140" i="25"/>
  <c r="CD140" i="25"/>
  <c r="CE140" i="25"/>
  <c r="CF140" i="25"/>
  <c r="CG140" i="25"/>
  <c r="BV141" i="25"/>
  <c r="CJ141" i="25" s="1"/>
  <c r="BW141" i="25"/>
  <c r="BX141" i="25"/>
  <c r="BY141" i="25"/>
  <c r="BZ141" i="25"/>
  <c r="CA141" i="25"/>
  <c r="CB141" i="25"/>
  <c r="CC141" i="25"/>
  <c r="CD141" i="25"/>
  <c r="CE141" i="25"/>
  <c r="CF141" i="25"/>
  <c r="CG141" i="25"/>
  <c r="BV142" i="25"/>
  <c r="CJ142" i="25" s="1"/>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BW145" i="25"/>
  <c r="BX145" i="25"/>
  <c r="BY145" i="25"/>
  <c r="BZ145" i="25"/>
  <c r="CA145" i="25"/>
  <c r="CB145" i="25"/>
  <c r="CC145" i="25"/>
  <c r="CD145" i="25"/>
  <c r="CE145" i="25"/>
  <c r="CF145" i="25"/>
  <c r="CG145" i="25"/>
  <c r="BV146" i="25"/>
  <c r="CJ146" i="25" s="1"/>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CJ150" i="25" s="1"/>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CJ156" i="25" s="1"/>
  <c r="BW156" i="25"/>
  <c r="BX156" i="25"/>
  <c r="BY156" i="25"/>
  <c r="BZ156" i="25"/>
  <c r="CA156" i="25"/>
  <c r="CB156" i="25"/>
  <c r="CC156" i="25"/>
  <c r="CD156" i="25"/>
  <c r="CE156" i="25"/>
  <c r="CF156" i="25"/>
  <c r="CG156" i="25"/>
  <c r="BV157" i="25"/>
  <c r="CJ157" i="25" s="1"/>
  <c r="BW157" i="25"/>
  <c r="BX157" i="25"/>
  <c r="BY157" i="25"/>
  <c r="BZ157" i="25"/>
  <c r="CA157" i="25"/>
  <c r="CB157" i="25"/>
  <c r="CC157" i="25"/>
  <c r="CD157" i="25"/>
  <c r="CE157" i="25"/>
  <c r="CF157" i="25"/>
  <c r="CG157" i="25"/>
  <c r="BV158" i="25"/>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CJ162" i="25" s="1"/>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CJ168" i="25" s="1"/>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CJ172" i="25" s="1"/>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CJ176" i="25" s="1"/>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BW189" i="25"/>
  <c r="BX189" i="25"/>
  <c r="BY189" i="25"/>
  <c r="BZ189" i="25"/>
  <c r="CA189" i="25"/>
  <c r="CB189" i="25"/>
  <c r="CC189" i="25"/>
  <c r="CD189" i="25"/>
  <c r="CE189" i="25"/>
  <c r="CF189" i="25"/>
  <c r="CG189" i="25"/>
  <c r="BV190" i="25"/>
  <c r="CJ190" i="25" s="1"/>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BW192" i="25"/>
  <c r="BW216" i="25" s="1"/>
  <c r="BX192" i="25"/>
  <c r="BX216" i="25" s="1"/>
  <c r="BY192" i="25"/>
  <c r="BY216" i="25" s="1"/>
  <c r="BZ192" i="25"/>
  <c r="BZ216" i="25" s="1"/>
  <c r="CA192" i="25"/>
  <c r="CA216" i="25" s="1"/>
  <c r="CB192" i="25"/>
  <c r="CB216" i="25" s="1"/>
  <c r="CC192" i="25"/>
  <c r="CC216" i="25" s="1"/>
  <c r="CD192" i="25"/>
  <c r="CD216" i="25" s="1"/>
  <c r="CE192" i="25"/>
  <c r="CE216" i="25" s="1"/>
  <c r="CF192" i="25"/>
  <c r="CF216" i="25" s="1"/>
  <c r="CG192" i="25"/>
  <c r="CG216" i="25" s="1"/>
  <c r="BV193" i="25"/>
  <c r="BV210" i="25" s="1"/>
  <c r="BW193" i="25"/>
  <c r="BW210" i="25" s="1"/>
  <c r="BX193" i="25"/>
  <c r="BX210" i="25" s="1"/>
  <c r="BY193" i="25"/>
  <c r="BY210" i="25" s="1"/>
  <c r="BZ193" i="25"/>
  <c r="BZ210" i="25" s="1"/>
  <c r="CA193" i="25"/>
  <c r="CA210" i="25" s="1"/>
  <c r="CB193" i="25"/>
  <c r="CB210" i="25" s="1"/>
  <c r="CC193" i="25"/>
  <c r="CC210" i="25" s="1"/>
  <c r="CD193" i="25"/>
  <c r="CD210" i="25" s="1"/>
  <c r="CE193" i="25"/>
  <c r="CE210" i="25" s="1"/>
  <c r="CF193" i="25"/>
  <c r="CF210" i="25" s="1"/>
  <c r="CG193" i="25"/>
  <c r="CG210" i="25" s="1"/>
  <c r="BV194" i="25"/>
  <c r="CJ194" i="25" s="1"/>
  <c r="BW194" i="25"/>
  <c r="BX194" i="25"/>
  <c r="BY194" i="25"/>
  <c r="BZ194" i="25"/>
  <c r="CA194" i="25"/>
  <c r="CB194" i="25"/>
  <c r="CC194" i="25"/>
  <c r="CD194" i="25"/>
  <c r="CE194" i="25"/>
  <c r="CF194" i="25"/>
  <c r="CG194" i="25"/>
  <c r="BV195" i="25"/>
  <c r="CJ195" i="25" s="1"/>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W5" i="25"/>
  <c r="BX5" i="25"/>
  <c r="BY5" i="25"/>
  <c r="BZ5" i="25"/>
  <c r="CA5" i="25"/>
  <c r="CB5" i="25"/>
  <c r="CC5" i="25"/>
  <c r="CC238" i="25" s="1"/>
  <c r="CD5" i="25"/>
  <c r="CF5" i="25"/>
  <c r="CG5" i="25"/>
  <c r="CG238" i="25" s="1"/>
  <c r="BV5" i="25"/>
  <c r="CK7" i="25"/>
  <c r="CJ12" i="25"/>
  <c r="CJ18" i="25"/>
  <c r="CJ23" i="25"/>
  <c r="CJ28" i="25"/>
  <c r="CK31" i="25"/>
  <c r="CJ36" i="25"/>
  <c r="CJ41" i="25"/>
  <c r="CK45" i="25"/>
  <c r="CJ50" i="25"/>
  <c r="CJ55" i="25"/>
  <c r="CJ60" i="25"/>
  <c r="CJ64" i="25"/>
  <c r="CJ69" i="25"/>
  <c r="CJ75" i="25"/>
  <c r="CJ79" i="25"/>
  <c r="CJ85" i="25"/>
  <c r="CJ90" i="25"/>
  <c r="CJ95" i="25"/>
  <c r="CJ100" i="25"/>
  <c r="CJ107" i="25"/>
  <c r="CJ113" i="25"/>
  <c r="CJ121" i="25"/>
  <c r="CJ127" i="25"/>
  <c r="CJ135" i="25"/>
  <c r="CJ145" i="25"/>
  <c r="CJ160" i="25"/>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BH98" i="25" s="1"/>
  <c r="AU98" i="25"/>
  <c r="AV98" i="25"/>
  <c r="AW98" i="25"/>
  <c r="AX98" i="25"/>
  <c r="AY98" i="25"/>
  <c r="AZ98" i="25"/>
  <c r="BA98" i="25"/>
  <c r="BB98" i="25"/>
  <c r="BC98" i="25"/>
  <c r="BD98" i="25"/>
  <c r="BE98" i="25"/>
  <c r="AT99" i="25"/>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BH146" i="25" s="1"/>
  <c r="AU146" i="25"/>
  <c r="AV146" i="25"/>
  <c r="AW146" i="25"/>
  <c r="AX146" i="25"/>
  <c r="AY146" i="25"/>
  <c r="AZ146" i="25"/>
  <c r="BA146" i="25"/>
  <c r="BB146" i="25"/>
  <c r="BC146" i="25"/>
  <c r="BD146" i="25"/>
  <c r="BE146" i="25"/>
  <c r="AT147" i="25"/>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T216" i="25" s="1"/>
  <c r="AU192" i="25"/>
  <c r="AU216" i="25" s="1"/>
  <c r="AV192" i="25"/>
  <c r="AV216" i="25" s="1"/>
  <c r="AW192" i="25"/>
  <c r="AW216" i="25" s="1"/>
  <c r="AX192" i="25"/>
  <c r="AX216" i="25" s="1"/>
  <c r="AY192" i="25"/>
  <c r="AY216" i="25" s="1"/>
  <c r="AZ192" i="25"/>
  <c r="AZ216" i="25" s="1"/>
  <c r="BA192" i="25"/>
  <c r="BA216" i="25" s="1"/>
  <c r="BB192" i="25"/>
  <c r="BB216" i="25" s="1"/>
  <c r="BC192" i="25"/>
  <c r="BC216" i="25" s="1"/>
  <c r="BD192" i="25"/>
  <c r="BD216" i="25" s="1"/>
  <c r="BE192" i="25"/>
  <c r="BE216" i="25" s="1"/>
  <c r="AT193" i="25"/>
  <c r="AT210" i="25" s="1"/>
  <c r="AU193" i="25"/>
  <c r="AU210" i="25" s="1"/>
  <c r="AV193" i="25"/>
  <c r="AV210" i="25" s="1"/>
  <c r="AW193" i="25"/>
  <c r="AW210" i="25" s="1"/>
  <c r="AX193" i="25"/>
  <c r="AX210" i="25" s="1"/>
  <c r="AY193" i="25"/>
  <c r="AY210" i="25" s="1"/>
  <c r="AZ193" i="25"/>
  <c r="AZ210" i="25" s="1"/>
  <c r="BA193" i="25"/>
  <c r="BA210" i="25" s="1"/>
  <c r="BB193" i="25"/>
  <c r="BB210" i="25" s="1"/>
  <c r="BC193" i="25"/>
  <c r="BC210" i="25" s="1"/>
  <c r="BD193" i="25"/>
  <c r="BD210" i="25" s="1"/>
  <c r="BE193" i="25"/>
  <c r="BE210" i="25" s="1"/>
  <c r="AT194" i="25"/>
  <c r="AU194" i="25"/>
  <c r="AV194" i="25"/>
  <c r="AW194" i="25"/>
  <c r="AX194" i="25"/>
  <c r="AY194" i="25"/>
  <c r="AZ194" i="25"/>
  <c r="BA194" i="25"/>
  <c r="BB194" i="25"/>
  <c r="BC194" i="25"/>
  <c r="BD194" i="25"/>
  <c r="BE194" i="25"/>
  <c r="AT195" i="25"/>
  <c r="BH195" i="25" s="1"/>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AU197" i="25"/>
  <c r="AV197" i="25"/>
  <c r="AW197" i="25"/>
  <c r="AX197" i="25"/>
  <c r="AY197" i="25"/>
  <c r="AZ197" i="25"/>
  <c r="BA197" i="25"/>
  <c r="BB197" i="25"/>
  <c r="BC197" i="25"/>
  <c r="BD197" i="25"/>
  <c r="BE197" i="25"/>
  <c r="AT198" i="25"/>
  <c r="BH198" i="25" s="1"/>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AU200" i="25"/>
  <c r="AV200" i="25"/>
  <c r="AW200" i="25"/>
  <c r="AX200" i="25"/>
  <c r="AY200" i="25"/>
  <c r="AZ200" i="25"/>
  <c r="BA200" i="25"/>
  <c r="BB200" i="25"/>
  <c r="BC200" i="25"/>
  <c r="BD200" i="25"/>
  <c r="BE200" i="25"/>
  <c r="AT5" i="25"/>
  <c r="AT238" i="25" s="1"/>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Y238" i="25" l="1"/>
  <c r="CK125" i="25"/>
  <c r="CK61" i="25"/>
  <c r="CK47" i="25"/>
  <c r="CK29" i="25"/>
  <c r="CB238" i="25"/>
  <c r="BX238" i="25"/>
  <c r="CF238" i="25"/>
  <c r="CJ214" i="25"/>
  <c r="CD238" i="25"/>
  <c r="BV238" i="25"/>
  <c r="U8" i="42"/>
  <c r="E10" i="42"/>
  <c r="AQ16" i="42"/>
  <c r="AP16" i="42"/>
  <c r="AR16" i="42"/>
  <c r="AS16" i="42"/>
  <c r="AT16" i="42"/>
  <c r="Y5" i="42"/>
  <c r="Z5" i="42"/>
  <c r="X5" i="42"/>
  <c r="AA5" i="42"/>
  <c r="AB5" i="42"/>
  <c r="M10" i="42"/>
  <c r="Z8" i="42"/>
  <c r="Z10" i="42" s="1"/>
  <c r="AA8" i="42"/>
  <c r="AA10" i="42" s="1"/>
  <c r="X21" i="45" s="1"/>
  <c r="AB8" i="42"/>
  <c r="AB10" i="42" s="1"/>
  <c r="Y8" i="42"/>
  <c r="Y10" i="42" s="1"/>
  <c r="X8" i="42"/>
  <c r="X10" i="42" s="1"/>
  <c r="AG18" i="42"/>
  <c r="X15" i="15" s="1"/>
  <c r="E19" i="47" s="1"/>
  <c r="E25" i="47" s="1"/>
  <c r="AH18" i="42"/>
  <c r="AE18" i="42"/>
  <c r="AD18" i="42"/>
  <c r="AF18" i="42"/>
  <c r="AB23" i="42"/>
  <c r="Y23" i="42"/>
  <c r="X23" i="42"/>
  <c r="Z23" i="42"/>
  <c r="AA23" i="42"/>
  <c r="X29" i="45" s="1"/>
  <c r="AG24" i="42"/>
  <c r="X24" i="15" s="1"/>
  <c r="AH24" i="42"/>
  <c r="AE24" i="42"/>
  <c r="AD24" i="42"/>
  <c r="AF24" i="42"/>
  <c r="Y6" i="42"/>
  <c r="Z6" i="42"/>
  <c r="X6" i="42"/>
  <c r="AA6" i="42"/>
  <c r="X18" i="45" s="1"/>
  <c r="E49" i="46" s="1"/>
  <c r="E55" i="46" s="1"/>
  <c r="AB6" i="42"/>
  <c r="AB12" i="42"/>
  <c r="AB14" i="42" s="1"/>
  <c r="Y12" i="42"/>
  <c r="X12" i="42"/>
  <c r="X14" i="42" s="1"/>
  <c r="Z12" i="42"/>
  <c r="Z14" i="42" s="1"/>
  <c r="AA12" i="42"/>
  <c r="AA14" i="42" s="1"/>
  <c r="X24" i="45" s="1"/>
  <c r="X27" i="45" s="1"/>
  <c r="E23" i="46" s="1"/>
  <c r="E30" i="46" s="1"/>
  <c r="AF16" i="42"/>
  <c r="AG16" i="42"/>
  <c r="AH16" i="42"/>
  <c r="AD16" i="42"/>
  <c r="AE16" i="42"/>
  <c r="AF23" i="42"/>
  <c r="AG23" i="42"/>
  <c r="X23" i="15" s="1"/>
  <c r="AH23" i="42"/>
  <c r="AE23" i="42"/>
  <c r="AD23" i="42"/>
  <c r="Y24" i="42"/>
  <c r="X24" i="42"/>
  <c r="Z24" i="42"/>
  <c r="AA24" i="42"/>
  <c r="X30" i="45" s="1"/>
  <c r="AB24" i="42"/>
  <c r="BB214" i="25"/>
  <c r="BZ238" i="25"/>
  <c r="BA214" i="25"/>
  <c r="BE225" i="25"/>
  <c r="BA225" i="25"/>
  <c r="AW225" i="25"/>
  <c r="BE209" i="25"/>
  <c r="BA209" i="25"/>
  <c r="AW209" i="25"/>
  <c r="BE206" i="25"/>
  <c r="BA206" i="25"/>
  <c r="AW206" i="25"/>
  <c r="CE214" i="25"/>
  <c r="CA214" i="25"/>
  <c r="BW214" i="25"/>
  <c r="CE225" i="25"/>
  <c r="CA225" i="25"/>
  <c r="BW225" i="25"/>
  <c r="CE209" i="25"/>
  <c r="CA209" i="25"/>
  <c r="BW209" i="25"/>
  <c r="CE206" i="25"/>
  <c r="CA206" i="25"/>
  <c r="BW206" i="25"/>
  <c r="AW214" i="25"/>
  <c r="BD214" i="25"/>
  <c r="AZ214" i="25"/>
  <c r="AV214" i="25"/>
  <c r="BD225" i="25"/>
  <c r="AZ225" i="25"/>
  <c r="AV225" i="25"/>
  <c r="BD209" i="25"/>
  <c r="AZ209" i="25"/>
  <c r="AV209" i="25"/>
  <c r="BD206" i="25"/>
  <c r="AZ206" i="25"/>
  <c r="AV206" i="25"/>
  <c r="CA238" i="25"/>
  <c r="BW238" i="25"/>
  <c r="CD214" i="25"/>
  <c r="BZ214" i="25"/>
  <c r="BV214" i="25"/>
  <c r="CD225" i="25"/>
  <c r="BZ225" i="25"/>
  <c r="CD209" i="25"/>
  <c r="BZ209" i="25"/>
  <c r="BV209" i="25"/>
  <c r="CD206" i="25"/>
  <c r="BZ206" i="25"/>
  <c r="BV206" i="25"/>
  <c r="BE214" i="25"/>
  <c r="BC214" i="25"/>
  <c r="AY214" i="25"/>
  <c r="AU214" i="25"/>
  <c r="BC225" i="25"/>
  <c r="AY225" i="25"/>
  <c r="AU225" i="25"/>
  <c r="BC209" i="25"/>
  <c r="AY209" i="25"/>
  <c r="AU209" i="25"/>
  <c r="BC206" i="25"/>
  <c r="AY206" i="25"/>
  <c r="AU206" i="25"/>
  <c r="CG214" i="25"/>
  <c r="CC214" i="25"/>
  <c r="BY214" i="25"/>
  <c r="CG225" i="25"/>
  <c r="CC225" i="25"/>
  <c r="BY225" i="25"/>
  <c r="CG209" i="25"/>
  <c r="CC209" i="25"/>
  <c r="BY209" i="25"/>
  <c r="CG206" i="25"/>
  <c r="CC206" i="25"/>
  <c r="BY206" i="25"/>
  <c r="CE238" i="25"/>
  <c r="AX214" i="25"/>
  <c r="AT214" i="25"/>
  <c r="BB225" i="25"/>
  <c r="AX225" i="25"/>
  <c r="AT225" i="25"/>
  <c r="BB209" i="25"/>
  <c r="AX209" i="25"/>
  <c r="AT209" i="25"/>
  <c r="BB206" i="25"/>
  <c r="AX206" i="25"/>
  <c r="AT206" i="25"/>
  <c r="CF214" i="25"/>
  <c r="CB214" i="25"/>
  <c r="BX214" i="25"/>
  <c r="CF225" i="25"/>
  <c r="CB225" i="25"/>
  <c r="BX225" i="25"/>
  <c r="CF209" i="25"/>
  <c r="CB209" i="25"/>
  <c r="BX209" i="25"/>
  <c r="CF206" i="25"/>
  <c r="CB206" i="25"/>
  <c r="BX206" i="25"/>
  <c r="BD213" i="25"/>
  <c r="AZ213" i="25"/>
  <c r="BD208" i="25"/>
  <c r="AZ208" i="25"/>
  <c r="AV208" i="25"/>
  <c r="BD228" i="25"/>
  <c r="BD211" i="25"/>
  <c r="AZ228" i="25"/>
  <c r="AZ211" i="25"/>
  <c r="AV228" i="25"/>
  <c r="AV211" i="25"/>
  <c r="CE213" i="25"/>
  <c r="CA213" i="25"/>
  <c r="BW213" i="25"/>
  <c r="CE222" i="25"/>
  <c r="CE208" i="25"/>
  <c r="CA222" i="25"/>
  <c r="CA208" i="25"/>
  <c r="BW222" i="25"/>
  <c r="BW208" i="25"/>
  <c r="CE228" i="25"/>
  <c r="CE211" i="25"/>
  <c r="CA228" i="25"/>
  <c r="CA211" i="25"/>
  <c r="BW228" i="25"/>
  <c r="BW211" i="25"/>
  <c r="AV213" i="25"/>
  <c r="BC213" i="25"/>
  <c r="AY213" i="25"/>
  <c r="AU213" i="25"/>
  <c r="BC208" i="25"/>
  <c r="AY208" i="25"/>
  <c r="AU208" i="25"/>
  <c r="BC228" i="25"/>
  <c r="BC211" i="25"/>
  <c r="AY228" i="25"/>
  <c r="AY211" i="25"/>
  <c r="AU228" i="25"/>
  <c r="AU211" i="25"/>
  <c r="CJ192" i="25"/>
  <c r="BV216" i="25"/>
  <c r="CD213" i="25"/>
  <c r="BZ213" i="25"/>
  <c r="CJ170" i="25"/>
  <c r="BV213" i="25"/>
  <c r="CJ159" i="25"/>
  <c r="BV225" i="25"/>
  <c r="CD222" i="25"/>
  <c r="CD208" i="25"/>
  <c r="BZ222" i="25"/>
  <c r="BZ208" i="25"/>
  <c r="CJ158" i="25"/>
  <c r="BV208" i="25"/>
  <c r="BV222" i="25"/>
  <c r="CD211" i="25"/>
  <c r="CD228" i="25"/>
  <c r="BZ211" i="25"/>
  <c r="BZ228" i="25"/>
  <c r="CJ153" i="25"/>
  <c r="BV211" i="25"/>
  <c r="BV228" i="25"/>
  <c r="BB213" i="25"/>
  <c r="AX213" i="25"/>
  <c r="AT213" i="25"/>
  <c r="BB208" i="25"/>
  <c r="AX208" i="25"/>
  <c r="AT222" i="25"/>
  <c r="AT208" i="25"/>
  <c r="BB228" i="25"/>
  <c r="BB211" i="25"/>
  <c r="AX228" i="25"/>
  <c r="AX211" i="25"/>
  <c r="AT228" i="25"/>
  <c r="AT211" i="25"/>
  <c r="CG213" i="25"/>
  <c r="CC213" i="25"/>
  <c r="BY213" i="25"/>
  <c r="CG222" i="25"/>
  <c r="CG208" i="25"/>
  <c r="CC222" i="25"/>
  <c r="CC208" i="25"/>
  <c r="BY222" i="25"/>
  <c r="BY208" i="25"/>
  <c r="CG228" i="25"/>
  <c r="CG211" i="25"/>
  <c r="CC228" i="25"/>
  <c r="CC211" i="25"/>
  <c r="BY228" i="25"/>
  <c r="BY211" i="25"/>
  <c r="BE213" i="25"/>
  <c r="BA213" i="25"/>
  <c r="AW213" i="25"/>
  <c r="BE208" i="25"/>
  <c r="BA208" i="25"/>
  <c r="AW208" i="25"/>
  <c r="BE228" i="25"/>
  <c r="BE211" i="25"/>
  <c r="BA211" i="25"/>
  <c r="BA228" i="25"/>
  <c r="AW211" i="25"/>
  <c r="AW228" i="25"/>
  <c r="CF213" i="25"/>
  <c r="CB213" i="25"/>
  <c r="BX213" i="25"/>
  <c r="CF222" i="25"/>
  <c r="CF208" i="25"/>
  <c r="CB222" i="25"/>
  <c r="CB208" i="25"/>
  <c r="BX222" i="25"/>
  <c r="BX208" i="25"/>
  <c r="CF228" i="25"/>
  <c r="CF211" i="25"/>
  <c r="CB228" i="25"/>
  <c r="CB211" i="25"/>
  <c r="BX228" i="25"/>
  <c r="BX211" i="25"/>
  <c r="BD224" i="25"/>
  <c r="BD215" i="25"/>
  <c r="BD235" i="25"/>
  <c r="AZ224" i="25"/>
  <c r="AZ215" i="25"/>
  <c r="AZ235" i="25"/>
  <c r="AV224" i="25"/>
  <c r="AV215" i="25"/>
  <c r="AV235" i="25"/>
  <c r="BD223" i="25"/>
  <c r="BD236" i="25"/>
  <c r="AZ223" i="25"/>
  <c r="AZ236" i="25"/>
  <c r="AV223" i="25"/>
  <c r="AV236" i="25"/>
  <c r="CE235" i="25"/>
  <c r="CE224" i="25"/>
  <c r="CE215" i="25"/>
  <c r="CA235" i="25"/>
  <c r="CA224" i="25"/>
  <c r="CA215" i="25"/>
  <c r="BW235" i="25"/>
  <c r="BW224" i="25"/>
  <c r="BW215" i="25"/>
  <c r="CE236" i="25"/>
  <c r="CE207" i="25"/>
  <c r="CE217" i="25" s="1"/>
  <c r="CE219" i="25" s="1"/>
  <c r="CE223" i="25"/>
  <c r="CA236" i="25"/>
  <c r="CA207" i="25"/>
  <c r="CA217" i="25" s="1"/>
  <c r="CA219" i="25" s="1"/>
  <c r="CA223" i="25"/>
  <c r="BW236" i="25"/>
  <c r="BW207" i="25"/>
  <c r="BW217" i="25" s="1"/>
  <c r="BW219" i="25" s="1"/>
  <c r="BW223" i="25"/>
  <c r="BC224" i="25"/>
  <c r="BC215" i="25"/>
  <c r="BC235" i="25"/>
  <c r="AY224" i="25"/>
  <c r="AY215" i="25"/>
  <c r="AY235" i="25"/>
  <c r="AU224" i="25"/>
  <c r="AU215" i="25"/>
  <c r="AU235" i="25"/>
  <c r="BC223" i="25"/>
  <c r="BC236" i="25"/>
  <c r="AY223" i="25"/>
  <c r="AY236" i="25"/>
  <c r="AU223" i="25"/>
  <c r="AU236" i="25"/>
  <c r="CD235" i="25"/>
  <c r="CD224" i="25"/>
  <c r="CD215" i="25"/>
  <c r="BZ235" i="25"/>
  <c r="BZ224" i="25"/>
  <c r="BZ215" i="25"/>
  <c r="BV235" i="25"/>
  <c r="BV224" i="25"/>
  <c r="BV215" i="25"/>
  <c r="CD223" i="25"/>
  <c r="CD229" i="25" s="1"/>
  <c r="CD231" i="25" s="1"/>
  <c r="CD236" i="25"/>
  <c r="CD207" i="25"/>
  <c r="BZ223" i="25"/>
  <c r="BZ229" i="25" s="1"/>
  <c r="BZ231" i="25" s="1"/>
  <c r="BZ236" i="25"/>
  <c r="BZ207" i="25"/>
  <c r="BV223" i="25"/>
  <c r="BV229" i="25" s="1"/>
  <c r="BV231" i="25" s="1"/>
  <c r="BV236" i="25"/>
  <c r="BV207" i="25"/>
  <c r="BB235" i="25"/>
  <c r="BB224" i="25"/>
  <c r="BB215" i="25"/>
  <c r="AX235" i="25"/>
  <c r="AX224" i="25"/>
  <c r="AX215" i="25"/>
  <c r="AT235" i="25"/>
  <c r="AT224" i="25"/>
  <c r="AT215" i="25"/>
  <c r="BB236" i="25"/>
  <c r="BB223" i="25"/>
  <c r="AX236" i="25"/>
  <c r="AX223" i="25"/>
  <c r="AT236" i="25"/>
  <c r="AT207" i="25"/>
  <c r="AT223" i="25"/>
  <c r="CG224" i="25"/>
  <c r="CG215" i="25"/>
  <c r="CG235" i="25"/>
  <c r="CC224" i="25"/>
  <c r="CC215" i="25"/>
  <c r="CC235" i="25"/>
  <c r="BY224" i="25"/>
  <c r="BY215" i="25"/>
  <c r="BY235" i="25"/>
  <c r="CG207" i="25"/>
  <c r="CG217" i="25" s="1"/>
  <c r="CG219" i="25" s="1"/>
  <c r="CG223" i="25"/>
  <c r="CG236" i="25"/>
  <c r="CC207" i="25"/>
  <c r="CC223" i="25"/>
  <c r="CC236" i="25"/>
  <c r="BY207" i="25"/>
  <c r="BY217" i="25" s="1"/>
  <c r="BY219" i="25" s="1"/>
  <c r="BY223" i="25"/>
  <c r="BY236" i="25"/>
  <c r="BE224" i="25"/>
  <c r="BE215" i="25"/>
  <c r="BE235" i="25"/>
  <c r="BA235" i="25"/>
  <c r="BA215" i="25"/>
  <c r="BA224" i="25"/>
  <c r="AW224" i="25"/>
  <c r="AW215" i="25"/>
  <c r="AW235" i="25"/>
  <c r="BE236" i="25"/>
  <c r="BE223" i="25"/>
  <c r="BA236" i="25"/>
  <c r="BA223" i="25"/>
  <c r="AW236" i="25"/>
  <c r="AW223" i="25"/>
  <c r="CF235" i="25"/>
  <c r="CF224" i="25"/>
  <c r="CF215" i="25"/>
  <c r="CB235" i="25"/>
  <c r="CB224" i="25"/>
  <c r="CB215" i="25"/>
  <c r="BX235" i="25"/>
  <c r="BX224" i="25"/>
  <c r="BX215" i="25"/>
  <c r="CF207" i="25"/>
  <c r="CF223" i="25"/>
  <c r="CF236" i="25"/>
  <c r="CB207" i="25"/>
  <c r="CB223" i="25"/>
  <c r="CB236" i="25"/>
  <c r="BX207" i="25"/>
  <c r="BX223" i="25"/>
  <c r="BX236" i="25"/>
  <c r="CJ175" i="25"/>
  <c r="CJ171" i="25"/>
  <c r="CJ161" i="25"/>
  <c r="CJ155" i="25"/>
  <c r="CJ209" i="25" s="1"/>
  <c r="CJ129" i="25"/>
  <c r="CJ119" i="25"/>
  <c r="CJ53" i="25"/>
  <c r="CJ206" i="25" s="1"/>
  <c r="CJ6" i="25"/>
  <c r="U4" i="42"/>
  <c r="T23" i="42"/>
  <c r="U18" i="42"/>
  <c r="T4" i="42"/>
  <c r="E22" i="46"/>
  <c r="E29" i="46" s="1"/>
  <c r="S23" i="42"/>
  <c r="T8" i="42"/>
  <c r="T10" i="42" s="1"/>
  <c r="U16" i="42"/>
  <c r="T18" i="42"/>
  <c r="S5" i="42"/>
  <c r="T5" i="42"/>
  <c r="CK9" i="25"/>
  <c r="CK8" i="25"/>
  <c r="CK6" i="25"/>
  <c r="CK192" i="25"/>
  <c r="CK191" i="25"/>
  <c r="CK190" i="25"/>
  <c r="CK188" i="25"/>
  <c r="CK187" i="25"/>
  <c r="CK186" i="25"/>
  <c r="CK185" i="25"/>
  <c r="CK184" i="25"/>
  <c r="CK183" i="25"/>
  <c r="CK182" i="25"/>
  <c r="CK181" i="25"/>
  <c r="CK180" i="25"/>
  <c r="CK178" i="25"/>
  <c r="CK177" i="25"/>
  <c r="CK176"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3" i="25"/>
  <c r="CK210" i="25" s="1"/>
  <c r="CK189" i="25"/>
  <c r="CK10" i="25"/>
  <c r="BH129" i="25"/>
  <c r="CJ193" i="25"/>
  <c r="CJ210" i="25" s="1"/>
  <c r="CJ189" i="25"/>
  <c r="CJ174" i="25"/>
  <c r="CJ154" i="25"/>
  <c r="CJ93" i="25"/>
  <c r="CK179" i="25"/>
  <c r="CK200" i="25"/>
  <c r="CK199" i="25"/>
  <c r="CK198" i="25"/>
  <c r="CK197" i="25"/>
  <c r="CK196" i="25"/>
  <c r="CK195" i="25"/>
  <c r="CK194"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6" i="25"/>
  <c r="CK124" i="25"/>
  <c r="CK123" i="25"/>
  <c r="CK122" i="25"/>
  <c r="CK121" i="25"/>
  <c r="CK120" i="25"/>
  <c r="CK119" i="25"/>
  <c r="CK118" i="25"/>
  <c r="CK117" i="25"/>
  <c r="CK116" i="25"/>
  <c r="CK115" i="25"/>
  <c r="CK114" i="25"/>
  <c r="CK113" i="25"/>
  <c r="CK112" i="25"/>
  <c r="CK111" i="25"/>
  <c r="CK110" i="25"/>
  <c r="CK109" i="25"/>
  <c r="CK108" i="25"/>
  <c r="CK106" i="25"/>
  <c r="CK105" i="25"/>
  <c r="CK104" i="25"/>
  <c r="CK103" i="25"/>
  <c r="CK102" i="25"/>
  <c r="CK101" i="25"/>
  <c r="CK100" i="25"/>
  <c r="CK99" i="25"/>
  <c r="CK98" i="25"/>
  <c r="CK97" i="25"/>
  <c r="CK96" i="25"/>
  <c r="CK95" i="25"/>
  <c r="CK94" i="25"/>
  <c r="CK93" i="25"/>
  <c r="CK92"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7" i="25"/>
  <c r="CK76" i="25"/>
  <c r="CK55" i="25"/>
  <c r="CK39" i="25"/>
  <c r="CK23" i="25"/>
  <c r="CK42" i="25"/>
  <c r="CL20" i="25"/>
  <c r="BF140" i="25"/>
  <c r="BF124" i="25"/>
  <c r="BF33" i="25"/>
  <c r="G84" i="44"/>
  <c r="BJ155" i="25"/>
  <c r="CL199" i="25"/>
  <c r="CL198" i="25"/>
  <c r="CL195" i="25"/>
  <c r="CL194"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5" i="25"/>
  <c r="CL132" i="25"/>
  <c r="CL131" i="25"/>
  <c r="CL130" i="25"/>
  <c r="CL129" i="25"/>
  <c r="CL128" i="25"/>
  <c r="CL127" i="25"/>
  <c r="CL124" i="25"/>
  <c r="CL123" i="25"/>
  <c r="CL122" i="25"/>
  <c r="CL121" i="25"/>
  <c r="CL120" i="25"/>
  <c r="CL119" i="25"/>
  <c r="CL116" i="25"/>
  <c r="CL115" i="25"/>
  <c r="CL114" i="25"/>
  <c r="CL113" i="25"/>
  <c r="CL112" i="25"/>
  <c r="CL111" i="25"/>
  <c r="CL110" i="25"/>
  <c r="CL109" i="25"/>
  <c r="CL108" i="25"/>
  <c r="CL107" i="25"/>
  <c r="CL106" i="25"/>
  <c r="CL105" i="25"/>
  <c r="CL104" i="25"/>
  <c r="CL101" i="25"/>
  <c r="CL100" i="25"/>
  <c r="CL41" i="25"/>
  <c r="CL39" i="25"/>
  <c r="CL38" i="25"/>
  <c r="CL6" i="25"/>
  <c r="V6" i="42"/>
  <c r="V24" i="42"/>
  <c r="S6" i="42"/>
  <c r="S12" i="42"/>
  <c r="R16" i="42"/>
  <c r="V16" i="42"/>
  <c r="S24" i="42"/>
  <c r="R6" i="42"/>
  <c r="V12" i="42"/>
  <c r="R24" i="42"/>
  <c r="R4" i="42"/>
  <c r="AK4" i="42" s="1"/>
  <c r="V4" i="42"/>
  <c r="U5" i="42"/>
  <c r="T6" i="42"/>
  <c r="R8" i="42"/>
  <c r="V8" i="42"/>
  <c r="T12" i="42"/>
  <c r="S16" i="42"/>
  <c r="R18" i="42"/>
  <c r="V18" i="42"/>
  <c r="U23" i="42"/>
  <c r="T24" i="42"/>
  <c r="R12" i="42"/>
  <c r="S4" i="42"/>
  <c r="R5" i="42"/>
  <c r="S8" i="42"/>
  <c r="R23" i="42"/>
  <c r="BK151" i="25"/>
  <c r="BJ138" i="25"/>
  <c r="BI125" i="25"/>
  <c r="BF89" i="25"/>
  <c r="BF85" i="25"/>
  <c r="BF81" i="25"/>
  <c r="BF65" i="25"/>
  <c r="G62" i="44"/>
  <c r="BM22" i="25"/>
  <c r="BF17" i="25"/>
  <c r="BF198" i="25"/>
  <c r="G78" i="44" s="1"/>
  <c r="BI194" i="25"/>
  <c r="BF116" i="25"/>
  <c r="BP114" i="25"/>
  <c r="BF108" i="25"/>
  <c r="BP196" i="25"/>
  <c r="BS164" i="25"/>
  <c r="BP161" i="25"/>
  <c r="BS149" i="25"/>
  <c r="BP148" i="25"/>
  <c r="BQ144" i="25"/>
  <c r="BM143" i="25"/>
  <c r="BF136" i="25"/>
  <c r="BF135" i="25"/>
  <c r="BF128" i="25"/>
  <c r="BF25" i="25"/>
  <c r="BF23" i="25"/>
  <c r="G58" i="44"/>
  <c r="BF200" i="25"/>
  <c r="G43" i="44" s="1"/>
  <c r="BL199" i="25"/>
  <c r="BF182" i="25"/>
  <c r="BF170" i="25"/>
  <c r="BF168" i="25"/>
  <c r="BF145" i="25"/>
  <c r="BF141" i="25"/>
  <c r="BN139" i="25"/>
  <c r="BF49" i="25"/>
  <c r="BF45" i="25"/>
  <c r="BF37" i="25"/>
  <c r="G82" i="44"/>
  <c r="BF90" i="25"/>
  <c r="BS82" i="25"/>
  <c r="BN64" i="25"/>
  <c r="BO57" i="25"/>
  <c r="BQ127" i="25"/>
  <c r="BF120" i="25"/>
  <c r="BF119" i="25"/>
  <c r="BF112" i="25"/>
  <c r="BF96" i="25"/>
  <c r="BF94" i="25"/>
  <c r="BL48" i="25"/>
  <c r="BF29" i="25"/>
  <c r="BF28" i="25"/>
  <c r="BF21" i="25"/>
  <c r="BF9" i="25"/>
  <c r="BF7" i="25"/>
  <c r="G47" i="44"/>
  <c r="BL200" i="25"/>
  <c r="BP198" i="25"/>
  <c r="BL197" i="25"/>
  <c r="BQ194" i="25"/>
  <c r="BM193" i="25"/>
  <c r="BM210" i="25" s="1"/>
  <c r="BI192" i="25"/>
  <c r="BI191" i="25"/>
  <c r="BQ190" i="25"/>
  <c r="BI188" i="25"/>
  <c r="BN184" i="25"/>
  <c r="BJ183" i="25"/>
  <c r="BF178" i="25"/>
  <c r="BL175" i="25"/>
  <c r="BF173" i="25"/>
  <c r="BF166" i="25"/>
  <c r="BF156" i="25"/>
  <c r="BF154" i="25"/>
  <c r="BF125" i="25"/>
  <c r="BR123" i="25"/>
  <c r="BL113" i="25"/>
  <c r="BI112" i="25"/>
  <c r="BF104" i="25"/>
  <c r="BF103" i="25"/>
  <c r="BF99" i="25"/>
  <c r="BF92" i="25"/>
  <c r="BF73" i="25"/>
  <c r="BF57" i="25"/>
  <c r="BF13" i="25"/>
  <c r="BF12" i="25"/>
  <c r="BF195" i="25"/>
  <c r="BQ192" i="25"/>
  <c r="BM191" i="25"/>
  <c r="BM189" i="25"/>
  <c r="BF187" i="25"/>
  <c r="BR185" i="25"/>
  <c r="BO180" i="25"/>
  <c r="BR168" i="25"/>
  <c r="BO163" i="25"/>
  <c r="BF160" i="25"/>
  <c r="BF159" i="25"/>
  <c r="BF152" i="25"/>
  <c r="BF132" i="25"/>
  <c r="BR106" i="25"/>
  <c r="BL96" i="25"/>
  <c r="BF77" i="25"/>
  <c r="G77" i="44" s="1"/>
  <c r="BF76" i="25"/>
  <c r="BF69" i="25"/>
  <c r="BF61" i="25"/>
  <c r="BF53" i="25"/>
  <c r="BF41" i="25"/>
  <c r="BF39" i="25"/>
  <c r="BF18"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69" i="44"/>
  <c r="BH182" i="25"/>
  <c r="BL182" i="25"/>
  <c r="BP182" i="25"/>
  <c r="BI182" i="25"/>
  <c r="BM182" i="25"/>
  <c r="BQ182" i="25"/>
  <c r="BJ182" i="25"/>
  <c r="BN182" i="25"/>
  <c r="BR182" i="25"/>
  <c r="BK182" i="25"/>
  <c r="BO182" i="25"/>
  <c r="BS182" i="25"/>
  <c r="BH179" i="25"/>
  <c r="BL179" i="25"/>
  <c r="BP179" i="25"/>
  <c r="BI179" i="25"/>
  <c r="BM179" i="25"/>
  <c r="BQ179" i="25"/>
  <c r="BJ179" i="25"/>
  <c r="BN179" i="25"/>
  <c r="BR179" i="25"/>
  <c r="BO179" i="25"/>
  <c r="BS179" i="25"/>
  <c r="BF177" i="25"/>
  <c r="BF163" i="25"/>
  <c r="BF149" i="25"/>
  <c r="BK124" i="25"/>
  <c r="BO124" i="25"/>
  <c r="BS124" i="25"/>
  <c r="BH124" i="25"/>
  <c r="BL124" i="25"/>
  <c r="BP124" i="25"/>
  <c r="BI124" i="25"/>
  <c r="BM124" i="25"/>
  <c r="BQ124" i="25"/>
  <c r="BJ124" i="25"/>
  <c r="BN124" i="25"/>
  <c r="BR124" i="25"/>
  <c r="BK122" i="25"/>
  <c r="BO122" i="25"/>
  <c r="BS122" i="25"/>
  <c r="BH122" i="25"/>
  <c r="BL122" i="25"/>
  <c r="BP122" i="25"/>
  <c r="BI122" i="25"/>
  <c r="BM122" i="25"/>
  <c r="BQ122" i="25"/>
  <c r="BR122" i="25"/>
  <c r="BJ122" i="25"/>
  <c r="BK108" i="25"/>
  <c r="BO108" i="25"/>
  <c r="BS108" i="25"/>
  <c r="BH108" i="25"/>
  <c r="BL108" i="25"/>
  <c r="BP108" i="25"/>
  <c r="BI108" i="25"/>
  <c r="BM108" i="25"/>
  <c r="BQ108" i="25"/>
  <c r="BN108" i="25"/>
  <c r="BR108" i="25"/>
  <c r="BK105" i="25"/>
  <c r="BO105" i="25"/>
  <c r="BS105" i="25"/>
  <c r="BH105" i="25"/>
  <c r="BL105" i="25"/>
  <c r="BP105" i="25"/>
  <c r="BI105" i="25"/>
  <c r="BM105" i="25"/>
  <c r="BQ105" i="25"/>
  <c r="BR105" i="25"/>
  <c r="BJ105"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5" i="25"/>
  <c r="BJ170" i="25"/>
  <c r="BN156" i="25"/>
  <c r="BO135" i="25"/>
  <c r="BK104" i="25"/>
  <c r="CL197" i="25"/>
  <c r="CP197" i="25"/>
  <c r="CT192" i="25"/>
  <c r="CL192" i="25"/>
  <c r="CL134" i="25"/>
  <c r="CO134" i="25"/>
  <c r="CL103" i="25"/>
  <c r="CO103" i="25"/>
  <c r="CL102" i="25"/>
  <c r="CS102" i="25"/>
  <c r="CL57" i="25"/>
  <c r="CH57" i="25"/>
  <c r="CL8" i="25"/>
  <c r="CN8" i="25"/>
  <c r="G70" i="44"/>
  <c r="G65" i="44"/>
  <c r="G80" i="44"/>
  <c r="G48" i="44"/>
  <c r="BF196" i="25"/>
  <c r="BF192" i="25"/>
  <c r="BF188" i="25"/>
  <c r="BF184" i="25"/>
  <c r="BF179" i="25"/>
  <c r="G72" i="44" s="1"/>
  <c r="BI178" i="25"/>
  <c r="BM178" i="25"/>
  <c r="BQ178" i="25"/>
  <c r="BJ178" i="25"/>
  <c r="BN178" i="25"/>
  <c r="BR178" i="25"/>
  <c r="BK178" i="25"/>
  <c r="BO178" i="25"/>
  <c r="BS178" i="25"/>
  <c r="BL178" i="25"/>
  <c r="BP178" i="25"/>
  <c r="BI177" i="25"/>
  <c r="BM177" i="25"/>
  <c r="BQ177" i="25"/>
  <c r="BJ177" i="25"/>
  <c r="BN177" i="25"/>
  <c r="BR177" i="25"/>
  <c r="BK177" i="25"/>
  <c r="BO177" i="25"/>
  <c r="BS177" i="25"/>
  <c r="BH177" i="25"/>
  <c r="BL177" i="25"/>
  <c r="BP177" i="25"/>
  <c r="BI176" i="25"/>
  <c r="BM176" i="25"/>
  <c r="BQ176" i="25"/>
  <c r="BJ176" i="25"/>
  <c r="BN176" i="25"/>
  <c r="BR176" i="25"/>
  <c r="BK176" i="25"/>
  <c r="BO176" i="25"/>
  <c r="BS176" i="25"/>
  <c r="BH176" i="25"/>
  <c r="BL176" i="25"/>
  <c r="BI175" i="25"/>
  <c r="BM175" i="25"/>
  <c r="BQ175" i="25"/>
  <c r="BJ175" i="25"/>
  <c r="BN175" i="25"/>
  <c r="BR175" i="25"/>
  <c r="BK175" i="25"/>
  <c r="BO175" i="25"/>
  <c r="BS175" i="25"/>
  <c r="BP175" i="25"/>
  <c r="BH175" i="25"/>
  <c r="BF174" i="25"/>
  <c r="BJ174" i="25"/>
  <c r="BN174" i="25"/>
  <c r="BR174" i="25"/>
  <c r="BK174" i="25"/>
  <c r="BO174" i="25"/>
  <c r="BS174" i="25"/>
  <c r="BH174" i="25"/>
  <c r="BL174" i="25"/>
  <c r="BP174" i="25"/>
  <c r="BM174" i="25"/>
  <c r="BQ174" i="25"/>
  <c r="BJ173" i="25"/>
  <c r="BN173" i="25"/>
  <c r="BR173" i="25"/>
  <c r="BK173" i="25"/>
  <c r="BO173" i="25"/>
  <c r="BS173" i="25"/>
  <c r="BH173" i="25"/>
  <c r="BL173" i="25"/>
  <c r="BP173" i="25"/>
  <c r="BI173" i="25"/>
  <c r="BM173" i="25"/>
  <c r="BQ173" i="25"/>
  <c r="BJ172" i="25"/>
  <c r="BN172" i="25"/>
  <c r="BR172" i="25"/>
  <c r="BK172" i="25"/>
  <c r="BO172" i="25"/>
  <c r="BS172" i="25"/>
  <c r="BH172" i="25"/>
  <c r="BL172" i="25"/>
  <c r="BP172" i="25"/>
  <c r="BI172" i="25"/>
  <c r="BM172" i="25"/>
  <c r="BJ171" i="25"/>
  <c r="BN171" i="25"/>
  <c r="BR171" i="25"/>
  <c r="BK171" i="25"/>
  <c r="BO171" i="25"/>
  <c r="BS171" i="25"/>
  <c r="BH171" i="25"/>
  <c r="BL171" i="25"/>
  <c r="BP171" i="25"/>
  <c r="BQ171" i="25"/>
  <c r="BI171" i="25"/>
  <c r="BF169" i="25"/>
  <c r="G57" i="44" s="1"/>
  <c r="BF164" i="25"/>
  <c r="BF161" i="25"/>
  <c r="BJ160" i="25"/>
  <c r="BN160" i="25"/>
  <c r="BR160" i="25"/>
  <c r="BK160" i="25"/>
  <c r="BO160" i="25"/>
  <c r="BS160" i="25"/>
  <c r="BH160" i="25"/>
  <c r="BL160" i="25"/>
  <c r="BP160" i="25"/>
  <c r="BQ160" i="25"/>
  <c r="BI160" i="25"/>
  <c r="BJ159" i="25"/>
  <c r="BN159" i="25"/>
  <c r="BR159" i="25"/>
  <c r="BK159" i="25"/>
  <c r="BO159" i="25"/>
  <c r="BS159" i="25"/>
  <c r="BH159" i="25"/>
  <c r="BL159" i="25"/>
  <c r="BP159" i="25"/>
  <c r="BM159" i="25"/>
  <c r="BQ159" i="25"/>
  <c r="BJ158" i="25"/>
  <c r="BN158" i="25"/>
  <c r="BR158" i="25"/>
  <c r="BK158" i="25"/>
  <c r="BO158" i="25"/>
  <c r="BS158" i="25"/>
  <c r="BH158" i="25"/>
  <c r="BL158" i="25"/>
  <c r="BP158" i="25"/>
  <c r="BI158" i="25"/>
  <c r="BM158" i="25"/>
  <c r="BQ158" i="25"/>
  <c r="BJ157" i="25"/>
  <c r="BN157" i="25"/>
  <c r="BR157" i="25"/>
  <c r="BK157" i="25"/>
  <c r="BO157" i="25"/>
  <c r="BS157" i="25"/>
  <c r="BH157" i="25"/>
  <c r="BL157" i="25"/>
  <c r="BP157" i="25"/>
  <c r="BI157" i="25"/>
  <c r="BM157" i="25"/>
  <c r="BF155" i="25"/>
  <c r="BF150" i="25"/>
  <c r="BF146" i="25"/>
  <c r="BF142" i="25"/>
  <c r="BF137" i="25"/>
  <c r="BH136" i="25"/>
  <c r="BL136" i="25"/>
  <c r="BP136" i="25"/>
  <c r="BI136" i="25"/>
  <c r="BM136" i="25"/>
  <c r="BQ136" i="25"/>
  <c r="BJ136" i="25"/>
  <c r="BN136" i="25"/>
  <c r="BR136" i="25"/>
  <c r="BK136" i="25"/>
  <c r="BO136" i="25"/>
  <c r="BH135" i="25"/>
  <c r="BL135" i="25"/>
  <c r="BP135" i="25"/>
  <c r="BI135" i="25"/>
  <c r="BM135" i="25"/>
  <c r="BQ135" i="25"/>
  <c r="BJ135" i="25"/>
  <c r="BN135" i="25"/>
  <c r="BR135" i="25"/>
  <c r="BS135" i="25"/>
  <c r="BK135" i="25"/>
  <c r="BH134" i="25"/>
  <c r="BL134" i="25"/>
  <c r="BP134" i="25"/>
  <c r="BI134" i="25"/>
  <c r="BM134" i="25"/>
  <c r="BQ134" i="25"/>
  <c r="BJ134" i="25"/>
  <c r="BN134" i="25"/>
  <c r="BR134" i="25"/>
  <c r="BO134" i="25"/>
  <c r="BS134" i="25"/>
  <c r="BH133" i="25"/>
  <c r="BL133" i="25"/>
  <c r="BP133" i="25"/>
  <c r="BI133" i="25"/>
  <c r="BM133" i="25"/>
  <c r="BQ133" i="25"/>
  <c r="BJ133" i="25"/>
  <c r="BN133" i="25"/>
  <c r="BR133" i="25"/>
  <c r="BK133" i="25"/>
  <c r="BO133" i="25"/>
  <c r="BS133" i="25"/>
  <c r="BF131" i="25"/>
  <c r="BF126" i="25"/>
  <c r="BF121" i="25"/>
  <c r="BH120" i="25"/>
  <c r="BL120" i="25"/>
  <c r="BP120" i="25"/>
  <c r="BI120" i="25"/>
  <c r="BM120" i="25"/>
  <c r="BQ120" i="25"/>
  <c r="BJ120" i="25"/>
  <c r="BN120" i="25"/>
  <c r="BR120" i="25"/>
  <c r="BK120" i="25"/>
  <c r="BO120" i="25"/>
  <c r="BS120" i="25"/>
  <c r="BH119" i="25"/>
  <c r="BL119" i="25"/>
  <c r="BP119" i="25"/>
  <c r="BI119" i="25"/>
  <c r="BM119" i="25"/>
  <c r="BQ119" i="25"/>
  <c r="BJ119" i="25"/>
  <c r="BN119" i="25"/>
  <c r="BR119" i="25"/>
  <c r="BK119" i="25"/>
  <c r="BO119" i="25"/>
  <c r="BH118" i="25"/>
  <c r="BL118" i="25"/>
  <c r="BP118" i="25"/>
  <c r="BI118" i="25"/>
  <c r="BM118" i="25"/>
  <c r="BQ118" i="25"/>
  <c r="BJ118" i="25"/>
  <c r="BN118" i="25"/>
  <c r="BR118" i="25"/>
  <c r="BS118" i="25"/>
  <c r="BK118" i="25"/>
  <c r="BH117" i="25"/>
  <c r="BL117" i="25"/>
  <c r="BP117" i="25"/>
  <c r="BI117" i="25"/>
  <c r="BM117" i="25"/>
  <c r="BQ117" i="25"/>
  <c r="BJ117" i="25"/>
  <c r="BN117" i="25"/>
  <c r="BR117" i="25"/>
  <c r="BO117" i="25"/>
  <c r="BS117" i="25"/>
  <c r="BF115" i="25"/>
  <c r="BF110" i="25"/>
  <c r="BF105" i="25"/>
  <c r="BH104" i="25"/>
  <c r="BL104" i="25"/>
  <c r="BP104" i="25"/>
  <c r="BI104" i="25"/>
  <c r="BM104" i="25"/>
  <c r="BQ104" i="25"/>
  <c r="BJ104" i="25"/>
  <c r="BN104" i="25"/>
  <c r="BR104" i="25"/>
  <c r="BO104" i="25"/>
  <c r="BS104" i="25"/>
  <c r="BH103" i="25"/>
  <c r="BL103" i="25"/>
  <c r="BP103" i="25"/>
  <c r="BI103" i="25"/>
  <c r="BM103" i="25"/>
  <c r="BQ103" i="25"/>
  <c r="BJ103" i="25"/>
  <c r="BN103" i="25"/>
  <c r="BR103" i="25"/>
  <c r="BK103" i="25"/>
  <c r="BO103" i="25"/>
  <c r="BS103" i="25"/>
  <c r="BH102" i="25"/>
  <c r="BL102" i="25"/>
  <c r="BP102" i="25"/>
  <c r="BI102" i="25"/>
  <c r="BM102" i="25"/>
  <c r="BQ102" i="25"/>
  <c r="BJ102" i="25"/>
  <c r="BN102" i="25"/>
  <c r="BR102" i="25"/>
  <c r="BK102" i="25"/>
  <c r="BO102" i="25"/>
  <c r="BI101" i="25"/>
  <c r="BM101" i="25"/>
  <c r="BQ101" i="25"/>
  <c r="BJ101" i="25"/>
  <c r="BO101" i="25"/>
  <c r="BK101" i="25"/>
  <c r="BP101" i="25"/>
  <c r="BL101" i="25"/>
  <c r="BR101" i="25"/>
  <c r="BS101" i="25"/>
  <c r="BH101" i="25"/>
  <c r="BF100" i="25"/>
  <c r="BJ100" i="25"/>
  <c r="BN100" i="25"/>
  <c r="BR100" i="25"/>
  <c r="BL100" i="25"/>
  <c r="BQ100" i="25"/>
  <c r="BH100" i="25"/>
  <c r="BM100" i="25"/>
  <c r="BS100" i="25"/>
  <c r="BI100" i="25"/>
  <c r="BO100" i="25"/>
  <c r="BK100" i="25"/>
  <c r="BP100" i="25"/>
  <c r="BJ99" i="25"/>
  <c r="BN99" i="25"/>
  <c r="BR99" i="25"/>
  <c r="BH99" i="25"/>
  <c r="BM99" i="25"/>
  <c r="BS99" i="25"/>
  <c r="BI99" i="25"/>
  <c r="BO99" i="25"/>
  <c r="BK99" i="25"/>
  <c r="BP99" i="25"/>
  <c r="BL99" i="25"/>
  <c r="BJ98" i="25"/>
  <c r="BN98" i="25"/>
  <c r="BR98" i="25"/>
  <c r="BI98" i="25"/>
  <c r="BO98" i="25"/>
  <c r="BK98" i="25"/>
  <c r="BP98" i="25"/>
  <c r="BL98" i="25"/>
  <c r="BQ98" i="25"/>
  <c r="BM98" i="25"/>
  <c r="BS98" i="25"/>
  <c r="BJ97" i="25"/>
  <c r="BN97" i="25"/>
  <c r="BR97" i="25"/>
  <c r="BK97" i="25"/>
  <c r="BP97" i="25"/>
  <c r="BL97" i="25"/>
  <c r="BQ97" i="25"/>
  <c r="BH97" i="25"/>
  <c r="BM97" i="25"/>
  <c r="BS97" i="25"/>
  <c r="BI97" i="25"/>
  <c r="BO97" i="25"/>
  <c r="BF95"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7" i="25"/>
  <c r="BL196" i="25"/>
  <c r="BQ193" i="25"/>
  <c r="BQ210" i="25" s="1"/>
  <c r="BM192" i="25"/>
  <c r="BM216" i="25" s="1"/>
  <c r="BQ188" i="25"/>
  <c r="BK179" i="25"/>
  <c r="BI174" i="25"/>
  <c r="BM160" i="25"/>
  <c r="BK134" i="25"/>
  <c r="BO118" i="25"/>
  <c r="BJ108" i="25"/>
  <c r="BS102" i="25"/>
  <c r="BK140" i="25"/>
  <c r="BO140" i="25"/>
  <c r="BS140" i="25"/>
  <c r="BH140" i="25"/>
  <c r="BL140" i="25"/>
  <c r="BP140" i="25"/>
  <c r="BI140" i="25"/>
  <c r="BM140" i="25"/>
  <c r="BQ140" i="25"/>
  <c r="BJ140" i="25"/>
  <c r="BN140" i="25"/>
  <c r="BK139" i="25"/>
  <c r="BO139" i="25"/>
  <c r="BS139" i="25"/>
  <c r="BH139" i="25"/>
  <c r="BL139" i="25"/>
  <c r="BP139" i="25"/>
  <c r="BI139" i="25"/>
  <c r="BM139" i="25"/>
  <c r="BQ139" i="25"/>
  <c r="BR139" i="25"/>
  <c r="BJ139" i="25"/>
  <c r="BK123" i="25"/>
  <c r="BO123" i="25"/>
  <c r="BS123" i="25"/>
  <c r="BH123" i="25"/>
  <c r="BL123" i="25"/>
  <c r="BP123" i="25"/>
  <c r="BI123" i="25"/>
  <c r="BM123" i="25"/>
  <c r="BQ123" i="25"/>
  <c r="BJ123" i="25"/>
  <c r="BN123" i="25"/>
  <c r="BK107" i="25"/>
  <c r="BO107" i="25"/>
  <c r="BS107" i="25"/>
  <c r="BH107" i="25"/>
  <c r="BL107" i="25"/>
  <c r="BP107" i="25"/>
  <c r="BI107" i="25"/>
  <c r="BM107" i="25"/>
  <c r="BQ107" i="25"/>
  <c r="BJ107" i="25"/>
  <c r="BN107" i="25"/>
  <c r="BR107"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0" i="25"/>
  <c r="CS5" i="25"/>
  <c r="CP193" i="25"/>
  <c r="CP210" i="25" s="1"/>
  <c r="CL193" i="25"/>
  <c r="CL210" i="25" s="1"/>
  <c r="CL133" i="25"/>
  <c r="CS133" i="25"/>
  <c r="CL125" i="25"/>
  <c r="CS125" i="25"/>
  <c r="CL7" i="25"/>
  <c r="CS7" i="25"/>
  <c r="G66" i="44"/>
  <c r="G81" i="44"/>
  <c r="G59" i="44"/>
  <c r="G45" i="44"/>
  <c r="G44" i="44"/>
  <c r="BI200" i="25"/>
  <c r="BM200" i="25"/>
  <c r="BQ200" i="25"/>
  <c r="BJ200" i="25"/>
  <c r="BN200" i="25"/>
  <c r="BR200" i="25"/>
  <c r="BK200" i="25"/>
  <c r="BO200" i="25"/>
  <c r="BS200" i="25"/>
  <c r="BI199" i="25"/>
  <c r="BM199" i="25"/>
  <c r="BQ199" i="25"/>
  <c r="BJ199" i="25"/>
  <c r="BN199" i="25"/>
  <c r="BR199" i="25"/>
  <c r="BK199" i="25"/>
  <c r="BO199" i="25"/>
  <c r="BS199" i="25"/>
  <c r="BF197" i="25"/>
  <c r="BF193" i="25"/>
  <c r="BF210" i="25" s="1"/>
  <c r="BF189" i="25"/>
  <c r="BF185" i="25"/>
  <c r="BF180" i="25"/>
  <c r="BF175" i="25"/>
  <c r="BF171" i="25"/>
  <c r="BK170" i="25"/>
  <c r="BO170" i="25"/>
  <c r="BS170" i="25"/>
  <c r="BH170" i="25"/>
  <c r="BL170" i="25"/>
  <c r="BP170" i="25"/>
  <c r="BI170" i="25"/>
  <c r="BM170" i="25"/>
  <c r="BQ170" i="25"/>
  <c r="BN170" i="25"/>
  <c r="BR170" i="25"/>
  <c r="BK169" i="25"/>
  <c r="BO169" i="25"/>
  <c r="BS169" i="25"/>
  <c r="BH169" i="25"/>
  <c r="BL169" i="25"/>
  <c r="BP169" i="25"/>
  <c r="BI169" i="25"/>
  <c r="BM169" i="25"/>
  <c r="BQ169" i="25"/>
  <c r="BJ169" i="25"/>
  <c r="BN169" i="25"/>
  <c r="BR169" i="25"/>
  <c r="BK168" i="25"/>
  <c r="BO168" i="25"/>
  <c r="BS168" i="25"/>
  <c r="BH168" i="25"/>
  <c r="BL168" i="25"/>
  <c r="BP168" i="25"/>
  <c r="BI168" i="25"/>
  <c r="BM168" i="25"/>
  <c r="BQ168" i="25"/>
  <c r="BJ168" i="25"/>
  <c r="BN168" i="25"/>
  <c r="BK167" i="25"/>
  <c r="BO167" i="25"/>
  <c r="BS167" i="25"/>
  <c r="BH167" i="25"/>
  <c r="BL167" i="25"/>
  <c r="BP167" i="25"/>
  <c r="BI167" i="25"/>
  <c r="BM167" i="25"/>
  <c r="BQ167" i="25"/>
  <c r="BR167" i="25"/>
  <c r="BJ167" i="25"/>
  <c r="BF165" i="25"/>
  <c r="BF162" i="25"/>
  <c r="BF157" i="25"/>
  <c r="BK156" i="25"/>
  <c r="BO156" i="25"/>
  <c r="BS156" i="25"/>
  <c r="BH156" i="25"/>
  <c r="BL156" i="25"/>
  <c r="BP156" i="25"/>
  <c r="BI156" i="25"/>
  <c r="BM156" i="25"/>
  <c r="BQ156" i="25"/>
  <c r="BR156" i="25"/>
  <c r="BJ156" i="25"/>
  <c r="BK155" i="25"/>
  <c r="BK209" i="25" s="1"/>
  <c r="BO155" i="25"/>
  <c r="BS155" i="25"/>
  <c r="BH155" i="25"/>
  <c r="BL155" i="25"/>
  <c r="BL209" i="25" s="1"/>
  <c r="BP155" i="25"/>
  <c r="BI155" i="25"/>
  <c r="BM155" i="25"/>
  <c r="BQ155" i="25"/>
  <c r="BN155" i="25"/>
  <c r="BR155" i="25"/>
  <c r="BK154" i="25"/>
  <c r="BO154" i="25"/>
  <c r="BS154" i="25"/>
  <c r="BH154" i="25"/>
  <c r="BL154" i="25"/>
  <c r="BP154" i="25"/>
  <c r="BI154" i="25"/>
  <c r="BM154" i="25"/>
  <c r="BQ154" i="25"/>
  <c r="BJ154" i="25"/>
  <c r="BN154" i="25"/>
  <c r="BR154" i="25"/>
  <c r="BK153" i="25"/>
  <c r="BO153" i="25"/>
  <c r="BS153" i="25"/>
  <c r="BH153" i="25"/>
  <c r="BL153" i="25"/>
  <c r="BP153" i="25"/>
  <c r="BI153" i="25"/>
  <c r="BM153" i="25"/>
  <c r="BQ153" i="25"/>
  <c r="BJ153" i="25"/>
  <c r="BN153" i="25"/>
  <c r="BF151" i="25"/>
  <c r="BF147" i="25"/>
  <c r="BF143" i="25"/>
  <c r="BF138" i="25"/>
  <c r="BF133" i="25"/>
  <c r="BI132" i="25"/>
  <c r="BM132" i="25"/>
  <c r="BQ132" i="25"/>
  <c r="BJ132" i="25"/>
  <c r="BN132" i="25"/>
  <c r="BR132" i="25"/>
  <c r="BK132" i="25"/>
  <c r="BO132" i="25"/>
  <c r="BS132" i="25"/>
  <c r="BH132" i="25"/>
  <c r="BL132" i="25"/>
  <c r="BP132" i="25"/>
  <c r="BI131" i="25"/>
  <c r="BM131" i="25"/>
  <c r="BQ131" i="25"/>
  <c r="BJ131" i="25"/>
  <c r="BN131" i="25"/>
  <c r="BR131" i="25"/>
  <c r="BK131" i="25"/>
  <c r="BO131" i="25"/>
  <c r="BS131" i="25"/>
  <c r="BH131" i="25"/>
  <c r="BL131" i="25"/>
  <c r="BI130" i="25"/>
  <c r="BM130" i="25"/>
  <c r="BQ130" i="25"/>
  <c r="BJ130" i="25"/>
  <c r="BN130" i="25"/>
  <c r="BR130" i="25"/>
  <c r="BK130" i="25"/>
  <c r="BO130" i="25"/>
  <c r="BS130" i="25"/>
  <c r="BP130" i="25"/>
  <c r="BH130" i="25"/>
  <c r="BI129" i="25"/>
  <c r="BM129" i="25"/>
  <c r="BQ129" i="25"/>
  <c r="BJ129" i="25"/>
  <c r="BN129" i="25"/>
  <c r="BR129" i="25"/>
  <c r="BK129" i="25"/>
  <c r="BO129" i="25"/>
  <c r="BS129" i="25"/>
  <c r="BL129" i="25"/>
  <c r="BP129" i="25"/>
  <c r="BF127" i="25"/>
  <c r="BF122" i="25"/>
  <c r="BF117" i="25"/>
  <c r="BI116" i="25"/>
  <c r="BM116" i="25"/>
  <c r="BQ116" i="25"/>
  <c r="BJ116" i="25"/>
  <c r="BN116" i="25"/>
  <c r="BR116" i="25"/>
  <c r="BK116" i="25"/>
  <c r="BO116" i="25"/>
  <c r="BS116" i="25"/>
  <c r="BL116" i="25"/>
  <c r="BP116" i="25"/>
  <c r="BI115" i="25"/>
  <c r="BM115" i="25"/>
  <c r="BQ115" i="25"/>
  <c r="BJ115" i="25"/>
  <c r="BN115" i="25"/>
  <c r="BR115" i="25"/>
  <c r="BK115" i="25"/>
  <c r="BO115" i="25"/>
  <c r="BS115" i="25"/>
  <c r="BH115" i="25"/>
  <c r="BL115" i="25"/>
  <c r="BP115" i="25"/>
  <c r="BI114" i="25"/>
  <c r="BM114" i="25"/>
  <c r="BQ114" i="25"/>
  <c r="BJ114" i="25"/>
  <c r="BN114" i="25"/>
  <c r="BR114" i="25"/>
  <c r="BK114" i="25"/>
  <c r="BO114" i="25"/>
  <c r="BS114" i="25"/>
  <c r="BH114" i="25"/>
  <c r="BL114" i="25"/>
  <c r="BI113" i="25"/>
  <c r="BM113" i="25"/>
  <c r="BQ113" i="25"/>
  <c r="BJ113" i="25"/>
  <c r="BN113" i="25"/>
  <c r="BR113" i="25"/>
  <c r="BK113" i="25"/>
  <c r="BO113" i="25"/>
  <c r="BS113" i="25"/>
  <c r="BP113" i="25"/>
  <c r="BH113" i="25"/>
  <c r="BF111" i="25"/>
  <c r="BF106" i="25"/>
  <c r="BF101" i="25"/>
  <c r="BF97" i="25"/>
  <c r="BK96" i="25"/>
  <c r="BO96" i="25"/>
  <c r="BS96" i="25"/>
  <c r="BH96" i="25"/>
  <c r="BM96" i="25"/>
  <c r="BR96" i="25"/>
  <c r="BI96" i="25"/>
  <c r="BN96" i="25"/>
  <c r="BJ96" i="25"/>
  <c r="BP96" i="25"/>
  <c r="BQ96" i="25"/>
  <c r="BK95" i="25"/>
  <c r="BO95" i="25"/>
  <c r="BS95" i="25"/>
  <c r="BH95" i="25"/>
  <c r="BL95" i="25"/>
  <c r="BP95" i="25"/>
  <c r="BJ95" i="25"/>
  <c r="BR95" i="25"/>
  <c r="BM95" i="25"/>
  <c r="BN95" i="25"/>
  <c r="BI95" i="25"/>
  <c r="BQ95" i="25"/>
  <c r="BK94" i="25"/>
  <c r="BO94" i="25"/>
  <c r="BS94" i="25"/>
  <c r="BH94" i="25"/>
  <c r="BL94" i="25"/>
  <c r="BP94" i="25"/>
  <c r="BN94" i="25"/>
  <c r="BI94" i="25"/>
  <c r="BQ94" i="25"/>
  <c r="BJ94" i="25"/>
  <c r="BR94" i="25"/>
  <c r="BM94" i="25"/>
  <c r="BK93" i="25"/>
  <c r="BO93" i="25"/>
  <c r="BS93" i="25"/>
  <c r="BH93" i="25"/>
  <c r="BL93" i="25"/>
  <c r="BP93" i="25"/>
  <c r="BJ93" i="25"/>
  <c r="BR93" i="25"/>
  <c r="BM93" i="25"/>
  <c r="BN93" i="25"/>
  <c r="BI93"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0" i="25"/>
  <c r="BH178" i="25"/>
  <c r="BQ172" i="25"/>
  <c r="BN167" i="25"/>
  <c r="BI159" i="25"/>
  <c r="BR153" i="25"/>
  <c r="BN122" i="25"/>
  <c r="BK117" i="25"/>
  <c r="BN101" i="25"/>
  <c r="BQ93" i="25"/>
  <c r="BQ77" i="25"/>
  <c r="BF191" i="25"/>
  <c r="BF183" i="25"/>
  <c r="BH181" i="25"/>
  <c r="BL181" i="25"/>
  <c r="BP181" i="25"/>
  <c r="BI181" i="25"/>
  <c r="BM181" i="25"/>
  <c r="BQ181" i="25"/>
  <c r="BJ181" i="25"/>
  <c r="BN181" i="25"/>
  <c r="BR181" i="25"/>
  <c r="BK181" i="25"/>
  <c r="BO181" i="25"/>
  <c r="BH180" i="25"/>
  <c r="BL180" i="25"/>
  <c r="BP180" i="25"/>
  <c r="BI180" i="25"/>
  <c r="BM180" i="25"/>
  <c r="BQ180" i="25"/>
  <c r="BJ180" i="25"/>
  <c r="BN180" i="25"/>
  <c r="BR180" i="25"/>
  <c r="BS180" i="25"/>
  <c r="BK180" i="25"/>
  <c r="BI162" i="25"/>
  <c r="BM162" i="25"/>
  <c r="BQ162" i="25"/>
  <c r="BJ162" i="25"/>
  <c r="BN162" i="25"/>
  <c r="BR162" i="25"/>
  <c r="BK162" i="25"/>
  <c r="BO162" i="25"/>
  <c r="BS162" i="25"/>
  <c r="BH162" i="25"/>
  <c r="BL162" i="25"/>
  <c r="BP162" i="25"/>
  <c r="BI161" i="25"/>
  <c r="BM161" i="25"/>
  <c r="BQ161" i="25"/>
  <c r="BJ161" i="25"/>
  <c r="BN161" i="25"/>
  <c r="BR161" i="25"/>
  <c r="BK161" i="25"/>
  <c r="BO161" i="25"/>
  <c r="BS161" i="25"/>
  <c r="BH161" i="25"/>
  <c r="BL161" i="25"/>
  <c r="BK138" i="25"/>
  <c r="BO138" i="25"/>
  <c r="BS138" i="25"/>
  <c r="BH138" i="25"/>
  <c r="BL138" i="25"/>
  <c r="BP138" i="25"/>
  <c r="BI138" i="25"/>
  <c r="BM138" i="25"/>
  <c r="BQ138" i="25"/>
  <c r="BN138" i="25"/>
  <c r="BR138" i="25"/>
  <c r="BK137" i="25"/>
  <c r="BO137" i="25"/>
  <c r="BS137" i="25"/>
  <c r="BH137" i="25"/>
  <c r="BL137" i="25"/>
  <c r="BP137" i="25"/>
  <c r="BI137" i="25"/>
  <c r="BM137" i="25"/>
  <c r="BQ137" i="25"/>
  <c r="BJ137" i="25"/>
  <c r="BN137" i="25"/>
  <c r="BR137" i="25"/>
  <c r="BF130" i="25"/>
  <c r="BK121" i="25"/>
  <c r="BO121" i="25"/>
  <c r="BS121" i="25"/>
  <c r="BH121" i="25"/>
  <c r="BL121" i="25"/>
  <c r="BP121" i="25"/>
  <c r="BI121" i="25"/>
  <c r="BM121" i="25"/>
  <c r="BQ121" i="25"/>
  <c r="BN121" i="25"/>
  <c r="BR121" i="25"/>
  <c r="BF114" i="25"/>
  <c r="BF109" i="25"/>
  <c r="BK106" i="25"/>
  <c r="BO106" i="25"/>
  <c r="BS106" i="25"/>
  <c r="BH106" i="25"/>
  <c r="BL106" i="25"/>
  <c r="BP106" i="25"/>
  <c r="BI106" i="25"/>
  <c r="BM106" i="25"/>
  <c r="BQ106" i="25"/>
  <c r="BJ106" i="25"/>
  <c r="BN106"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0" i="25"/>
  <c r="BL130" i="25"/>
  <c r="BS119" i="25"/>
  <c r="BM109" i="25"/>
  <c r="BJ88" i="25"/>
  <c r="CT200" i="25"/>
  <c r="CL200" i="25"/>
  <c r="CL196" i="25"/>
  <c r="CT196" i="25"/>
  <c r="CL126" i="25"/>
  <c r="CO126" i="25"/>
  <c r="CO118" i="25"/>
  <c r="CL118" i="25"/>
  <c r="CS117" i="25"/>
  <c r="CL117" i="25"/>
  <c r="CL50" i="25"/>
  <c r="CL40" i="25"/>
  <c r="G73" i="44"/>
  <c r="G83" i="44"/>
  <c r="G75" i="44"/>
  <c r="G68" i="44"/>
  <c r="G60" i="44"/>
  <c r="G50" i="44"/>
  <c r="G46" i="44"/>
  <c r="BF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I195" i="25"/>
  <c r="BM195" i="25"/>
  <c r="BQ195" i="25"/>
  <c r="BJ195" i="25"/>
  <c r="BN195" i="25"/>
  <c r="BR195" i="25"/>
  <c r="BK195" i="25"/>
  <c r="BO195" i="25"/>
  <c r="BS195" i="25"/>
  <c r="BF194" i="25"/>
  <c r="BJ194" i="25"/>
  <c r="BN194" i="25"/>
  <c r="BR194" i="25"/>
  <c r="BK194" i="25"/>
  <c r="BO194" i="25"/>
  <c r="BS194" i="25"/>
  <c r="BH194" i="25"/>
  <c r="BL194" i="25"/>
  <c r="BP194" i="25"/>
  <c r="BJ193" i="25"/>
  <c r="BJ210" i="25" s="1"/>
  <c r="BN193" i="25"/>
  <c r="BN210" i="25" s="1"/>
  <c r="BR193" i="25"/>
  <c r="BR210" i="25" s="1"/>
  <c r="BK193" i="25"/>
  <c r="BK210" i="25" s="1"/>
  <c r="BO193" i="25"/>
  <c r="BO210" i="25" s="1"/>
  <c r="BS193" i="25"/>
  <c r="BS210" i="25" s="1"/>
  <c r="BH193" i="25"/>
  <c r="BH210" i="25" s="1"/>
  <c r="BL193" i="25"/>
  <c r="BL210" i="25" s="1"/>
  <c r="BP193" i="25"/>
  <c r="BP210" i="25" s="1"/>
  <c r="BJ192" i="25"/>
  <c r="BN192" i="25"/>
  <c r="BR192" i="25"/>
  <c r="BK192" i="25"/>
  <c r="BO192" i="25"/>
  <c r="BS192" i="25"/>
  <c r="BH192" i="25"/>
  <c r="BL192" i="25"/>
  <c r="BP192" i="25"/>
  <c r="BJ191" i="25"/>
  <c r="BN191" i="25"/>
  <c r="BR191" i="25"/>
  <c r="BK191" i="25"/>
  <c r="BO191" i="25"/>
  <c r="BS191" i="25"/>
  <c r="BH191" i="25"/>
  <c r="BL191" i="25"/>
  <c r="BP191" i="25"/>
  <c r="BF190" i="25"/>
  <c r="BJ190" i="25"/>
  <c r="BN190" i="25"/>
  <c r="BR190" i="25"/>
  <c r="BH190" i="25"/>
  <c r="BL190" i="25"/>
  <c r="BP190" i="25"/>
  <c r="BK190" i="25"/>
  <c r="BS190" i="25"/>
  <c r="BM190" i="25"/>
  <c r="BO190" i="25"/>
  <c r="BJ189" i="25"/>
  <c r="BN189" i="25"/>
  <c r="BR189" i="25"/>
  <c r="BH189" i="25"/>
  <c r="BL189" i="25"/>
  <c r="BP189" i="25"/>
  <c r="BO189" i="25"/>
  <c r="BI189" i="25"/>
  <c r="BQ189" i="25"/>
  <c r="BK189" i="25"/>
  <c r="BS189" i="25"/>
  <c r="BJ188" i="25"/>
  <c r="BN188" i="25"/>
  <c r="BR188" i="25"/>
  <c r="BH188" i="25"/>
  <c r="BL188" i="25"/>
  <c r="BP188" i="25"/>
  <c r="BK188" i="25"/>
  <c r="BS188" i="25"/>
  <c r="BM188" i="25"/>
  <c r="BO188" i="25"/>
  <c r="BJ187" i="25"/>
  <c r="BN187" i="25"/>
  <c r="BR187" i="25"/>
  <c r="BK187" i="25"/>
  <c r="BO187" i="25"/>
  <c r="BH187" i="25"/>
  <c r="BL187" i="25"/>
  <c r="BP187" i="25"/>
  <c r="BM187" i="25"/>
  <c r="BQ187" i="25"/>
  <c r="BS187" i="25"/>
  <c r="BF186" i="25"/>
  <c r="BK186" i="25"/>
  <c r="BO186" i="25"/>
  <c r="BS186" i="25"/>
  <c r="BH186" i="25"/>
  <c r="BL186" i="25"/>
  <c r="BP186" i="25"/>
  <c r="BI186" i="25"/>
  <c r="BM186" i="25"/>
  <c r="BQ186" i="25"/>
  <c r="BJ186" i="25"/>
  <c r="BN186" i="25"/>
  <c r="BR186" i="25"/>
  <c r="BK185" i="25"/>
  <c r="BO185" i="25"/>
  <c r="BS185" i="25"/>
  <c r="BH185" i="25"/>
  <c r="BL185" i="25"/>
  <c r="BP185" i="25"/>
  <c r="BI185" i="25"/>
  <c r="BM185" i="25"/>
  <c r="BQ185" i="25"/>
  <c r="BJ185" i="25"/>
  <c r="BN185" i="25"/>
  <c r="BK184" i="25"/>
  <c r="BO184" i="25"/>
  <c r="BS184" i="25"/>
  <c r="BH184" i="25"/>
  <c r="BL184" i="25"/>
  <c r="BP184" i="25"/>
  <c r="BI184" i="25"/>
  <c r="BM184" i="25"/>
  <c r="BQ184" i="25"/>
  <c r="BR184" i="25"/>
  <c r="BJ184" i="25"/>
  <c r="BK183" i="25"/>
  <c r="BO183" i="25"/>
  <c r="BS183" i="25"/>
  <c r="BH183" i="25"/>
  <c r="BL183" i="25"/>
  <c r="BP183" i="25"/>
  <c r="BI183" i="25"/>
  <c r="BM183" i="25"/>
  <c r="BQ183" i="25"/>
  <c r="BN183" i="25"/>
  <c r="BR183" i="25"/>
  <c r="BF181" i="25"/>
  <c r="BF176" i="25"/>
  <c r="BF172" i="25"/>
  <c r="BF167" i="25"/>
  <c r="BH166" i="25"/>
  <c r="BL166" i="25"/>
  <c r="BP166" i="25"/>
  <c r="BI166" i="25"/>
  <c r="BM166" i="25"/>
  <c r="BQ166" i="25"/>
  <c r="BJ166" i="25"/>
  <c r="BN166" i="25"/>
  <c r="BR166" i="25"/>
  <c r="BO166" i="25"/>
  <c r="BS166" i="25"/>
  <c r="BH165" i="25"/>
  <c r="BL165" i="25"/>
  <c r="BP165" i="25"/>
  <c r="BI165" i="25"/>
  <c r="BM165" i="25"/>
  <c r="BQ165" i="25"/>
  <c r="BJ165" i="25"/>
  <c r="BN165" i="25"/>
  <c r="BR165" i="25"/>
  <c r="BK165" i="25"/>
  <c r="BO165" i="25"/>
  <c r="BS165" i="25"/>
  <c r="BH164" i="25"/>
  <c r="BL164" i="25"/>
  <c r="BP164" i="25"/>
  <c r="BI164" i="25"/>
  <c r="BM164" i="25"/>
  <c r="BQ164" i="25"/>
  <c r="BJ164" i="25"/>
  <c r="BN164" i="25"/>
  <c r="BR164" i="25"/>
  <c r="BK164" i="25"/>
  <c r="BO164" i="25"/>
  <c r="BH163" i="25"/>
  <c r="BL163" i="25"/>
  <c r="BP163" i="25"/>
  <c r="BI163" i="25"/>
  <c r="BM163" i="25"/>
  <c r="BQ163" i="25"/>
  <c r="BJ163" i="25"/>
  <c r="BN163" i="25"/>
  <c r="BR163" i="25"/>
  <c r="BS163" i="25"/>
  <c r="BK163" i="25"/>
  <c r="BF158" i="25"/>
  <c r="BF153" i="25"/>
  <c r="BH152" i="25"/>
  <c r="BL152" i="25"/>
  <c r="BP152" i="25"/>
  <c r="BI152" i="25"/>
  <c r="BM152" i="25"/>
  <c r="BQ152" i="25"/>
  <c r="BJ152" i="25"/>
  <c r="BN152" i="25"/>
  <c r="BR152" i="25"/>
  <c r="BS152" i="25"/>
  <c r="BK152" i="25"/>
  <c r="BH151" i="25"/>
  <c r="BL151" i="25"/>
  <c r="BP151" i="25"/>
  <c r="BI151" i="25"/>
  <c r="BM151" i="25"/>
  <c r="BQ151" i="25"/>
  <c r="BJ151" i="25"/>
  <c r="BN151" i="25"/>
  <c r="BR151" i="25"/>
  <c r="BO151" i="25"/>
  <c r="BS151" i="25"/>
  <c r="BH150" i="25"/>
  <c r="BL150" i="25"/>
  <c r="BP150" i="25"/>
  <c r="BI150" i="25"/>
  <c r="BM150" i="25"/>
  <c r="BQ150" i="25"/>
  <c r="BJ150" i="25"/>
  <c r="BN150" i="25"/>
  <c r="BR150" i="25"/>
  <c r="BK150" i="25"/>
  <c r="BO150" i="25"/>
  <c r="BS150" i="25"/>
  <c r="BH149" i="25"/>
  <c r="BL149" i="25"/>
  <c r="BP149" i="25"/>
  <c r="BI149" i="25"/>
  <c r="BM149" i="25"/>
  <c r="BQ149" i="25"/>
  <c r="BJ149" i="25"/>
  <c r="BN149" i="25"/>
  <c r="BR149" i="25"/>
  <c r="BK149" i="25"/>
  <c r="BO149" i="25"/>
  <c r="BF148" i="25"/>
  <c r="BI148" i="25"/>
  <c r="BM148" i="25"/>
  <c r="BQ148" i="25"/>
  <c r="BJ148" i="25"/>
  <c r="BN148" i="25"/>
  <c r="BR148" i="25"/>
  <c r="BK148" i="25"/>
  <c r="BO148" i="25"/>
  <c r="BS148" i="25"/>
  <c r="BH148" i="25"/>
  <c r="BL148" i="25"/>
  <c r="BI147" i="25"/>
  <c r="BM147" i="25"/>
  <c r="BQ147" i="25"/>
  <c r="BJ147" i="25"/>
  <c r="BN147" i="25"/>
  <c r="BR147" i="25"/>
  <c r="BK147" i="25"/>
  <c r="BO147" i="25"/>
  <c r="BS147" i="25"/>
  <c r="BP147" i="25"/>
  <c r="BH147" i="25"/>
  <c r="BI146" i="25"/>
  <c r="BM146" i="25"/>
  <c r="BQ146" i="25"/>
  <c r="BJ146" i="25"/>
  <c r="BN146" i="25"/>
  <c r="BR146" i="25"/>
  <c r="BK146" i="25"/>
  <c r="BO146" i="25"/>
  <c r="BS146" i="25"/>
  <c r="BL146" i="25"/>
  <c r="BP146" i="25"/>
  <c r="BI145" i="25"/>
  <c r="BM145" i="25"/>
  <c r="BQ145" i="25"/>
  <c r="BJ145" i="25"/>
  <c r="BN145" i="25"/>
  <c r="BR145" i="25"/>
  <c r="BK145" i="25"/>
  <c r="BO145" i="25"/>
  <c r="BS145" i="25"/>
  <c r="BH145" i="25"/>
  <c r="BL145" i="25"/>
  <c r="BP145" i="25"/>
  <c r="BF144" i="25"/>
  <c r="BJ144" i="25"/>
  <c r="BN144" i="25"/>
  <c r="BR144" i="25"/>
  <c r="BK144" i="25"/>
  <c r="BO144" i="25"/>
  <c r="BS144" i="25"/>
  <c r="BH144" i="25"/>
  <c r="BL144" i="25"/>
  <c r="BP144" i="25"/>
  <c r="BI144" i="25"/>
  <c r="BM144" i="25"/>
  <c r="BJ143" i="25"/>
  <c r="BN143" i="25"/>
  <c r="BR143" i="25"/>
  <c r="BK143" i="25"/>
  <c r="BO143" i="25"/>
  <c r="BS143" i="25"/>
  <c r="BH143" i="25"/>
  <c r="BL143" i="25"/>
  <c r="BP143" i="25"/>
  <c r="BQ143" i="25"/>
  <c r="BI143" i="25"/>
  <c r="BJ142" i="25"/>
  <c r="BN142" i="25"/>
  <c r="BR142" i="25"/>
  <c r="BK142" i="25"/>
  <c r="BO142" i="25"/>
  <c r="BS142" i="25"/>
  <c r="BH142" i="25"/>
  <c r="BL142" i="25"/>
  <c r="BP142" i="25"/>
  <c r="BM142" i="25"/>
  <c r="BQ142" i="25"/>
  <c r="BJ141" i="25"/>
  <c r="BN141" i="25"/>
  <c r="BR141" i="25"/>
  <c r="BK141" i="25"/>
  <c r="BO141" i="25"/>
  <c r="BS141" i="25"/>
  <c r="BH141" i="25"/>
  <c r="BL141" i="25"/>
  <c r="BP141" i="25"/>
  <c r="BI141" i="25"/>
  <c r="BM141" i="25"/>
  <c r="BQ141" i="25"/>
  <c r="BF139" i="25"/>
  <c r="BF134" i="25"/>
  <c r="BF129" i="25"/>
  <c r="BJ128" i="25"/>
  <c r="BN128" i="25"/>
  <c r="BR128" i="25"/>
  <c r="BK128" i="25"/>
  <c r="BO128" i="25"/>
  <c r="BS128" i="25"/>
  <c r="BH128" i="25"/>
  <c r="BL128" i="25"/>
  <c r="BP128" i="25"/>
  <c r="BI128" i="25"/>
  <c r="BM128" i="25"/>
  <c r="BQ128" i="25"/>
  <c r="BJ127" i="25"/>
  <c r="BN127" i="25"/>
  <c r="BR127" i="25"/>
  <c r="BK127" i="25"/>
  <c r="BO127" i="25"/>
  <c r="BS127" i="25"/>
  <c r="BH127" i="25"/>
  <c r="BL127" i="25"/>
  <c r="BP127" i="25"/>
  <c r="BI127" i="25"/>
  <c r="BM127" i="25"/>
  <c r="BJ126" i="25"/>
  <c r="BN126" i="25"/>
  <c r="BR126" i="25"/>
  <c r="BK126" i="25"/>
  <c r="BO126" i="25"/>
  <c r="BS126" i="25"/>
  <c r="BH126" i="25"/>
  <c r="BL126" i="25"/>
  <c r="BP126" i="25"/>
  <c r="BQ126" i="25"/>
  <c r="BI126" i="25"/>
  <c r="BJ125" i="25"/>
  <c r="BN125" i="25"/>
  <c r="BR125" i="25"/>
  <c r="BK125" i="25"/>
  <c r="BO125" i="25"/>
  <c r="BS125" i="25"/>
  <c r="BH125" i="25"/>
  <c r="BL125" i="25"/>
  <c r="BP125" i="25"/>
  <c r="BM125" i="25"/>
  <c r="BQ125" i="25"/>
  <c r="BF123" i="25"/>
  <c r="BF118" i="25"/>
  <c r="BF113" i="25"/>
  <c r="BJ112" i="25"/>
  <c r="BN112" i="25"/>
  <c r="BR112" i="25"/>
  <c r="BK112" i="25"/>
  <c r="BO112" i="25"/>
  <c r="BS112" i="25"/>
  <c r="BH112" i="25"/>
  <c r="BL112" i="25"/>
  <c r="BP112" i="25"/>
  <c r="BM112" i="25"/>
  <c r="BQ112" i="25"/>
  <c r="BJ111" i="25"/>
  <c r="BN111" i="25"/>
  <c r="BR111" i="25"/>
  <c r="BK111" i="25"/>
  <c r="BO111" i="25"/>
  <c r="BS111" i="25"/>
  <c r="BH111" i="25"/>
  <c r="BL111" i="25"/>
  <c r="BP111" i="25"/>
  <c r="BI111" i="25"/>
  <c r="BM111" i="25"/>
  <c r="BQ111" i="25"/>
  <c r="BJ110" i="25"/>
  <c r="BN110" i="25"/>
  <c r="BR110" i="25"/>
  <c r="BK110" i="25"/>
  <c r="BO110" i="25"/>
  <c r="BS110" i="25"/>
  <c r="BH110" i="25"/>
  <c r="BL110" i="25"/>
  <c r="BP110" i="25"/>
  <c r="BI110" i="25"/>
  <c r="BM110" i="25"/>
  <c r="BJ109" i="25"/>
  <c r="BN109" i="25"/>
  <c r="BR109" i="25"/>
  <c r="BK109" i="25"/>
  <c r="BO109" i="25"/>
  <c r="BS109" i="25"/>
  <c r="BH109" i="25"/>
  <c r="BL109" i="25"/>
  <c r="BP109" i="25"/>
  <c r="BQ109" i="25"/>
  <c r="BI109" i="25"/>
  <c r="BF107" i="25"/>
  <c r="BF102" i="25"/>
  <c r="BF98" i="25"/>
  <c r="BF93" i="25"/>
  <c r="BK92" i="25"/>
  <c r="BO92" i="25"/>
  <c r="BS92" i="25"/>
  <c r="BH92" i="25"/>
  <c r="BL92" i="25"/>
  <c r="BP92" i="25"/>
  <c r="BN92" i="25"/>
  <c r="BI92" i="25"/>
  <c r="BQ92" i="25"/>
  <c r="BJ92" i="25"/>
  <c r="BR92" i="25"/>
  <c r="BM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199" i="25"/>
  <c r="BL198" i="25"/>
  <c r="BH197" i="25"/>
  <c r="BP195" i="25"/>
  <c r="BM194" i="25"/>
  <c r="BI193" i="25"/>
  <c r="BI210" i="25" s="1"/>
  <c r="BQ191" i="25"/>
  <c r="BI190" i="25"/>
  <c r="BI187" i="25"/>
  <c r="BS181" i="25"/>
  <c r="BP176" i="25"/>
  <c r="BM171" i="25"/>
  <c r="BK166" i="25"/>
  <c r="BQ157" i="25"/>
  <c r="BO152" i="25"/>
  <c r="BL147" i="25"/>
  <c r="BI142" i="25"/>
  <c r="BS136" i="25"/>
  <c r="BP131" i="25"/>
  <c r="BM126" i="25"/>
  <c r="BJ121" i="25"/>
  <c r="BH116" i="25"/>
  <c r="BQ110" i="25"/>
  <c r="BN105" i="25"/>
  <c r="BQ99" i="25"/>
  <c r="BM71" i="25"/>
  <c r="BL36" i="25"/>
  <c r="CK5" i="25"/>
  <c r="CK238" i="25" s="1"/>
  <c r="CP200" i="25"/>
  <c r="CT199" i="25"/>
  <c r="CP196" i="25"/>
  <c r="CP195" i="25"/>
  <c r="CP192" i="25"/>
  <c r="CT191" i="25"/>
  <c r="CS185" i="25"/>
  <c r="CS184" i="25"/>
  <c r="CS176" i="25"/>
  <c r="CS175" i="25"/>
  <c r="CS164" i="25"/>
  <c r="CS163" i="25"/>
  <c r="CS162" i="25"/>
  <c r="CS159" i="25"/>
  <c r="CS158" i="25"/>
  <c r="CS157" i="25"/>
  <c r="CS156" i="25"/>
  <c r="CS155" i="25"/>
  <c r="CS154" i="25"/>
  <c r="CS153" i="25"/>
  <c r="CS152" i="25"/>
  <c r="CS151" i="25"/>
  <c r="CS143" i="25"/>
  <c r="CS142" i="25"/>
  <c r="CS141" i="25"/>
  <c r="CS129" i="25"/>
  <c r="CS121" i="25"/>
  <c r="CO114" i="25"/>
  <c r="CS112" i="25"/>
  <c r="CS110" i="25"/>
  <c r="CH33" i="25"/>
  <c r="CN24" i="25"/>
  <c r="CO5" i="25"/>
  <c r="CP5" i="25"/>
  <c r="CM5" i="25"/>
  <c r="CL5" i="25"/>
  <c r="CP189" i="25"/>
  <c r="CT189" i="25"/>
  <c r="CN189" i="25"/>
  <c r="CR189" i="25"/>
  <c r="CM189" i="25"/>
  <c r="CU189" i="25"/>
  <c r="CO189" i="25"/>
  <c r="CQ189" i="25"/>
  <c r="CP188" i="25"/>
  <c r="CT188" i="25"/>
  <c r="CN188" i="25"/>
  <c r="CR188" i="25"/>
  <c r="CM188" i="25"/>
  <c r="CU188" i="25"/>
  <c r="CO188" i="25"/>
  <c r="CQ188" i="25"/>
  <c r="CP187" i="25"/>
  <c r="CT187" i="25"/>
  <c r="CN187" i="25"/>
  <c r="CR187" i="25"/>
  <c r="CM187" i="25"/>
  <c r="CU187" i="25"/>
  <c r="CO187" i="25"/>
  <c r="CQ187" i="25"/>
  <c r="CP183" i="25"/>
  <c r="CT183" i="25"/>
  <c r="CN183" i="25"/>
  <c r="CR183" i="25"/>
  <c r="CM183" i="25"/>
  <c r="CU183" i="25"/>
  <c r="CO183" i="25"/>
  <c r="CQ183" i="25"/>
  <c r="CP179" i="25"/>
  <c r="CT179" i="25"/>
  <c r="CN179" i="25"/>
  <c r="CR179" i="25"/>
  <c r="CM179" i="25"/>
  <c r="CU179" i="25"/>
  <c r="CO179" i="25"/>
  <c r="CQ179" i="25"/>
  <c r="CP178" i="25"/>
  <c r="CT178" i="25"/>
  <c r="CN178" i="25"/>
  <c r="CR178" i="25"/>
  <c r="CM178" i="25"/>
  <c r="CU178" i="25"/>
  <c r="CO178" i="25"/>
  <c r="CQ178" i="25"/>
  <c r="CP177" i="25"/>
  <c r="CT177" i="25"/>
  <c r="CN177" i="25"/>
  <c r="CR177" i="25"/>
  <c r="CM177" i="25"/>
  <c r="CU177" i="25"/>
  <c r="CO177" i="25"/>
  <c r="CQ177" i="25"/>
  <c r="CP167" i="25"/>
  <c r="CT167" i="25"/>
  <c r="CN167" i="25"/>
  <c r="CR167" i="25"/>
  <c r="CM167" i="25"/>
  <c r="CU167" i="25"/>
  <c r="CO167" i="25"/>
  <c r="CQ167" i="25"/>
  <c r="CP166" i="25"/>
  <c r="CT166" i="25"/>
  <c r="CN166" i="25"/>
  <c r="CR166" i="25"/>
  <c r="CM166" i="25"/>
  <c r="CU166" i="25"/>
  <c r="CO166" i="25"/>
  <c r="CQ166" i="25"/>
  <c r="CP165" i="25"/>
  <c r="CT165" i="25"/>
  <c r="CN165" i="25"/>
  <c r="CR165" i="25"/>
  <c r="CM165" i="25"/>
  <c r="CU165" i="25"/>
  <c r="CO165" i="25"/>
  <c r="CQ165" i="25"/>
  <c r="CP150" i="25"/>
  <c r="CT150" i="25"/>
  <c r="CN150" i="25"/>
  <c r="CR150" i="25"/>
  <c r="CM150" i="25"/>
  <c r="CU150" i="25"/>
  <c r="CO150" i="25"/>
  <c r="CQ150" i="25"/>
  <c r="CP137" i="25"/>
  <c r="CT137" i="25"/>
  <c r="CM137" i="25"/>
  <c r="CQ137" i="25"/>
  <c r="CU137" i="25"/>
  <c r="CN137" i="25"/>
  <c r="CR137" i="25"/>
  <c r="CO137" i="25"/>
  <c r="CP136" i="25"/>
  <c r="CT136" i="25"/>
  <c r="CM136" i="25"/>
  <c r="CQ136" i="25"/>
  <c r="CU136" i="25"/>
  <c r="CN136" i="25"/>
  <c r="CR136" i="25"/>
  <c r="CO136" i="25"/>
  <c r="CS136" i="25"/>
  <c r="CP135" i="25"/>
  <c r="CT135" i="25"/>
  <c r="CM135" i="25"/>
  <c r="CQ135" i="25"/>
  <c r="CU135" i="25"/>
  <c r="CN135" i="25"/>
  <c r="CR135" i="25"/>
  <c r="CO135" i="25"/>
  <c r="CS135" i="25"/>
  <c r="CP134" i="25"/>
  <c r="CT134" i="25"/>
  <c r="CM134" i="25"/>
  <c r="CQ134" i="25"/>
  <c r="CU134" i="25"/>
  <c r="CN134" i="25"/>
  <c r="CR134" i="25"/>
  <c r="CS134" i="25"/>
  <c r="CP133" i="25"/>
  <c r="CT133" i="25"/>
  <c r="CM133" i="25"/>
  <c r="CQ133" i="25"/>
  <c r="CU133" i="25"/>
  <c r="CN133" i="25"/>
  <c r="CR133" i="25"/>
  <c r="CO133" i="25"/>
  <c r="CP126" i="25"/>
  <c r="CT126" i="25"/>
  <c r="CM126" i="25"/>
  <c r="CQ126" i="25"/>
  <c r="CU126" i="25"/>
  <c r="CN126" i="25"/>
  <c r="CR126" i="25"/>
  <c r="CS126" i="25"/>
  <c r="CP123" i="25"/>
  <c r="CT123" i="25"/>
  <c r="CM123" i="25"/>
  <c r="CQ123" i="25"/>
  <c r="CU123" i="25"/>
  <c r="CN123" i="25"/>
  <c r="CR123" i="25"/>
  <c r="CO123" i="25"/>
  <c r="CS123" i="25"/>
  <c r="CT195" i="25"/>
  <c r="CM199" i="25"/>
  <c r="CQ199" i="25"/>
  <c r="CU199" i="25"/>
  <c r="CN199" i="25"/>
  <c r="CR199" i="25"/>
  <c r="CO199" i="25"/>
  <c r="CS199" i="25"/>
  <c r="CM198" i="25"/>
  <c r="CQ198" i="25"/>
  <c r="CU198" i="25"/>
  <c r="CN198" i="25"/>
  <c r="CR198" i="25"/>
  <c r="CO198" i="25"/>
  <c r="CS198" i="25"/>
  <c r="CM194" i="25"/>
  <c r="CQ194" i="25"/>
  <c r="CU194" i="25"/>
  <c r="CN194" i="25"/>
  <c r="CR194" i="25"/>
  <c r="CO194" i="25"/>
  <c r="CS194" i="25"/>
  <c r="CM193" i="25"/>
  <c r="CM210" i="25" s="1"/>
  <c r="CQ193" i="25"/>
  <c r="CQ210" i="25" s="1"/>
  <c r="CU193" i="25"/>
  <c r="CU210" i="25" s="1"/>
  <c r="CN193" i="25"/>
  <c r="CN210" i="25" s="1"/>
  <c r="CR193" i="25"/>
  <c r="CR210" i="25" s="1"/>
  <c r="CO193" i="25"/>
  <c r="CO210" i="25" s="1"/>
  <c r="CS193" i="25"/>
  <c r="CS210" i="25" s="1"/>
  <c r="CM192" i="25"/>
  <c r="CM216" i="25" s="1"/>
  <c r="CQ192" i="25"/>
  <c r="CU192" i="25"/>
  <c r="CN192" i="25"/>
  <c r="CR192" i="25"/>
  <c r="CO192" i="25"/>
  <c r="CS192" i="25"/>
  <c r="CM191" i="25"/>
  <c r="CQ191" i="25"/>
  <c r="CU191" i="25"/>
  <c r="CN191" i="25"/>
  <c r="CR191" i="25"/>
  <c r="CO191" i="25"/>
  <c r="CS191" i="25"/>
  <c r="CP190" i="25"/>
  <c r="CT190" i="25"/>
  <c r="CN190" i="25"/>
  <c r="CR190" i="25"/>
  <c r="CM190" i="25"/>
  <c r="CU190" i="25"/>
  <c r="CO190" i="25"/>
  <c r="CQ190" i="25"/>
  <c r="CP186" i="25"/>
  <c r="CT186" i="25"/>
  <c r="CN186" i="25"/>
  <c r="CR186" i="25"/>
  <c r="CM186" i="25"/>
  <c r="CU186" i="25"/>
  <c r="CO186" i="25"/>
  <c r="CQ186" i="25"/>
  <c r="CP182" i="25"/>
  <c r="CT182" i="25"/>
  <c r="CN182" i="25"/>
  <c r="CR182" i="25"/>
  <c r="CM182" i="25"/>
  <c r="CU182" i="25"/>
  <c r="CO182" i="25"/>
  <c r="CQ182" i="25"/>
  <c r="CP181" i="25"/>
  <c r="CT181" i="25"/>
  <c r="CN181" i="25"/>
  <c r="CR181" i="25"/>
  <c r="CM181" i="25"/>
  <c r="CU181" i="25"/>
  <c r="CO181" i="25"/>
  <c r="CQ181" i="25"/>
  <c r="CP180" i="25"/>
  <c r="CT180" i="25"/>
  <c r="CN180" i="25"/>
  <c r="CR180" i="25"/>
  <c r="CM180" i="25"/>
  <c r="CU180" i="25"/>
  <c r="CO180" i="25"/>
  <c r="CQ180"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8" i="25"/>
  <c r="CT168" i="25"/>
  <c r="CN168" i="25"/>
  <c r="CR168" i="25"/>
  <c r="CM168" i="25"/>
  <c r="CU168" i="25"/>
  <c r="CO168" i="25"/>
  <c r="CQ168" i="25"/>
  <c r="CP161" i="25"/>
  <c r="CT161" i="25"/>
  <c r="CN161" i="25"/>
  <c r="CR161" i="25"/>
  <c r="CM161" i="25"/>
  <c r="CU161" i="25"/>
  <c r="CO161" i="25"/>
  <c r="CQ161" i="25"/>
  <c r="CP160" i="25"/>
  <c r="CT160" i="25"/>
  <c r="CN160" i="25"/>
  <c r="CR160" i="25"/>
  <c r="CM160" i="25"/>
  <c r="CU160" i="25"/>
  <c r="CO160" i="25"/>
  <c r="CQ16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4" i="25"/>
  <c r="CT144" i="25"/>
  <c r="CN144" i="25"/>
  <c r="CR144" i="25"/>
  <c r="CM144" i="25"/>
  <c r="CU144" i="25"/>
  <c r="CO144" i="25"/>
  <c r="CQ144" i="25"/>
  <c r="CP140" i="25"/>
  <c r="CT140" i="25"/>
  <c r="CN140" i="25"/>
  <c r="CR140" i="25"/>
  <c r="CM140" i="25"/>
  <c r="CU140" i="25"/>
  <c r="CO140" i="25"/>
  <c r="CQ140" i="25"/>
  <c r="CP139" i="25"/>
  <c r="CT139" i="25"/>
  <c r="CN139" i="25"/>
  <c r="CR139" i="25"/>
  <c r="CM139" i="25"/>
  <c r="CU139" i="25"/>
  <c r="CO139" i="25"/>
  <c r="CQ139" i="25"/>
  <c r="CP138" i="25"/>
  <c r="CT138" i="25"/>
  <c r="CM138" i="25"/>
  <c r="CQ138" i="25"/>
  <c r="CU138" i="25"/>
  <c r="CN138" i="25"/>
  <c r="CR138" i="25"/>
  <c r="CS138" i="25"/>
  <c r="CP131" i="25"/>
  <c r="CT131" i="25"/>
  <c r="CM131" i="25"/>
  <c r="CQ131" i="25"/>
  <c r="CU131" i="25"/>
  <c r="CN131" i="25"/>
  <c r="CR131" i="25"/>
  <c r="CO131" i="25"/>
  <c r="CS131" i="25"/>
  <c r="CP130" i="25"/>
  <c r="CT130" i="25"/>
  <c r="CM130" i="25"/>
  <c r="CQ130" i="25"/>
  <c r="CU130" i="25"/>
  <c r="CN130" i="25"/>
  <c r="CR130" i="25"/>
  <c r="CS130" i="25"/>
  <c r="CP125" i="25"/>
  <c r="CT125" i="25"/>
  <c r="CM125" i="25"/>
  <c r="CQ125" i="25"/>
  <c r="CU125" i="25"/>
  <c r="CN125" i="25"/>
  <c r="CR125" i="25"/>
  <c r="CO125" i="25"/>
  <c r="CP124" i="25"/>
  <c r="CT124" i="25"/>
  <c r="CM124" i="25"/>
  <c r="CQ124" i="25"/>
  <c r="CU124" i="25"/>
  <c r="CN124" i="25"/>
  <c r="CR124" i="25"/>
  <c r="CO124" i="25"/>
  <c r="CS124" i="25"/>
  <c r="CP122" i="25"/>
  <c r="CT122" i="25"/>
  <c r="CM122" i="25"/>
  <c r="CQ122" i="25"/>
  <c r="CU122" i="25"/>
  <c r="CN122" i="25"/>
  <c r="CR122" i="25"/>
  <c r="CS122" i="25"/>
  <c r="CP120" i="25"/>
  <c r="CT120" i="25"/>
  <c r="CM120" i="25"/>
  <c r="CQ120" i="25"/>
  <c r="CU120" i="25"/>
  <c r="CN120" i="25"/>
  <c r="CR120" i="25"/>
  <c r="CO120" i="25"/>
  <c r="CS120" i="25"/>
  <c r="CP118" i="25"/>
  <c r="CT118" i="25"/>
  <c r="CM118" i="25"/>
  <c r="CQ118" i="25"/>
  <c r="CU118" i="25"/>
  <c r="CN118" i="25"/>
  <c r="CR118" i="25"/>
  <c r="CS118" i="25"/>
  <c r="CP115" i="25"/>
  <c r="CT115" i="25"/>
  <c r="CM115" i="25"/>
  <c r="CQ115" i="25"/>
  <c r="CU115" i="25"/>
  <c r="CN115" i="25"/>
  <c r="CR115" i="25"/>
  <c r="CO115" i="25"/>
  <c r="CS115" i="25"/>
  <c r="CM113" i="25"/>
  <c r="CN113" i="25"/>
  <c r="CR113" i="25"/>
  <c r="CO113" i="25"/>
  <c r="CT113" i="25"/>
  <c r="CP113" i="25"/>
  <c r="CU113" i="25"/>
  <c r="CQ113" i="25"/>
  <c r="CP111" i="25"/>
  <c r="CM111" i="25"/>
  <c r="CQ111" i="25"/>
  <c r="CU111" i="25"/>
  <c r="CN111" i="25"/>
  <c r="CR111" i="25"/>
  <c r="CS111" i="25"/>
  <c r="CT111" i="25"/>
  <c r="CP109" i="25"/>
  <c r="CT109" i="25"/>
  <c r="CM109" i="25"/>
  <c r="CQ109" i="25"/>
  <c r="CU109" i="25"/>
  <c r="CN109" i="25"/>
  <c r="CR109" i="25"/>
  <c r="CO109" i="25"/>
  <c r="CS109" i="25"/>
  <c r="CP108" i="25"/>
  <c r="CT108" i="25"/>
  <c r="CM108" i="25"/>
  <c r="CQ108" i="25"/>
  <c r="CU108" i="25"/>
  <c r="CN108" i="25"/>
  <c r="CR108" i="25"/>
  <c r="CO108" i="25"/>
  <c r="CS108" i="25"/>
  <c r="CP106" i="25"/>
  <c r="CT106" i="25"/>
  <c r="CM106" i="25"/>
  <c r="CQ106" i="25"/>
  <c r="CU106" i="25"/>
  <c r="CN106" i="25"/>
  <c r="CR106" i="25"/>
  <c r="CO106" i="25"/>
  <c r="CS106" i="25"/>
  <c r="CP104" i="25"/>
  <c r="CT104" i="25"/>
  <c r="CM104" i="25"/>
  <c r="CQ104" i="25"/>
  <c r="CU104" i="25"/>
  <c r="CN104" i="25"/>
  <c r="CR104" i="25"/>
  <c r="CO104" i="25"/>
  <c r="CS104" i="25"/>
  <c r="CP102" i="25"/>
  <c r="CT102" i="25"/>
  <c r="CM102" i="25"/>
  <c r="CQ102" i="25"/>
  <c r="CU102" i="25"/>
  <c r="CN102" i="25"/>
  <c r="CR102" i="25"/>
  <c r="CO102" i="25"/>
  <c r="CP101" i="25"/>
  <c r="CT101" i="25"/>
  <c r="CM101" i="25"/>
  <c r="CQ101" i="25"/>
  <c r="CU101" i="25"/>
  <c r="CN101" i="25"/>
  <c r="CR101" i="25"/>
  <c r="CO101" i="25"/>
  <c r="CS101" i="25"/>
  <c r="CM98" i="25"/>
  <c r="CQ98" i="25"/>
  <c r="CU98" i="25"/>
  <c r="CN98" i="25"/>
  <c r="CR98" i="25"/>
  <c r="CP98" i="25"/>
  <c r="CS98" i="25"/>
  <c r="CT98" i="25"/>
  <c r="CO98" i="25"/>
  <c r="CM96" i="25"/>
  <c r="CQ96" i="25"/>
  <c r="CU96" i="25"/>
  <c r="CN96" i="25"/>
  <c r="CR96" i="25"/>
  <c r="CT96" i="25"/>
  <c r="CO96" i="25"/>
  <c r="CP96" i="25"/>
  <c r="CS96" i="25"/>
  <c r="CM94" i="25"/>
  <c r="CQ94" i="25"/>
  <c r="CU94" i="25"/>
  <c r="CN94" i="25"/>
  <c r="CR94" i="25"/>
  <c r="CP94" i="25"/>
  <c r="CS94" i="25"/>
  <c r="CT94" i="25"/>
  <c r="CO94" i="25"/>
  <c r="CM92" i="25"/>
  <c r="CQ92" i="25"/>
  <c r="CU92" i="25"/>
  <c r="CN92" i="25"/>
  <c r="CR92" i="25"/>
  <c r="CT92" i="25"/>
  <c r="CO92" i="25"/>
  <c r="CP92" i="25"/>
  <c r="CS92"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199" i="25"/>
  <c r="CT198" i="25"/>
  <c r="CT194" i="25"/>
  <c r="CP191" i="25"/>
  <c r="CS190" i="25"/>
  <c r="CS189" i="25"/>
  <c r="CS188" i="25"/>
  <c r="CS187" i="25"/>
  <c r="CS186" i="25"/>
  <c r="CS183" i="25"/>
  <c r="CS182" i="25"/>
  <c r="CS181" i="25"/>
  <c r="CS180" i="25"/>
  <c r="CS179" i="25"/>
  <c r="CS178" i="25"/>
  <c r="CS177" i="25"/>
  <c r="CS174" i="25"/>
  <c r="CS173" i="25"/>
  <c r="CS172" i="25"/>
  <c r="CS171" i="25"/>
  <c r="CS170" i="25"/>
  <c r="CS169" i="25"/>
  <c r="CS168" i="25"/>
  <c r="CS167" i="25"/>
  <c r="CS166" i="25"/>
  <c r="CS165" i="25"/>
  <c r="CS161" i="25"/>
  <c r="CS160" i="25"/>
  <c r="CS150" i="25"/>
  <c r="CS149" i="25"/>
  <c r="CS148" i="25"/>
  <c r="CS147" i="25"/>
  <c r="CS146" i="25"/>
  <c r="CS145" i="25"/>
  <c r="CS144" i="25"/>
  <c r="CS140" i="25"/>
  <c r="CS139" i="25"/>
  <c r="CO138" i="25"/>
  <c r="CS137" i="25"/>
  <c r="CO130" i="25"/>
  <c r="CO122" i="25"/>
  <c r="CS113" i="25"/>
  <c r="CO111" i="25"/>
  <c r="CS23" i="25"/>
  <c r="CM200" i="25"/>
  <c r="CQ200" i="25"/>
  <c r="CU200" i="25"/>
  <c r="CN200" i="25"/>
  <c r="CR200" i="25"/>
  <c r="CO200" i="25"/>
  <c r="CS200" i="25"/>
  <c r="CM197" i="25"/>
  <c r="CQ197" i="25"/>
  <c r="CU197" i="25"/>
  <c r="CN197" i="25"/>
  <c r="CR197" i="25"/>
  <c r="CO197" i="25"/>
  <c r="CS197" i="25"/>
  <c r="CM196" i="25"/>
  <c r="CQ196" i="25"/>
  <c r="CU196" i="25"/>
  <c r="CN196" i="25"/>
  <c r="CR196" i="25"/>
  <c r="CO196" i="25"/>
  <c r="CS196" i="25"/>
  <c r="CM195" i="25"/>
  <c r="CQ195" i="25"/>
  <c r="CU195" i="25"/>
  <c r="CN195" i="25"/>
  <c r="CR195" i="25"/>
  <c r="CO195" i="25"/>
  <c r="CS195" i="25"/>
  <c r="CP185" i="25"/>
  <c r="CT185" i="25"/>
  <c r="CN185" i="25"/>
  <c r="CR185" i="25"/>
  <c r="CM185" i="25"/>
  <c r="CU185" i="25"/>
  <c r="CO185" i="25"/>
  <c r="CQ185" i="25"/>
  <c r="CP184" i="25"/>
  <c r="CT184" i="25"/>
  <c r="CN184" i="25"/>
  <c r="CR184" i="25"/>
  <c r="CM184" i="25"/>
  <c r="CU184" i="25"/>
  <c r="CO184" i="25"/>
  <c r="CQ184" i="25"/>
  <c r="CP176" i="25"/>
  <c r="CT176" i="25"/>
  <c r="CN176" i="25"/>
  <c r="CR176" i="25"/>
  <c r="CM176" i="25"/>
  <c r="CU176" i="25"/>
  <c r="CO176" i="25"/>
  <c r="CQ176" i="25"/>
  <c r="CP175" i="25"/>
  <c r="CT175" i="25"/>
  <c r="CN175" i="25"/>
  <c r="CR175" i="25"/>
  <c r="CM175" i="25"/>
  <c r="CU175" i="25"/>
  <c r="CO175" i="25"/>
  <c r="CQ175" i="25"/>
  <c r="CP164" i="25"/>
  <c r="CT164" i="25"/>
  <c r="CN164" i="25"/>
  <c r="CR164" i="25"/>
  <c r="CM164" i="25"/>
  <c r="CU164" i="25"/>
  <c r="CO164" i="25"/>
  <c r="CQ164" i="25"/>
  <c r="CP163" i="25"/>
  <c r="CT163" i="25"/>
  <c r="CN163" i="25"/>
  <c r="CR163" i="25"/>
  <c r="CM163" i="25"/>
  <c r="CU163" i="25"/>
  <c r="CO163" i="25"/>
  <c r="CQ163" i="25"/>
  <c r="CP162" i="25"/>
  <c r="CT162" i="25"/>
  <c r="CN162" i="25"/>
  <c r="CR162" i="25"/>
  <c r="CM162" i="25"/>
  <c r="CU162" i="25"/>
  <c r="CO162" i="25"/>
  <c r="CQ162"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T156" i="25"/>
  <c r="CN156" i="25"/>
  <c r="CR156" i="25"/>
  <c r="CM156" i="25"/>
  <c r="CU156" i="25"/>
  <c r="CO156" i="25"/>
  <c r="CQ156" i="25"/>
  <c r="CP155" i="25"/>
  <c r="CP209" i="25" s="1"/>
  <c r="CT155" i="25"/>
  <c r="CT209" i="25" s="1"/>
  <c r="CN155" i="25"/>
  <c r="CN209" i="25" s="1"/>
  <c r="CR155" i="25"/>
  <c r="CR209" i="25" s="1"/>
  <c r="CM155" i="25"/>
  <c r="CM209" i="25" s="1"/>
  <c r="CU155" i="25"/>
  <c r="CU209" i="25" s="1"/>
  <c r="CO155" i="25"/>
  <c r="CO209" i="25" s="1"/>
  <c r="CQ155" i="25"/>
  <c r="CQ209" i="25" s="1"/>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51" i="25"/>
  <c r="CT151" i="25"/>
  <c r="CN151" i="25"/>
  <c r="CR151" i="25"/>
  <c r="CM151" i="25"/>
  <c r="CU151" i="25"/>
  <c r="CO151" i="25"/>
  <c r="CQ151" i="25"/>
  <c r="CP143" i="25"/>
  <c r="CT143" i="25"/>
  <c r="CN143" i="25"/>
  <c r="CR143" i="25"/>
  <c r="CM143" i="25"/>
  <c r="CU143" i="25"/>
  <c r="CO143" i="25"/>
  <c r="CQ143" i="25"/>
  <c r="CP142" i="25"/>
  <c r="CT142" i="25"/>
  <c r="CN142" i="25"/>
  <c r="CR142" i="25"/>
  <c r="CM142" i="25"/>
  <c r="CU142" i="25"/>
  <c r="CO142" i="25"/>
  <c r="CQ142" i="25"/>
  <c r="CP141" i="25"/>
  <c r="CT141" i="25"/>
  <c r="CN141" i="25"/>
  <c r="CR141" i="25"/>
  <c r="CM141" i="25"/>
  <c r="CU141" i="25"/>
  <c r="CO141" i="25"/>
  <c r="CQ141" i="25"/>
  <c r="CP132" i="25"/>
  <c r="CT132" i="25"/>
  <c r="CM132" i="25"/>
  <c r="CQ132" i="25"/>
  <c r="CU132" i="25"/>
  <c r="CN132" i="25"/>
  <c r="CR132" i="25"/>
  <c r="CO132" i="25"/>
  <c r="CS132" i="25"/>
  <c r="CP129" i="25"/>
  <c r="CT129" i="25"/>
  <c r="CM129" i="25"/>
  <c r="CQ129" i="25"/>
  <c r="CU129" i="25"/>
  <c r="CN129" i="25"/>
  <c r="CR129" i="25"/>
  <c r="CO129" i="25"/>
  <c r="CP128" i="25"/>
  <c r="CT128" i="25"/>
  <c r="CM128" i="25"/>
  <c r="CQ128" i="25"/>
  <c r="CU128" i="25"/>
  <c r="CN128" i="25"/>
  <c r="CR128" i="25"/>
  <c r="CO128" i="25"/>
  <c r="CS128" i="25"/>
  <c r="CP127" i="25"/>
  <c r="CT127" i="25"/>
  <c r="CM127" i="25"/>
  <c r="CQ127" i="25"/>
  <c r="CU127" i="25"/>
  <c r="CN127" i="25"/>
  <c r="CR127" i="25"/>
  <c r="CO127" i="25"/>
  <c r="CS127" i="25"/>
  <c r="CP121" i="25"/>
  <c r="CT121" i="25"/>
  <c r="CM121" i="25"/>
  <c r="CQ121" i="25"/>
  <c r="CU121" i="25"/>
  <c r="CN121" i="25"/>
  <c r="CR121" i="25"/>
  <c r="CO121" i="25"/>
  <c r="CP119" i="25"/>
  <c r="CT119" i="25"/>
  <c r="CM119" i="25"/>
  <c r="CQ119" i="25"/>
  <c r="CU119" i="25"/>
  <c r="CN119" i="25"/>
  <c r="CR119" i="25"/>
  <c r="CO119" i="25"/>
  <c r="CS119" i="25"/>
  <c r="CP117" i="25"/>
  <c r="CT117" i="25"/>
  <c r="CM117" i="25"/>
  <c r="CQ117" i="25"/>
  <c r="CU117" i="25"/>
  <c r="CN117" i="25"/>
  <c r="CR117" i="25"/>
  <c r="CO117" i="25"/>
  <c r="CP116" i="25"/>
  <c r="CT116" i="25"/>
  <c r="CM116" i="25"/>
  <c r="CQ116" i="25"/>
  <c r="CU116" i="25"/>
  <c r="CN116" i="25"/>
  <c r="CR116" i="25"/>
  <c r="CO116" i="25"/>
  <c r="CS116" i="25"/>
  <c r="CP114" i="25"/>
  <c r="CT114" i="25"/>
  <c r="CM114" i="25"/>
  <c r="CQ114" i="25"/>
  <c r="CU114" i="25"/>
  <c r="CN114" i="25"/>
  <c r="CR114" i="25"/>
  <c r="CS114" i="25"/>
  <c r="CM112" i="25"/>
  <c r="CQ112" i="25"/>
  <c r="CU112" i="25"/>
  <c r="CN112" i="25"/>
  <c r="CR112" i="25"/>
  <c r="CT112" i="25"/>
  <c r="CO112" i="25"/>
  <c r="CP112" i="25"/>
  <c r="CP110" i="25"/>
  <c r="CT110" i="25"/>
  <c r="CM110" i="25"/>
  <c r="CQ110" i="25"/>
  <c r="CU110" i="25"/>
  <c r="CN110" i="25"/>
  <c r="CR110" i="25"/>
  <c r="CO110" i="25"/>
  <c r="CP107" i="25"/>
  <c r="CT107" i="25"/>
  <c r="CM107" i="25"/>
  <c r="CQ107" i="25"/>
  <c r="CU107" i="25"/>
  <c r="CN107" i="25"/>
  <c r="CR107" i="25"/>
  <c r="CS107" i="25"/>
  <c r="CO107" i="25"/>
  <c r="CP105" i="25"/>
  <c r="CT105" i="25"/>
  <c r="CM105" i="25"/>
  <c r="CQ105" i="25"/>
  <c r="CU105" i="25"/>
  <c r="CN105" i="25"/>
  <c r="CR105" i="25"/>
  <c r="CO105" i="25"/>
  <c r="CS105" i="25"/>
  <c r="CP103" i="25"/>
  <c r="CT103" i="25"/>
  <c r="CM103" i="25"/>
  <c r="CQ103" i="25"/>
  <c r="CU103" i="25"/>
  <c r="CN103" i="25"/>
  <c r="CR103" i="25"/>
  <c r="CS103" i="25"/>
  <c r="CP100" i="25"/>
  <c r="CT100" i="25"/>
  <c r="CM100" i="25"/>
  <c r="CQ100" i="25"/>
  <c r="CU100" i="25"/>
  <c r="CN100" i="25"/>
  <c r="CR100" i="25"/>
  <c r="CO100" i="25"/>
  <c r="CS100" i="25"/>
  <c r="CM99" i="25"/>
  <c r="CQ99" i="25"/>
  <c r="CU99" i="25"/>
  <c r="CN99" i="25"/>
  <c r="CR99" i="25"/>
  <c r="CS99" i="25"/>
  <c r="CT99" i="25"/>
  <c r="CO99" i="25"/>
  <c r="CP99" i="25"/>
  <c r="CM97" i="25"/>
  <c r="CQ97" i="25"/>
  <c r="CU97" i="25"/>
  <c r="CN97" i="25"/>
  <c r="CR97" i="25"/>
  <c r="CO97" i="25"/>
  <c r="CP97" i="25"/>
  <c r="CS97" i="25"/>
  <c r="CT97" i="25"/>
  <c r="CM95" i="25"/>
  <c r="CQ95" i="25"/>
  <c r="CU95" i="25"/>
  <c r="CN95" i="25"/>
  <c r="CR95" i="25"/>
  <c r="CS95" i="25"/>
  <c r="CT95" i="25"/>
  <c r="CO95" i="25"/>
  <c r="CP95" i="25"/>
  <c r="CM93" i="25"/>
  <c r="CQ93" i="25"/>
  <c r="CU93" i="25"/>
  <c r="CN93" i="25"/>
  <c r="CR93" i="25"/>
  <c r="CO93" i="25"/>
  <c r="CP93" i="25"/>
  <c r="CS93" i="25"/>
  <c r="CT93"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8" i="25"/>
  <c r="CP198" i="25"/>
  <c r="CT197" i="25"/>
  <c r="CP194" i="25"/>
  <c r="CT193" i="25"/>
  <c r="CT210" i="25" s="1"/>
  <c r="CR5" i="25"/>
  <c r="CN5" i="25"/>
  <c r="CQ5" i="25"/>
  <c r="CU5" i="25"/>
  <c r="CT5" i="25"/>
  <c r="G53" i="24"/>
  <c r="G79" i="24"/>
  <c r="G64" i="24"/>
  <c r="G42" i="24"/>
  <c r="CH199" i="25"/>
  <c r="CH198" i="25"/>
  <c r="G73" i="24" s="1"/>
  <c r="CH194" i="25"/>
  <c r="CH190" i="25"/>
  <c r="G71" i="24" s="1"/>
  <c r="CH188" i="25"/>
  <c r="CH186" i="25"/>
  <c r="CH183" i="25"/>
  <c r="CH182" i="25"/>
  <c r="CH178" i="25"/>
  <c r="CH174" i="25"/>
  <c r="CH172" i="25"/>
  <c r="CH170" i="25"/>
  <c r="CH167" i="25"/>
  <c r="CH166" i="25"/>
  <c r="CH160" i="25"/>
  <c r="CH158" i="25"/>
  <c r="CH156" i="25"/>
  <c r="CH153" i="25"/>
  <c r="CH152" i="25"/>
  <c r="CH144" i="25"/>
  <c r="CH142" i="25"/>
  <c r="CH140" i="25"/>
  <c r="CH137" i="25"/>
  <c r="CH136" i="25"/>
  <c r="CH132" i="25"/>
  <c r="CH128" i="25"/>
  <c r="CH126" i="25"/>
  <c r="CH124" i="25"/>
  <c r="CH121" i="25"/>
  <c r="CH120" i="25"/>
  <c r="CH116" i="25"/>
  <c r="CH112" i="25"/>
  <c r="CH110" i="25"/>
  <c r="CH108" i="25"/>
  <c r="CH105" i="25"/>
  <c r="CH104" i="25"/>
  <c r="CH100" i="25"/>
  <c r="CH96" i="25"/>
  <c r="CH94" i="25"/>
  <c r="CH92" i="25"/>
  <c r="CH90" i="25"/>
  <c r="CH89" i="25"/>
  <c r="CH85" i="25"/>
  <c r="CH81" i="25"/>
  <c r="CH79" i="25"/>
  <c r="CH77" i="25"/>
  <c r="G72" i="24" s="1"/>
  <c r="CH74" i="25"/>
  <c r="CH73" i="25"/>
  <c r="CH65" i="25"/>
  <c r="CH9" i="25"/>
  <c r="CH41" i="25"/>
  <c r="CH69" i="25"/>
  <c r="CH63" i="25"/>
  <c r="CH61" i="25"/>
  <c r="CH53" i="25"/>
  <c r="CH49" i="25"/>
  <c r="CH45" i="25"/>
  <c r="CH37" i="25"/>
  <c r="CH21" i="25"/>
  <c r="CH17" i="25"/>
  <c r="CH13" i="25"/>
  <c r="CH189" i="25"/>
  <c r="CH173" i="25"/>
  <c r="CH159" i="25"/>
  <c r="CH143" i="25"/>
  <c r="CH127" i="25"/>
  <c r="CH111" i="25"/>
  <c r="CH95" i="25"/>
  <c r="CH80" i="25"/>
  <c r="CH64" i="25"/>
  <c r="CH59" i="25"/>
  <c r="CH54" i="25"/>
  <c r="CH48" i="25"/>
  <c r="CH43" i="25"/>
  <c r="CH38" i="25"/>
  <c r="CH32" i="25"/>
  <c r="CH27" i="25"/>
  <c r="CH22" i="25"/>
  <c r="CH16" i="25"/>
  <c r="CH11" i="25"/>
  <c r="CH6" i="25"/>
  <c r="G65" i="24"/>
  <c r="G68" i="24"/>
  <c r="G78" i="24"/>
  <c r="G61" i="24"/>
  <c r="G60" i="24"/>
  <c r="G75" i="24"/>
  <c r="G43" i="24"/>
  <c r="CH200" i="25"/>
  <c r="G38" i="24" s="1"/>
  <c r="CH195" i="25"/>
  <c r="CH185" i="25"/>
  <c r="CH184" i="25"/>
  <c r="CH179" i="25"/>
  <c r="G67" i="24" s="1"/>
  <c r="CH169" i="25"/>
  <c r="CH168" i="25"/>
  <c r="CH163" i="25"/>
  <c r="CH155" i="25"/>
  <c r="CH154" i="25"/>
  <c r="CH149" i="25"/>
  <c r="CH139" i="25"/>
  <c r="CH138" i="25"/>
  <c r="CH133" i="25"/>
  <c r="CH123" i="25"/>
  <c r="CH122" i="25"/>
  <c r="CH117" i="25"/>
  <c r="CH107" i="25"/>
  <c r="CH106" i="25"/>
  <c r="CH101" i="25"/>
  <c r="CH91" i="25"/>
  <c r="CH86" i="25"/>
  <c r="CH76" i="25"/>
  <c r="CH75" i="25"/>
  <c r="CH70" i="25"/>
  <c r="CH60" i="25"/>
  <c r="CH55" i="25"/>
  <c r="CH50" i="25"/>
  <c r="CH44" i="25"/>
  <c r="CH39" i="25"/>
  <c r="CH34" i="25"/>
  <c r="CH28" i="25"/>
  <c r="CH23" i="25"/>
  <c r="CH18" i="25"/>
  <c r="CH12" i="25"/>
  <c r="CH7" i="25"/>
  <c r="G70" i="24"/>
  <c r="G76" i="24"/>
  <c r="G54" i="24"/>
  <c r="G45" i="24"/>
  <c r="CH197" i="25"/>
  <c r="CH196" i="25"/>
  <c r="CH191" i="25"/>
  <c r="CH181" i="25"/>
  <c r="CH180" i="25"/>
  <c r="CH175" i="25"/>
  <c r="CH165" i="25"/>
  <c r="CH164" i="25"/>
  <c r="G48" i="24" s="1"/>
  <c r="CH161" i="25"/>
  <c r="CH151" i="25"/>
  <c r="CH150" i="25"/>
  <c r="CH145" i="25"/>
  <c r="CH135" i="25"/>
  <c r="CH134" i="25"/>
  <c r="CH129" i="25"/>
  <c r="CH119" i="25"/>
  <c r="CH118" i="25"/>
  <c r="CH113" i="25"/>
  <c r="CH103" i="25"/>
  <c r="CH102" i="25"/>
  <c r="CH97"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3" i="25"/>
  <c r="CH210" i="25" s="1"/>
  <c r="CH192" i="25"/>
  <c r="CH187" i="25"/>
  <c r="CH177" i="25"/>
  <c r="CH176" i="25"/>
  <c r="CH171" i="25"/>
  <c r="CH162" i="25"/>
  <c r="CH157" i="25"/>
  <c r="CH147" i="25"/>
  <c r="CH146" i="25"/>
  <c r="CH141" i="25"/>
  <c r="CH131" i="25"/>
  <c r="CH130" i="25"/>
  <c r="CH125" i="25"/>
  <c r="CH115" i="25"/>
  <c r="CH114" i="25"/>
  <c r="CH109" i="25"/>
  <c r="CH99" i="25"/>
  <c r="CH98" i="25"/>
  <c r="CH93" i="25"/>
  <c r="CH84" i="25"/>
  <c r="CH83" i="25"/>
  <c r="CH78" i="25"/>
  <c r="CH68" i="25"/>
  <c r="CH67" i="25"/>
  <c r="CH58" i="25"/>
  <c r="CH52" i="25"/>
  <c r="CH47" i="25"/>
  <c r="CH42" i="25"/>
  <c r="CH36" i="25"/>
  <c r="CH31" i="25"/>
  <c r="CH26" i="25"/>
  <c r="CH20" i="25"/>
  <c r="CH15" i="25"/>
  <c r="CH10" i="25"/>
  <c r="CH5" i="25"/>
  <c r="CR216" i="25" l="1"/>
  <c r="BK216" i="25"/>
  <c r="CP214" i="25"/>
  <c r="CO216" i="25"/>
  <c r="BJ216" i="25"/>
  <c r="BL216" i="25"/>
  <c r="BS214" i="25"/>
  <c r="BN214" i="25"/>
  <c r="AT217" i="25"/>
  <c r="AT219" i="25" s="1"/>
  <c r="CN216" i="25"/>
  <c r="BR209" i="25"/>
  <c r="AN24" i="42"/>
  <c r="AK24" i="42"/>
  <c r="AJ24" i="42"/>
  <c r="AL24" i="42"/>
  <c r="AM24" i="42"/>
  <c r="Y30" i="45" s="1"/>
  <c r="AR18" i="42"/>
  <c r="AS18" i="42"/>
  <c r="Y15" i="15" s="1"/>
  <c r="E11" i="47" s="1"/>
  <c r="AT18" i="42"/>
  <c r="AQ18" i="42"/>
  <c r="AQ26" i="42" s="1"/>
  <c r="AP18" i="42"/>
  <c r="AK5" i="42"/>
  <c r="AJ5" i="42"/>
  <c r="AL5" i="42"/>
  <c r="AM5" i="42"/>
  <c r="AN5" i="42"/>
  <c r="AE26" i="42"/>
  <c r="AF26" i="42"/>
  <c r="X26" i="42"/>
  <c r="AR24" i="42"/>
  <c r="AS24" i="42"/>
  <c r="Y24" i="15" s="1"/>
  <c r="AT24" i="42"/>
  <c r="AQ24" i="42"/>
  <c r="AP24" i="42"/>
  <c r="AG26" i="42"/>
  <c r="X18" i="15"/>
  <c r="X17" i="45"/>
  <c r="AA26" i="42"/>
  <c r="AL6" i="42"/>
  <c r="AM6" i="42"/>
  <c r="Y18" i="45" s="1"/>
  <c r="E43" i="46" s="1"/>
  <c r="AN6" i="42"/>
  <c r="AK6" i="42"/>
  <c r="AJ6" i="42"/>
  <c r="AD26" i="42"/>
  <c r="X32" i="45"/>
  <c r="Z26" i="42"/>
  <c r="Y18" i="15"/>
  <c r="Y21" i="15" s="1"/>
  <c r="AM23" i="42"/>
  <c r="Y29" i="45" s="1"/>
  <c r="AN23" i="42"/>
  <c r="AK23" i="42"/>
  <c r="AJ23" i="42"/>
  <c r="AL23" i="42"/>
  <c r="AN12" i="42"/>
  <c r="AN14" i="42" s="1"/>
  <c r="AK12" i="42"/>
  <c r="AJ12" i="42"/>
  <c r="AJ14" i="42" s="1"/>
  <c r="AL12" i="42"/>
  <c r="AL14" i="42" s="1"/>
  <c r="AM12" i="42"/>
  <c r="AM14" i="42" s="1"/>
  <c r="Y24" i="45" s="1"/>
  <c r="Y27" i="45" s="1"/>
  <c r="E13" i="46" s="1"/>
  <c r="R10" i="42"/>
  <c r="AM8" i="42"/>
  <c r="AM10" i="42" s="1"/>
  <c r="Y21" i="45" s="1"/>
  <c r="E12" i="46" s="1"/>
  <c r="AN8" i="42"/>
  <c r="AN10" i="42" s="1"/>
  <c r="AK8" i="42"/>
  <c r="AK10" i="42" s="1"/>
  <c r="AJ8" i="42"/>
  <c r="AJ10" i="42" s="1"/>
  <c r="AL8" i="42"/>
  <c r="AL10" i="42" s="1"/>
  <c r="AQ23" i="42"/>
  <c r="AP23" i="42"/>
  <c r="AR23" i="42"/>
  <c r="AS23" i="42"/>
  <c r="Y23" i="15" s="1"/>
  <c r="Y26" i="15" s="1"/>
  <c r="Y31" i="15" s="1"/>
  <c r="AT23" i="42"/>
  <c r="AH26" i="42"/>
  <c r="AB26" i="42"/>
  <c r="AR26" i="42"/>
  <c r="CK209" i="25"/>
  <c r="CH216" i="25"/>
  <c r="CL238" i="25"/>
  <c r="BH216" i="25"/>
  <c r="CK225" i="25"/>
  <c r="CH206" i="25"/>
  <c r="BN209" i="25"/>
  <c r="CL216" i="25"/>
  <c r="CL213" i="25"/>
  <c r="CK214" i="25"/>
  <c r="CB217" i="25"/>
  <c r="CB219" i="25" s="1"/>
  <c r="CJ213" i="25"/>
  <c r="CJ216" i="25"/>
  <c r="CL209" i="25"/>
  <c r="CJ238" i="25"/>
  <c r="CC217" i="25"/>
  <c r="CC219" i="25" s="1"/>
  <c r="BZ217" i="25"/>
  <c r="BZ219" i="25" s="1"/>
  <c r="CE229" i="25"/>
  <c r="CE231" i="25" s="1"/>
  <c r="CQ238" i="25"/>
  <c r="BM209" i="25"/>
  <c r="BH209" i="25"/>
  <c r="CK213" i="25"/>
  <c r="CK206" i="25"/>
  <c r="CK216" i="25"/>
  <c r="CF229" i="25"/>
  <c r="CF231" i="25" s="1"/>
  <c r="CJ225" i="25"/>
  <c r="CH238" i="25"/>
  <c r="CH214" i="25"/>
  <c r="CU238" i="25"/>
  <c r="CO225" i="25"/>
  <c r="CN225" i="25"/>
  <c r="CT214" i="25"/>
  <c r="CR206" i="25"/>
  <c r="CQ206" i="25"/>
  <c r="CQ216" i="25"/>
  <c r="CN214" i="25"/>
  <c r="CP238" i="25"/>
  <c r="CS209" i="25"/>
  <c r="CS225" i="25"/>
  <c r="BP216" i="25"/>
  <c r="BO216" i="25"/>
  <c r="BH214" i="25"/>
  <c r="BR214" i="25"/>
  <c r="BI225" i="25"/>
  <c r="BQ209" i="25"/>
  <c r="BM213" i="25"/>
  <c r="BH213" i="25"/>
  <c r="BP206" i="25"/>
  <c r="BS206" i="25"/>
  <c r="BL206" i="25"/>
  <c r="BF209" i="25"/>
  <c r="BQ225" i="25"/>
  <c r="BH225" i="25"/>
  <c r="BR225" i="25"/>
  <c r="CT216" i="25"/>
  <c r="CL206" i="25"/>
  <c r="BF225" i="25"/>
  <c r="BQ214" i="25"/>
  <c r="CL225" i="25"/>
  <c r="BX217" i="25"/>
  <c r="BX219" i="25" s="1"/>
  <c r="AT229" i="25"/>
  <c r="AT231" i="25" s="1"/>
  <c r="CU225" i="25"/>
  <c r="CT225" i="25"/>
  <c r="CO206" i="25"/>
  <c r="CM206" i="25"/>
  <c r="CO213" i="25"/>
  <c r="CN213" i="25"/>
  <c r="CS214" i="25"/>
  <c r="CU214" i="25"/>
  <c r="CO238" i="25"/>
  <c r="CP216" i="25"/>
  <c r="BF206" i="25"/>
  <c r="BR213" i="25"/>
  <c r="BI213" i="25"/>
  <c r="BS213" i="25"/>
  <c r="BO206" i="25"/>
  <c r="BM206" i="25"/>
  <c r="BR206" i="25"/>
  <c r="BM225" i="25"/>
  <c r="BS225" i="25"/>
  <c r="BN225" i="25"/>
  <c r="BQ216" i="25"/>
  <c r="BI214" i="25"/>
  <c r="CL214" i="25"/>
  <c r="BJ209" i="25"/>
  <c r="CH209" i="25"/>
  <c r="CN238" i="25"/>
  <c r="CM225" i="25"/>
  <c r="CP225" i="25"/>
  <c r="CN206" i="25"/>
  <c r="CT206" i="25"/>
  <c r="CU213" i="25"/>
  <c r="CT213" i="25"/>
  <c r="CO214" i="25"/>
  <c r="CQ214" i="25"/>
  <c r="BM214" i="25"/>
  <c r="BR216" i="25"/>
  <c r="BP214" i="25"/>
  <c r="BO214" i="25"/>
  <c r="BJ214" i="25"/>
  <c r="BI209" i="25"/>
  <c r="BS209" i="25"/>
  <c r="BN213" i="25"/>
  <c r="BP213" i="25"/>
  <c r="BO213" i="25"/>
  <c r="CS238" i="25"/>
  <c r="BK206" i="25"/>
  <c r="BH206" i="25"/>
  <c r="BN206" i="25"/>
  <c r="BP225" i="25"/>
  <c r="BO225" i="25"/>
  <c r="BJ225" i="25"/>
  <c r="BJ213" i="25"/>
  <c r="BI216" i="25"/>
  <c r="CH225" i="25"/>
  <c r="CT238" i="25"/>
  <c r="CR238" i="25"/>
  <c r="CQ225" i="25"/>
  <c r="CR225" i="25"/>
  <c r="CS206" i="25"/>
  <c r="CU206" i="25"/>
  <c r="CP206" i="25"/>
  <c r="CS216" i="25"/>
  <c r="CU216" i="25"/>
  <c r="CR214" i="25"/>
  <c r="CM214" i="25"/>
  <c r="CM238" i="25"/>
  <c r="BS216" i="25"/>
  <c r="BN216" i="25"/>
  <c r="BL214" i="25"/>
  <c r="BK214" i="25"/>
  <c r="BF214" i="25"/>
  <c r="BP209" i="25"/>
  <c r="BO209" i="25"/>
  <c r="BQ213" i="25"/>
  <c r="BL213" i="25"/>
  <c r="BI206" i="25"/>
  <c r="BQ206" i="25"/>
  <c r="BJ206" i="25"/>
  <c r="BL225" i="25"/>
  <c r="BK225" i="25"/>
  <c r="BF216" i="25"/>
  <c r="CB229" i="25"/>
  <c r="CB231" i="25" s="1"/>
  <c r="BV217" i="25"/>
  <c r="BV219" i="25" s="1"/>
  <c r="CG229" i="25"/>
  <c r="CG231" i="25" s="1"/>
  <c r="CA229" i="25"/>
  <c r="CA231" i="25" s="1"/>
  <c r="CH211" i="25"/>
  <c r="CH228" i="25"/>
  <c r="CU228" i="25"/>
  <c r="CU211" i="25"/>
  <c r="CT211" i="25"/>
  <c r="CT228" i="25"/>
  <c r="CU222" i="25"/>
  <c r="CU208" i="25"/>
  <c r="CT208" i="25"/>
  <c r="CT222" i="25"/>
  <c r="BQ228" i="25"/>
  <c r="BQ211" i="25"/>
  <c r="BL228" i="25"/>
  <c r="BL211" i="25"/>
  <c r="BK228" i="25"/>
  <c r="BK211" i="25"/>
  <c r="BM208" i="25"/>
  <c r="BH208" i="25"/>
  <c r="BR208" i="25"/>
  <c r="BF213" i="25"/>
  <c r="CK208" i="25"/>
  <c r="CK222" i="25"/>
  <c r="CD217" i="25"/>
  <c r="CD219" i="25" s="1"/>
  <c r="CJ228" i="25"/>
  <c r="CJ211" i="25"/>
  <c r="CM228" i="25"/>
  <c r="CM211" i="25"/>
  <c r="CP211" i="25"/>
  <c r="CP228" i="25"/>
  <c r="CM222" i="25"/>
  <c r="CM208" i="25"/>
  <c r="CP208" i="25"/>
  <c r="CP222" i="25"/>
  <c r="CS213" i="25"/>
  <c r="CS228" i="25"/>
  <c r="CS211" i="25"/>
  <c r="BM228" i="25"/>
  <c r="BM211" i="25"/>
  <c r="BH228" i="25"/>
  <c r="BH211" i="25"/>
  <c r="BI208" i="25"/>
  <c r="BS208" i="25"/>
  <c r="BN208" i="25"/>
  <c r="CL228" i="25"/>
  <c r="CL211" i="25"/>
  <c r="CH222" i="25"/>
  <c r="CH208" i="25"/>
  <c r="CH213" i="25"/>
  <c r="CQ228" i="25"/>
  <c r="CQ211" i="25"/>
  <c r="CR228" i="25"/>
  <c r="CR211" i="25"/>
  <c r="CQ222" i="25"/>
  <c r="CQ208" i="25"/>
  <c r="CR208" i="25"/>
  <c r="CR222" i="25"/>
  <c r="CM213" i="25"/>
  <c r="CP213" i="25"/>
  <c r="CS208" i="25"/>
  <c r="CS222" i="25"/>
  <c r="BF228" i="25"/>
  <c r="BF211" i="25"/>
  <c r="BR228" i="25"/>
  <c r="BR211" i="25"/>
  <c r="BN228" i="25"/>
  <c r="BN211" i="25"/>
  <c r="BI228" i="25"/>
  <c r="BI211" i="25"/>
  <c r="BS228" i="25"/>
  <c r="BS211" i="25"/>
  <c r="BK213" i="25"/>
  <c r="BP208" i="25"/>
  <c r="BO208" i="25"/>
  <c r="BJ208" i="25"/>
  <c r="CL208" i="25"/>
  <c r="CL222" i="25"/>
  <c r="CO228" i="25"/>
  <c r="CO211" i="25"/>
  <c r="CN228" i="25"/>
  <c r="CN211" i="25"/>
  <c r="CO208" i="25"/>
  <c r="CO222" i="25"/>
  <c r="CN208" i="25"/>
  <c r="CN222" i="25"/>
  <c r="CQ213" i="25"/>
  <c r="CR213" i="25"/>
  <c r="BF208" i="25"/>
  <c r="BJ211" i="25"/>
  <c r="BJ228" i="25"/>
  <c r="BP211" i="25"/>
  <c r="BP228" i="25"/>
  <c r="BO228" i="25"/>
  <c r="BO211" i="25"/>
  <c r="BQ208" i="25"/>
  <c r="BL208" i="25"/>
  <c r="BK208" i="25"/>
  <c r="CK228" i="25"/>
  <c r="CK211" i="25"/>
  <c r="CJ208" i="25"/>
  <c r="CJ222" i="25"/>
  <c r="CF217" i="25"/>
  <c r="CF219" i="25" s="1"/>
  <c r="CC229" i="25"/>
  <c r="CC231" i="25" s="1"/>
  <c r="BW229" i="25"/>
  <c r="BW231" i="25" s="1"/>
  <c r="BX229" i="25"/>
  <c r="BX231" i="25" s="1"/>
  <c r="BY229" i="25"/>
  <c r="BY231" i="25" s="1"/>
  <c r="CH223" i="25"/>
  <c r="CH236" i="25"/>
  <c r="CH207" i="25"/>
  <c r="CS223" i="25"/>
  <c r="CS236" i="25"/>
  <c r="CS207" i="25"/>
  <c r="CU207" i="25"/>
  <c r="CU223" i="25"/>
  <c r="CU236" i="25"/>
  <c r="CP236" i="25"/>
  <c r="CP207" i="25"/>
  <c r="CP223" i="25"/>
  <c r="CQ235" i="25"/>
  <c r="CQ224" i="25"/>
  <c r="CQ215" i="25"/>
  <c r="CR224" i="25"/>
  <c r="CR215" i="25"/>
  <c r="CR235" i="25"/>
  <c r="BR236" i="25"/>
  <c r="BR223" i="25"/>
  <c r="BM223" i="25"/>
  <c r="BM236" i="25"/>
  <c r="BH236" i="25"/>
  <c r="BH223" i="25"/>
  <c r="BH235" i="25"/>
  <c r="BH224" i="25"/>
  <c r="BH215" i="25"/>
  <c r="BK235" i="25"/>
  <c r="BK224" i="25"/>
  <c r="BK215" i="25"/>
  <c r="BQ235" i="25"/>
  <c r="BQ224" i="25"/>
  <c r="BQ215" i="25"/>
  <c r="BL235" i="25"/>
  <c r="BL224" i="25"/>
  <c r="BL215" i="25"/>
  <c r="CK223" i="25"/>
  <c r="CK236" i="25"/>
  <c r="CK207" i="25"/>
  <c r="CC240" i="25"/>
  <c r="CC242" i="25" s="1"/>
  <c r="CH235" i="25"/>
  <c r="CH224" i="25"/>
  <c r="CH215" i="25"/>
  <c r="CO223" i="25"/>
  <c r="CO236" i="25"/>
  <c r="CO207" i="25"/>
  <c r="CQ207" i="25"/>
  <c r="CQ223" i="25"/>
  <c r="CQ236" i="25"/>
  <c r="CO235" i="25"/>
  <c r="CO224" i="25"/>
  <c r="CO215" i="25"/>
  <c r="CN224" i="25"/>
  <c r="CN215" i="25"/>
  <c r="CN235" i="25"/>
  <c r="CS235" i="25"/>
  <c r="CS224" i="25"/>
  <c r="CS215" i="25"/>
  <c r="BN236" i="25"/>
  <c r="BN223" i="25"/>
  <c r="BI223" i="25"/>
  <c r="BI236" i="25"/>
  <c r="BP235" i="25"/>
  <c r="BP224" i="25"/>
  <c r="BP215" i="25"/>
  <c r="BR224" i="25"/>
  <c r="BR215" i="25"/>
  <c r="BR235" i="25"/>
  <c r="BM235" i="25"/>
  <c r="BM224" i="25"/>
  <c r="BM215" i="25"/>
  <c r="CL236" i="25"/>
  <c r="CL207" i="25"/>
  <c r="CL223" i="25"/>
  <c r="CL235" i="25"/>
  <c r="CL224" i="25"/>
  <c r="CL215" i="25"/>
  <c r="CJ207" i="25"/>
  <c r="CJ223" i="25"/>
  <c r="CJ236" i="25"/>
  <c r="CF240" i="25"/>
  <c r="CF242" i="25" s="1"/>
  <c r="BY240" i="25"/>
  <c r="BY242" i="25" s="1"/>
  <c r="AT240" i="25"/>
  <c r="AT242" i="25" s="1"/>
  <c r="CD240" i="25"/>
  <c r="CD242" i="25" s="1"/>
  <c r="CE240" i="25"/>
  <c r="CE242" i="25" s="1"/>
  <c r="CR207" i="25"/>
  <c r="CR223" i="25"/>
  <c r="CR236" i="25"/>
  <c r="CM207" i="25"/>
  <c r="CM223" i="25"/>
  <c r="CM236" i="25"/>
  <c r="CU235" i="25"/>
  <c r="CU224" i="25"/>
  <c r="CU215" i="25"/>
  <c r="CT235" i="25"/>
  <c r="CT224" i="25"/>
  <c r="CT215" i="25"/>
  <c r="BF235" i="25"/>
  <c r="BF224" i="25"/>
  <c r="BF215" i="25"/>
  <c r="BO223" i="25"/>
  <c r="BO236" i="25"/>
  <c r="BJ236" i="25"/>
  <c r="BJ223" i="25"/>
  <c r="BP236" i="25"/>
  <c r="BP223" i="25"/>
  <c r="BS235" i="25"/>
  <c r="BS224" i="25"/>
  <c r="BS215" i="25"/>
  <c r="BN224" i="25"/>
  <c r="BN215" i="25"/>
  <c r="BN235" i="25"/>
  <c r="BI235" i="25"/>
  <c r="BI224" i="25"/>
  <c r="BI215" i="25"/>
  <c r="CJ224" i="25"/>
  <c r="CJ215" i="25"/>
  <c r="CJ235" i="25"/>
  <c r="CB240" i="25"/>
  <c r="CB242" i="25" s="1"/>
  <c r="BZ240" i="25"/>
  <c r="BZ242" i="25" s="1"/>
  <c r="CA240" i="25"/>
  <c r="CA242" i="25" s="1"/>
  <c r="CN207" i="25"/>
  <c r="CN223" i="25"/>
  <c r="CN236" i="25"/>
  <c r="CT236" i="25"/>
  <c r="CT207" i="25"/>
  <c r="CT223" i="25"/>
  <c r="CM235" i="25"/>
  <c r="CM224" i="25"/>
  <c r="CM215" i="25"/>
  <c r="CP235" i="25"/>
  <c r="CP240" i="25" s="1"/>
  <c r="CP242" i="25" s="1"/>
  <c r="CP224" i="25"/>
  <c r="CP215" i="25"/>
  <c r="BS223" i="25"/>
  <c r="BS236" i="25"/>
  <c r="BK223" i="25"/>
  <c r="BK236" i="25"/>
  <c r="BQ223" i="25"/>
  <c r="BQ236" i="25"/>
  <c r="BL236" i="25"/>
  <c r="BL223" i="25"/>
  <c r="BO235" i="25"/>
  <c r="BO224" i="25"/>
  <c r="BO215" i="25"/>
  <c r="BJ224" i="25"/>
  <c r="BJ215" i="25"/>
  <c r="BJ235" i="25"/>
  <c r="BF236" i="25"/>
  <c r="BF223" i="25"/>
  <c r="CK235" i="25"/>
  <c r="CK224" i="25"/>
  <c r="CK215" i="25"/>
  <c r="BX240" i="25"/>
  <c r="BX242" i="25" s="1"/>
  <c r="CG240" i="25"/>
  <c r="CG242" i="25" s="1"/>
  <c r="BV240" i="25"/>
  <c r="BV242" i="25" s="1"/>
  <c r="BW240" i="25"/>
  <c r="BW242" i="25" s="1"/>
  <c r="E24" i="46"/>
  <c r="E31" i="46" s="1"/>
  <c r="G82" i="24"/>
  <c r="I82" i="24" s="1"/>
  <c r="G87" i="44"/>
  <c r="H87" i="44" s="1"/>
  <c r="G86" i="44"/>
  <c r="I86" i="44" s="1"/>
  <c r="G81" i="24"/>
  <c r="J81" i="24" s="1"/>
  <c r="E47" i="46"/>
  <c r="H47" i="46" s="1"/>
  <c r="E41" i="46"/>
  <c r="H41" i="46" s="1"/>
  <c r="Y32" i="45"/>
  <c r="G44" i="24"/>
  <c r="G71" i="44"/>
  <c r="G37" i="24"/>
  <c r="G52" i="24"/>
  <c r="G42" i="44"/>
  <c r="G52" i="44"/>
  <c r="G67" i="44"/>
  <c r="G76" i="44"/>
  <c r="G61" i="44"/>
  <c r="G49" i="24"/>
  <c r="G46" i="24"/>
  <c r="G58" i="24"/>
  <c r="G56" i="44"/>
  <c r="H56" i="44" s="1"/>
  <c r="G49" i="44"/>
  <c r="H49" i="44" s="1"/>
  <c r="G79" i="44"/>
  <c r="G63" i="24"/>
  <c r="I63" i="24" s="1"/>
  <c r="G47" i="24"/>
  <c r="G59" i="24"/>
  <c r="G66" i="24"/>
  <c r="I66" i="24" s="1"/>
  <c r="G54" i="44"/>
  <c r="G53" i="44"/>
  <c r="J53" i="44" s="1"/>
  <c r="G55" i="44"/>
  <c r="H55" i="44" s="1"/>
  <c r="G63" i="44"/>
  <c r="H63" i="44" s="1"/>
  <c r="G50" i="24"/>
  <c r="I50" i="24" s="1"/>
  <c r="G62" i="24"/>
  <c r="H62" i="24" s="1"/>
  <c r="G69" i="24"/>
  <c r="I69" i="24" s="1"/>
  <c r="G74" i="24"/>
  <c r="H74" i="24" s="1"/>
  <c r="G74" i="44"/>
  <c r="I74" i="44" s="1"/>
  <c r="G64" i="44"/>
  <c r="J64" i="44" s="1"/>
  <c r="G51" i="44"/>
  <c r="J51" i="44" s="1"/>
  <c r="D16" i="24"/>
  <c r="I46" i="44"/>
  <c r="J46" i="44"/>
  <c r="H46" i="44"/>
  <c r="I44" i="44"/>
  <c r="H44" i="44"/>
  <c r="J44" i="44"/>
  <c r="J59" i="44"/>
  <c r="I59" i="44"/>
  <c r="H59" i="44"/>
  <c r="H57" i="44"/>
  <c r="J57" i="44"/>
  <c r="I57" i="44"/>
  <c r="J82" i="44"/>
  <c r="H82" i="44"/>
  <c r="I82" i="44"/>
  <c r="J43" i="44"/>
  <c r="H43" i="44"/>
  <c r="I43" i="44"/>
  <c r="J58" i="44"/>
  <c r="H58" i="44"/>
  <c r="I58" i="44"/>
  <c r="I84" i="44"/>
  <c r="J84" i="44"/>
  <c r="H84" i="44"/>
  <c r="J50" i="44"/>
  <c r="H50" i="44"/>
  <c r="I50" i="44"/>
  <c r="I68" i="44"/>
  <c r="J68" i="44"/>
  <c r="H68" i="44"/>
  <c r="J42" i="44"/>
  <c r="H42" i="44"/>
  <c r="I42" i="44"/>
  <c r="H45" i="44"/>
  <c r="J45" i="44"/>
  <c r="I45" i="44"/>
  <c r="H81" i="44"/>
  <c r="J81" i="44"/>
  <c r="I81" i="44"/>
  <c r="I80" i="44"/>
  <c r="H80" i="44"/>
  <c r="J80" i="44"/>
  <c r="H77" i="44"/>
  <c r="J77" i="44"/>
  <c r="I77" i="44"/>
  <c r="J47" i="44"/>
  <c r="H47" i="44"/>
  <c r="I47" i="44"/>
  <c r="I52" i="44"/>
  <c r="J52" i="44"/>
  <c r="H52" i="44"/>
  <c r="J71" i="44"/>
  <c r="H71" i="44"/>
  <c r="I71" i="44"/>
  <c r="J67" i="44"/>
  <c r="H67" i="44"/>
  <c r="I67" i="44"/>
  <c r="I76" i="44"/>
  <c r="J76" i="44"/>
  <c r="H76" i="44"/>
  <c r="H61" i="44"/>
  <c r="J61" i="44"/>
  <c r="I61" i="44"/>
  <c r="J75" i="44"/>
  <c r="I75" i="44"/>
  <c r="H75" i="44"/>
  <c r="J66" i="44"/>
  <c r="H66" i="44"/>
  <c r="I66" i="44"/>
  <c r="I48" i="44"/>
  <c r="J48" i="44"/>
  <c r="H48" i="44"/>
  <c r="H65" i="44"/>
  <c r="J65" i="44"/>
  <c r="I65" i="44"/>
  <c r="H69" i="44"/>
  <c r="J69" i="44"/>
  <c r="I69" i="44"/>
  <c r="J79" i="44"/>
  <c r="I79" i="44"/>
  <c r="H79" i="44"/>
  <c r="J78" i="44"/>
  <c r="H78" i="44"/>
  <c r="I78" i="44"/>
  <c r="J62" i="44"/>
  <c r="H62" i="44"/>
  <c r="I62" i="44"/>
  <c r="I60" i="44"/>
  <c r="J60" i="44"/>
  <c r="H60" i="44"/>
  <c r="J83" i="44"/>
  <c r="H83" i="44"/>
  <c r="I83" i="44"/>
  <c r="H73" i="44"/>
  <c r="I73" i="44"/>
  <c r="J73" i="44"/>
  <c r="J54" i="44"/>
  <c r="H54" i="44"/>
  <c r="I54" i="44"/>
  <c r="I72" i="44"/>
  <c r="H72" i="44"/>
  <c r="J72" i="44"/>
  <c r="J70" i="44"/>
  <c r="H70" i="44"/>
  <c r="I70" i="44"/>
  <c r="J63" i="44"/>
  <c r="I63" i="44"/>
  <c r="I44" i="24"/>
  <c r="H44" i="24"/>
  <c r="J44" i="24"/>
  <c r="I43" i="24"/>
  <c r="H43" i="24"/>
  <c r="J43" i="24"/>
  <c r="I57" i="24"/>
  <c r="H57" i="24"/>
  <c r="J57" i="24"/>
  <c r="I55" i="24"/>
  <c r="H55" i="24"/>
  <c r="J55" i="24"/>
  <c r="I45" i="24"/>
  <c r="H45" i="24"/>
  <c r="J45" i="24"/>
  <c r="I70" i="24"/>
  <c r="J70" i="24"/>
  <c r="H70" i="24"/>
  <c r="I61" i="24"/>
  <c r="H61" i="24"/>
  <c r="J61" i="24"/>
  <c r="I52" i="24"/>
  <c r="H52" i="24"/>
  <c r="J52" i="24"/>
  <c r="BT136"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BT85" i="25"/>
  <c r="BT182" i="25"/>
  <c r="K75" i="44"/>
  <c r="BT21" i="25"/>
  <c r="BT35" i="25"/>
  <c r="BT66" i="25"/>
  <c r="BT67" i="25"/>
  <c r="BT69" i="25"/>
  <c r="BT125" i="25"/>
  <c r="BT145" i="25"/>
  <c r="BT163" i="25"/>
  <c r="BT164" i="25"/>
  <c r="BT183" i="25"/>
  <c r="BT190" i="25"/>
  <c r="BT198" i="25"/>
  <c r="K78" i="44" s="1"/>
  <c r="BT30" i="25"/>
  <c r="BT63" i="25"/>
  <c r="BT106" i="25"/>
  <c r="K45" i="44"/>
  <c r="K44" i="44"/>
  <c r="BT39" i="25"/>
  <c r="BT70" i="25"/>
  <c r="BT132" i="25"/>
  <c r="BT170" i="25"/>
  <c r="BT32" i="25"/>
  <c r="BT64" i="25"/>
  <c r="BT140" i="25"/>
  <c r="BT11" i="25"/>
  <c r="BT42" i="25"/>
  <c r="BT43" i="25"/>
  <c r="BT44" i="25"/>
  <c r="BT60" i="25"/>
  <c r="BT117" i="25"/>
  <c r="BT133" i="25"/>
  <c r="BT134" i="25"/>
  <c r="BT149" i="25"/>
  <c r="BT82" i="25"/>
  <c r="BT36" i="25"/>
  <c r="BT109" i="25"/>
  <c r="BT142" i="25"/>
  <c r="BT191" i="25"/>
  <c r="BT197" i="25"/>
  <c r="BT178" i="25"/>
  <c r="K62" i="44"/>
  <c r="BT65" i="25"/>
  <c r="BT108" i="25"/>
  <c r="BT49" i="25"/>
  <c r="K84" i="44"/>
  <c r="BT23" i="25"/>
  <c r="BT24" i="25"/>
  <c r="BT116" i="25"/>
  <c r="BT45" i="25"/>
  <c r="K73" i="44"/>
  <c r="BT19" i="25"/>
  <c r="BT20" i="25"/>
  <c r="BT90" i="25"/>
  <c r="BT91" i="25"/>
  <c r="BT92" i="25"/>
  <c r="BT141" i="25"/>
  <c r="BT148" i="25"/>
  <c r="BT165" i="25"/>
  <c r="BT166" i="25"/>
  <c r="BT192" i="25"/>
  <c r="K82" i="44"/>
  <c r="BT46" i="25"/>
  <c r="BT48" i="25"/>
  <c r="BT87" i="25"/>
  <c r="BT121" i="25"/>
  <c r="BT138" i="25"/>
  <c r="BT6" i="25"/>
  <c r="BT7" i="25"/>
  <c r="BT8" i="25"/>
  <c r="BT9" i="25"/>
  <c r="BT38" i="25"/>
  <c r="BT41" i="25"/>
  <c r="BT55" i="25"/>
  <c r="BT56" i="25"/>
  <c r="BT57" i="25"/>
  <c r="BT73" i="25"/>
  <c r="BT96" i="25"/>
  <c r="BT114" i="25"/>
  <c r="BT115" i="25"/>
  <c r="BT130" i="25"/>
  <c r="BT155" i="25"/>
  <c r="BT168" i="25"/>
  <c r="BT169" i="25"/>
  <c r="BT89" i="25"/>
  <c r="BT139" i="25"/>
  <c r="BT10" i="25"/>
  <c r="BT26" i="25"/>
  <c r="BT27" i="25"/>
  <c r="BT29" i="25"/>
  <c r="BT74" i="25"/>
  <c r="BT75" i="25"/>
  <c r="BT98" i="25"/>
  <c r="BT101" i="25"/>
  <c r="BT119" i="25"/>
  <c r="BT120" i="25"/>
  <c r="BT160" i="25"/>
  <c r="BT174" i="25"/>
  <c r="BT176" i="25"/>
  <c r="BT177" i="25"/>
  <c r="K68" i="44" s="1"/>
  <c r="K59" i="44"/>
  <c r="K76" i="44"/>
  <c r="BT16" i="25"/>
  <c r="BT33" i="25"/>
  <c r="BT105" i="25"/>
  <c r="BT179" i="25"/>
  <c r="K48" i="44"/>
  <c r="K83" i="44"/>
  <c r="BT118" i="25"/>
  <c r="BT18" i="25"/>
  <c r="BT34" i="25"/>
  <c r="BT51" i="25"/>
  <c r="BT112" i="25"/>
  <c r="BT126" i="25"/>
  <c r="BT127" i="25"/>
  <c r="BT128" i="25"/>
  <c r="BT144" i="25"/>
  <c r="BT147" i="25"/>
  <c r="BT150" i="25"/>
  <c r="BT151" i="25"/>
  <c r="BT152" i="25"/>
  <c r="BT185" i="25"/>
  <c r="BT186" i="25"/>
  <c r="BT187" i="25"/>
  <c r="BT193" i="25"/>
  <c r="BT210" i="25" s="1"/>
  <c r="BT195" i="25"/>
  <c r="K65" i="44"/>
  <c r="BT31" i="25"/>
  <c r="BT62" i="25"/>
  <c r="BT137" i="25"/>
  <c r="BT161" i="25"/>
  <c r="BT162" i="25"/>
  <c r="BT180" i="25"/>
  <c r="K74" i="44"/>
  <c r="BT25" i="25"/>
  <c r="BT54" i="25"/>
  <c r="BT72" i="25"/>
  <c r="BT93" i="25"/>
  <c r="BT94" i="25"/>
  <c r="BT95" i="25"/>
  <c r="BT113" i="25"/>
  <c r="BT129" i="25"/>
  <c r="BT153" i="25"/>
  <c r="BT154" i="25"/>
  <c r="BT167" i="25"/>
  <c r="BT199" i="25"/>
  <c r="K69" i="44"/>
  <c r="K58" i="44"/>
  <c r="BT83" i="25"/>
  <c r="BT123" i="25"/>
  <c r="BT102" i="25"/>
  <c r="BT28" i="25"/>
  <c r="BT59" i="25"/>
  <c r="BT76" i="25"/>
  <c r="BT77" i="25"/>
  <c r="K77" i="44" s="1"/>
  <c r="BT103" i="25"/>
  <c r="BT104" i="25"/>
  <c r="BT135" i="25"/>
  <c r="BT159" i="25"/>
  <c r="BT172" i="25"/>
  <c r="BT173" i="25"/>
  <c r="K63" i="44" s="1"/>
  <c r="BT175" i="25"/>
  <c r="K60" i="44"/>
  <c r="BT17" i="25"/>
  <c r="BT88" i="25"/>
  <c r="K46" i="44"/>
  <c r="K80" i="44"/>
  <c r="BT131" i="25"/>
  <c r="BT156" i="25"/>
  <c r="BT58" i="25"/>
  <c r="BT99" i="25"/>
  <c r="BT37" i="25"/>
  <c r="BT50" i="25"/>
  <c r="BT52" i="25"/>
  <c r="BT53" i="25"/>
  <c r="BT68" i="25"/>
  <c r="BT110" i="25"/>
  <c r="BT111" i="25"/>
  <c r="K42" i="44" s="1"/>
  <c r="BT143" i="25"/>
  <c r="BT146" i="25"/>
  <c r="BT184" i="25"/>
  <c r="BT188" i="25"/>
  <c r="BT189" i="25"/>
  <c r="BT194" i="25"/>
  <c r="BT196" i="25"/>
  <c r="K53" i="44"/>
  <c r="K66" i="44"/>
  <c r="BT14" i="25"/>
  <c r="BT15" i="25"/>
  <c r="BT47" i="25"/>
  <c r="BT78" i="25"/>
  <c r="BT79" i="25"/>
  <c r="BT80" i="25"/>
  <c r="BT81" i="25"/>
  <c r="BT181" i="25"/>
  <c r="K50" i="44"/>
  <c r="BT22" i="25"/>
  <c r="BT40" i="25"/>
  <c r="BT71" i="25"/>
  <c r="BT200" i="25"/>
  <c r="K43" i="44" s="1"/>
  <c r="K70" i="44"/>
  <c r="BT84" i="25"/>
  <c r="BT107" i="25"/>
  <c r="BT12" i="25"/>
  <c r="BT13" i="25"/>
  <c r="BT61" i="25"/>
  <c r="BT97" i="25"/>
  <c r="BT100" i="25"/>
  <c r="BT157" i="25"/>
  <c r="BT158" i="25"/>
  <c r="BT171" i="25"/>
  <c r="BT86" i="25"/>
  <c r="BT122" i="25"/>
  <c r="BT124" i="25"/>
  <c r="K47" i="44"/>
  <c r="K81" i="44"/>
  <c r="CV5" i="25"/>
  <c r="CV74" i="25"/>
  <c r="CV6" i="25"/>
  <c r="CV166" i="25"/>
  <c r="CV152" i="25"/>
  <c r="CV144" i="25"/>
  <c r="CV140" i="25"/>
  <c r="CV78" i="25"/>
  <c r="CV38" i="25"/>
  <c r="CV34" i="25"/>
  <c r="K77" i="24"/>
  <c r="CV126" i="25"/>
  <c r="CV118" i="25"/>
  <c r="CV102" i="25"/>
  <c r="CV91" i="25"/>
  <c r="CV87" i="25"/>
  <c r="CV54" i="25"/>
  <c r="CV164" i="25"/>
  <c r="CV150" i="25"/>
  <c r="CV142" i="25"/>
  <c r="CV134" i="25"/>
  <c r="CV168" i="25"/>
  <c r="CV154" i="25"/>
  <c r="CV146" i="25"/>
  <c r="CV138" i="25"/>
  <c r="CV130" i="25"/>
  <c r="CV36" i="25"/>
  <c r="CV10" i="25"/>
  <c r="CV174" i="25"/>
  <c r="CV170" i="25"/>
  <c r="CV160" i="25"/>
  <c r="CV156" i="25"/>
  <c r="CV148" i="25"/>
  <c r="CV136" i="25"/>
  <c r="CV132" i="25"/>
  <c r="CV122" i="25"/>
  <c r="CV114" i="25"/>
  <c r="CV110" i="25"/>
  <c r="CV106" i="25"/>
  <c r="CV98" i="25"/>
  <c r="CV94" i="25"/>
  <c r="CV70" i="25"/>
  <c r="CV66" i="25"/>
  <c r="CV62" i="25"/>
  <c r="CV58" i="25"/>
  <c r="CV46" i="25"/>
  <c r="CV12" i="25"/>
  <c r="CV158" i="25"/>
  <c r="CV172" i="25"/>
  <c r="CV162" i="25"/>
  <c r="CV76" i="25"/>
  <c r="CV124" i="25"/>
  <c r="CV120" i="25"/>
  <c r="CV116" i="25"/>
  <c r="CV112" i="25"/>
  <c r="CV108" i="25"/>
  <c r="CV104" i="25"/>
  <c r="CV100" i="25"/>
  <c r="CV96" i="25"/>
  <c r="CV92" i="25"/>
  <c r="CV89" i="25"/>
  <c r="CV85" i="25"/>
  <c r="CV72" i="25"/>
  <c r="CV68" i="25"/>
  <c r="CV64" i="25"/>
  <c r="CV60" i="25"/>
  <c r="CV56" i="25"/>
  <c r="CV52" i="25"/>
  <c r="CV48" i="25"/>
  <c r="CV44" i="25"/>
  <c r="CV8" i="25"/>
  <c r="K79" i="24"/>
  <c r="K68" i="24"/>
  <c r="K70" i="24"/>
  <c r="K75" i="24"/>
  <c r="CV196" i="25"/>
  <c r="CV188" i="25"/>
  <c r="CV180" i="25"/>
  <c r="CV197" i="25"/>
  <c r="CV189" i="25"/>
  <c r="CV181" i="25"/>
  <c r="CV169" i="25"/>
  <c r="K52" i="24" s="1"/>
  <c r="CV151" i="25"/>
  <c r="CV143" i="25"/>
  <c r="CV135" i="25"/>
  <c r="CV128" i="25"/>
  <c r="CV81" i="25"/>
  <c r="CV127" i="25"/>
  <c r="CV119" i="25"/>
  <c r="CV111" i="25"/>
  <c r="CV103" i="25"/>
  <c r="CV95" i="25"/>
  <c r="CV88" i="25"/>
  <c r="CV80" i="25"/>
  <c r="CV42" i="25"/>
  <c r="CV73" i="25"/>
  <c r="CV65" i="25"/>
  <c r="CV57" i="25"/>
  <c r="CV49" i="25"/>
  <c r="CV41" i="25"/>
  <c r="CV35" i="25"/>
  <c r="CV28" i="25"/>
  <c r="CV20" i="25"/>
  <c r="CV29" i="25"/>
  <c r="CV21" i="25"/>
  <c r="CV13" i="25"/>
  <c r="K80" i="24"/>
  <c r="K60" i="24"/>
  <c r="K57" i="24"/>
  <c r="K65" i="24"/>
  <c r="K50" i="24"/>
  <c r="K42" i="24"/>
  <c r="CV198" i="25"/>
  <c r="K73" i="24" s="1"/>
  <c r="CV190" i="25"/>
  <c r="CV182" i="25"/>
  <c r="K45" i="24"/>
  <c r="CV199" i="25"/>
  <c r="CV191" i="25"/>
  <c r="CV183" i="25"/>
  <c r="CV175" i="25"/>
  <c r="CV167" i="25"/>
  <c r="K51" i="24" s="1"/>
  <c r="CV161" i="25"/>
  <c r="CV153" i="25"/>
  <c r="CV145" i="25"/>
  <c r="CV137" i="25"/>
  <c r="CV129" i="25"/>
  <c r="CV83" i="25"/>
  <c r="CV121" i="25"/>
  <c r="CV113" i="25"/>
  <c r="CV105" i="25"/>
  <c r="CV97" i="25"/>
  <c r="CV90" i="25"/>
  <c r="CV82" i="25"/>
  <c r="CV75" i="25"/>
  <c r="CV67" i="25"/>
  <c r="CV59" i="25"/>
  <c r="CV51" i="25"/>
  <c r="CV43" i="25"/>
  <c r="CV37" i="25"/>
  <c r="CV30" i="25"/>
  <c r="CV22" i="25"/>
  <c r="CV14" i="25"/>
  <c r="CV27" i="25"/>
  <c r="CV19" i="25"/>
  <c r="CV11" i="25"/>
  <c r="K78" i="24"/>
  <c r="K59" i="24"/>
  <c r="K44" i="24"/>
  <c r="CV200" i="25"/>
  <c r="K38" i="24" s="1"/>
  <c r="CV192" i="25"/>
  <c r="CV216" i="25" s="1"/>
  <c r="CV184" i="25"/>
  <c r="CV176" i="25"/>
  <c r="K62" i="24" s="1"/>
  <c r="K41" i="24"/>
  <c r="CV193" i="25"/>
  <c r="CV210" i="25" s="1"/>
  <c r="CV185" i="25"/>
  <c r="CV177" i="25"/>
  <c r="K63" i="24" s="1"/>
  <c r="CV173" i="25"/>
  <c r="K58" i="24" s="1"/>
  <c r="CV165" i="25"/>
  <c r="CV159" i="25"/>
  <c r="CV155" i="25"/>
  <c r="CV147" i="25"/>
  <c r="CV139" i="25"/>
  <c r="CV131" i="25"/>
  <c r="CV123" i="25"/>
  <c r="CV115" i="25"/>
  <c r="CV107" i="25"/>
  <c r="CV99" i="25"/>
  <c r="CV84" i="25"/>
  <c r="CV40" i="25"/>
  <c r="CV77" i="25"/>
  <c r="K72" i="24" s="1"/>
  <c r="CV69" i="25"/>
  <c r="CV61" i="25"/>
  <c r="CV53" i="25"/>
  <c r="CV45" i="25"/>
  <c r="CV39" i="25"/>
  <c r="CV32" i="25"/>
  <c r="CV24" i="25"/>
  <c r="CV16" i="25"/>
  <c r="CV25" i="25"/>
  <c r="CV17" i="25"/>
  <c r="CV9" i="25"/>
  <c r="K69" i="24"/>
  <c r="K64" i="24"/>
  <c r="K76" i="24"/>
  <c r="K55" i="24"/>
  <c r="K61" i="24"/>
  <c r="K56" i="24"/>
  <c r="K40" i="24"/>
  <c r="CV194" i="25"/>
  <c r="CV186" i="25"/>
  <c r="CV178" i="25"/>
  <c r="K53" i="24"/>
  <c r="K43" i="24"/>
  <c r="K39" i="24"/>
  <c r="CV195" i="25"/>
  <c r="CV187" i="25"/>
  <c r="CV179" i="25"/>
  <c r="K67" i="24" s="1"/>
  <c r="CV171" i="25"/>
  <c r="CV163" i="25"/>
  <c r="CV157" i="25"/>
  <c r="CV149" i="25"/>
  <c r="CV141" i="25"/>
  <c r="CV133" i="25"/>
  <c r="CV125" i="25"/>
  <c r="CV117" i="25"/>
  <c r="CV109" i="25"/>
  <c r="CV101" i="25"/>
  <c r="CV93" i="25"/>
  <c r="CV86" i="25"/>
  <c r="CV50" i="25"/>
  <c r="CV79" i="25"/>
  <c r="CV71" i="25"/>
  <c r="CV63" i="25"/>
  <c r="CV55" i="25"/>
  <c r="CV47" i="25"/>
  <c r="CV26" i="25"/>
  <c r="CV18" i="25"/>
  <c r="CV33" i="25"/>
  <c r="CV31" i="25"/>
  <c r="CV23" i="25"/>
  <c r="CV15" i="25"/>
  <c r="CV7" i="25"/>
  <c r="CS240" i="25" l="1"/>
  <c r="CS242" i="25" s="1"/>
  <c r="CV209" i="25"/>
  <c r="AJ26" i="42"/>
  <c r="AP26" i="42"/>
  <c r="AT26" i="42"/>
  <c r="AS26" i="42"/>
  <c r="X19" i="45"/>
  <c r="X37" i="45" s="1"/>
  <c r="X39" i="45" s="1"/>
  <c r="E48" i="46"/>
  <c r="E54" i="46" s="1"/>
  <c r="AL26" i="42"/>
  <c r="AN26" i="42"/>
  <c r="Y33" i="15"/>
  <c r="Y17" i="45"/>
  <c r="AM26" i="42"/>
  <c r="CU240" i="25"/>
  <c r="CU242" i="25" s="1"/>
  <c r="CH240" i="25"/>
  <c r="CH242" i="25" s="1"/>
  <c r="CR229" i="25"/>
  <c r="CR231" i="25" s="1"/>
  <c r="CT217" i="25"/>
  <c r="CT219" i="25" s="1"/>
  <c r="CN217" i="25"/>
  <c r="CN219" i="25" s="1"/>
  <c r="CR217" i="25"/>
  <c r="CR219" i="25" s="1"/>
  <c r="CO240" i="25"/>
  <c r="CO242" i="25" s="1"/>
  <c r="CV214" i="25"/>
  <c r="BT209" i="25"/>
  <c r="CK240" i="25"/>
  <c r="CK242" i="25" s="1"/>
  <c r="CT229" i="25"/>
  <c r="CT231" i="25" s="1"/>
  <c r="CV238" i="25"/>
  <c r="BT216" i="25"/>
  <c r="CO217" i="25"/>
  <c r="CO219" i="25" s="1"/>
  <c r="CV206" i="25"/>
  <c r="BT214" i="25"/>
  <c r="CV225" i="25"/>
  <c r="BT225" i="25"/>
  <c r="BT206" i="25"/>
  <c r="CQ229" i="25"/>
  <c r="CQ231" i="25" s="1"/>
  <c r="CN229" i="25"/>
  <c r="CN231" i="25" s="1"/>
  <c r="CT240" i="25"/>
  <c r="CT242" i="25" s="1"/>
  <c r="CN240" i="25"/>
  <c r="CN242" i="25" s="1"/>
  <c r="CQ217" i="25"/>
  <c r="CQ219" i="25" s="1"/>
  <c r="CS229" i="25"/>
  <c r="CS231" i="25" s="1"/>
  <c r="CM229" i="25"/>
  <c r="CM231" i="25" s="1"/>
  <c r="CJ240" i="25"/>
  <c r="CJ242" i="25" s="1"/>
  <c r="CM217" i="25"/>
  <c r="CM219" i="25" s="1"/>
  <c r="CJ229" i="25"/>
  <c r="CJ231" i="25" s="1"/>
  <c r="CL240" i="25"/>
  <c r="CL242" i="25" s="1"/>
  <c r="CK217" i="25"/>
  <c r="CK219" i="25" s="1"/>
  <c r="CR240" i="25"/>
  <c r="CR242" i="25" s="1"/>
  <c r="CS217" i="25"/>
  <c r="CS219" i="25" s="1"/>
  <c r="CV213" i="25"/>
  <c r="CM240" i="25"/>
  <c r="CM242" i="25" s="1"/>
  <c r="CJ217" i="25"/>
  <c r="CJ219" i="25" s="1"/>
  <c r="CL229" i="25"/>
  <c r="CL231" i="25" s="1"/>
  <c r="CO229" i="25"/>
  <c r="CO231" i="25" s="1"/>
  <c r="CQ240" i="25"/>
  <c r="CQ242" i="25" s="1"/>
  <c r="CH229" i="25"/>
  <c r="CH231" i="25" s="1"/>
  <c r="BT213" i="25"/>
  <c r="CL217" i="25"/>
  <c r="CL219" i="25" s="1"/>
  <c r="CK229" i="25"/>
  <c r="CK231" i="25" s="1"/>
  <c r="CP229" i="25"/>
  <c r="CP231" i="25" s="1"/>
  <c r="CU229" i="25"/>
  <c r="CU231" i="25" s="1"/>
  <c r="CP217" i="25"/>
  <c r="CP219" i="25" s="1"/>
  <c r="CU217" i="25"/>
  <c r="CU219" i="25" s="1"/>
  <c r="CH217" i="25"/>
  <c r="CH219" i="25" s="1"/>
  <c r="CV228" i="25"/>
  <c r="CV211" i="25"/>
  <c r="CV222" i="25"/>
  <c r="CV208" i="25"/>
  <c r="BT208" i="25"/>
  <c r="BT228" i="25"/>
  <c r="BT211" i="25"/>
  <c r="CV224" i="25"/>
  <c r="CV215" i="25"/>
  <c r="CV235" i="25"/>
  <c r="CV207" i="25"/>
  <c r="CV223" i="25"/>
  <c r="CV236" i="25"/>
  <c r="BT235" i="25"/>
  <c r="BT224" i="25"/>
  <c r="BT215" i="25"/>
  <c r="BT236" i="25"/>
  <c r="BT223" i="25"/>
  <c r="E14" i="46"/>
  <c r="J82" i="24"/>
  <c r="J86" i="44"/>
  <c r="I87" i="44"/>
  <c r="F49" i="46"/>
  <c r="H49" i="46" s="1"/>
  <c r="J87" i="44"/>
  <c r="H82" i="24"/>
  <c r="D8" i="24"/>
  <c r="C15" i="15" s="1"/>
  <c r="K82" i="24"/>
  <c r="N82" i="24" s="1"/>
  <c r="K87" i="44"/>
  <c r="L87" i="44" s="1"/>
  <c r="H81" i="24"/>
  <c r="H86" i="44"/>
  <c r="I81" i="24"/>
  <c r="K81" i="24"/>
  <c r="L81" i="24" s="1"/>
  <c r="K86" i="44"/>
  <c r="M86" i="44" s="1"/>
  <c r="I56" i="44"/>
  <c r="J49" i="44"/>
  <c r="H74" i="44"/>
  <c r="I49" i="44"/>
  <c r="G83" i="24"/>
  <c r="M82" i="24"/>
  <c r="G88" i="44"/>
  <c r="E53" i="46"/>
  <c r="H53" i="46" s="1"/>
  <c r="J62" i="24"/>
  <c r="I62" i="24"/>
  <c r="K49" i="44"/>
  <c r="M49" i="44" s="1"/>
  <c r="H66" i="24"/>
  <c r="J74" i="24"/>
  <c r="H50" i="24"/>
  <c r="J66" i="24"/>
  <c r="I74" i="24"/>
  <c r="J50" i="24"/>
  <c r="I55" i="44"/>
  <c r="J55" i="44"/>
  <c r="I53" i="44"/>
  <c r="J56" i="44"/>
  <c r="H53" i="44"/>
  <c r="J69" i="24"/>
  <c r="K52" i="44"/>
  <c r="H69" i="24"/>
  <c r="K46" i="24"/>
  <c r="H51" i="44"/>
  <c r="H64" i="44"/>
  <c r="I64" i="44"/>
  <c r="F8" i="24"/>
  <c r="K79" i="44"/>
  <c r="M79" i="44" s="1"/>
  <c r="K57" i="44"/>
  <c r="N57" i="44" s="1"/>
  <c r="K64" i="44"/>
  <c r="K71" i="44"/>
  <c r="L71" i="44" s="1"/>
  <c r="K56" i="44"/>
  <c r="M56" i="44" s="1"/>
  <c r="I51" i="44"/>
  <c r="J74" i="44"/>
  <c r="K74" i="24"/>
  <c r="N74" i="24" s="1"/>
  <c r="K54" i="24"/>
  <c r="L54" i="24" s="1"/>
  <c r="K49" i="24"/>
  <c r="N49" i="24" s="1"/>
  <c r="K37" i="24"/>
  <c r="K48" i="24"/>
  <c r="L48" i="24" s="1"/>
  <c r="K66" i="24"/>
  <c r="L66" i="24" s="1"/>
  <c r="K61" i="44"/>
  <c r="L61" i="44" s="1"/>
  <c r="K55" i="44"/>
  <c r="L55" i="44" s="1"/>
  <c r="K51" i="44"/>
  <c r="M51" i="44" s="1"/>
  <c r="K67" i="44"/>
  <c r="M67" i="44" s="1"/>
  <c r="K47" i="24"/>
  <c r="M47" i="24" s="1"/>
  <c r="K71" i="24"/>
  <c r="K72" i="44"/>
  <c r="L72" i="44" s="1"/>
  <c r="K54" i="44"/>
  <c r="N54" i="44" s="1"/>
  <c r="N50" i="44"/>
  <c r="M50" i="44"/>
  <c r="L50" i="44"/>
  <c r="L66" i="44"/>
  <c r="M66" i="44"/>
  <c r="N66" i="44"/>
  <c r="M80" i="44"/>
  <c r="N80" i="44"/>
  <c r="L80" i="44"/>
  <c r="M60" i="44"/>
  <c r="N60" i="44"/>
  <c r="L60" i="44"/>
  <c r="L77" i="44"/>
  <c r="N77" i="44"/>
  <c r="M77" i="44"/>
  <c r="L49" i="44"/>
  <c r="N49" i="44"/>
  <c r="M76" i="44"/>
  <c r="L76" i="44"/>
  <c r="N76" i="44"/>
  <c r="M68" i="44"/>
  <c r="L68" i="44"/>
  <c r="N68" i="44"/>
  <c r="L82" i="44"/>
  <c r="M82" i="44"/>
  <c r="N82" i="44"/>
  <c r="M78" i="44"/>
  <c r="N78" i="44"/>
  <c r="L78" i="44"/>
  <c r="N75" i="44"/>
  <c r="L75" i="44"/>
  <c r="M75" i="44"/>
  <c r="L81" i="44"/>
  <c r="N81" i="44"/>
  <c r="M81" i="44"/>
  <c r="L53" i="44"/>
  <c r="M53" i="44"/>
  <c r="N53" i="44"/>
  <c r="L42" i="44"/>
  <c r="M42" i="44"/>
  <c r="N42" i="44"/>
  <c r="N46" i="44"/>
  <c r="M46" i="44"/>
  <c r="L46" i="44"/>
  <c r="M58" i="44"/>
  <c r="L58" i="44"/>
  <c r="N58" i="44"/>
  <c r="N74" i="44"/>
  <c r="M74" i="44"/>
  <c r="L74" i="44"/>
  <c r="L65" i="44"/>
  <c r="N65" i="44"/>
  <c r="M65" i="44"/>
  <c r="N83" i="44"/>
  <c r="M83" i="44"/>
  <c r="L83" i="44"/>
  <c r="N59" i="44"/>
  <c r="M59" i="44"/>
  <c r="L59" i="44"/>
  <c r="M64" i="44"/>
  <c r="N64" i="44"/>
  <c r="L64" i="44"/>
  <c r="L73" i="44"/>
  <c r="N73" i="44"/>
  <c r="M73" i="44"/>
  <c r="N71" i="44"/>
  <c r="M44" i="44"/>
  <c r="L44" i="44"/>
  <c r="N44" i="44"/>
  <c r="N47" i="44"/>
  <c r="L47" i="44"/>
  <c r="M47" i="44"/>
  <c r="N70" i="44"/>
  <c r="L70" i="44"/>
  <c r="M70" i="44"/>
  <c r="M52" i="44"/>
  <c r="N52" i="44"/>
  <c r="L52" i="44"/>
  <c r="N43" i="44"/>
  <c r="M43" i="44"/>
  <c r="L43" i="44"/>
  <c r="L69" i="44"/>
  <c r="M69" i="44"/>
  <c r="N69" i="44"/>
  <c r="N63" i="44"/>
  <c r="M63" i="44"/>
  <c r="L63" i="44"/>
  <c r="M48" i="44"/>
  <c r="N48" i="44"/>
  <c r="L48" i="44"/>
  <c r="M84" i="44"/>
  <c r="N84" i="44"/>
  <c r="L84" i="44"/>
  <c r="L62" i="44"/>
  <c r="M62" i="44"/>
  <c r="N62" i="44"/>
  <c r="L45" i="44"/>
  <c r="M45" i="44"/>
  <c r="N45"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L82" i="24" l="1"/>
  <c r="N79" i="44"/>
  <c r="E50" i="46"/>
  <c r="E21" i="46" s="1"/>
  <c r="E25" i="46" s="1"/>
  <c r="E42" i="46"/>
  <c r="E44" i="46" s="1"/>
  <c r="E11" i="46" s="1"/>
  <c r="E15" i="46" s="1"/>
  <c r="Y19" i="45"/>
  <c r="Y37" i="45" s="1"/>
  <c r="Y39" i="45" s="1"/>
  <c r="CV217" i="25"/>
  <c r="CV219" i="25" s="1"/>
  <c r="CV229" i="25"/>
  <c r="CV231" i="25" s="1"/>
  <c r="CV240" i="25"/>
  <c r="CV242" i="25" s="1"/>
  <c r="F43" i="46"/>
  <c r="F48" i="46"/>
  <c r="H48" i="46" s="1"/>
  <c r="M87" i="44"/>
  <c r="N87" i="44"/>
  <c r="N81" i="24"/>
  <c r="N86" i="44"/>
  <c r="L86" i="44"/>
  <c r="M81" i="24"/>
  <c r="H83" i="24"/>
  <c r="M71" i="44"/>
  <c r="L57" i="44"/>
  <c r="M74" i="24"/>
  <c r="L74" i="24"/>
  <c r="I88" i="44"/>
  <c r="D31" i="44" s="1"/>
  <c r="C34" i="45" s="1"/>
  <c r="H88" i="44"/>
  <c r="D25" i="44" s="1"/>
  <c r="C31" i="45" s="1"/>
  <c r="N31" i="45" s="1"/>
  <c r="Q31" i="45" s="1"/>
  <c r="J88" i="44"/>
  <c r="D24" i="44" s="1"/>
  <c r="C29" i="45" s="1"/>
  <c r="K88" i="44"/>
  <c r="K83" i="24"/>
  <c r="E56" i="46"/>
  <c r="E28" i="46" s="1"/>
  <c r="E32" i="46" s="1"/>
  <c r="E33" i="46" s="1"/>
  <c r="E37" i="46" s="1"/>
  <c r="M55" i="44"/>
  <c r="L56" i="44"/>
  <c r="N55" i="44"/>
  <c r="M48" i="24"/>
  <c r="N48" i="24"/>
  <c r="N61" i="44"/>
  <c r="M57" i="44"/>
  <c r="M61" i="44"/>
  <c r="N47" i="24"/>
  <c r="N56" i="44"/>
  <c r="L79" i="44"/>
  <c r="M54" i="24"/>
  <c r="L51" i="44"/>
  <c r="N51" i="44"/>
  <c r="N66" i="24"/>
  <c r="M66" i="24"/>
  <c r="N71" i="24"/>
  <c r="N54" i="24"/>
  <c r="M71" i="24"/>
  <c r="L71" i="24"/>
  <c r="L47" i="24"/>
  <c r="N72" i="44"/>
  <c r="N67" i="44"/>
  <c r="L54" i="44"/>
  <c r="M72" i="44"/>
  <c r="M54" i="44"/>
  <c r="L67" i="44"/>
  <c r="R18" i="45"/>
  <c r="J18" i="45"/>
  <c r="K18" i="45" s="1"/>
  <c r="F55" i="46"/>
  <c r="E30" i="45"/>
  <c r="I30" i="45" s="1"/>
  <c r="F29" i="44"/>
  <c r="P18" i="45"/>
  <c r="T18" i="45" s="1"/>
  <c r="G30" i="45"/>
  <c r="N30" i="45"/>
  <c r="O30" i="45" s="1"/>
  <c r="Q18" i="45"/>
  <c r="E17" i="45"/>
  <c r="F12" i="44"/>
  <c r="G17" i="45"/>
  <c r="N17" i="45"/>
  <c r="O17" i="45" s="1"/>
  <c r="C19" i="45"/>
  <c r="M40" i="24"/>
  <c r="L40" i="24"/>
  <c r="N40" i="24"/>
  <c r="H50" i="46" l="1"/>
  <c r="F50" i="46"/>
  <c r="F21" i="46" s="1"/>
  <c r="H21" i="46" s="1"/>
  <c r="O19" i="45"/>
  <c r="H55" i="46"/>
  <c r="H43" i="46"/>
  <c r="J89" i="44"/>
  <c r="G31" i="45"/>
  <c r="N29" i="45"/>
  <c r="O29" i="45" s="1"/>
  <c r="P29" i="45" s="1"/>
  <c r="G29" i="45"/>
  <c r="D32" i="44"/>
  <c r="M88" i="44"/>
  <c r="F31" i="44" s="1"/>
  <c r="E34" i="45" s="1"/>
  <c r="N88" i="44"/>
  <c r="F24" i="44" s="1"/>
  <c r="E29" i="45" s="1"/>
  <c r="I29" i="45" s="1"/>
  <c r="L88"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F216" i="25" s="1"/>
  <c r="AG192" i="25"/>
  <c r="AG216" i="25" s="1"/>
  <c r="AH192" i="25"/>
  <c r="AH216" i="25" s="1"/>
  <c r="AI192" i="25"/>
  <c r="AI216" i="25" s="1"/>
  <c r="AJ192" i="25"/>
  <c r="AJ216" i="25" s="1"/>
  <c r="AK192" i="25"/>
  <c r="AK216" i="25" s="1"/>
  <c r="AL192" i="25"/>
  <c r="AL216" i="25" s="1"/>
  <c r="AM192" i="25"/>
  <c r="AM216" i="25" s="1"/>
  <c r="AN192" i="25"/>
  <c r="AN216" i="25" s="1"/>
  <c r="AO192" i="25"/>
  <c r="AO216" i="25" s="1"/>
  <c r="AP192" i="25"/>
  <c r="AP216" i="25" s="1"/>
  <c r="AQ192" i="25"/>
  <c r="AQ216" i="25" s="1"/>
  <c r="AF193" i="25"/>
  <c r="AF210" i="25" s="1"/>
  <c r="AG193" i="25"/>
  <c r="AG210" i="25" s="1"/>
  <c r="AH193" i="25"/>
  <c r="AH210" i="25" s="1"/>
  <c r="AI193" i="25"/>
  <c r="AI210" i="25" s="1"/>
  <c r="AJ193" i="25"/>
  <c r="AJ210" i="25" s="1"/>
  <c r="AK193" i="25"/>
  <c r="AK210" i="25" s="1"/>
  <c r="AL193" i="25"/>
  <c r="AL210" i="25" s="1"/>
  <c r="AM193" i="25"/>
  <c r="AM210" i="25" s="1"/>
  <c r="AN193" i="25"/>
  <c r="AN210" i="25" s="1"/>
  <c r="AO193" i="25"/>
  <c r="AO210" i="25" s="1"/>
  <c r="AP193" i="25"/>
  <c r="AP210" i="25" s="1"/>
  <c r="AQ193" i="25"/>
  <c r="AQ210" i="25" s="1"/>
  <c r="AF194" i="25"/>
  <c r="AG194" i="25"/>
  <c r="AH194" i="25"/>
  <c r="AI194" i="25"/>
  <c r="AJ194" i="25"/>
  <c r="AK194" i="25"/>
  <c r="AL194" i="25"/>
  <c r="AM194" i="25"/>
  <c r="AN194" i="25"/>
  <c r="AO194" i="25"/>
  <c r="AP194" i="25"/>
  <c r="AQ194" i="25"/>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H5" i="25"/>
  <c r="AI5" i="25"/>
  <c r="AJ5" i="25"/>
  <c r="AK5" i="25"/>
  <c r="AL5" i="25"/>
  <c r="AL238" i="25" s="1"/>
  <c r="AM5" i="25"/>
  <c r="AN5" i="25"/>
  <c r="AO5" i="25"/>
  <c r="AP5" i="25"/>
  <c r="AP238" i="25" s="1"/>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P97" i="25" s="1"/>
  <c r="AD98" i="25"/>
  <c r="AD99" i="25"/>
  <c r="AD100" i="25"/>
  <c r="AD101" i="25"/>
  <c r="AD102" i="25"/>
  <c r="AD103" i="25"/>
  <c r="AD104" i="25"/>
  <c r="AD105" i="25"/>
  <c r="P105" i="25" s="1"/>
  <c r="AD106" i="25"/>
  <c r="AD107" i="25"/>
  <c r="AD108" i="25"/>
  <c r="AD109" i="25"/>
  <c r="AD110" i="25"/>
  <c r="AD111" i="25"/>
  <c r="AD112" i="25"/>
  <c r="AD113" i="25"/>
  <c r="P113" i="25" s="1"/>
  <c r="AD114" i="25"/>
  <c r="AD115" i="25"/>
  <c r="AD116" i="25"/>
  <c r="AD117" i="25"/>
  <c r="AD118" i="25"/>
  <c r="AD119" i="25"/>
  <c r="AD120" i="25"/>
  <c r="AD121" i="25"/>
  <c r="P121" i="25" s="1"/>
  <c r="AD122" i="25"/>
  <c r="AD123" i="25"/>
  <c r="AD124" i="25"/>
  <c r="AD125" i="25"/>
  <c r="AD126" i="25"/>
  <c r="AD127" i="25"/>
  <c r="AD128" i="25"/>
  <c r="AD129" i="25"/>
  <c r="AD130" i="25"/>
  <c r="AD131" i="25"/>
  <c r="AD132" i="25"/>
  <c r="AD133" i="25"/>
  <c r="P133" i="25" s="1"/>
  <c r="AD134" i="25"/>
  <c r="AD135" i="25"/>
  <c r="AD136" i="25"/>
  <c r="AD137" i="25"/>
  <c r="P137" i="25" s="1"/>
  <c r="AD138" i="25"/>
  <c r="AD139" i="25"/>
  <c r="AD140" i="25"/>
  <c r="AD141" i="25"/>
  <c r="P141" i="25" s="1"/>
  <c r="AD142" i="25"/>
  <c r="AD143" i="25"/>
  <c r="AD144" i="25"/>
  <c r="AD145" i="25"/>
  <c r="P145" i="25" s="1"/>
  <c r="AD146" i="25"/>
  <c r="AD147" i="25"/>
  <c r="AD148" i="25"/>
  <c r="AD149" i="25"/>
  <c r="P149" i="25" s="1"/>
  <c r="AD150" i="25"/>
  <c r="AD151" i="25"/>
  <c r="AD152" i="25"/>
  <c r="AD153" i="25"/>
  <c r="AD154" i="25"/>
  <c r="AD155" i="25"/>
  <c r="AD156" i="25"/>
  <c r="AD157" i="25"/>
  <c r="P157" i="25" s="1"/>
  <c r="AD158" i="25"/>
  <c r="AD159" i="25"/>
  <c r="AD160" i="25"/>
  <c r="AD161" i="25"/>
  <c r="AD162" i="25"/>
  <c r="AD163" i="25"/>
  <c r="P163" i="25" s="1"/>
  <c r="AD164" i="25"/>
  <c r="AD165" i="25"/>
  <c r="AD166" i="25"/>
  <c r="AD167" i="25"/>
  <c r="P167" i="25" s="1"/>
  <c r="AD168" i="25"/>
  <c r="AD169" i="25"/>
  <c r="AD170" i="25"/>
  <c r="AD171" i="25"/>
  <c r="AD172" i="25"/>
  <c r="AD173" i="25"/>
  <c r="AD174" i="25"/>
  <c r="AD175" i="25"/>
  <c r="AD176" i="25"/>
  <c r="P176" i="25" s="1"/>
  <c r="AD177" i="25"/>
  <c r="AD178" i="25"/>
  <c r="P178" i="25" s="1"/>
  <c r="AD179" i="25"/>
  <c r="AD180" i="25"/>
  <c r="P180" i="25" s="1"/>
  <c r="AD181" i="25"/>
  <c r="AD182" i="25"/>
  <c r="P182" i="25" s="1"/>
  <c r="AD183" i="25"/>
  <c r="AD184" i="25"/>
  <c r="P184" i="25" s="1"/>
  <c r="AD185" i="25"/>
  <c r="AD186" i="25"/>
  <c r="P186" i="25" s="1"/>
  <c r="AD187" i="25"/>
  <c r="AD188" i="25"/>
  <c r="P188" i="25" s="1"/>
  <c r="AD189" i="25"/>
  <c r="AD190" i="25"/>
  <c r="AD191" i="25"/>
  <c r="AD192" i="25"/>
  <c r="AD193" i="25"/>
  <c r="AD210" i="25" s="1"/>
  <c r="AD194" i="25"/>
  <c r="AD195" i="25"/>
  <c r="AD196" i="25"/>
  <c r="P196" i="25" s="1"/>
  <c r="AD197" i="25"/>
  <c r="AD198" i="25"/>
  <c r="P198" i="25" s="1"/>
  <c r="AD199" i="25"/>
  <c r="AD200" i="25"/>
  <c r="P200"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6" i="25"/>
  <c r="M7" i="25"/>
  <c r="M8" i="25"/>
  <c r="M9" i="25"/>
  <c r="AN238" i="25" l="1"/>
  <c r="R29" i="45"/>
  <c r="AD216" i="25"/>
  <c r="AO238" i="25"/>
  <c r="AK238" i="25"/>
  <c r="AD209" i="25"/>
  <c r="AJ238" i="25"/>
  <c r="Q29" i="45"/>
  <c r="Q32" i="45" s="1"/>
  <c r="H44" i="46"/>
  <c r="AM209" i="25"/>
  <c r="AQ214" i="25"/>
  <c r="AH238" i="25"/>
  <c r="AD225" i="25"/>
  <c r="AI214" i="25"/>
  <c r="AQ225" i="25"/>
  <c r="AI225" i="25"/>
  <c r="AQ209" i="25"/>
  <c r="AQ206" i="25"/>
  <c r="AI206" i="25"/>
  <c r="AD214" i="25"/>
  <c r="AP214" i="25"/>
  <c r="AL214" i="25"/>
  <c r="AH214" i="25"/>
  <c r="AP225" i="25"/>
  <c r="AL225" i="25"/>
  <c r="AH225" i="25"/>
  <c r="AP209" i="25"/>
  <c r="AL209" i="25"/>
  <c r="AH209" i="25"/>
  <c r="AP206" i="25"/>
  <c r="AL206" i="25"/>
  <c r="AH206" i="25"/>
  <c r="AM214" i="25"/>
  <c r="AM225" i="25"/>
  <c r="AI209" i="25"/>
  <c r="AM206" i="25"/>
  <c r="AD206" i="25"/>
  <c r="AD238" i="25"/>
  <c r="AQ238" i="25"/>
  <c r="AM238" i="25"/>
  <c r="AI238" i="25"/>
  <c r="AO214" i="25"/>
  <c r="AK214" i="25"/>
  <c r="AG214" i="25"/>
  <c r="AO225" i="25"/>
  <c r="AK225" i="25"/>
  <c r="AG225" i="25"/>
  <c r="AO209" i="25"/>
  <c r="AK209" i="25"/>
  <c r="AG209" i="25"/>
  <c r="AO206" i="25"/>
  <c r="AK206" i="25"/>
  <c r="AG206" i="25"/>
  <c r="AG238" i="25"/>
  <c r="AN214" i="25"/>
  <c r="AJ214" i="25"/>
  <c r="AF214" i="25"/>
  <c r="AN225" i="25"/>
  <c r="AJ225" i="25"/>
  <c r="AF225" i="25"/>
  <c r="AN209" i="25"/>
  <c r="AJ209" i="25"/>
  <c r="AF209" i="25"/>
  <c r="AN206" i="25"/>
  <c r="AJ206" i="25"/>
  <c r="AF206" i="25"/>
  <c r="AF238" i="25"/>
  <c r="AO213" i="25"/>
  <c r="AN213" i="25"/>
  <c r="AJ213" i="25"/>
  <c r="AF213" i="25"/>
  <c r="AG213" i="25"/>
  <c r="AQ213" i="25"/>
  <c r="AM213" i="25"/>
  <c r="AI213" i="25"/>
  <c r="AK213" i="25"/>
  <c r="AD213" i="25"/>
  <c r="AP213" i="25"/>
  <c r="AL213" i="25"/>
  <c r="AH213" i="25"/>
  <c r="AD208" i="25"/>
  <c r="AD222" i="25"/>
  <c r="P153" i="25"/>
  <c r="AD228" i="25"/>
  <c r="AD211" i="25"/>
  <c r="AQ208" i="25"/>
  <c r="AQ222" i="25"/>
  <c r="AP222" i="25"/>
  <c r="AP208" i="25"/>
  <c r="AO222" i="25"/>
  <c r="AO208" i="25"/>
  <c r="AN208" i="25"/>
  <c r="AN222" i="25"/>
  <c r="AM208" i="25"/>
  <c r="AM222" i="25"/>
  <c r="AL222" i="25"/>
  <c r="AL208" i="25"/>
  <c r="AK222" i="25"/>
  <c r="AK208" i="25"/>
  <c r="AJ222" i="25"/>
  <c r="AJ208" i="25"/>
  <c r="AI222" i="25"/>
  <c r="AI208" i="25"/>
  <c r="AH222" i="25"/>
  <c r="AH208" i="25"/>
  <c r="AG222" i="25"/>
  <c r="AG208" i="25"/>
  <c r="AF222" i="25"/>
  <c r="AF208" i="25"/>
  <c r="AQ211" i="25"/>
  <c r="AQ228" i="25"/>
  <c r="AP228" i="25"/>
  <c r="AP211" i="25"/>
  <c r="AO228" i="25"/>
  <c r="AO211" i="25"/>
  <c r="AN228" i="25"/>
  <c r="AN211" i="25"/>
  <c r="AM211" i="25"/>
  <c r="AM228" i="25"/>
  <c r="AL228" i="25"/>
  <c r="AL211" i="25"/>
  <c r="AK228" i="25"/>
  <c r="AK211" i="25"/>
  <c r="AJ211" i="25"/>
  <c r="AJ228" i="25"/>
  <c r="AI211" i="25"/>
  <c r="AI228" i="25"/>
  <c r="AH228" i="25"/>
  <c r="AH211" i="25"/>
  <c r="AG228" i="25"/>
  <c r="AG211" i="25"/>
  <c r="AF228" i="25"/>
  <c r="AF211" i="25"/>
  <c r="AD215" i="25"/>
  <c r="AD224" i="25"/>
  <c r="AD235" i="25"/>
  <c r="AD207" i="25"/>
  <c r="AD223" i="25"/>
  <c r="AD236" i="25"/>
  <c r="AQ224" i="25"/>
  <c r="AQ215" i="25"/>
  <c r="AQ235" i="25"/>
  <c r="AP235" i="25"/>
  <c r="AP224" i="25"/>
  <c r="AP215" i="25"/>
  <c r="AO235" i="25"/>
  <c r="AO224" i="25"/>
  <c r="AO215" i="25"/>
  <c r="AN215" i="25"/>
  <c r="AN235" i="25"/>
  <c r="AN224" i="25"/>
  <c r="AM224" i="25"/>
  <c r="AM215" i="25"/>
  <c r="AM235" i="25"/>
  <c r="AL235" i="25"/>
  <c r="AL224" i="25"/>
  <c r="AL215" i="25"/>
  <c r="AK235" i="25"/>
  <c r="AK224" i="25"/>
  <c r="AK215" i="25"/>
  <c r="AJ224" i="25"/>
  <c r="AJ235" i="25"/>
  <c r="AJ215" i="25"/>
  <c r="AI224" i="25"/>
  <c r="AI215" i="25"/>
  <c r="AI235" i="25"/>
  <c r="AH235" i="25"/>
  <c r="AH224" i="25"/>
  <c r="AH215" i="25"/>
  <c r="AG235" i="25"/>
  <c r="AG224" i="25"/>
  <c r="AG215" i="25"/>
  <c r="AF215" i="25"/>
  <c r="AF235" i="25"/>
  <c r="AF224" i="25"/>
  <c r="AQ236" i="25"/>
  <c r="AQ207" i="25"/>
  <c r="AQ217" i="25" s="1"/>
  <c r="AQ219" i="25" s="1"/>
  <c r="AQ223" i="25"/>
  <c r="AP236" i="25"/>
  <c r="AP207" i="25"/>
  <c r="AP223" i="25"/>
  <c r="AO223" i="25"/>
  <c r="AO236" i="25"/>
  <c r="AO207" i="25"/>
  <c r="AO217" i="25" s="1"/>
  <c r="AO219" i="25" s="1"/>
  <c r="AN223" i="25"/>
  <c r="AN207" i="25"/>
  <c r="AN236" i="25"/>
  <c r="AM236" i="25"/>
  <c r="AM207" i="25"/>
  <c r="AM217" i="25" s="1"/>
  <c r="AM219" i="25" s="1"/>
  <c r="AM223" i="25"/>
  <c r="AL236" i="25"/>
  <c r="AL207" i="25"/>
  <c r="AL223" i="25"/>
  <c r="AK236" i="25"/>
  <c r="AK207" i="25"/>
  <c r="AK223" i="25"/>
  <c r="AJ223" i="25"/>
  <c r="AJ229" i="25" s="1"/>
  <c r="AJ231" i="25" s="1"/>
  <c r="AJ207" i="25"/>
  <c r="AJ236" i="25"/>
  <c r="AI236" i="25"/>
  <c r="AI207" i="25"/>
  <c r="AI217" i="25" s="1"/>
  <c r="AI219" i="25" s="1"/>
  <c r="AI223" i="25"/>
  <c r="AH236" i="25"/>
  <c r="AH207" i="25"/>
  <c r="AH223" i="25"/>
  <c r="AG236" i="25"/>
  <c r="AG223" i="25"/>
  <c r="AG229" i="25" s="1"/>
  <c r="AG231" i="25" s="1"/>
  <c r="AG207" i="25"/>
  <c r="AF223" i="25"/>
  <c r="AF236" i="25"/>
  <c r="AF207" i="25"/>
  <c r="J31" i="45"/>
  <c r="K31" i="45" s="1"/>
  <c r="F54" i="46"/>
  <c r="H54" i="46" s="1"/>
  <c r="F20" i="46"/>
  <c r="H20" i="46" s="1"/>
  <c r="F24" i="46"/>
  <c r="P171" i="25"/>
  <c r="N32" i="45"/>
  <c r="O32" i="45"/>
  <c r="G32" i="45"/>
  <c r="N89" i="44"/>
  <c r="F32" i="44"/>
  <c r="E32" i="45"/>
  <c r="P194" i="25"/>
  <c r="P174" i="25"/>
  <c r="P161" i="25"/>
  <c r="P129" i="25"/>
  <c r="F26" i="44"/>
  <c r="Q34" i="45"/>
  <c r="Q35" i="45" s="1"/>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2" i="25"/>
  <c r="AR194" i="25"/>
  <c r="AR178" i="25"/>
  <c r="P50" i="25"/>
  <c r="P42" i="25"/>
  <c r="P190" i="25"/>
  <c r="AR198" i="25"/>
  <c r="AR166" i="25"/>
  <c r="AR165" i="25"/>
  <c r="AR148" i="25"/>
  <c r="AR144" i="25"/>
  <c r="AR132" i="25"/>
  <c r="AR131" i="25"/>
  <c r="AR128" i="25"/>
  <c r="AR112" i="25"/>
  <c r="AR108" i="25"/>
  <c r="AR100" i="25"/>
  <c r="AR99" i="25"/>
  <c r="AR98" i="25"/>
  <c r="AR97" i="25"/>
  <c r="AR92" i="25"/>
  <c r="AR89" i="25"/>
  <c r="AR77" i="25"/>
  <c r="AR61" i="25"/>
  <c r="AR45" i="25"/>
  <c r="AR29" i="25"/>
  <c r="AR17" i="25"/>
  <c r="AR16" i="25"/>
  <c r="AR14" i="25"/>
  <c r="AR197" i="25"/>
  <c r="AR195" i="25"/>
  <c r="AR174" i="25"/>
  <c r="AR170" i="25"/>
  <c r="AR156" i="25"/>
  <c r="AR130" i="25"/>
  <c r="AR129" i="25"/>
  <c r="AR85" i="25"/>
  <c r="AR73" i="25"/>
  <c r="AR65" i="25"/>
  <c r="AR64" i="25"/>
  <c r="AR62" i="25"/>
  <c r="AR41" i="25"/>
  <c r="AR37" i="25"/>
  <c r="AR182" i="25"/>
  <c r="AR180" i="25"/>
  <c r="AR179" i="25"/>
  <c r="AR160" i="25"/>
  <c r="AR136" i="25"/>
  <c r="AR124" i="25"/>
  <c r="AR116" i="25"/>
  <c r="AR115" i="25"/>
  <c r="AR114" i="25"/>
  <c r="AR113" i="25"/>
  <c r="AR69" i="25"/>
  <c r="AR49" i="25"/>
  <c r="AR48" i="25"/>
  <c r="AR46" i="25"/>
  <c r="AR25" i="25"/>
  <c r="AR21" i="25"/>
  <c r="AR9" i="25"/>
  <c r="AR163" i="25"/>
  <c r="AR120" i="25"/>
  <c r="AR95" i="25"/>
  <c r="AR94" i="25"/>
  <c r="AR93" i="25"/>
  <c r="AR33" i="25"/>
  <c r="AR32" i="25"/>
  <c r="AR30" i="25"/>
  <c r="AR13" i="25"/>
  <c r="AR190" i="25"/>
  <c r="AR186" i="25"/>
  <c r="AR152" i="25"/>
  <c r="AR150" i="25"/>
  <c r="AR149" i="25"/>
  <c r="AR104" i="25"/>
  <c r="AR81" i="25"/>
  <c r="AR79" i="25"/>
  <c r="AR78" i="25"/>
  <c r="AR57" i="25"/>
  <c r="AR53" i="25"/>
  <c r="AR88" i="25"/>
  <c r="AR35" i="25"/>
  <c r="AR19" i="25"/>
  <c r="Q194" i="25"/>
  <c r="AR196" i="25"/>
  <c r="AR193" i="25"/>
  <c r="AR210" i="25" s="1"/>
  <c r="AR191" i="25"/>
  <c r="AR185" i="25"/>
  <c r="AR177" i="25"/>
  <c r="AR176" i="25"/>
  <c r="AR175" i="25"/>
  <c r="AR164" i="25"/>
  <c r="AR162" i="25"/>
  <c r="AR161" i="25"/>
  <c r="AR146" i="25"/>
  <c r="AR145" i="25"/>
  <c r="AR140" i="25"/>
  <c r="AR127" i="25"/>
  <c r="AR126" i="25"/>
  <c r="AR125" i="25"/>
  <c r="AR111" i="25"/>
  <c r="AR110" i="25"/>
  <c r="AR109" i="25"/>
  <c r="AR91" i="25"/>
  <c r="AR90" i="25"/>
  <c r="AR84" i="25"/>
  <c r="AR76" i="25"/>
  <c r="AR74" i="25"/>
  <c r="AR63" i="25"/>
  <c r="AR60" i="25"/>
  <c r="AR59" i="25"/>
  <c r="AR58" i="25"/>
  <c r="AR47" i="25"/>
  <c r="AR44" i="25"/>
  <c r="AR42" i="25"/>
  <c r="AR31" i="25"/>
  <c r="AR28" i="25"/>
  <c r="AR26" i="25"/>
  <c r="AR15" i="25"/>
  <c r="AR12" i="25"/>
  <c r="AR10" i="25"/>
  <c r="AR200" i="25"/>
  <c r="AR168" i="25"/>
  <c r="AR159" i="25"/>
  <c r="AR134" i="25"/>
  <c r="AR67" i="25"/>
  <c r="AR51" i="25"/>
  <c r="Q11" i="25"/>
  <c r="AR192" i="25"/>
  <c r="AR188" i="25"/>
  <c r="AR187" i="25"/>
  <c r="AR181" i="25"/>
  <c r="AR173" i="25"/>
  <c r="AR172" i="25"/>
  <c r="AR171" i="25"/>
  <c r="AR158" i="25"/>
  <c r="AR157" i="25"/>
  <c r="AR151" i="25"/>
  <c r="AR143" i="25"/>
  <c r="AR141" i="25"/>
  <c r="AR139" i="25"/>
  <c r="AR137" i="25"/>
  <c r="AR123" i="25"/>
  <c r="AR121" i="25"/>
  <c r="AR107" i="25"/>
  <c r="AR105" i="25"/>
  <c r="AR87" i="25"/>
  <c r="AR86" i="25"/>
  <c r="AR80" i="25"/>
  <c r="AR75" i="25"/>
  <c r="AR72" i="25"/>
  <c r="AR70" i="25"/>
  <c r="AR56" i="25"/>
  <c r="AR54" i="25"/>
  <c r="AR43" i="25"/>
  <c r="AR40" i="25"/>
  <c r="AR38" i="25"/>
  <c r="AR27" i="25"/>
  <c r="AR24" i="25"/>
  <c r="AR22" i="25"/>
  <c r="AR11" i="25"/>
  <c r="AR8" i="25"/>
  <c r="AR7" i="25"/>
  <c r="AR6" i="25"/>
  <c r="AR189" i="25"/>
  <c r="AR199" i="25"/>
  <c r="AR184" i="25"/>
  <c r="AR183" i="25"/>
  <c r="AR169" i="25"/>
  <c r="AR167" i="25"/>
  <c r="AR155" i="25"/>
  <c r="AR154" i="25"/>
  <c r="AR153" i="25"/>
  <c r="AR147" i="25"/>
  <c r="AR142" i="25"/>
  <c r="AR138" i="25"/>
  <c r="AR135" i="25"/>
  <c r="AR133" i="25"/>
  <c r="AR122" i="25"/>
  <c r="AR119" i="25"/>
  <c r="AR118" i="25"/>
  <c r="AR117" i="25"/>
  <c r="AR106" i="25"/>
  <c r="AR103" i="25"/>
  <c r="AR102" i="25"/>
  <c r="AR101" i="25"/>
  <c r="AR96" i="25"/>
  <c r="AR83" i="25"/>
  <c r="AR82" i="25"/>
  <c r="AR71" i="25"/>
  <c r="AR68" i="25"/>
  <c r="AR66" i="25"/>
  <c r="AR55" i="25"/>
  <c r="AR52" i="25"/>
  <c r="AR50" i="25"/>
  <c r="AR39" i="25"/>
  <c r="AR36" i="25"/>
  <c r="AR34" i="25"/>
  <c r="AR23" i="25"/>
  <c r="AR20" i="25"/>
  <c r="AR18" i="25"/>
  <c r="Q153" i="25"/>
  <c r="Q26" i="25"/>
  <c r="Q186" i="25"/>
  <c r="Q50" i="25"/>
  <c r="Q18" i="25"/>
  <c r="Q7" i="25"/>
  <c r="Q178" i="25"/>
  <c r="Q113" i="25"/>
  <c r="Q42" i="25"/>
  <c r="Q58" i="25"/>
  <c r="Q137" i="25"/>
  <c r="Q167" i="25"/>
  <c r="Q82" i="25"/>
  <c r="Q34" i="25"/>
  <c r="P164" i="25"/>
  <c r="Q164" i="25"/>
  <c r="P154" i="25"/>
  <c r="Q154" i="25"/>
  <c r="P142" i="25"/>
  <c r="Q142" i="25"/>
  <c r="P134" i="25"/>
  <c r="Q134" i="25"/>
  <c r="P118" i="25"/>
  <c r="Q118" i="25"/>
  <c r="P102" i="25"/>
  <c r="Q102" i="25"/>
  <c r="P91" i="25"/>
  <c r="Q91" i="25"/>
  <c r="P75" i="25"/>
  <c r="Q75" i="25"/>
  <c r="P59" i="25"/>
  <c r="Q59" i="25"/>
  <c r="P8" i="25"/>
  <c r="Q8" i="25"/>
  <c r="P199" i="25"/>
  <c r="Q199" i="25"/>
  <c r="P195" i="25"/>
  <c r="Q195" i="25"/>
  <c r="P191" i="25"/>
  <c r="Q191" i="25"/>
  <c r="P187" i="25"/>
  <c r="Q187" i="25"/>
  <c r="P183" i="25"/>
  <c r="Q183" i="25"/>
  <c r="P179" i="25"/>
  <c r="Q179" i="25"/>
  <c r="P175" i="25"/>
  <c r="Q175" i="25"/>
  <c r="P125" i="25"/>
  <c r="Q125" i="25"/>
  <c r="P117" i="25"/>
  <c r="Q117" i="25"/>
  <c r="P109" i="25"/>
  <c r="Q109" i="25"/>
  <c r="P101" i="25"/>
  <c r="Q101" i="25"/>
  <c r="P93" i="25"/>
  <c r="Q93" i="25"/>
  <c r="P86" i="25"/>
  <c r="Q86" i="25"/>
  <c r="P78" i="25"/>
  <c r="Q78" i="25"/>
  <c r="P70" i="25"/>
  <c r="Q70" i="25"/>
  <c r="P62" i="25"/>
  <c r="Q62" i="25"/>
  <c r="Q200" i="25"/>
  <c r="Q192" i="25"/>
  <c r="Q184" i="25"/>
  <c r="Q176" i="25"/>
  <c r="Q163" i="25"/>
  <c r="Q149" i="25"/>
  <c r="Q133" i="25"/>
  <c r="Q105" i="25"/>
  <c r="Q74" i="25"/>
  <c r="P172" i="25"/>
  <c r="Q172" i="25"/>
  <c r="P162" i="25"/>
  <c r="Q162" i="25"/>
  <c r="P150" i="25"/>
  <c r="Q150" i="25"/>
  <c r="P138" i="25"/>
  <c r="Q138" i="25"/>
  <c r="P130" i="25"/>
  <c r="Q130" i="25"/>
  <c r="P114" i="25"/>
  <c r="Q114" i="25"/>
  <c r="P106" i="25"/>
  <c r="Q106" i="25"/>
  <c r="P94" i="25"/>
  <c r="Q94" i="25"/>
  <c r="P79" i="25"/>
  <c r="Q79" i="25"/>
  <c r="P63" i="25"/>
  <c r="Q63"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8" i="25"/>
  <c r="Q190" i="25"/>
  <c r="Q182" i="25"/>
  <c r="Q174" i="25"/>
  <c r="Q161" i="25"/>
  <c r="Q145" i="25"/>
  <c r="Q129" i="25"/>
  <c r="Q97" i="25"/>
  <c r="Q66" i="25"/>
  <c r="P168" i="25"/>
  <c r="Q168" i="25"/>
  <c r="P158" i="25"/>
  <c r="Q158" i="25"/>
  <c r="P146" i="25"/>
  <c r="Q146" i="25"/>
  <c r="P126" i="25"/>
  <c r="Q126" i="25"/>
  <c r="P122" i="25"/>
  <c r="Q122" i="25"/>
  <c r="P110" i="25"/>
  <c r="Q110" i="25"/>
  <c r="P98" i="25"/>
  <c r="Q98" i="25"/>
  <c r="P87" i="25"/>
  <c r="Q87" i="25"/>
  <c r="P83" i="25"/>
  <c r="Q83" i="25"/>
  <c r="P71" i="25"/>
  <c r="Q71" i="25"/>
  <c r="P67" i="25"/>
  <c r="Q67" i="25"/>
  <c r="P10" i="25"/>
  <c r="Q10" i="25"/>
  <c r="P6" i="25"/>
  <c r="Q6" i="25"/>
  <c r="P197" i="25"/>
  <c r="Q197" i="25"/>
  <c r="P193" i="25"/>
  <c r="Q193" i="25"/>
  <c r="P189" i="25"/>
  <c r="Q189" i="25"/>
  <c r="P185" i="25"/>
  <c r="Q185" i="25"/>
  <c r="P181" i="25"/>
  <c r="Q181" i="25"/>
  <c r="P177" i="25"/>
  <c r="Q177" i="25"/>
  <c r="P173" i="25"/>
  <c r="Q173" i="25"/>
  <c r="P169" i="25"/>
  <c r="Q169" i="25"/>
  <c r="P165" i="25"/>
  <c r="Q165" i="25"/>
  <c r="P159" i="25"/>
  <c r="Q159" i="25"/>
  <c r="P155" i="25"/>
  <c r="Q155" i="25"/>
  <c r="P151" i="25"/>
  <c r="Q151" i="25"/>
  <c r="P147" i="25"/>
  <c r="Q147" i="25"/>
  <c r="P143" i="25"/>
  <c r="Q143" i="25"/>
  <c r="P139" i="25"/>
  <c r="Q139" i="25"/>
  <c r="P135" i="25"/>
  <c r="Q135" i="25"/>
  <c r="P131" i="25"/>
  <c r="Q131" i="25"/>
  <c r="P127" i="25"/>
  <c r="Q127" i="25"/>
  <c r="P123" i="25"/>
  <c r="Q123" i="25"/>
  <c r="P119" i="25"/>
  <c r="Q119" i="25"/>
  <c r="P115" i="25"/>
  <c r="Q115" i="25"/>
  <c r="P111" i="25"/>
  <c r="Q111" i="25"/>
  <c r="P107" i="25"/>
  <c r="Q107" i="25"/>
  <c r="P103" i="25"/>
  <c r="Q103" i="25"/>
  <c r="P99" i="25"/>
  <c r="Q99" i="25"/>
  <c r="P95" i="25"/>
  <c r="Q95"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6" i="25"/>
  <c r="Q188" i="25"/>
  <c r="Q180" i="25"/>
  <c r="Q171" i="25"/>
  <c r="Q157" i="25"/>
  <c r="Q141" i="25"/>
  <c r="Q121"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H56" i="46" l="1"/>
  <c r="AR209" i="25"/>
  <c r="AK229" i="25"/>
  <c r="AK231" i="25" s="1"/>
  <c r="AH229" i="25"/>
  <c r="AH231" i="25" s="1"/>
  <c r="AR225" i="25"/>
  <c r="AG217" i="25"/>
  <c r="AG219" i="25" s="1"/>
  <c r="AK217" i="25"/>
  <c r="AK219" i="25" s="1"/>
  <c r="AH217" i="25"/>
  <c r="AH219" i="25" s="1"/>
  <c r="AL217" i="25"/>
  <c r="AL219" i="25" s="1"/>
  <c r="AR216" i="25"/>
  <c r="AR206" i="25"/>
  <c r="AR214" i="25"/>
  <c r="AN217" i="25"/>
  <c r="AN219" i="25" s="1"/>
  <c r="AI229" i="25"/>
  <c r="AI231" i="25" s="1"/>
  <c r="AJ217" i="25"/>
  <c r="AJ219" i="25" s="1"/>
  <c r="AM229" i="25"/>
  <c r="AM231" i="25" s="1"/>
  <c r="AO229" i="25"/>
  <c r="AO231" i="25" s="1"/>
  <c r="AQ229" i="25"/>
  <c r="AQ231" i="25" s="1"/>
  <c r="AJ240" i="25"/>
  <c r="AJ242" i="25" s="1"/>
  <c r="AN240" i="25"/>
  <c r="AN242" i="25" s="1"/>
  <c r="AO240" i="25"/>
  <c r="AO242" i="25" s="1"/>
  <c r="AD229" i="25"/>
  <c r="AD231" i="25" s="1"/>
  <c r="AF229" i="25"/>
  <c r="AF231" i="25" s="1"/>
  <c r="AN229" i="25"/>
  <c r="AN231" i="25" s="1"/>
  <c r="AD240" i="25"/>
  <c r="AD242" i="25" s="1"/>
  <c r="AF217" i="25"/>
  <c r="AF219" i="25" s="1"/>
  <c r="AP217" i="25"/>
  <c r="AP219" i="25" s="1"/>
  <c r="F56" i="46"/>
  <c r="F28" i="46" s="1"/>
  <c r="H28" i="46" s="1"/>
  <c r="AH240" i="25"/>
  <c r="AH242" i="25" s="1"/>
  <c r="AL240" i="25"/>
  <c r="AL242" i="25" s="1"/>
  <c r="AP240" i="25"/>
  <c r="AP242" i="25" s="1"/>
  <c r="AF240" i="25"/>
  <c r="AF242" i="25" s="1"/>
  <c r="AI240" i="25"/>
  <c r="AI242" i="25" s="1"/>
  <c r="AK240" i="25"/>
  <c r="AK242" i="25" s="1"/>
  <c r="AM240" i="25"/>
  <c r="AM242" i="25" s="1"/>
  <c r="AQ240" i="25"/>
  <c r="AQ242" i="25" s="1"/>
  <c r="AG240" i="25"/>
  <c r="AG242" i="25" s="1"/>
  <c r="AR213" i="25"/>
  <c r="AL229" i="25"/>
  <c r="AL231" i="25" s="1"/>
  <c r="AP229" i="25"/>
  <c r="AP231" i="25" s="1"/>
  <c r="AD217" i="25"/>
  <c r="AD219" i="25" s="1"/>
  <c r="AR228" i="25"/>
  <c r="AR211" i="25"/>
  <c r="AR208" i="25"/>
  <c r="AR223" i="25"/>
  <c r="AR236" i="25"/>
  <c r="AR224" i="25"/>
  <c r="AR235" i="25"/>
  <c r="AR215" i="25"/>
  <c r="O35" i="45"/>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AR238" i="25" l="1"/>
  <c r="AR240" i="25" s="1"/>
  <c r="AR242" i="25" s="1"/>
  <c r="AR222" i="25"/>
  <c r="AR229" i="25" s="1"/>
  <c r="AR231" i="25" s="1"/>
  <c r="AR207" i="25"/>
  <c r="AR217" i="25" s="1"/>
  <c r="AR219" i="25" s="1"/>
  <c r="R229" i="25"/>
  <c r="R231" i="25" s="1"/>
  <c r="F19" i="15" l="1"/>
  <c r="M5" i="25" l="1"/>
  <c r="Q5" i="25" l="1"/>
  <c r="P5" i="25"/>
  <c r="AU5" i="25" l="1"/>
  <c r="AY5" i="25"/>
  <c r="BC5" i="25"/>
  <c r="AW5" i="25"/>
  <c r="BA5" i="25"/>
  <c r="BE5" i="25"/>
  <c r="AV5" i="25"/>
  <c r="BD5" i="25"/>
  <c r="AX5" i="25"/>
  <c r="AZ5" i="25"/>
  <c r="BB5" i="25"/>
  <c r="BB238" i="25" l="1"/>
  <c r="BB240" i="25" s="1"/>
  <c r="BB242" i="25" s="1"/>
  <c r="BB207" i="25"/>
  <c r="BB217" i="25" s="1"/>
  <c r="BB219" i="25" s="1"/>
  <c r="BB222" i="25"/>
  <c r="BB229" i="25" s="1"/>
  <c r="BB231" i="25" s="1"/>
  <c r="AZ238" i="25"/>
  <c r="AZ240" i="25" s="1"/>
  <c r="AZ242" i="25" s="1"/>
  <c r="AZ222" i="25"/>
  <c r="AZ229" i="25" s="1"/>
  <c r="AZ231" i="25" s="1"/>
  <c r="AZ207" i="25"/>
  <c r="AZ217" i="25" s="1"/>
  <c r="AZ219" i="25" s="1"/>
  <c r="AX238" i="25"/>
  <c r="AX240" i="25" s="1"/>
  <c r="AX242" i="25" s="1"/>
  <c r="AX207" i="25"/>
  <c r="AX217" i="25" s="1"/>
  <c r="AX219" i="25" s="1"/>
  <c r="AX222" i="25"/>
  <c r="AX229" i="25" s="1"/>
  <c r="AX231" i="25" s="1"/>
  <c r="BD238" i="25"/>
  <c r="BD240" i="25" s="1"/>
  <c r="BD242" i="25" s="1"/>
  <c r="BD207" i="25"/>
  <c r="BD217" i="25" s="1"/>
  <c r="BD219" i="25" s="1"/>
  <c r="BD222" i="25"/>
  <c r="BD229" i="25" s="1"/>
  <c r="BD231" i="25" s="1"/>
  <c r="AV238" i="25"/>
  <c r="AV240" i="25" s="1"/>
  <c r="AV242" i="25" s="1"/>
  <c r="AV222" i="25"/>
  <c r="AV229" i="25" s="1"/>
  <c r="AV231" i="25" s="1"/>
  <c r="AV207" i="25"/>
  <c r="AV217" i="25" s="1"/>
  <c r="AV219" i="25" s="1"/>
  <c r="BE238" i="25"/>
  <c r="BE240" i="25" s="1"/>
  <c r="BE242" i="25" s="1"/>
  <c r="BE207" i="25"/>
  <c r="BE217" i="25" s="1"/>
  <c r="BE219" i="25" s="1"/>
  <c r="BE222" i="25"/>
  <c r="BE229" i="25" s="1"/>
  <c r="BE231" i="25" s="1"/>
  <c r="BA238" i="25"/>
  <c r="BA240" i="25" s="1"/>
  <c r="BA242" i="25" s="1"/>
  <c r="BA207" i="25"/>
  <c r="BA217" i="25" s="1"/>
  <c r="BA219" i="25" s="1"/>
  <c r="BA222" i="25"/>
  <c r="BA229" i="25" s="1"/>
  <c r="BA231" i="25" s="1"/>
  <c r="AW238" i="25"/>
  <c r="AW240" i="25" s="1"/>
  <c r="AW242" i="25" s="1"/>
  <c r="AW222" i="25"/>
  <c r="AW229" i="25" s="1"/>
  <c r="AW231" i="25" s="1"/>
  <c r="AW207" i="25"/>
  <c r="AW217" i="25" s="1"/>
  <c r="AW219" i="25" s="1"/>
  <c r="BC238" i="25"/>
  <c r="BC240" i="25" s="1"/>
  <c r="BC242" i="25" s="1"/>
  <c r="BC222" i="25"/>
  <c r="BC229" i="25" s="1"/>
  <c r="BC231" i="25" s="1"/>
  <c r="BC207" i="25"/>
  <c r="BC217" i="25" s="1"/>
  <c r="BC219" i="25" s="1"/>
  <c r="AY238" i="25"/>
  <c r="AY240" i="25" s="1"/>
  <c r="AY242" i="25" s="1"/>
  <c r="AY222" i="25"/>
  <c r="AY229" i="25" s="1"/>
  <c r="AY231" i="25" s="1"/>
  <c r="AY207" i="25"/>
  <c r="AY217" i="25" s="1"/>
  <c r="AY219" i="25" s="1"/>
  <c r="AU238" i="25"/>
  <c r="AU240" i="25" s="1"/>
  <c r="AU242" i="25" s="1"/>
  <c r="AU222" i="25"/>
  <c r="AU229" i="25" s="1"/>
  <c r="AU231" i="25" s="1"/>
  <c r="AU207" i="25"/>
  <c r="AU217" i="25" s="1"/>
  <c r="AU219" i="25" s="1"/>
  <c r="BI5" i="25"/>
  <c r="BM5" i="25"/>
  <c r="BQ5" i="25"/>
  <c r="BJ5" i="25"/>
  <c r="BN5" i="25"/>
  <c r="BR5" i="25"/>
  <c r="BK5" i="25"/>
  <c r="BO5" i="25"/>
  <c r="BS5" i="25"/>
  <c r="BH5" i="25"/>
  <c r="BL5" i="25"/>
  <c r="BP5" i="25"/>
  <c r="BF5" i="25"/>
  <c r="BP238" i="25" l="1"/>
  <c r="BP240" i="25" s="1"/>
  <c r="BP242" i="25" s="1"/>
  <c r="BP207" i="25"/>
  <c r="BP217" i="25" s="1"/>
  <c r="BP219" i="25" s="1"/>
  <c r="BP222" i="25"/>
  <c r="BP229" i="25" s="1"/>
  <c r="BP231" i="25" s="1"/>
  <c r="BO238" i="25"/>
  <c r="BO240" i="25" s="1"/>
  <c r="BO242" i="25" s="1"/>
  <c r="BO222" i="25"/>
  <c r="BO229" i="25" s="1"/>
  <c r="BO231" i="25" s="1"/>
  <c r="BO207" i="25"/>
  <c r="BO217" i="25" s="1"/>
  <c r="BO219" i="25" s="1"/>
  <c r="BJ238" i="25"/>
  <c r="BJ240" i="25" s="1"/>
  <c r="BJ242" i="25" s="1"/>
  <c r="BJ207" i="25"/>
  <c r="BJ217" i="25" s="1"/>
  <c r="BJ219" i="25" s="1"/>
  <c r="BJ222" i="25"/>
  <c r="BJ229" i="25" s="1"/>
  <c r="BJ231" i="25" s="1"/>
  <c r="BL238" i="25"/>
  <c r="BL240" i="25" s="1"/>
  <c r="BL242" i="25" s="1"/>
  <c r="BL207" i="25"/>
  <c r="BL217" i="25" s="1"/>
  <c r="BL219" i="25" s="1"/>
  <c r="BL222" i="25"/>
  <c r="BL229" i="25" s="1"/>
  <c r="BL231" i="25" s="1"/>
  <c r="BK238" i="25"/>
  <c r="BK240" i="25" s="1"/>
  <c r="BK242" i="25" s="1"/>
  <c r="BK222" i="25"/>
  <c r="BK229" i="25" s="1"/>
  <c r="BK231" i="25" s="1"/>
  <c r="BK207" i="25"/>
  <c r="BK217" i="25" s="1"/>
  <c r="BK219" i="25" s="1"/>
  <c r="BQ238" i="25"/>
  <c r="BQ240" i="25" s="1"/>
  <c r="BQ242" i="25" s="1"/>
  <c r="BQ207" i="25"/>
  <c r="BQ217" i="25" s="1"/>
  <c r="BQ219" i="25" s="1"/>
  <c r="BQ222" i="25"/>
  <c r="BQ229" i="25" s="1"/>
  <c r="BQ231" i="25" s="1"/>
  <c r="BH238" i="25"/>
  <c r="BH240" i="25" s="1"/>
  <c r="BH242" i="25" s="1"/>
  <c r="BH222" i="25"/>
  <c r="BH229" i="25" s="1"/>
  <c r="BH231" i="25" s="1"/>
  <c r="BH207" i="25"/>
  <c r="BH217" i="25" s="1"/>
  <c r="BH219" i="25" s="1"/>
  <c r="BR238" i="25"/>
  <c r="BR240" i="25" s="1"/>
  <c r="BR242" i="25" s="1"/>
  <c r="BR222" i="25"/>
  <c r="BR229" i="25" s="1"/>
  <c r="BR231" i="25" s="1"/>
  <c r="BR207" i="25"/>
  <c r="BR217" i="25" s="1"/>
  <c r="BR219" i="25" s="1"/>
  <c r="BM238" i="25"/>
  <c r="BM240" i="25" s="1"/>
  <c r="BM242" i="25" s="1"/>
  <c r="BM222" i="25"/>
  <c r="BM229" i="25" s="1"/>
  <c r="BM231" i="25" s="1"/>
  <c r="BM207" i="25"/>
  <c r="BM217" i="25" s="1"/>
  <c r="BM219" i="25" s="1"/>
  <c r="BF238" i="25"/>
  <c r="BF240" i="25" s="1"/>
  <c r="BF242" i="25" s="1"/>
  <c r="BF207" i="25"/>
  <c r="BF217" i="25" s="1"/>
  <c r="BF219" i="25" s="1"/>
  <c r="BF222" i="25"/>
  <c r="BF229" i="25" s="1"/>
  <c r="BF231" i="25" s="1"/>
  <c r="BS238" i="25"/>
  <c r="BS240" i="25" s="1"/>
  <c r="BS242" i="25" s="1"/>
  <c r="BS207" i="25"/>
  <c r="BS217" i="25" s="1"/>
  <c r="BS219" i="25" s="1"/>
  <c r="BS222" i="25"/>
  <c r="BS229" i="25" s="1"/>
  <c r="BS231" i="25" s="1"/>
  <c r="BN238" i="25"/>
  <c r="BN240" i="25" s="1"/>
  <c r="BN242" i="25" s="1"/>
  <c r="BN222" i="25"/>
  <c r="BN229" i="25" s="1"/>
  <c r="BN231" i="25" s="1"/>
  <c r="BN207" i="25"/>
  <c r="BN217" i="25" s="1"/>
  <c r="BN219" i="25" s="1"/>
  <c r="BI238" i="25"/>
  <c r="BI240" i="25" s="1"/>
  <c r="BI242" i="25" s="1"/>
  <c r="BI207" i="25"/>
  <c r="BI217" i="25" s="1"/>
  <c r="BI219" i="25" s="1"/>
  <c r="BI222" i="25"/>
  <c r="BI229" i="25" s="1"/>
  <c r="BI231" i="25" s="1"/>
  <c r="BT5" i="25"/>
  <c r="D14" i="44" l="1"/>
  <c r="C21" i="45" s="1"/>
  <c r="BT238" i="25"/>
  <c r="BT240" i="25" s="1"/>
  <c r="BT242" i="25" s="1"/>
  <c r="BT207" i="25"/>
  <c r="BT217" i="25" s="1"/>
  <c r="BT219" i="25" s="1"/>
  <c r="BT222" i="25"/>
  <c r="BT229" i="25" s="1"/>
  <c r="BT231" i="25" s="1"/>
  <c r="D18" i="44"/>
  <c r="D15" i="44" l="1"/>
  <c r="F14" i="44"/>
  <c r="F15" i="44" s="1"/>
  <c r="E21" i="45" s="1"/>
  <c r="I21" i="45" s="1"/>
  <c r="F22" i="46"/>
  <c r="N21" i="45"/>
  <c r="Q21" i="45" s="1"/>
  <c r="G21" i="45"/>
  <c r="F18" i="44"/>
  <c r="C24" i="45"/>
  <c r="D21" i="44"/>
  <c r="D35" i="44" s="1"/>
  <c r="D38" i="44" s="1"/>
  <c r="F24" i="24"/>
  <c r="F17" i="24"/>
  <c r="D18" i="24"/>
  <c r="D19" i="24" s="1"/>
  <c r="D24" i="24"/>
  <c r="F12" i="46" l="1"/>
  <c r="H22" i="46"/>
  <c r="F29" i="46"/>
  <c r="O21" i="45"/>
  <c r="R21" i="45"/>
  <c r="J21" i="45"/>
  <c r="K21" i="45" s="1"/>
  <c r="G24" i="45"/>
  <c r="G27" i="45" s="1"/>
  <c r="C27" i="45"/>
  <c r="N24" i="45"/>
  <c r="E24" i="45"/>
  <c r="F21" i="44"/>
  <c r="F35" i="44" s="1"/>
  <c r="F38" i="44" s="1"/>
  <c r="C25" i="15"/>
  <c r="G25" i="15" s="1"/>
  <c r="F18" i="24"/>
  <c r="E25" i="15" s="1"/>
  <c r="J84" i="24"/>
  <c r="C28" i="15"/>
  <c r="D25" i="24"/>
  <c r="E28" i="15"/>
  <c r="E29" i="15" s="1"/>
  <c r="F25" i="24"/>
  <c r="P21" i="45" l="1"/>
  <c r="T21" i="45" s="1"/>
  <c r="U21" i="45" s="1"/>
  <c r="V21" i="45" s="1"/>
  <c r="H29" i="46"/>
  <c r="H12" i="46"/>
  <c r="C37" i="45"/>
  <c r="C44" i="45" s="1"/>
  <c r="F23" i="46"/>
  <c r="H23" i="46" s="1"/>
  <c r="G37" i="45"/>
  <c r="F13" i="46"/>
  <c r="H13" i="46" s="1"/>
  <c r="R24" i="45"/>
  <c r="N27" i="45"/>
  <c r="N37" i="45" s="1"/>
  <c r="I24" i="45"/>
  <c r="E27" i="45"/>
  <c r="E37" i="45" s="1"/>
  <c r="E44" i="45" s="1"/>
  <c r="O24" i="45"/>
  <c r="O27" i="45" s="1"/>
  <c r="Q24" i="45"/>
  <c r="F19" i="24"/>
  <c r="C29" i="15"/>
  <c r="G28" i="15"/>
  <c r="G29" i="15" s="1"/>
  <c r="H25" i="46" l="1"/>
  <c r="O37" i="45"/>
  <c r="H15" i="46"/>
  <c r="F10" i="47"/>
  <c r="F18" i="47"/>
  <c r="F15" i="46"/>
  <c r="F25" i="46"/>
  <c r="I27" i="45"/>
  <c r="J24" i="45"/>
  <c r="Q27" i="45"/>
  <c r="Q37" i="45" s="1"/>
  <c r="P24" i="45"/>
  <c r="R27" i="45"/>
  <c r="R37" i="45" s="1"/>
  <c r="I37" i="45" l="1"/>
  <c r="F30" i="46"/>
  <c r="H30" i="46" s="1"/>
  <c r="J27" i="45"/>
  <c r="J37" i="45" s="1"/>
  <c r="K24" i="45"/>
  <c r="K27" i="45" s="1"/>
  <c r="K37" i="45" s="1"/>
  <c r="P27" i="45"/>
  <c r="P37" i="45" s="1"/>
  <c r="T24" i="45"/>
  <c r="H32" i="46" l="1"/>
  <c r="H33" i="46" s="1"/>
  <c r="F32" i="46"/>
  <c r="F33" i="46" s="1"/>
  <c r="T27" i="45"/>
  <c r="T37" i="45" s="1"/>
  <c r="U24" i="45"/>
  <c r="X26" i="15"/>
  <c r="X29" i="15"/>
  <c r="E18" i="47" l="1"/>
  <c r="H18" i="47" s="1"/>
  <c r="E21" i="47"/>
  <c r="E27" i="47" s="1"/>
  <c r="F36" i="46"/>
  <c r="F37" i="46" s="1"/>
  <c r="U27" i="45"/>
  <c r="U37" i="45" s="1"/>
  <c r="V24" i="45"/>
  <c r="V27" i="45" s="1"/>
  <c r="V37" i="45" s="1"/>
  <c r="E24" i="47" l="1"/>
  <c r="H36" i="46"/>
  <c r="H37" i="46" l="1"/>
  <c r="C19" i="15"/>
  <c r="E19" i="15"/>
  <c r="I19" i="15" s="1"/>
  <c r="C20" i="15"/>
  <c r="E20" i="15"/>
  <c r="N20" i="15" l="1"/>
  <c r="G20" i="15"/>
  <c r="N19" i="15"/>
  <c r="G19" i="15"/>
  <c r="D22" i="24" l="1"/>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F14" i="47" s="1"/>
  <c r="H21"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 r="B26" i="42" l="1"/>
  <c r="P13" i="42" l="1"/>
  <c r="P26" i="42" s="1"/>
  <c r="Q13" i="42"/>
  <c r="Q26" i="42" s="1"/>
  <c r="M13" i="42"/>
  <c r="E13" i="42"/>
  <c r="O13" i="42"/>
  <c r="B14" i="42"/>
  <c r="N13" i="42"/>
  <c r="N26" i="42" l="1"/>
  <c r="N14" i="42"/>
  <c r="U13" i="42"/>
  <c r="V13" i="42"/>
  <c r="E26" i="42"/>
  <c r="E14" i="42"/>
  <c r="T13" i="42"/>
  <c r="S13" i="42"/>
  <c r="R13" i="42"/>
  <c r="M26" i="42"/>
  <c r="Y13" i="42"/>
  <c r="M14" i="42"/>
  <c r="O14" i="42"/>
  <c r="O26" i="42"/>
  <c r="S14" i="42" l="1"/>
  <c r="S26" i="42"/>
  <c r="V14" i="42"/>
  <c r="V26" i="42" s="1"/>
  <c r="U14" i="42"/>
  <c r="U26" i="42" s="1"/>
  <c r="Y14" i="42"/>
  <c r="Y26" i="42"/>
  <c r="T14" i="42"/>
  <c r="T26" i="42"/>
  <c r="R26" i="42"/>
  <c r="R14" i="42"/>
  <c r="AK13" i="42"/>
  <c r="AK14" i="42" l="1"/>
  <c r="AK26"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4" authorId="0" shapeId="0" xr:uid="{297C236F-1D24-408A-9C61-D8C771B32D55}">
      <text>
        <r>
          <rPr>
            <sz val="9"/>
            <color indexed="81"/>
            <rFont val="Tahoma"/>
            <family val="2"/>
          </rPr>
          <t>New BI, used forecasted depreciation category</t>
        </r>
      </text>
    </comment>
    <comment ref="B77" authorId="0" shapeId="0" xr:uid="{7570AD56-9631-4632-A439-C7675ADBEA35}">
      <text>
        <r>
          <rPr>
            <sz val="9"/>
            <color indexed="81"/>
            <rFont val="Tahoma"/>
            <family val="2"/>
          </rPr>
          <t>New BI, used forecasted depreciation category</t>
        </r>
      </text>
    </comment>
    <comment ref="B78" authorId="0" shapeId="0" xr:uid="{03F83579-87A4-4910-8539-331A7A8925A4}">
      <text>
        <r>
          <rPr>
            <sz val="9"/>
            <color indexed="81"/>
            <rFont val="Tahoma"/>
            <family val="2"/>
          </rPr>
          <t>New BI, used forecasted depreciation category</t>
        </r>
      </text>
    </comment>
    <comment ref="B79" authorId="0" shapeId="0" xr:uid="{F1C230BA-6AC0-476E-B74F-532A566CE2CE}">
      <text>
        <r>
          <rPr>
            <sz val="9"/>
            <color indexed="81"/>
            <rFont val="Tahoma"/>
            <family val="2"/>
          </rPr>
          <t>New BI, used forecasted depreciation category</t>
        </r>
      </text>
    </comment>
    <comment ref="B80" authorId="0" shapeId="0" xr:uid="{3DA53F0B-EB0C-4A56-B4B6-105FE88E86BC}">
      <text>
        <r>
          <rPr>
            <sz val="9"/>
            <color indexed="81"/>
            <rFont val="Tahoma"/>
            <family val="2"/>
          </rPr>
          <t>New BI, used forecasted depreciation category</t>
        </r>
      </text>
    </comment>
    <comment ref="B81" authorId="0" shapeId="0" xr:uid="{CEBA90AA-46CA-43C0-BFEF-622A1C6363ED}">
      <text>
        <r>
          <rPr>
            <sz val="9"/>
            <color indexed="81"/>
            <rFont val="Tahoma"/>
            <family val="2"/>
          </rPr>
          <t>New BI, used forecasted depreciation category</t>
        </r>
      </text>
    </comment>
    <comment ref="B82" authorId="0" shapeId="0" xr:uid="{3E8CA945-99B0-4994-B8EC-19892704462C}">
      <text>
        <r>
          <rPr>
            <sz val="9"/>
            <color indexed="81"/>
            <rFont val="Tahoma"/>
            <family val="2"/>
          </rPr>
          <t>New BI, used forecasted depreciation category</t>
        </r>
      </text>
    </comment>
    <comment ref="B83" authorId="0" shapeId="0" xr:uid="{9D2BFEF2-CB46-49E2-845C-40ED25FC9EDE}">
      <text>
        <r>
          <rPr>
            <sz val="9"/>
            <color indexed="81"/>
            <rFont val="Tahoma"/>
            <family val="2"/>
          </rPr>
          <t>New BI, used forecasted depreciation category</t>
        </r>
      </text>
    </comment>
    <comment ref="B84" authorId="0" shapeId="0" xr:uid="{E2085E6E-504F-447A-B153-DBC42E8B5A10}">
      <text>
        <r>
          <rPr>
            <sz val="9"/>
            <color indexed="81"/>
            <rFont val="Tahoma"/>
            <family val="2"/>
          </rPr>
          <t>New BI, used forecasted depreciation category</t>
        </r>
      </text>
    </comment>
    <comment ref="B85" authorId="0" shapeId="0" xr:uid="{CD5C1EF7-05EB-4866-A5E6-75925540EC61}">
      <text>
        <r>
          <rPr>
            <sz val="9"/>
            <color indexed="81"/>
            <rFont val="Tahoma"/>
            <family val="2"/>
          </rPr>
          <t>New BI, used forecasted depreciation category</t>
        </r>
      </text>
    </comment>
    <comment ref="B86" authorId="1" shapeId="0" xr:uid="{49A3C572-64B7-4832-A672-7002F3FE0493}">
      <text>
        <r>
          <rPr>
            <sz val="9"/>
            <color indexed="81"/>
            <rFont val="Tahoma"/>
            <family val="2"/>
          </rPr>
          <t>New BI, used forecasted depreciation category</t>
        </r>
      </text>
    </comment>
    <comment ref="B87"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<sst xmlns="http://schemas.openxmlformats.org/spreadsheetml/2006/main" count="3368" uniqueCount="892">
  <si>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</si>
  <si>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</si>
  <si>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</si>
  <si>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</si>
  <si>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</si>
  <si>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</si>
  <si>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</si>
  <si>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</si>
  <si>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</si>
  <si>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</si>
  <si>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</si>
  <si>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</si>
  <si>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</si>
  <si>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</si>
  <si>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</si>
  <si>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</si>
  <si>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</si>
  <si>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</si>
  <si>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</si>
  <si>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</si>
  <si>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</si>
  <si>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</si>
  <si>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</si>
  <si>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</si>
  <si>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</si>
  <si>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</si>
  <si>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</si>
  <si>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</si>
  <si>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</si>
  <si>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</si>
  <si>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</si>
  <si>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</si>
  <si>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</si>
  <si>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</si>
  <si>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System</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</si>
  <si>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</si>
  <si>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</si>
  <si>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</si>
  <si>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</si>
  <si>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</si>
  <si>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</si>
  <si>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</si>
  <si>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</si>
  <si>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</si>
  <si>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</si>
  <si>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</si>
  <si>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</si>
  <si>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</si>
  <si>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</si>
  <si>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</si>
  <si>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</si>
  <si>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</si>
  <si>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</si>
  <si>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</si>
  <si>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</si>
  <si>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</si>
  <si>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</si>
  <si>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</si>
  <si>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</si>
  <si>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</si>
  <si>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</si>
  <si>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</si>
  <si>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</si>
  <si>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</si>
  <si>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</si>
  <si>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</si>
  <si>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</si>
  <si>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</si>
  <si>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</si>
  <si>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</si>
  <si>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</si>
  <si>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</si>
  <si>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</si>
  <si>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</si>
  <si>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</si>
  <si>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</si>
  <si>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</si>
  <si>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</si>
  <si>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</si>
  <si>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</si>
  <si>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</si>
  <si>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</si>
  <si>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</si>
  <si>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</si>
  <si>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</si>
  <si>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</si>
  <si>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</si>
  <si>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</si>
  <si>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</si>
  <si>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</si>
  <si>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</si>
  <si>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</si>
  <si>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</si>
  <si>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</si>
  <si>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</si>
  <si>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</si>
  <si>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</si>
  <si>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</si>
  <si>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</si>
  <si>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</si>
  <si>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</si>
  <si>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</si>
  <si>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</si>
  <si>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</si>
  <si>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</si>
  <si>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</si>
  <si>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</si>
  <si>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</si>
  <si>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</si>
  <si>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</si>
  <si>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</si>
  <si>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</si>
  <si>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</si>
  <si>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</si>
  <si>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</si>
  <si>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</si>
  <si>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</si>
  <si>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</si>
  <si>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</si>
  <si>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</si>
  <si>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</si>
  <si>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</si>
  <si>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</si>
  <si>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</si>
  <si>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</si>
  <si>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</si>
  <si>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</si>
  <si>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</si>
  <si>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</si>
  <si>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</si>
  <si>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</si>
  <si>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</si>
  <si>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</si>
  <si>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</si>
  <si>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</si>
  <si>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</si>
  <si>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</si>
  <si>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</si>
  <si>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</si>
  <si>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</si>
  <si>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</si>
  <si>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</si>
  <si>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</si>
  <si>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</si>
  <si>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</si>
  <si>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</si>
  <si>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</si>
  <si>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</si>
  <si>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</si>
  <si>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</si>
  <si>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</si>
  <si>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</si>
  <si>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</si>
  <si>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</si>
  <si>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</si>
  <si>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</si>
  <si>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</si>
  <si>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</si>
  <si>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</si>
  <si>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</si>
  <si>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</si>
  <si>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</si>
  <si>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</si>
  <si>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</si>
  <si>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</si>
  <si>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</si>
  <si>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</si>
  <si>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</si>
  <si>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</si>
  <si>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</si>
  <si>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</si>
  <si>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</si>
  <si>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</si>
  <si>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</si>
  <si>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</si>
  <si>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</si>
  <si>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</si>
  <si>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</si>
  <si>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</si>
  <si>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</si>
  <si>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</si>
  <si>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</si>
  <si>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</si>
  <si>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</si>
  <si>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</si>
  <si>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</si>
  <si>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</si>
  <si>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</si>
  <si>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</si>
  <si>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</si>
  <si>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</si>
  <si>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</si>
  <si>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</si>
  <si>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</si>
  <si>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</si>
  <si>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</si>
  <si>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</si>
  <si>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</si>
  <si>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</si>
  <si>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</si>
  <si>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</si>
  <si>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</si>
  <si>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</si>
  <si>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</si>
  <si>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</si>
  <si>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</si>
  <si>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</si>
  <si>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</si>
  <si>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</si>
  <si>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</si>
  <si>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</si>
  <si>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</si>
  <si>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</si>
  <si>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</si>
  <si>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</si>
  <si>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</si>
  <si>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</si>
  <si>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</si>
  <si>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</si>
  <si>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</si>
  <si>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</si>
  <si>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</si>
  <si>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</si>
  <si>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</si>
  <si>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</si>
  <si>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</si>
  <si>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</si>
  <si>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</si>
  <si>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</si>
  <si>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</si>
  <si>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</si>
  <si>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</si>
  <si>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</si>
  <si>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</si>
  <si>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</si>
  <si>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</si>
  <si>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</si>
  <si>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</si>
  <si>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</si>
  <si>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</si>
  <si>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</si>
  <si>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</si>
  <si>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</si>
  <si>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</si>
  <si>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</si>
  <si>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</si>
  <si>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</si>
  <si>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</si>
  <si>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</si>
  <si>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</si>
  <si>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</si>
  <si>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</si>
  <si>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</si>
  <si>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</si>
  <si>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</si>
  <si>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</si>
  <si>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</si>
  <si>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</si>
  <si>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</si>
  <si>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</si>
  <si>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</si>
  <si>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</si>
  <si>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</si>
  <si>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</si>
  <si>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</si>
  <si>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</si>
  <si>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</si>
  <si>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</si>
  <si>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</si>
  <si>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</si>
  <si>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</si>
  <si>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</si>
  <si>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</si>
  <si>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</si>
  <si>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</si>
  <si>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</si>
  <si>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</si>
  <si>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</si>
  <si>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</si>
  <si>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</si>
  <si>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</si>
  <si>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</si>
  <si>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</si>
  <si>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</si>
  <si>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</si>
  <si>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</si>
  <si>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</si>
  <si>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</si>
  <si>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</si>
  <si>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</si>
  <si>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</si>
  <si>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</si>
  <si>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</si>
  <si>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</si>
  <si>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</si>
  <si>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</si>
  <si>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</si>
  <si>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</si>
  <si>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</si>
  <si>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</si>
  <si>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</si>
  <si>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</si>
  <si>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</si>
  <si>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</si>
  <si>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</si>
  <si>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</si>
  <si>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</si>
  <si>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</si>
  <si>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</si>
  <si>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</si>
  <si>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</si>
  <si>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</si>
  <si>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</si>
  <si>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</si>
  <si>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</si>
  <si>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</si>
  <si>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</si>
  <si>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</si>
  <si>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</si>
  <si>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</si>
  <si>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</si>
  <si>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</si>
  <si>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</si>
  <si>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</si>
  <si>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</si>
  <si>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</si>
  <si>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</si>
  <si>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</si>
  <si>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</si>
  <si>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</si>
  <si>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</si>
  <si>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</si>
  <si>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</si>
  <si>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</si>
  <si>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</si>
  <si>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</si>
  <si>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</si>
  <si>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</si>
  <si>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</si>
  <si>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</si>
  <si>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</si>
  <si>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</si>
  <si>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</si>
  <si>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</si>
  <si>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</si>
  <si>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</si>
  <si>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</si>
  <si>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</si>
  <si>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</si>
  <si>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</si>
  <si>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</si>
  <si>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</si>
  <si>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</si>
  <si>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</si>
  <si>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</si>
  <si>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</si>
  <si>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</si>
  <si>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</si>
  <si>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</si>
  <si>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</si>
  <si>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</si>
  <si>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</si>
  <si>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</si>
  <si>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</si>
  <si>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</si>
  <si>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</si>
  <si>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</si>
  <si>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</si>
  <si>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</si>
  <si>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</si>
  <si>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</si>
  <si>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</si>
  <si>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</si>
  <si>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</si>
  <si>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</si>
  <si>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</si>
  <si>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</si>
  <si>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</si>
  <si>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</si>
  <si>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</si>
  <si>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</si>
  <si>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</si>
  <si>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</si>
  <si>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</si>
  <si>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</si>
  <si>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</si>
  <si>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</si>
  <si>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</si>
  <si>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</si>
  <si>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</si>
  <si>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</si>
  <si>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</si>
  <si>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</si>
  <si>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</si>
  <si>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</si>
  <si>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</si>
  <si>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</si>
  <si>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</si>
  <si>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</si>
  <si>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</si>
  <si>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</si>
  <si>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</si>
  <si>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</si>
  <si>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</si>
  <si>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</si>
  <si>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</si>
  <si>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</si>
  <si>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</si>
  <si>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</si>
  <si>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</si>
  <si>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</si>
  <si>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</si>
  <si>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</si>
  <si>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</si>
  <si>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</si>
  <si>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</si>
  <si>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</si>
  <si>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</si>
  <si>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</si>
  <si>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</si>
  <si>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</si>
  <si>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</si>
  <si>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</si>
  <si>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</si>
  <si>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</si>
  <si>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</si>
  <si>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</si>
  <si>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</si>
  <si>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</si>
  <si>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</si>
  <si>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</si>
  <si>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</si>
  <si>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</si>
  <si>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</si>
  <si>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</si>
  <si>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</si>
  <si>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</si>
  <si>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</si>
  <si>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</si>
  <si>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</si>
  <si>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</si>
  <si>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</si>
  <si>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</si>
  <si>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</si>
  <si>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</si>
  <si>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</si>
  <si>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</si>
  <si>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</si>
  <si>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</si>
  <si>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</si>
  <si>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</si>
  <si>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</si>
  <si>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</si>
  <si>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</si>
  <si>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</si>
  <si>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</si>
  <si>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</si>
  <si>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</si>
  <si>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</si>
  <si>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</si>
  <si>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</si>
  <si>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</si>
  <si>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</si>
  <si>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</si>
  <si>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</si>
  <si>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</si>
  <si>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</si>
  <si>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</si>
  <si>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</si>
  <si>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</si>
  <si>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</si>
  <si>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</si>
  <si>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</si>
  <si>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</si>
  <si>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</si>
  <si>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</si>
  <si>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</si>
  <si>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</si>
  <si>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</si>
  <si>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</si>
  <si>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</si>
  <si>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</si>
  <si>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</si>
  <si>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</si>
  <si>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</si>
  <si>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</si>
  <si>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</si>
  <si>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</si>
  <si>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</si>
  <si>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</si>
  <si>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</si>
  <si>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</si>
  <si>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</si>
  <si>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</si>
  <si>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</si>
  <si>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</si>
  <si>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</si>
  <si>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</si>
  <si>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</si>
  <si>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</si>
  <si>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</si>
  <si>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</si>
  <si>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</si>
  <si>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</si>
  <si>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</si>
  <si>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</si>
  <si>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</si>
  <si>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</si>
  <si>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</si>
  <si>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</si>
  <si>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</si>
  <si>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</si>
  <si>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</si>
  <si>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</si>
  <si>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</si>
  <si>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</si>
  <si>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</si>
  <si>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</si>
  <si>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</si>
  <si>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</si>
  <si>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</si>
  <si>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</si>
  <si>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</si>
  <si>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</si>
  <si>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</si>
  <si>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</si>
  <si>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</si>
  <si>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</si>
  <si>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</si>
  <si>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</si>
  <si>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</si>
  <si>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</si>
  <si>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</si>
  <si>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</si>
  <si>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</si>
  <si>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</si>
  <si>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</si>
  <si>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</si>
  <si>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</si>
  <si>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</si>
  <si>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</si>
  <si>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</si>
  <si>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</si>
  <si>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</si>
  <si>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</si>
  <si>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</si>
  <si>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</si>
  <si>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</si>
  <si>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</si>
  <si>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</si>
  <si>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</si>
  <si>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</si>
  <si>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</si>
  <si>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</si>
  <si>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</si>
  <si>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</si>
  <si>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</si>
  <si>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</si>
  <si>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</si>
  <si>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</si>
  <si>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</si>
  <si>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</si>
  <si>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</si>
  <si>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</si>
  <si>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</si>
  <si>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</si>
  <si>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</si>
  <si>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</si>
  <si>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</si>
  <si>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</si>
  <si>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</si>
  <si>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</si>
  <si>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</si>
  <si>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</si>
  <si>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</si>
  <si>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</si>
  <si>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</si>
  <si>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</si>
  <si>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</si>
  <si>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</si>
  <si>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</si>
  <si>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</si>
  <si>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</si>
  <si>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</si>
  <si>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</si>
  <si>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</si>
  <si>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</si>
  <si>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</si>
  <si>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</si>
  <si>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</si>
  <si>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</si>
  <si>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</si>
  <si>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</si>
  <si>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</si>
  <si>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</si>
  <si>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</si>
  <si>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</si>
  <si>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</si>
  <si>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</si>
  <si>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</si>
  <si>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</si>
  <si>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</si>
  <si>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</si>
  <si>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</si>
  <si>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</si>
  <si>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</si>
  <si>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</si>
  <si>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</si>
  <si>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</si>
  <si>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</si>
  <si>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</si>
  <si>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</si>
  <si>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</si>
  <si>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</si>
  <si>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</si>
  <si>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</si>
  <si>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</si>
  <si>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</si>
  <si>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</si>
  <si>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</si>
  <si>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</si>
  <si>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</si>
  <si>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</si>
  <si>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</si>
  <si>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</si>
  <si>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</si>
  <si>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</si>
  <si>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</si>
  <si>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</si>
  <si>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</si>
  <si>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</si>
  <si>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</si>
  <si>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</si>
  <si>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</si>
  <si>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</si>
  <si>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</si>
  <si>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</si>
  <si>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</si>
  <si>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</si>
  <si>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</si>
  <si>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</si>
  <si>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</si>
  <si>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</si>
  <si>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</si>
  <si>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</si>
  <si>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</si>
  <si>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</si>
  <si>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</si>
  <si>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</si>
  <si>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</si>
  <si>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</si>
  <si>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</si>
  <si>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</si>
  <si>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</si>
  <si>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</si>
  <si>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</si>
  <si>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</si>
  <si>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</si>
  <si>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</si>
  <si>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</si>
  <si>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</si>
  <si>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</si>
  <si>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</si>
  <si>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</si>
  <si>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</si>
  <si>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</si>
  <si>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</si>
  <si>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</si>
  <si>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</si>
  <si>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</si>
  <si>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</si>
  <si>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</si>
  <si>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</si>
  <si>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</si>
  <si>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</si>
  <si>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</si>
  <si>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</si>
  <si>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</si>
  <si>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</si>
  <si>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</si>
  <si>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</si>
  <si>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</si>
  <si>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</si>
  <si>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</si>
  <si>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</si>
  <si>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</si>
  <si>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</si>
  <si>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</si>
  <si>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</si>
  <si>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</si>
  <si>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</si>
  <si>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</si>
  <si>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</si>
  <si>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</si>
  <si>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</si>
  <si>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</si>
  <si>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</si>
  <si>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</si>
  <si>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</si>
  <si>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</si>
  <si>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</si>
  <si>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</si>
  <si>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</si>
  <si>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</si>
  <si>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</si>
  <si>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</si>
  <si>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</si>
  <si>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</si>
  <si>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</si>
  <si>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</si>
  <si>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</si>
  <si>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</si>
  <si>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</si>
  <si>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</si>
  <si>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</si>
  <si>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</si>
  <si>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</si>
  <si>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</si>
  <si>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</si>
  <si>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</si>
  <si>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</si>
  <si>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</si>
  <si>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</si>
  <si>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</si>
  <si>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</si>
  <si>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</si>
  <si>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</si>
  <si>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</si>
  <si>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</si>
  <si>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</si>
  <si>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</si>
  <si>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</si>
  <si>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</si>
  <si>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</si>
  <si>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</si>
  <si>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</si>
  <si>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</si>
  <si>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</si>
  <si>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</si>
  <si>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</si>
  <si>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</si>
  <si>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</si>
  <si>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</si>
  <si>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</si>
  <si>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</si>
  <si>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</si>
  <si>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</si>
  <si>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</si>
  <si>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</si>
  <si>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</si>
  <si>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</si>
  <si>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</si>
  <si>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</si>
  <si>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</si>
  <si>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</si>
  <si>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</si>
  <si>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</si>
  <si>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</si>
  <si>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</si>
  <si>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</si>
  <si>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</si>
  <si>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</si>
  <si>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</si>
  <si>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</si>
  <si>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</si>
  <si>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</si>
  <si>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</si>
  <si>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</si>
  <si>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</si>
  <si>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</si>
  <si>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</si>
  <si>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</si>
  <si>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</si>
  <si>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</si>
  <si>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</si>
  <si>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</si>
  <si>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</si>
  <si>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</si>
  <si>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</si>
  <si>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</si>
  <si>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</si>
  <si>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</si>
  <si>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</si>
  <si>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</si>
  <si>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</si>
  <si>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</si>
  <si>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</si>
  <si>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</si>
  <si>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</si>
  <si>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</si>
  <si>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</si>
  <si>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</si>
  <si>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</si>
  <si>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</si>
  <si>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</si>
  <si>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</si>
  <si>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</si>
  <si>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</si>
  <si>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</si>
  <si>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</si>
  <si>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</si>
  <si>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</si>
  <si>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</si>
  <si>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</si>
  <si>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</si>
  <si>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</si>
  <si>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</si>
  <si>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</si>
  <si>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</si>
  <si>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</si>
  <si>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</si>
  <si>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</si>
  <si>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</si>
  <si>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</si>
  <si>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</si>
  <si>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</si>
  <si>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</si>
  <si>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</si>
  <si>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</si>
  <si>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</si>
  <si>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</si>
  <si>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</si>
  <si>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</si>
  <si>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</si>
  <si>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</si>
  <si>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</si>
  <si>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</si>
  <si>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</si>
  <si>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</si>
  <si>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</si>
  <si>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</si>
  <si>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</si>
  <si>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</si>
  <si>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</si>
  <si>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</si>
  <si>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</si>
  <si>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</si>
  <si>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</si>
  <si>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</si>
  <si>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</si>
  <si>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</si>
  <si>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</si>
  <si>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</si>
  <si>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</si>
  <si>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</si>
  <si>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</si>
  <si>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</si>
  <si>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</si>
  <si>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</si>
  <si>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</si>
  <si>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</si>
  <si>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</si>
  <si>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</si>
  <si>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</si>
  <si>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</si>
  <si>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</si>
  <si>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</si>
  <si>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</si>
  <si>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</si>
  <si>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</si>
  <si>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</si>
  <si>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</si>
  <si>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</si>
  <si>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</si>
  <si>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</si>
  <si>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3.13 - Programs</t>
  </si>
  <si>
    <t>12.31.2020 EOP Adjustment 3.13 Programs</t>
  </si>
  <si>
    <t>CAP SUMMARAA</t>
  </si>
  <si>
    <t>Avista Utilities</t>
  </si>
  <si>
    <t>O&amp;M Offsets</t>
  </si>
  <si>
    <t>Test Year Dec 31, 2019</t>
  </si>
  <si>
    <t xml:space="preserve">  Excludes Plant Additions for Customer Growth (Budget Category 1,000's)</t>
  </si>
  <si>
    <t>Total Offsets</t>
  </si>
  <si>
    <t>Electric</t>
  </si>
  <si>
    <t>Share</t>
  </si>
  <si>
    <t>Functional Plant Categories</t>
  </si>
  <si>
    <t>State</t>
  </si>
  <si>
    <t>Electric Distribution</t>
  </si>
  <si>
    <t>Wood Pole Mgmt</t>
  </si>
  <si>
    <t>Distribution Grid Mod</t>
  </si>
  <si>
    <t xml:space="preserve">Downtown Network </t>
  </si>
  <si>
    <t>Electric Distribution Subtotal</t>
  </si>
  <si>
    <t>Subtotal Offsets</t>
  </si>
  <si>
    <t>Transmission for 2020 Storm Est. **</t>
  </si>
  <si>
    <t>Subtotal Elec Transmission 350-359</t>
  </si>
  <si>
    <t>Distribution for 2020 Storm Est. **</t>
  </si>
  <si>
    <t>Subtotal Elec Distribution 360-373</t>
  </si>
  <si>
    <t>**Due to not having historical cost estimates, the Company estimated a 50% factor for evaluating the retirements associated with the 2020 Labor Day Storm, including the Chelan-Stratford transmission line.</t>
  </si>
  <si>
    <t>System Total 2020 Forecasted EOP TTP</t>
  </si>
  <si>
    <t>Plant/AD/Depreciation Expense Retirements</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</si>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</sst>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 numFmtId="169" formatCode="#,###,;\(#,###,\)"/>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
      <sz val="11"/>
      <name val="Calibri"/>
      <family val="2"/>
      <scheme val="minor"/>
    </font>
    <font>
      <b/>
      <sz val="11"/>
      <name val="Calibri"/>
      <family val="2"/>
      <scheme val="minor"/>
    </font>
    <font>
      <b/>
      <u/>
      <sz val="11"/>
      <name val="Calibri"/>
      <family val="2"/>
      <scheme val="minor"/>
    </font>
    <font>
      <u/>
      <sz val="11"/>
      <name val="Calibri"/>
      <family val="2"/>
      <scheme val="minor"/>
    </font>
    <font>
      <b/>
      <i/>
      <sz val="11"/>
      <name val="Calibri"/>
      <family val="2"/>
      <scheme val="minor"/>
    </font>
    <font>
      <b/>
      <i/>
      <sz val="11"/>
      <color indexed="8"/>
      <name val="Calibri"/>
      <family val="2"/>
      <scheme val="minor"/>
    </font>
  </fonts>
  <fills count="11">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
      <patternFill patternType="solid">
        <fgColor theme="9" tint="0.59999389629810485"/>
        <bgColor indexed="64"/>
      </patternFill>
    </fill>
  </fills>
  <borders count="25">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s>
  <cellStyleXfs count="58">
    <xf numFmtId="0" fontId="0" fillId="0" borderId="0"/>
    <xf numFmtId="43" fontId="15" fillId="0" borderId="0" applyFont="0" applyFill="0" applyBorder="0" applyAlignment="0" applyProtection="0"/>
    <xf numFmtId="0" fontId="1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0" fontId="12" fillId="0" borderId="0"/>
    <xf numFmtId="0" fontId="12" fillId="0" borderId="0"/>
    <xf numFmtId="0" fontId="12" fillId="0" borderId="0"/>
    <xf numFmtId="0" fontId="15" fillId="0" borderId="0"/>
    <xf numFmtId="0" fontId="23" fillId="0" borderId="0"/>
    <xf numFmtId="0" fontId="12" fillId="0" borderId="0"/>
    <xf numFmtId="0" fontId="23" fillId="0" borderId="0"/>
    <xf numFmtId="0" fontId="23" fillId="0" borderId="0"/>
    <xf numFmtId="0" fontId="12" fillId="0" borderId="0"/>
    <xf numFmtId="166" fontId="24" fillId="2" borderId="0" applyBorder="0">
      <alignment horizontal="right"/>
    </xf>
    <xf numFmtId="0" fontId="25" fillId="3" borderId="0" applyBorder="0"/>
    <xf numFmtId="9" fontId="15" fillId="0" borderId="0" applyFont="0" applyFill="0" applyBorder="0" applyAlignment="0" applyProtection="0"/>
    <xf numFmtId="43" fontId="11" fillId="0" borderId="0" applyFont="0" applyFill="0" applyBorder="0" applyAlignment="0" applyProtection="0"/>
    <xf numFmtId="44" fontId="16" fillId="0" borderId="0" applyFont="0" applyFill="0" applyBorder="0" applyAlignment="0" applyProtection="0"/>
    <xf numFmtId="0" fontId="11" fillId="0" borderId="0"/>
    <xf numFmtId="0" fontId="30" fillId="0" borderId="0"/>
    <xf numFmtId="0" fontId="10" fillId="0" borderId="0"/>
    <xf numFmtId="0" fontId="10" fillId="0" borderId="0"/>
    <xf numFmtId="0" fontId="10" fillId="0" borderId="0"/>
    <xf numFmtId="0" fontId="10" fillId="0" borderId="0"/>
    <xf numFmtId="9" fontId="32" fillId="0" borderId="0" applyFont="0" applyFill="0" applyBorder="0" applyAlignment="0" applyProtection="0"/>
    <xf numFmtId="0" fontId="33" fillId="0" borderId="0"/>
    <xf numFmtId="9" fontId="33" fillId="0" borderId="0" applyFont="0" applyFill="0" applyBorder="0" applyAlignment="0" applyProtection="0"/>
    <xf numFmtId="0" fontId="39" fillId="0" borderId="0"/>
    <xf numFmtId="0" fontId="16" fillId="0" borderId="0"/>
    <xf numFmtId="43" fontId="39" fillId="0" borderId="0" applyFont="0" applyFill="0" applyBorder="0" applyAlignment="0" applyProtection="0"/>
    <xf numFmtId="0" fontId="9" fillId="0" borderId="0"/>
    <xf numFmtId="9" fontId="39" fillId="0" borderId="0" applyFont="0" applyFill="0" applyBorder="0" applyAlignment="0" applyProtection="0"/>
    <xf numFmtId="0" fontId="9" fillId="0" borderId="0"/>
    <xf numFmtId="44" fontId="3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30" fillId="0" borderId="0"/>
    <xf numFmtId="9" fontId="26" fillId="0" borderId="0" applyFont="0" applyFill="0" applyBorder="0" applyAlignment="0" applyProtection="0"/>
    <xf numFmtId="44" fontId="1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6" fillId="0" borderId="0"/>
    <xf numFmtId="0" fontId="46" fillId="0" borderId="0"/>
    <xf numFmtId="43" fontId="5" fillId="0" borderId="0" applyFont="0" applyFill="0" applyBorder="0" applyAlignment="0" applyProtection="0"/>
    <xf numFmtId="0" fontId="16" fillId="0" borderId="0"/>
    <xf numFmtId="0" fontId="16" fillId="0" borderId="0"/>
  </cellStyleXfs>
  <cellXfs count="314">
    <xf numFmtId="0" fontId="0" fillId="0" borderId="0" xfId="0"/>
    <xf numFmtId="0" fontId="18" fillId="0" borderId="0" xfId="7" applyFont="1" applyFill="1" applyBorder="1" applyAlignment="1"/>
    <xf numFmtId="0" fontId="19" fillId="0" borderId="0" xfId="7" applyFont="1" applyFill="1"/>
    <xf numFmtId="10" fontId="20" fillId="0" borderId="0" xfId="8" applyNumberFormat="1" applyFont="1" applyFill="1" applyAlignment="1">
      <alignment horizontal="center"/>
    </xf>
    <xf numFmtId="0" fontId="19" fillId="0" borderId="0" xfId="7" applyFont="1"/>
    <xf numFmtId="0" fontId="19" fillId="0" borderId="0" xfId="7" applyFont="1" applyBorder="1"/>
    <xf numFmtId="0" fontId="19" fillId="0" borderId="0" xfId="7" applyFont="1" applyFill="1" applyBorder="1"/>
    <xf numFmtId="0" fontId="18" fillId="0" borderId="0" xfId="7" applyFont="1" applyFill="1" applyBorder="1"/>
    <xf numFmtId="0" fontId="19" fillId="0" borderId="0" xfId="7" applyFont="1" applyFill="1" applyBorder="1" applyAlignment="1">
      <alignment wrapText="1"/>
    </xf>
    <xf numFmtId="0" fontId="18" fillId="0" borderId="0" xfId="7" applyFont="1" applyFill="1" applyBorder="1" applyAlignment="1">
      <alignment wrapText="1"/>
    </xf>
    <xf numFmtId="10" fontId="20" fillId="0" borderId="0" xfId="8" applyNumberFormat="1" applyFont="1" applyFill="1" applyBorder="1" applyAlignment="1">
      <alignment horizontal="center" wrapText="1"/>
    </xf>
    <xf numFmtId="164" fontId="18" fillId="0" borderId="0" xfId="9" applyNumberFormat="1" applyFont="1" applyBorder="1" applyAlignment="1">
      <alignment wrapText="1"/>
    </xf>
    <xf numFmtId="0" fontId="19" fillId="0" borderId="0" xfId="7" applyFont="1" applyBorder="1" applyAlignment="1">
      <alignment wrapText="1"/>
    </xf>
    <xf numFmtId="0" fontId="19" fillId="0" borderId="2" xfId="7" applyFont="1" applyFill="1" applyBorder="1" applyAlignment="1">
      <alignment horizontal="center" wrapText="1"/>
    </xf>
    <xf numFmtId="0" fontId="19" fillId="0" borderId="0" xfId="7" applyFont="1" applyFill="1" applyBorder="1" applyAlignment="1">
      <alignment horizontal="center" wrapText="1"/>
    </xf>
    <xf numFmtId="10" fontId="20" fillId="0" borderId="0" xfId="8" applyNumberFormat="1" applyFont="1" applyFill="1" applyBorder="1" applyAlignment="1">
      <alignment horizontal="center"/>
    </xf>
    <xf numFmtId="164" fontId="19" fillId="0" borderId="0" xfId="9" applyNumberFormat="1" applyFont="1" applyBorder="1"/>
    <xf numFmtId="165" fontId="19" fillId="0" borderId="0" xfId="7" applyNumberFormat="1" applyFont="1" applyFill="1" applyBorder="1"/>
    <xf numFmtId="10" fontId="19" fillId="0" borderId="0" xfId="7" applyNumberFormat="1" applyFont="1" applyBorder="1"/>
    <xf numFmtId="10" fontId="19" fillId="0" borderId="0" xfId="7" applyNumberFormat="1" applyFont="1" applyFill="1" applyBorder="1"/>
    <xf numFmtId="0" fontId="18" fillId="0" borderId="0" xfId="7" applyFont="1" applyFill="1" applyBorder="1" applyAlignment="1">
      <alignment horizontal="center"/>
    </xf>
    <xf numFmtId="0" fontId="21" fillId="0" borderId="0" xfId="2" applyFont="1" applyFill="1" applyBorder="1" applyAlignment="1">
      <alignment horizontal="center" wrapText="1"/>
    </xf>
    <xf numFmtId="10" fontId="21" fillId="0" borderId="0" xfId="8" applyNumberFormat="1" applyFont="1" applyFill="1" applyBorder="1" applyAlignment="1">
      <alignment horizontal="center" wrapText="1"/>
    </xf>
    <xf numFmtId="164" fontId="18" fillId="0" borderId="0" xfId="9" applyNumberFormat="1" applyFont="1" applyFill="1" applyBorder="1" applyAlignment="1">
      <alignment horizontal="center" wrapText="1"/>
    </xf>
    <xf numFmtId="0" fontId="18" fillId="0" borderId="0" xfId="7" applyFont="1" applyFill="1" applyBorder="1" applyAlignment="1">
      <alignment horizontal="center" wrapText="1"/>
    </xf>
    <xf numFmtId="164" fontId="22" fillId="0" borderId="0" xfId="9" applyNumberFormat="1" applyFont="1" applyFill="1" applyBorder="1" applyAlignment="1">
      <alignment wrapText="1"/>
    </xf>
    <xf numFmtId="164" fontId="20" fillId="0" borderId="0" xfId="9" applyNumberFormat="1" applyFont="1" applyBorder="1"/>
    <xf numFmtId="164" fontId="19" fillId="0" borderId="0" xfId="9" applyNumberFormat="1" applyFont="1" applyFill="1" applyBorder="1"/>
    <xf numFmtId="164" fontId="20" fillId="0" borderId="3" xfId="9" applyNumberFormat="1" applyFont="1" applyFill="1" applyBorder="1"/>
    <xf numFmtId="164" fontId="20" fillId="0" borderId="3" xfId="9" applyNumberFormat="1" applyFont="1" applyBorder="1"/>
    <xf numFmtId="164" fontId="20" fillId="0" borderId="0" xfId="9" applyNumberFormat="1" applyFont="1" applyFill="1" applyBorder="1"/>
    <xf numFmtId="164" fontId="20" fillId="0" borderId="0" xfId="9" applyNumberFormat="1" applyFont="1" applyFill="1"/>
    <xf numFmtId="164" fontId="20" fillId="0" borderId="0" xfId="9" applyNumberFormat="1" applyFont="1"/>
    <xf numFmtId="164" fontId="19" fillId="0" borderId="2" xfId="9" applyNumberFormat="1" applyFont="1" applyBorder="1"/>
    <xf numFmtId="164" fontId="18" fillId="0" borderId="0" xfId="9" applyNumberFormat="1" applyFont="1" applyBorder="1"/>
    <xf numFmtId="164" fontId="18" fillId="0" borderId="0" xfId="9" applyNumberFormat="1" applyFont="1" applyFill="1" applyBorder="1"/>
    <xf numFmtId="0" fontId="18" fillId="0" borderId="0" xfId="7" applyFont="1"/>
    <xf numFmtId="164" fontId="18" fillId="0" borderId="1" xfId="9" applyNumberFormat="1" applyFont="1" applyBorder="1"/>
    <xf numFmtId="164" fontId="19" fillId="0" borderId="0" xfId="7" applyNumberFormat="1" applyFont="1" applyFill="1"/>
    <xf numFmtId="0" fontId="28" fillId="0" borderId="0" xfId="7" applyFont="1" applyFill="1" applyAlignment="1">
      <alignment horizontal="right"/>
    </xf>
    <xf numFmtId="164" fontId="28" fillId="0" borderId="0" xfId="9" applyNumberFormat="1" applyFont="1" applyFill="1" applyBorder="1" applyAlignment="1">
      <alignment horizontal="left"/>
    </xf>
    <xf numFmtId="164" fontId="28" fillId="0" borderId="0" xfId="9" applyNumberFormat="1" applyFont="1" applyFill="1" applyBorder="1" applyAlignment="1"/>
    <xf numFmtId="164" fontId="28" fillId="0" borderId="11" xfId="9" applyNumberFormat="1" applyFont="1" applyFill="1" applyBorder="1" applyAlignment="1"/>
    <xf numFmtId="0" fontId="19" fillId="0" borderId="0" xfId="7" applyFont="1" applyAlignment="1">
      <alignment horizontal="left" indent="2"/>
    </xf>
    <xf numFmtId="0" fontId="18" fillId="0" borderId="0" xfId="7" applyFont="1" applyBorder="1" applyAlignment="1">
      <alignment horizontal="center"/>
    </xf>
    <xf numFmtId="0" fontId="18" fillId="0" borderId="12" xfId="7" applyFont="1" applyFill="1" applyBorder="1" applyAlignment="1">
      <alignment horizontal="center" wrapText="1"/>
    </xf>
    <xf numFmtId="10" fontId="19" fillId="0" borderId="0" xfId="8" applyNumberFormat="1" applyFont="1" applyFill="1" applyBorder="1" applyAlignment="1">
      <alignment horizontal="center"/>
    </xf>
    <xf numFmtId="164" fontId="19" fillId="0" borderId="0" xfId="1" applyNumberFormat="1" applyFont="1" applyFill="1"/>
    <xf numFmtId="164" fontId="19" fillId="0" borderId="0" xfId="1" applyNumberFormat="1" applyFont="1" applyFill="1" applyBorder="1"/>
    <xf numFmtId="164" fontId="22" fillId="0" borderId="0" xfId="1" applyNumberFormat="1" applyFont="1" applyFill="1" applyBorder="1" applyAlignment="1">
      <alignment wrapText="1"/>
    </xf>
    <xf numFmtId="164" fontId="22" fillId="0" borderId="2" xfId="9" applyNumberFormat="1" applyFont="1" applyFill="1" applyBorder="1" applyAlignment="1">
      <alignment wrapText="1"/>
    </xf>
    <xf numFmtId="164" fontId="31" fillId="0" borderId="0" xfId="9" applyNumberFormat="1" applyFont="1" applyFill="1" applyBorder="1" applyAlignment="1">
      <alignment horizontal="center"/>
    </xf>
    <xf numFmtId="0" fontId="18" fillId="0" borderId="16" xfId="7" applyFont="1" applyFill="1" applyBorder="1" applyAlignment="1">
      <alignment horizontal="center" wrapText="1"/>
    </xf>
    <xf numFmtId="164" fontId="20" fillId="0" borderId="19" xfId="9" applyNumberFormat="1" applyFont="1" applyFill="1" applyBorder="1"/>
    <xf numFmtId="164" fontId="18" fillId="0" borderId="20" xfId="9" applyNumberFormat="1" applyFont="1" applyBorder="1"/>
    <xf numFmtId="0" fontId="19" fillId="0" borderId="17" xfId="7" applyFont="1" applyBorder="1"/>
    <xf numFmtId="164" fontId="20" fillId="0" borderId="19" xfId="9" applyNumberFormat="1" applyFont="1" applyBorder="1"/>
    <xf numFmtId="164" fontId="20" fillId="0" borderId="17" xfId="9" applyNumberFormat="1" applyFont="1" applyBorder="1"/>
    <xf numFmtId="164" fontId="19" fillId="0" borderId="18" xfId="9" applyNumberFormat="1" applyFont="1" applyBorder="1"/>
    <xf numFmtId="164" fontId="19" fillId="0" borderId="17" xfId="9" applyNumberFormat="1" applyFont="1" applyBorder="1"/>
    <xf numFmtId="0" fontId="35" fillId="0" borderId="0" xfId="7" applyFont="1"/>
    <xf numFmtId="164" fontId="35" fillId="0" borderId="0" xfId="7" applyNumberFormat="1" applyFont="1" applyFill="1"/>
    <xf numFmtId="164" fontId="35" fillId="0" borderId="0" xfId="7" applyNumberFormat="1" applyFont="1" applyFill="1" applyBorder="1"/>
    <xf numFmtId="164" fontId="36" fillId="0" borderId="0" xfId="9" applyNumberFormat="1" applyFont="1" applyFill="1" applyBorder="1" applyAlignment="1">
      <alignment wrapText="1"/>
    </xf>
    <xf numFmtId="10" fontId="37" fillId="0" borderId="0" xfId="8" applyNumberFormat="1" applyFont="1" applyFill="1" applyAlignment="1">
      <alignment horizontal="center"/>
    </xf>
    <xf numFmtId="0" fontId="35" fillId="0" borderId="0" xfId="7" applyFont="1" applyBorder="1"/>
    <xf numFmtId="0" fontId="35" fillId="0" borderId="0" xfId="7" applyFont="1" applyFill="1"/>
    <xf numFmtId="0" fontId="35" fillId="0" borderId="0" xfId="7" applyFont="1" applyFill="1" applyBorder="1"/>
    <xf numFmtId="164" fontId="35" fillId="0" borderId="0" xfId="7" applyNumberFormat="1" applyFont="1"/>
    <xf numFmtId="167" fontId="0" fillId="0" borderId="18" xfId="0" applyNumberFormat="1" applyFill="1" applyBorder="1"/>
    <xf numFmtId="0" fontId="19" fillId="0" borderId="17" xfId="7" applyFont="1" applyFill="1" applyBorder="1"/>
    <xf numFmtId="167" fontId="0" fillId="0" borderId="17" xfId="0" applyNumberFormat="1" applyFill="1" applyBorder="1"/>
    <xf numFmtId="43" fontId="19" fillId="0" borderId="2" xfId="9" applyNumberFormat="1" applyFont="1" applyBorder="1"/>
    <xf numFmtId="0" fontId="39" fillId="0" borderId="0" xfId="34"/>
    <xf numFmtId="0" fontId="9" fillId="0" borderId="0" xfId="37"/>
    <xf numFmtId="0" fontId="9" fillId="0" borderId="0" xfId="37" applyAlignment="1">
      <alignment horizontal="center"/>
    </xf>
    <xf numFmtId="164" fontId="28" fillId="0" borderId="0" xfId="9" applyNumberFormat="1" applyFont="1" applyFill="1" applyBorder="1" applyAlignment="1">
      <alignment horizontal="center"/>
    </xf>
    <xf numFmtId="0" fontId="19" fillId="0" borderId="0" xfId="7" applyFont="1" applyAlignment="1">
      <alignment horizontal="center"/>
    </xf>
    <xf numFmtId="0" fontId="18" fillId="0" borderId="0" xfId="7" applyFont="1" applyAlignment="1">
      <alignment horizontal="center"/>
    </xf>
    <xf numFmtId="0" fontId="19" fillId="0" borderId="0" xfId="7" applyFont="1" applyFill="1" applyAlignment="1">
      <alignment horizontal="left" indent="2"/>
    </xf>
    <xf numFmtId="0" fontId="31" fillId="0" borderId="0" xfId="7" applyFont="1" applyFill="1" applyAlignment="1">
      <alignment horizontal="right"/>
    </xf>
    <xf numFmtId="0" fontId="31" fillId="0" borderId="0" xfId="7" applyFont="1" applyFill="1" applyAlignment="1">
      <alignment horizontal="center"/>
    </xf>
    <xf numFmtId="0" fontId="42" fillId="0" borderId="0" xfId="39" applyFont="1"/>
    <xf numFmtId="0" fontId="42" fillId="0" borderId="0" xfId="39" applyFont="1" applyFill="1"/>
    <xf numFmtId="164" fontId="42" fillId="0" borderId="0" xfId="36" applyNumberFormat="1" applyFont="1"/>
    <xf numFmtId="165" fontId="42" fillId="0" borderId="0" xfId="38" applyNumberFormat="1" applyFont="1"/>
    <xf numFmtId="0" fontId="42" fillId="0" borderId="0" xfId="39" applyFont="1" applyAlignment="1">
      <alignment horizontal="center"/>
    </xf>
    <xf numFmtId="0" fontId="42" fillId="0" borderId="0" xfId="39" applyFont="1" applyAlignment="1"/>
    <xf numFmtId="0" fontId="9" fillId="0" borderId="0" xfId="39" applyFont="1" applyFill="1"/>
    <xf numFmtId="0" fontId="9" fillId="0" borderId="0" xfId="39" applyFont="1"/>
    <xf numFmtId="164" fontId="9" fillId="0" borderId="0" xfId="36" applyNumberFormat="1" applyFont="1"/>
    <xf numFmtId="165" fontId="9" fillId="0" borderId="0" xfId="38" applyNumberFormat="1" applyFont="1"/>
    <xf numFmtId="0" fontId="9" fillId="0" borderId="0" xfId="39" applyFont="1" applyAlignment="1">
      <alignment horizontal="center"/>
    </xf>
    <xf numFmtId="0" fontId="9" fillId="0" borderId="0" xfId="39" applyFont="1" applyAlignment="1"/>
    <xf numFmtId="0" fontId="42" fillId="0" borderId="0" xfId="39" applyFont="1" applyFill="1" applyBorder="1"/>
    <xf numFmtId="164" fontId="42" fillId="0" borderId="0" xfId="36" applyNumberFormat="1" applyFont="1" applyFill="1" applyBorder="1"/>
    <xf numFmtId="0" fontId="9" fillId="0" borderId="0" xfId="39" applyFont="1" applyFill="1" applyBorder="1"/>
    <xf numFmtId="0" fontId="9" fillId="0" borderId="0" xfId="39" applyFont="1" applyBorder="1"/>
    <xf numFmtId="164" fontId="9" fillId="0" borderId="0" xfId="36" applyNumberFormat="1" applyFont="1" applyBorder="1"/>
    <xf numFmtId="165" fontId="9" fillId="0" borderId="0" xfId="38" applyNumberFormat="1" applyFont="1" applyBorder="1"/>
    <xf numFmtId="0" fontId="9" fillId="0" borderId="0" xfId="39" applyFont="1" applyBorder="1" applyAlignment="1">
      <alignment horizontal="center"/>
    </xf>
    <xf numFmtId="0" fontId="9" fillId="0" borderId="0" xfId="39" applyFont="1" applyBorder="1" applyAlignment="1"/>
    <xf numFmtId="4" fontId="43" fillId="0" borderId="0" xfId="35" applyNumberFormat="1" applyFont="1" applyFill="1" applyBorder="1" applyAlignment="1">
      <alignment horizontal="right"/>
    </xf>
    <xf numFmtId="0" fontId="43" fillId="0" borderId="0" xfId="35" applyFont="1" applyFill="1" applyBorder="1" applyAlignment="1">
      <alignment horizontal="right"/>
    </xf>
    <xf numFmtId="165" fontId="43" fillId="0" borderId="0" xfId="38" applyNumberFormat="1" applyFont="1" applyFill="1" applyBorder="1" applyAlignment="1"/>
    <xf numFmtId="0" fontId="43" fillId="0" borderId="0" xfId="35" applyFont="1" applyFill="1" applyBorder="1" applyAlignment="1"/>
    <xf numFmtId="0" fontId="43" fillId="0" borderId="0" xfId="35" applyFont="1" applyFill="1" applyBorder="1" applyAlignment="1">
      <alignment horizontal="center"/>
    </xf>
    <xf numFmtId="43" fontId="43" fillId="0" borderId="0" xfId="36" applyFont="1" applyFill="1" applyBorder="1" applyAlignment="1">
      <alignment horizontal="right"/>
    </xf>
    <xf numFmtId="164" fontId="9" fillId="0" borderId="0" xfId="36" applyNumberFormat="1" applyFont="1" applyFill="1" applyBorder="1"/>
    <xf numFmtId="0" fontId="9" fillId="0" borderId="0" xfId="34" applyFont="1" applyBorder="1"/>
    <xf numFmtId="0" fontId="9" fillId="0" borderId="0" xfId="39" applyFont="1" applyFill="1" applyBorder="1" applyAlignment="1">
      <alignment horizontal="center"/>
    </xf>
    <xf numFmtId="168" fontId="43" fillId="0" borderId="0" xfId="40" applyNumberFormat="1" applyFont="1" applyFill="1" applyBorder="1" applyAlignment="1">
      <alignment horizontal="right"/>
    </xf>
    <xf numFmtId="164" fontId="43" fillId="0" borderId="0" xfId="36" applyNumberFormat="1" applyFont="1" applyFill="1" applyBorder="1" applyAlignment="1">
      <alignment horizontal="right"/>
    </xf>
    <xf numFmtId="0" fontId="9" fillId="0" borderId="0" xfId="34" applyFont="1" applyFill="1" applyBorder="1"/>
    <xf numFmtId="165" fontId="38" fillId="0" borderId="0" xfId="38" applyNumberFormat="1" applyFont="1" applyBorder="1"/>
    <xf numFmtId="0" fontId="38" fillId="0" borderId="0" xfId="34" applyFont="1" applyBorder="1"/>
    <xf numFmtId="43" fontId="44" fillId="0" borderId="0" xfId="36" applyFont="1" applyFill="1" applyBorder="1" applyAlignment="1">
      <alignment horizontal="center"/>
    </xf>
    <xf numFmtId="164" fontId="9" fillId="5" borderId="0" xfId="36" applyNumberFormat="1" applyFont="1" applyFill="1" applyBorder="1"/>
    <xf numFmtId="165" fontId="43" fillId="5" borderId="0" xfId="38" applyNumberFormat="1" applyFont="1" applyFill="1" applyBorder="1" applyAlignment="1"/>
    <xf numFmtId="0" fontId="43" fillId="5" borderId="0" xfId="35" applyFont="1" applyFill="1" applyBorder="1" applyAlignment="1"/>
    <xf numFmtId="0" fontId="41" fillId="0" borderId="22" xfId="35" applyFont="1" applyFill="1" applyBorder="1" applyAlignment="1">
      <alignment horizontal="center" wrapText="1"/>
    </xf>
    <xf numFmtId="0" fontId="41" fillId="6" borderId="22" xfId="35" applyFont="1" applyFill="1" applyBorder="1" applyAlignment="1">
      <alignment horizontal="center" wrapText="1"/>
    </xf>
    <xf numFmtId="164" fontId="41" fillId="6" borderId="22" xfId="36" applyNumberFormat="1" applyFont="1" applyFill="1" applyBorder="1" applyAlignment="1">
      <alignment horizontal="center" wrapText="1"/>
    </xf>
    <xf numFmtId="165" fontId="41" fillId="8" borderId="22" xfId="38" applyNumberFormat="1" applyFont="1" applyFill="1" applyBorder="1" applyAlignment="1">
      <alignment horizontal="center" wrapText="1"/>
    </xf>
    <xf numFmtId="0" fontId="41" fillId="8" borderId="22" xfId="35" applyFont="1" applyFill="1" applyBorder="1" applyAlignment="1">
      <alignment horizontal="center" wrapText="1"/>
    </xf>
    <xf numFmtId="0" fontId="39" fillId="0" borderId="0" xfId="34" applyFill="1"/>
    <xf numFmtId="165" fontId="39" fillId="0" borderId="0" xfId="34" applyNumberFormat="1" applyFill="1"/>
    <xf numFmtId="164" fontId="0" fillId="0" borderId="0" xfId="36" applyNumberFormat="1" applyFont="1"/>
    <xf numFmtId="165" fontId="0" fillId="0" borderId="0" xfId="38" applyNumberFormat="1" applyFont="1"/>
    <xf numFmtId="0" fontId="39" fillId="0" borderId="0" xfId="34" applyAlignment="1">
      <alignment horizontal="center"/>
    </xf>
    <xf numFmtId="0" fontId="45" fillId="6" borderId="12" xfId="35" applyFont="1" applyFill="1" applyBorder="1" applyAlignment="1">
      <alignment horizontal="center" wrapText="1"/>
    </xf>
    <xf numFmtId="0" fontId="38" fillId="0" borderId="0" xfId="34" applyFont="1" applyFill="1" applyBorder="1"/>
    <xf numFmtId="41" fontId="8" fillId="0" borderId="0" xfId="0" applyNumberFormat="1" applyFont="1"/>
    <xf numFmtId="43" fontId="19" fillId="0" borderId="0" xfId="9" applyNumberFormat="1" applyFont="1" applyBorder="1"/>
    <xf numFmtId="9" fontId="20" fillId="0" borderId="0" xfId="8" applyNumberFormat="1" applyFont="1" applyFill="1" applyBorder="1" applyAlignment="1">
      <alignment horizontal="center"/>
    </xf>
    <xf numFmtId="9" fontId="20" fillId="0" borderId="0" xfId="9" applyNumberFormat="1" applyFont="1" applyBorder="1"/>
    <xf numFmtId="0" fontId="7" fillId="0" borderId="0" xfId="37" applyFont="1"/>
    <xf numFmtId="0" fontId="0" fillId="0" borderId="0" xfId="0" applyFill="1"/>
    <xf numFmtId="164" fontId="9" fillId="0" borderId="0" xfId="37" applyNumberFormat="1"/>
    <xf numFmtId="9" fontId="43" fillId="0" borderId="0" xfId="31" applyFont="1" applyFill="1" applyBorder="1" applyAlignment="1">
      <alignment horizontal="right"/>
    </xf>
    <xf numFmtId="9" fontId="19" fillId="0" borderId="0" xfId="38" applyFont="1" applyFill="1" applyAlignment="1">
      <alignment horizontal="center"/>
    </xf>
    <xf numFmtId="0" fontId="40" fillId="7" borderId="21" xfId="0" applyFont="1" applyFill="1" applyBorder="1"/>
    <xf numFmtId="0" fontId="40" fillId="0" borderId="21" xfId="0" applyFont="1" applyBorder="1"/>
    <xf numFmtId="10" fontId="0" fillId="0" borderId="0" xfId="0" applyNumberFormat="1"/>
    <xf numFmtId="164" fontId="9" fillId="0" borderId="0" xfId="1" applyNumberFormat="1" applyFont="1"/>
    <xf numFmtId="43" fontId="9" fillId="0" borderId="0" xfId="37" applyNumberFormat="1"/>
    <xf numFmtId="0" fontId="0" fillId="0" borderId="0" xfId="0" pivotButton="1"/>
    <xf numFmtId="164" fontId="0" fillId="0" borderId="0" xfId="1" applyNumberFormat="1" applyFont="1"/>
    <xf numFmtId="164" fontId="0" fillId="0" borderId="0" xfId="0" applyNumberFormat="1"/>
    <xf numFmtId="0" fontId="40" fillId="7" borderId="21" xfId="0" applyFont="1" applyFill="1" applyBorder="1" applyAlignment="1">
      <alignment horizontal="center" wrapText="1"/>
    </xf>
    <xf numFmtId="164" fontId="40" fillId="7" borderId="21" xfId="0" applyNumberFormat="1" applyFont="1" applyFill="1" applyBorder="1" applyAlignment="1">
      <alignment horizontal="center" wrapText="1"/>
    </xf>
    <xf numFmtId="0" fontId="6" fillId="0" borderId="0" xfId="37" applyFont="1" applyAlignment="1">
      <alignment horizontal="center" wrapText="1"/>
    </xf>
    <xf numFmtId="0" fontId="27" fillId="0" borderId="0" xfId="34" applyFont="1" applyBorder="1" applyAlignment="1">
      <alignment horizontal="center"/>
    </xf>
    <xf numFmtId="0" fontId="15" fillId="0" borderId="0" xfId="7"/>
    <xf numFmtId="0" fontId="15" fillId="0" borderId="0" xfId="14"/>
    <xf numFmtId="0" fontId="38" fillId="0" borderId="0" xfId="50" applyFont="1"/>
    <xf numFmtId="0" fontId="38" fillId="0" borderId="4" xfId="50" applyFont="1" applyBorder="1" applyAlignment="1">
      <alignment horizontal="center" wrapText="1"/>
    </xf>
    <xf numFmtId="0" fontId="38" fillId="0" borderId="0" xfId="50" applyFont="1" applyAlignment="1">
      <alignment horizontal="center"/>
    </xf>
    <xf numFmtId="0" fontId="5" fillId="0" borderId="0" xfId="50"/>
    <xf numFmtId="0" fontId="38" fillId="0" borderId="0" xfId="50" applyFont="1" applyAlignment="1">
      <alignment horizontal="center" wrapText="1"/>
    </xf>
    <xf numFmtId="0" fontId="5" fillId="0" borderId="0" xfId="50" applyAlignment="1">
      <alignment horizontal="left"/>
    </xf>
    <xf numFmtId="164" fontId="0" fillId="0" borderId="0" xfId="51" applyNumberFormat="1" applyFont="1"/>
    <xf numFmtId="10" fontId="5" fillId="0" borderId="0" xfId="50" applyNumberFormat="1"/>
    <xf numFmtId="10" fontId="0" fillId="0" borderId="0" xfId="52" applyNumberFormat="1" applyFont="1"/>
    <xf numFmtId="164" fontId="0" fillId="0" borderId="2" xfId="51" applyNumberFormat="1" applyFont="1" applyBorder="1"/>
    <xf numFmtId="164" fontId="5" fillId="0" borderId="0" xfId="50" applyNumberFormat="1"/>
    <xf numFmtId="0" fontId="40" fillId="0" borderId="0" xfId="0" applyFont="1"/>
    <xf numFmtId="9" fontId="19" fillId="0" borderId="0" xfId="7" applyNumberFormat="1" applyFont="1" applyFill="1" applyBorder="1"/>
    <xf numFmtId="10" fontId="19" fillId="0" borderId="0" xfId="7" applyNumberFormat="1" applyFont="1" applyFill="1" applyBorder="1" applyAlignment="1">
      <alignment horizontal="right"/>
    </xf>
    <xf numFmtId="164" fontId="19" fillId="0" borderId="0" xfId="7" applyNumberFormat="1" applyFont="1"/>
    <xf numFmtId="164" fontId="20" fillId="0" borderId="18" xfId="9" applyNumberFormat="1" applyFont="1" applyBorder="1"/>
    <xf numFmtId="164" fontId="20" fillId="0" borderId="2" xfId="9" applyNumberFormat="1" applyFont="1" applyBorder="1"/>
    <xf numFmtId="164" fontId="20" fillId="0" borderId="18" xfId="9" applyNumberFormat="1" applyFont="1" applyFill="1" applyBorder="1"/>
    <xf numFmtId="0" fontId="47" fillId="0" borderId="0" xfId="53" applyFont="1"/>
    <xf numFmtId="164" fontId="48" fillId="0" borderId="0" xfId="1" applyNumberFormat="1" applyFont="1"/>
    <xf numFmtId="0" fontId="47" fillId="0" borderId="0" xfId="53" applyFont="1" applyAlignment="1">
      <alignment horizontal="center"/>
    </xf>
    <xf numFmtId="37" fontId="47" fillId="0" borderId="0" xfId="53" applyNumberFormat="1" applyFont="1"/>
    <xf numFmtId="164" fontId="48" fillId="4" borderId="12" xfId="1" applyNumberFormat="1" applyFont="1" applyFill="1" applyBorder="1"/>
    <xf numFmtId="164" fontId="48" fillId="4" borderId="14" xfId="1" applyNumberFormat="1" applyFont="1" applyFill="1" applyBorder="1"/>
    <xf numFmtId="164" fontId="48" fillId="4" borderId="13" xfId="1" applyNumberFormat="1" applyFont="1" applyFill="1" applyBorder="1"/>
    <xf numFmtId="0" fontId="48" fillId="0" borderId="0" xfId="7" applyFont="1" applyAlignment="1">
      <alignment horizontal="left"/>
    </xf>
    <xf numFmtId="164" fontId="48" fillId="4" borderId="15" xfId="1" applyNumberFormat="1" applyFont="1" applyFill="1" applyBorder="1"/>
    <xf numFmtId="1" fontId="47" fillId="0" borderId="0" xfId="54" applyNumberFormat="1" applyFont="1" applyAlignment="1">
      <alignment horizontal="center"/>
    </xf>
    <xf numFmtId="3" fontId="47" fillId="0" borderId="0" xfId="54" applyNumberFormat="1" applyFont="1" applyAlignment="1">
      <alignment horizontal="center"/>
    </xf>
    <xf numFmtId="5" fontId="47" fillId="0" borderId="0" xfId="53" applyNumberFormat="1" applyFont="1"/>
    <xf numFmtId="37" fontId="47" fillId="0" borderId="0" xfId="53" applyNumberFormat="1" applyFont="1" applyAlignment="1">
      <alignment horizontal="center"/>
    </xf>
    <xf numFmtId="2" fontId="48" fillId="0" borderId="0" xfId="53" applyNumberFormat="1" applyFont="1" applyAlignment="1">
      <alignment horizontal="center"/>
    </xf>
    <xf numFmtId="164" fontId="48" fillId="4" borderId="14" xfId="1" applyNumberFormat="1" applyFont="1" applyFill="1" applyBorder="1" applyAlignment="1">
      <alignment horizontal="center"/>
    </xf>
    <xf numFmtId="2" fontId="47" fillId="0" borderId="0" xfId="53" applyNumberFormat="1" applyFont="1" applyAlignment="1">
      <alignment horizontal="left"/>
    </xf>
    <xf numFmtId="0" fontId="48" fillId="0" borderId="0" xfId="53" applyFont="1" applyAlignment="1">
      <alignment horizontal="center"/>
    </xf>
    <xf numFmtId="0" fontId="48" fillId="0" borderId="13" xfId="53" applyFont="1" applyBorder="1" applyAlignment="1">
      <alignment horizontal="center"/>
    </xf>
    <xf numFmtId="0" fontId="47" fillId="0" borderId="0" xfId="53" applyFont="1" applyAlignment="1">
      <alignment horizontal="left"/>
    </xf>
    <xf numFmtId="0" fontId="48" fillId="0" borderId="9" xfId="53" applyFont="1" applyBorder="1" applyAlignment="1">
      <alignment horizontal="center"/>
    </xf>
    <xf numFmtId="0" fontId="48" fillId="0" borderId="3" xfId="53" applyFont="1" applyBorder="1" applyAlignment="1">
      <alignment horizontal="center"/>
    </xf>
    <xf numFmtId="0" fontId="48" fillId="0" borderId="10" xfId="53" applyFont="1" applyBorder="1" applyAlignment="1">
      <alignment horizontal="center"/>
    </xf>
    <xf numFmtId="164" fontId="49" fillId="4" borderId="12" xfId="1" quotePrefix="1" applyNumberFormat="1" applyFont="1" applyFill="1" applyBorder="1" applyAlignment="1">
      <alignment horizontal="center" vertical="center" wrapText="1"/>
    </xf>
    <xf numFmtId="0" fontId="4" fillId="0" borderId="0" xfId="50" applyFont="1"/>
    <xf numFmtId="0" fontId="4" fillId="0" borderId="0" xfId="50" applyFont="1" applyAlignment="1">
      <alignment horizontal="left"/>
    </xf>
    <xf numFmtId="165" fontId="43" fillId="5" borderId="0" xfId="38" applyNumberFormat="1" applyFont="1" applyFill="1"/>
    <xf numFmtId="0" fontId="43"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3" fillId="0" borderId="0" xfId="50" applyFont="1" applyFill="1"/>
    <xf numFmtId="43" fontId="5" fillId="0" borderId="0" xfId="1" applyFont="1"/>
    <xf numFmtId="164" fontId="5" fillId="0" borderId="0" xfId="1" applyNumberFormat="1" applyFont="1"/>
    <xf numFmtId="164" fontId="5" fillId="0" borderId="0" xfId="1" applyNumberFormat="1" applyFont="1" applyFill="1"/>
    <xf numFmtId="164" fontId="5" fillId="0" borderId="2" xfId="1" applyNumberFormat="1" applyFont="1" applyBorder="1"/>
    <xf numFmtId="0" fontId="38" fillId="0" borderId="23" xfId="50" applyFont="1" applyBorder="1" applyAlignment="1">
      <alignment horizontal="center" wrapText="1"/>
    </xf>
    <xf numFmtId="168" fontId="43" fillId="0" borderId="0" xfId="35" applyNumberFormat="1" applyFont="1" applyFill="1" applyBorder="1" applyAlignment="1">
      <alignment horizontal="right"/>
    </xf>
    <xf numFmtId="0" fontId="29" fillId="0" borderId="0" xfId="0" applyFont="1"/>
    <xf numFmtId="0" fontId="3" fillId="0" borderId="0" xfId="37" applyFont="1"/>
    <xf numFmtId="164" fontId="47" fillId="0" borderId="2" xfId="1" applyNumberFormat="1" applyFont="1" applyBorder="1"/>
    <xf numFmtId="164" fontId="47" fillId="0" borderId="3" xfId="1" applyNumberFormat="1" applyFont="1" applyBorder="1"/>
    <xf numFmtId="164" fontId="47" fillId="0" borderId="0" xfId="1" applyNumberFormat="1" applyFont="1"/>
    <xf numFmtId="164" fontId="47" fillId="0" borderId="8" xfId="1" applyNumberFormat="1" applyFont="1" applyBorder="1"/>
    <xf numFmtId="0" fontId="50" fillId="0" borderId="0" xfId="0" applyFont="1"/>
    <xf numFmtId="0" fontId="50" fillId="0" borderId="0" xfId="0" applyFont="1" applyAlignment="1">
      <alignment horizontal="center"/>
    </xf>
    <xf numFmtId="0" fontId="50" fillId="0" borderId="0" xfId="7" applyFont="1"/>
    <xf numFmtId="0" fontId="50" fillId="0" borderId="0" xfId="7" applyFont="1" applyAlignment="1">
      <alignment horizontal="center"/>
    </xf>
    <xf numFmtId="0" fontId="51" fillId="0" borderId="0" xfId="7" applyFont="1" applyAlignment="1">
      <alignment horizontal="center"/>
    </xf>
    <xf numFmtId="0" fontId="38" fillId="0" borderId="0" xfId="0" applyFont="1" applyAlignment="1">
      <alignment horizontal="center"/>
    </xf>
    <xf numFmtId="0" fontId="51" fillId="0" borderId="0" xfId="0" applyFont="1" applyAlignment="1">
      <alignment horizontal="center"/>
    </xf>
    <xf numFmtId="0" fontId="51" fillId="0" borderId="0" xfId="0" applyFont="1"/>
    <xf numFmtId="0" fontId="52" fillId="0" borderId="0" xfId="0" applyFont="1" applyAlignment="1">
      <alignment horizontal="center"/>
    </xf>
    <xf numFmtId="0" fontId="53" fillId="0" borderId="0" xfId="7" applyFont="1" applyAlignment="1">
      <alignment horizontal="center"/>
    </xf>
    <xf numFmtId="0" fontId="53" fillId="0" borderId="0" xfId="0" applyFont="1"/>
    <xf numFmtId="0" fontId="54" fillId="0" borderId="0" xfId="0" applyFont="1"/>
    <xf numFmtId="0" fontId="52" fillId="0" borderId="0" xfId="0" applyFont="1" applyAlignment="1">
      <alignment horizontal="right"/>
    </xf>
    <xf numFmtId="169" fontId="50" fillId="0" borderId="0" xfId="0" applyNumberFormat="1" applyFont="1" applyAlignment="1">
      <alignment horizontal="center"/>
    </xf>
    <xf numFmtId="0" fontId="50" fillId="0" borderId="0" xfId="56" applyFont="1" applyAlignment="1">
      <alignment horizontal="center" wrapText="1"/>
    </xf>
    <xf numFmtId="10" fontId="50" fillId="0" borderId="0" xfId="8" applyNumberFormat="1" applyFont="1"/>
    <xf numFmtId="164" fontId="50" fillId="0" borderId="0" xfId="1" applyNumberFormat="1" applyFont="1" applyAlignment="1">
      <alignment horizontal="right"/>
    </xf>
    <xf numFmtId="164" fontId="50" fillId="0" borderId="0" xfId="0" applyNumberFormat="1" applyFont="1" applyAlignment="1">
      <alignment horizontal="right"/>
    </xf>
    <xf numFmtId="0" fontId="51" fillId="0" borderId="0" xfId="0" applyFont="1" applyAlignment="1">
      <alignment horizontal="center" wrapText="1"/>
    </xf>
    <xf numFmtId="0" fontId="50" fillId="0" borderId="0" xfId="57" applyFont="1" applyAlignment="1">
      <alignment wrapText="1"/>
    </xf>
    <xf numFmtId="0" fontId="50" fillId="0" borderId="0" xfId="57" applyFont="1" applyAlignment="1">
      <alignment horizontal="right" wrapText="1"/>
    </xf>
    <xf numFmtId="0" fontId="50" fillId="0" borderId="0" xfId="0" applyFont="1" applyAlignment="1">
      <alignment horizontal="right"/>
    </xf>
    <xf numFmtId="164" fontId="50" fillId="0" borderId="2" xfId="1" applyNumberFormat="1" applyFont="1" applyBorder="1" applyAlignment="1">
      <alignment horizontal="right"/>
    </xf>
    <xf numFmtId="164" fontId="50" fillId="0" borderId="2" xfId="0" applyNumberFormat="1" applyFont="1" applyBorder="1" applyAlignment="1">
      <alignment horizontal="right"/>
    </xf>
    <xf numFmtId="0" fontId="55" fillId="0" borderId="0" xfId="57" applyFont="1" applyAlignment="1">
      <alignment horizontal="right"/>
    </xf>
    <xf numFmtId="0" fontId="45" fillId="0" borderId="0" xfId="57" applyFont="1" applyAlignment="1">
      <alignment horizontal="center" wrapText="1"/>
    </xf>
    <xf numFmtId="169" fontId="51" fillId="0" borderId="0" xfId="0" applyNumberFormat="1" applyFont="1" applyAlignment="1">
      <alignment horizontal="center"/>
    </xf>
    <xf numFmtId="0" fontId="45" fillId="0" borderId="0" xfId="56" applyFont="1" applyAlignment="1">
      <alignment horizontal="center" wrapText="1"/>
    </xf>
    <xf numFmtId="164" fontId="38" fillId="0" borderId="0" xfId="1" applyNumberFormat="1" applyFont="1" applyAlignment="1">
      <alignment horizontal="right"/>
    </xf>
    <xf numFmtId="0" fontId="38" fillId="0" borderId="0" xfId="0" applyFont="1" applyAlignment="1">
      <alignment horizontal="right"/>
    </xf>
    <xf numFmtId="0" fontId="43" fillId="0" borderId="0" xfId="57" applyFont="1" applyAlignment="1">
      <alignment wrapText="1"/>
    </xf>
    <xf numFmtId="0" fontId="43" fillId="0" borderId="0" xfId="57" applyFont="1" applyAlignment="1">
      <alignment horizontal="center" wrapText="1"/>
    </xf>
    <xf numFmtId="0" fontId="55" fillId="0" borderId="0" xfId="57" applyFont="1" applyAlignment="1">
      <alignment horizontal="right" wrapText="1"/>
    </xf>
    <xf numFmtId="0" fontId="38" fillId="0" borderId="0" xfId="0" applyFont="1"/>
    <xf numFmtId="10" fontId="51" fillId="0" borderId="0" xfId="8" applyNumberFormat="1" applyFont="1"/>
    <xf numFmtId="0" fontId="51" fillId="0" borderId="0" xfId="7" applyFont="1"/>
    <xf numFmtId="164" fontId="38" fillId="0" borderId="24" xfId="1" applyNumberFormat="1" applyFont="1" applyBorder="1" applyAlignment="1">
      <alignment horizontal="right"/>
    </xf>
    <xf numFmtId="43" fontId="38" fillId="0" borderId="0" xfId="0" applyNumberFormat="1" applyFont="1" applyAlignment="1">
      <alignment horizontal="right"/>
    </xf>
    <xf numFmtId="0" fontId="2" fillId="0" borderId="0" xfId="50" applyFont="1" applyAlignment="1">
      <alignment horizontal="left"/>
    </xf>
    <xf numFmtId="164" fontId="2" fillId="0" borderId="0" xfId="1" applyNumberFormat="1" applyFont="1"/>
    <xf numFmtId="43" fontId="2" fillId="0" borderId="0" xfId="1" applyFont="1"/>
    <xf numFmtId="164" fontId="0" fillId="0" borderId="8" xfId="51" applyNumberFormat="1" applyFont="1" applyBorder="1"/>
    <xf numFmtId="0" fontId="2" fillId="0" borderId="0" xfId="50" applyFont="1"/>
    <xf numFmtId="164" fontId="15" fillId="0" borderId="0" xfId="51" applyNumberFormat="1" applyFont="1"/>
    <xf numFmtId="164" fontId="29" fillId="0" borderId="0" xfId="51" applyNumberFormat="1" applyFont="1"/>
    <xf numFmtId="0" fontId="27" fillId="0" borderId="0" xfId="34" applyFont="1" applyAlignment="1">
      <alignment horizontal="center"/>
    </xf>
    <xf numFmtId="0" fontId="15" fillId="0" borderId="0" xfId="0" applyFont="1" applyFill="1"/>
    <xf numFmtId="164" fontId="15" fillId="0" borderId="0" xfId="1" applyNumberFormat="1"/>
    <xf numFmtId="164" fontId="48" fillId="0" borderId="12" xfId="1" applyNumberFormat="1" applyFont="1" applyBorder="1" applyAlignment="1">
      <alignment horizontal="center" vertical="center" wrapText="1"/>
    </xf>
    <xf numFmtId="164" fontId="48" fillId="0" borderId="0" xfId="1" applyNumberFormat="1" applyFont="1" applyAlignment="1">
      <alignment horizontal="center"/>
    </xf>
    <xf numFmtId="164" fontId="49" fillId="0" borderId="0" xfId="1" applyNumberFormat="1" applyFont="1"/>
    <xf numFmtId="164" fontId="0" fillId="0" borderId="0" xfId="0" pivotButton="1" applyNumberFormat="1"/>
    <xf numFmtId="164" fontId="0" fillId="0" borderId="0" xfId="0" applyNumberFormat="1" applyAlignment="1">
      <alignment horizontal="center" wrapText="1"/>
    </xf>
    <xf numFmtId="164" fontId="48" fillId="0" borderId="0" xfId="1" applyNumberFormat="1" applyFont="1" applyAlignment="1" applyProtection="1">
      <alignment horizontal="center"/>
    </xf>
    <xf numFmtId="0" fontId="1" fillId="0" borderId="0" xfId="50" applyFont="1"/>
    <xf numFmtId="10" fontId="5" fillId="0" borderId="0" xfId="31" applyNumberFormat="1" applyFont="1"/>
    <xf numFmtId="164" fontId="0" fillId="0" borderId="0" xfId="51" applyNumberFormat="1" applyFont="1" applyBorder="1"/>
    <xf numFmtId="164" fontId="48" fillId="9" borderId="12" xfId="1" applyNumberFormat="1" applyFont="1" applyFill="1" applyBorder="1" applyAlignment="1">
      <alignment horizontal="center" vertical="center" wrapText="1"/>
    </xf>
    <xf numFmtId="164" fontId="48" fillId="9" borderId="0" xfId="1" applyNumberFormat="1" applyFont="1" applyFill="1" applyAlignment="1">
      <alignment horizontal="center"/>
    </xf>
    <xf numFmtId="164" fontId="47" fillId="9" borderId="0" xfId="1" applyNumberFormat="1" applyFont="1" applyFill="1"/>
    <xf numFmtId="164" fontId="18" fillId="9" borderId="20" xfId="9" applyNumberFormat="1" applyFont="1" applyFill="1" applyBorder="1"/>
    <xf numFmtId="164" fontId="47" fillId="9" borderId="8" xfId="1" applyNumberFormat="1" applyFont="1" applyFill="1" applyBorder="1"/>
    <xf numFmtId="164" fontId="47" fillId="9" borderId="2" xfId="1" applyNumberFormat="1" applyFont="1" applyFill="1" applyBorder="1"/>
    <xf numFmtId="164" fontId="18" fillId="9" borderId="1" xfId="9" applyNumberFormat="1" applyFont="1" applyFill="1" applyBorder="1"/>
    <xf numFmtId="164" fontId="0" fillId="9" borderId="0" xfId="0" applyNumberFormat="1" applyFill="1"/>
    <xf numFmtId="164" fontId="50" fillId="0" borderId="0" xfId="1" applyNumberFormat="1" applyFont="1" applyFill="1" applyAlignment="1">
      <alignment horizontal="right"/>
    </xf>
    <xf numFmtId="164" fontId="50" fillId="0" borderId="0" xfId="0" applyNumberFormat="1" applyFont="1" applyFill="1" applyAlignment="1">
      <alignment horizontal="right"/>
    </xf>
    <xf numFmtId="164" fontId="38" fillId="9" borderId="24" xfId="1" applyNumberFormat="1" applyFont="1" applyFill="1" applyBorder="1" applyAlignment="1">
      <alignment horizontal="right"/>
    </xf>
    <xf numFmtId="164" fontId="47" fillId="10" borderId="0" xfId="1" applyNumberFormat="1" applyFont="1" applyFill="1"/>
    <xf numFmtId="164" fontId="48" fillId="0" borderId="9" xfId="9" applyNumberFormat="1" applyFont="1" applyFill="1" applyBorder="1" applyAlignment="1">
      <alignment horizontal="center" vertical="center" wrapText="1"/>
    </xf>
    <xf numFmtId="164" fontId="48" fillId="0" borderId="3" xfId="9" applyNumberFormat="1" applyFont="1" applyFill="1" applyBorder="1" applyAlignment="1">
      <alignment horizontal="center" vertical="center" wrapText="1"/>
    </xf>
    <xf numFmtId="164" fontId="48" fillId="0" borderId="10" xfId="9" applyNumberFormat="1" applyFont="1" applyFill="1" applyBorder="1" applyAlignment="1">
      <alignment horizontal="center" vertical="center" wrapText="1"/>
    </xf>
    <xf numFmtId="164" fontId="48" fillId="0" borderId="9" xfId="9" applyNumberFormat="1" applyFont="1" applyBorder="1" applyAlignment="1">
      <alignment horizontal="center"/>
    </xf>
    <xf numFmtId="164" fontId="48" fillId="0" borderId="3" xfId="9" applyNumberFormat="1" applyFont="1" applyBorder="1" applyAlignment="1">
      <alignment horizontal="center"/>
    </xf>
    <xf numFmtId="164" fontId="48" fillId="0" borderId="10" xfId="9" applyNumberFormat="1" applyFont="1" applyBorder="1" applyAlignment="1">
      <alignment horizontal="center"/>
    </xf>
    <xf numFmtId="0" fontId="18" fillId="0" borderId="9" xfId="7" applyFont="1" applyFill="1" applyBorder="1" applyAlignment="1">
      <alignment horizontal="center" wrapText="1"/>
    </xf>
    <xf numFmtId="0" fontId="18" fillId="0" borderId="3" xfId="7" applyFont="1" applyFill="1" applyBorder="1" applyAlignment="1">
      <alignment horizontal="center" wrapText="1"/>
    </xf>
    <xf numFmtId="0" fontId="18" fillId="0" borderId="10" xfId="7" applyFont="1" applyFill="1" applyBorder="1" applyAlignment="1">
      <alignment horizontal="center" wrapText="1"/>
    </xf>
    <xf numFmtId="0" fontId="18" fillId="0" borderId="9" xfId="7" applyFont="1" applyBorder="1" applyAlignment="1">
      <alignment horizontal="center"/>
    </xf>
    <xf numFmtId="0" fontId="18" fillId="0" borderId="3" xfId="7" applyFont="1" applyBorder="1" applyAlignment="1">
      <alignment horizontal="center"/>
    </xf>
    <xf numFmtId="0" fontId="18" fillId="0" borderId="10" xfId="7" applyFont="1" applyBorder="1" applyAlignment="1">
      <alignment horizontal="center"/>
    </xf>
    <xf numFmtId="0" fontId="38" fillId="0" borderId="5" xfId="0" applyFont="1" applyBorder="1" applyAlignment="1">
      <alignment horizontal="center" wrapText="1"/>
    </xf>
    <xf numFmtId="0" fontId="38" fillId="0" borderId="6" xfId="0" applyFont="1" applyBorder="1" applyAlignment="1">
      <alignment horizontal="center" wrapText="1"/>
    </xf>
    <xf numFmtId="0" fontId="38" fillId="0" borderId="7" xfId="0" applyFont="1" applyBorder="1" applyAlignment="1">
      <alignment horizontal="center" wrapText="1"/>
    </xf>
    <xf numFmtId="0" fontId="38" fillId="0" borderId="11" xfId="50" applyFont="1" applyBorder="1" applyAlignment="1">
      <alignment horizontal="center"/>
    </xf>
    <xf numFmtId="0" fontId="38" fillId="4" borderId="5" xfId="50" applyFont="1" applyFill="1" applyBorder="1" applyAlignment="1">
      <alignment horizontal="center"/>
    </xf>
    <xf numFmtId="0" fontId="38" fillId="4" borderId="6" xfId="50" applyFont="1" applyFill="1" applyBorder="1" applyAlignment="1">
      <alignment horizontal="center"/>
    </xf>
    <xf numFmtId="0" fontId="38" fillId="4" borderId="7" xfId="50" applyFont="1" applyFill="1" applyBorder="1" applyAlignment="1">
      <alignment horizontal="center"/>
    </xf>
    <xf numFmtId="0" fontId="38" fillId="0" borderId="5" xfId="50" applyFont="1" applyBorder="1" applyAlignment="1">
      <alignment horizontal="center"/>
    </xf>
    <xf numFmtId="0" fontId="38" fillId="0" borderId="6" xfId="50" applyFont="1" applyBorder="1" applyAlignment="1">
      <alignment horizontal="center"/>
    </xf>
    <xf numFmtId="0" fontId="38" fillId="0" borderId="7" xfId="50" applyFont="1" applyBorder="1" applyAlignment="1">
      <alignment horizontal="center"/>
    </xf>
    <xf numFmtId="0" fontId="38" fillId="0" borderId="5" xfId="50" applyFont="1" applyBorder="1" applyAlignment="1">
      <alignment horizontal="center" wrapText="1"/>
    </xf>
    <xf numFmtId="0" fontId="38" fillId="0" borderId="6" xfId="50" applyFont="1" applyBorder="1" applyAlignment="1">
      <alignment horizontal="center" wrapText="1"/>
    </xf>
    <xf numFmtId="0" fontId="38" fillId="0" borderId="7" xfId="50" applyFont="1" applyBorder="1" applyAlignment="1">
      <alignment horizontal="center" wrapText="1"/>
    </xf>
    <xf numFmtId="10" fontId="5" fillId="0" borderId="0" xfId="31" applyNumberFormat="1" applyFont="1" applyAlignment="1">
      <alignment horizontal="center"/>
    </xf>
  </cellXfs>
  <cellStyles count="58">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1.08.08" xfId="56" xr:uid="{310E5490-C51F-46E2-94E0-32212AA75842}"/>
    <cellStyle name="Normal_DFIT-WaEle_SUM" xfId="54" xr:uid="{93A3D21B-7D54-48C4-B851-FEC1BF294244}"/>
    <cellStyle name="Normal_Pro forma Rates" xfId="57" xr:uid="{49D90B8C-8BE5-417D-BE5B-0EF2A8B8592A}"/>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31">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pivotCacheDefinition" Target="pivotCache/pivotCacheDefinition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ivotCacheDefinition" Target="pivotCache/pivotCacheDefinition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41844907409"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1046651.7765368301"/>
    </cacheField>
    <cacheField name="EOP Hardware" numFmtId="164">
      <sharedItems containsSemiMixedTypes="0" containsString="0" containsNumber="1" minValue="0" maxValue="164899.47702895061"/>
    </cacheField>
    <cacheField name="EOP Software" numFmtId="164">
      <sharedItems containsSemiMixedTypes="0" containsString="0" containsNumber="1" minValue="0" maxValue="9445.3645027679613"/>
    </cacheField>
    <cacheField name="EOP General" numFmtId="164">
      <sharedItems containsSemiMixedTypes="0" containsString="0" containsNumber="1" minValue="0" maxValue="872306.9350051115"/>
    </cacheField>
    <cacheField name="AMA TotalCost" numFmtId="164">
      <sharedItems containsSemiMixedTypes="0" containsString="0" containsNumber="1" minValue="0" maxValue="247357.40457831859"/>
    </cacheField>
    <cacheField name="AMA Hardware" numFmtId="43">
      <sharedItems containsSemiMixedTypes="0" containsString="0" containsNumber="1" minValue="0" maxValue="57708.724328730619"/>
    </cacheField>
    <cacheField name="AMA Software" numFmtId="43">
      <sharedItems containsSemiMixedTypes="0" containsString="0" containsNumber="1" minValue="0" maxValue="2232.242758361811"/>
    </cacheField>
    <cacheField name="AMA General" numFmtId="43">
      <sharedItems containsSemiMixedTypes="0" containsString="0" containsNumber="1" minValue="0" maxValue="206154.1233441356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43896874998" createdVersion="6" refreshedVersion="6" minRefreshableVersion="3" recordCount="46" xr:uid="{AD3F56BD-73F0-468E-B82F-0BE9066F7A8D}">
  <cacheSource type="worksheet">
    <worksheetSource ref="A41:N87"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3335528.9730528896"/>
    </cacheField>
    <cacheField name="EOP Hardware" numFmtId="164">
      <sharedItems containsSemiMixedTypes="0" containsString="0" containsNumber="1" minValue="0" maxValue="686491.0121116665"/>
    </cacheField>
    <cacheField name="EOP Software" numFmtId="164">
      <sharedItems containsSemiMixedTypes="0" containsString="0" containsNumber="1" minValue="0" maxValue="636440.71960332221"/>
    </cacheField>
    <cacheField name="EOP General" numFmtId="164">
      <sharedItems containsSemiMixedTypes="0" containsString="0" containsNumber="1" minValue="0" maxValue="2779916.9889452993"/>
    </cacheField>
    <cacheField name="AMA TotalCost" numFmtId="164">
      <sharedItems containsSemiMixedTypes="0" containsString="0" containsNumber="1" minValue="0" maxValue="788292.54214819951"/>
    </cacheField>
    <cacheField name="AMA Hardware" numFmtId="43">
      <sharedItems containsSemiMixedTypes="0" containsString="0" containsNumber="1" minValue="0" maxValue="190167.27082195185"/>
    </cacheField>
    <cacheField name="AMA Software" numFmtId="43">
      <sharedItems containsSemiMixedTypes="0" containsString="0" containsNumber="1" minValue="0" maxValue="176302.66464032858"/>
    </cacheField>
    <cacheField name="AMA General" numFmtId="43">
      <sharedItems containsSemiMixedTypes="0" containsString="0" containsNumber="1" minValue="0" maxValue="656983.599267303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6.439583796295" createdVersion="6" refreshedVersion="6" minRefreshableVersion="3" recordCount="199" xr:uid="{9699388C-AC6C-4C3C-B1B9-1B30D6632ADE}">
  <cacheSource type="worksheet">
    <worksheetSource ref="A4:CV202"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ount="59">
        <s v="Substation - Station Rebuilds Program"/>
        <s v="Electric Storm"/>
        <s v="Distribution Minor Rebuild"/>
        <s v="Elec Relocation and Replacement Program"/>
        <s v="Transmission - Minor Rebuild"/>
        <s v="Wood Pole Management"/>
        <s v="Downtown Network - Asset Condition"/>
        <s v="Downtown Network - Performance &amp; Capacity"/>
        <s v="Joint Use"/>
        <s v="Substation - New Distribution Station Capacity Program"/>
        <s v="SCADA - SOO and BuCC"/>
        <s v="Transmission Construction - Compliance"/>
        <s v="Distribution Grid Modernization"/>
        <s v="Segment Reconductor and FDR Tie"/>
        <s v="Westside 230/115kV Station Brownfield Rebuild Project"/>
        <s v="Transmission NERC Low-Risk Priority Lines Mitigation"/>
        <s v="Saddle Mountain 230/115kV Station (New) Integration Project Phase 1"/>
        <s v="Protection System Upgrade for PRC-002"/>
        <s v="Rattlesnake Flat Wind Farm Project 115kV Integration Project"/>
        <s v="Gas Reinforcement Program"/>
        <s v="Gas Regulator Station Replacement Program"/>
        <s v="Gas Replacement Street and Highway Program"/>
        <s v="Gas Cathodic Protection Program"/>
        <s v="Gas Non-Revenue Program"/>
        <s v="Gas Isolated Steel Replacement Program"/>
        <s v="Gas Facility Replacement Program (GFRP) Aldyl A Pipe Replacement"/>
        <s v="Gas PMC Program"/>
        <s v="Gas Cheney HP Reinforcement"/>
        <s v="Regulating Hydro"/>
        <s v="Base Load Thermal Program"/>
        <s v="Cabinet Gorge Automation"/>
        <s v="CS2 Single Phase Transformer"/>
        <s v="Cabinet Gorge 15 kV Bus Replacement"/>
        <s v="Endpoint Compute and Productivity Systems"/>
        <s v="Energy Delivery Operational Efficiency &amp; Shared Services"/>
        <s v="Energy Resources Modernization &amp; Operational Efficiency"/>
        <s v="Enterprise &amp; Control Network Infrastructure"/>
        <s v="Enterprise Communication Systems"/>
        <s v="Environmental Control &amp; Monitoring Systems"/>
        <s v="ET Modernization &amp; Operational Efficiency - Technology"/>
        <s v="Fiber Network Lease Service Replacement"/>
        <s v="Financial &amp; Accounting Technology"/>
        <s v="Land Mobile Radio &amp; Real Time Communication Systems"/>
        <s v="Enterprise Security"/>
        <s v="Technology Failed Assets"/>
        <s v="Enterprise Data Science"/>
        <s v="Customer Transactional Systems"/>
        <s v="Atlas"/>
        <s v="Customer Facing Technology Program"/>
        <s v="Data Center Compute and Storage Systems"/>
        <s v="Digital Grid Network"/>
        <s v="Clark Fork Settlement Agreement"/>
        <s v="Spokane River License Implementation"/>
        <s v="Structures and Improvements/Furniture"/>
        <s v="Capital Tools &amp; Stores"/>
        <s v="Strategic Initiatives"/>
        <s v="Campus Repurposing Phase 2"/>
        <s v="Jackson Prairie Joint Project"/>
        <s v="Fleet Services Capital Plan"/>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1046651.7765368301"/>
    <n v="164899.47702895061"/>
    <n v="9445.3645027679613"/>
    <n v="872306.9350051115"/>
    <n v="247357.40457831859"/>
    <n v="38971.038475821078"/>
    <n v="2232.242758361811"/>
    <n v="206154.12334413567"/>
  </r>
  <r>
    <x v="11"/>
    <s v="22P01"/>
    <n v="0.23834907989885723"/>
    <n v="0.50450950059034061"/>
    <n v="0.25714141951080216"/>
    <n v="1"/>
    <n v="0"/>
    <n v="0"/>
    <n v="0"/>
    <n v="0"/>
    <n v="0"/>
    <n v="0"/>
    <n v="0"/>
    <n v="0"/>
  </r>
  <r>
    <x v="12"/>
    <s v="25P01"/>
    <n v="0"/>
    <n v="0"/>
    <n v="1"/>
    <n v="1"/>
    <n v="146240.653172272"/>
    <n v="0"/>
    <n v="0"/>
    <n v="146240.653172272"/>
    <n v="51361.435803634609"/>
    <n v="0"/>
    <n v="0"/>
    <n v="51361.435803634609"/>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154157.06998815181"/>
    <n v="92623.253559827805"/>
    <n v="0"/>
    <n v="61533.816428324004"/>
    <n v="96047.239903150126"/>
    <n v="57708.724328730619"/>
    <n v="0"/>
    <n v="38338.515574419507"/>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144001.53644616739"/>
    <n v="0"/>
    <n v="0"/>
    <n v="144001.53644616739"/>
    <n v="56177.528892959497"/>
    <n v="0"/>
    <n v="0"/>
    <n v="56177.528892959497"/>
  </r>
  <r>
    <x v="34"/>
    <s v="LC903"/>
    <n v="0"/>
    <n v="0"/>
    <n v="1"/>
    <n v="1"/>
    <n v="0"/>
    <n v="0"/>
    <n v="0"/>
    <n v="0"/>
    <n v="0"/>
    <n v="0"/>
    <n v="0"/>
    <n v="0"/>
  </r>
  <r>
    <x v="1"/>
    <s v="EG202"/>
    <n v="0"/>
    <n v="0"/>
    <n v="1"/>
    <n v="1"/>
    <n v="0"/>
    <n v="0"/>
    <n v="0"/>
    <n v="0"/>
    <n v="0"/>
    <n v="0"/>
    <n v="0"/>
    <n v="0"/>
  </r>
  <r>
    <x v="35"/>
    <s v="27P01"/>
    <n v="0"/>
    <n v="0"/>
    <n v="1"/>
    <n v="1"/>
    <n v="159769.33852451161"/>
    <n v="0"/>
    <n v="0"/>
    <n v="159769.33852451161"/>
    <n v="16872.820558338786"/>
    <n v="0"/>
    <n v="0"/>
    <n v="16872.820558338786"/>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1367000.9756099998"/>
    <n v="686491.0121116665"/>
    <n v="636440.71960332221"/>
    <n v="44069.24389501111"/>
    <n v="378677.7104962499"/>
    <n v="190167.27082195185"/>
    <n v="176302.66464032858"/>
    <n v="12207.775033969456"/>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3335528.9730528896"/>
    <n v="525510.96324631292"/>
    <n v="30101.020861277077"/>
    <n v="2779916.9889452993"/>
    <n v="788292.54214819951"/>
    <n v="124195.10563118602"/>
    <n v="7113.837249710451"/>
    <n v="656983.59926730301"/>
  </r>
  <r>
    <x v="11"/>
    <s v="22P01"/>
    <n v="0.23834907989885723"/>
    <n v="0.50450950059034061"/>
    <n v="0.25714141951080216"/>
    <n v="1"/>
    <n v="0"/>
    <n v="0"/>
    <n v="0"/>
    <n v="0"/>
    <n v="0"/>
    <n v="0"/>
    <n v="0"/>
    <n v="0"/>
  </r>
  <r>
    <x v="12"/>
    <s v="25P01"/>
    <n v="0"/>
    <n v="0"/>
    <n v="1"/>
    <n v="1"/>
    <n v="466047.96994497592"/>
    <n v="0"/>
    <n v="0"/>
    <n v="466047.96994497592"/>
    <n v="163681.52336919177"/>
    <n v="0"/>
    <n v="0"/>
    <n v="163681.52336919177"/>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491276.45399675932"/>
    <n v="295177.01374326996"/>
    <n v="0"/>
    <n v="196099.44025348933"/>
    <n v="306088.76673267229"/>
    <n v="183909.42079448112"/>
    <n v="0"/>
    <n v="122179.34593819114"/>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458912.2263467742"/>
    <n v="0"/>
    <n v="0"/>
    <n v="458912.2263467742"/>
    <n v="179029.72073194446"/>
    <n v="0"/>
    <n v="0"/>
    <n v="179029.72073194446"/>
  </r>
  <r>
    <x v="34"/>
    <s v="LC903"/>
    <n v="0"/>
    <n v="0"/>
    <n v="1"/>
    <n v="1"/>
    <n v="0"/>
    <n v="0"/>
    <n v="0"/>
    <n v="0"/>
    <n v="0"/>
    <n v="0"/>
    <n v="0"/>
    <n v="0"/>
  </r>
  <r>
    <x v="1"/>
    <s v="EG202"/>
    <n v="0"/>
    <n v="0"/>
    <n v="1"/>
    <n v="1"/>
    <n v="0"/>
    <n v="0"/>
    <n v="0"/>
    <n v="0"/>
    <n v="0"/>
    <n v="0"/>
    <n v="0"/>
    <n v="0"/>
  </r>
  <r>
    <x v="35"/>
    <s v="27P01"/>
    <n v="0"/>
    <n v="0"/>
    <n v="1"/>
    <n v="1"/>
    <n v="509161.94822438271"/>
    <n v="0"/>
    <n v="0"/>
    <n v="509161.94822438271"/>
    <n v="53771.257156492349"/>
    <n v="0"/>
    <n v="0"/>
    <n v="53771.257156492349"/>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Y"/>
    <s v="ED"/>
    <s v="AN"/>
    <x v="0"/>
    <s v="Asset Condition"/>
    <x v="0"/>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Y"/>
    <s v="ED"/>
    <s v="AN"/>
    <x v="0"/>
    <s v="Failed Plant &amp; Operations"/>
    <x v="1"/>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Y"/>
    <s v="ED"/>
    <s v="ID"/>
    <x v="0"/>
    <s v="Failed Plant &amp; Operations"/>
    <x v="1"/>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Y"/>
    <s v="ED"/>
    <s v="AN"/>
    <x v="0"/>
    <s v="Failed Plant &amp; Operations"/>
    <x v="1"/>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Y"/>
    <s v="ED"/>
    <s v="AN"/>
    <x v="0"/>
    <s v="Failed Plant &amp; Operations"/>
    <x v="1"/>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Y"/>
    <s v="ED"/>
    <s v="WA"/>
    <x v="0"/>
    <s v="Asset Condition"/>
    <x v="2"/>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Y"/>
    <s v="ED"/>
    <s v="AN"/>
    <x v="0"/>
    <s v="Asset Condition"/>
    <x v="2"/>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Y"/>
    <s v="ED"/>
    <s v="WA"/>
    <x v="0"/>
    <s v="Asset Condition"/>
    <x v="2"/>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Y"/>
    <s v="ED"/>
    <s v="AN"/>
    <x v="0"/>
    <s v="Asset Condition"/>
    <x v="2"/>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Y"/>
    <s v="ED"/>
    <s v="WA"/>
    <x v="0"/>
    <s v="Asset Condition"/>
    <x v="2"/>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Y"/>
    <s v="ED"/>
    <s v="AN"/>
    <x v="0"/>
    <s v="Asset Condition"/>
    <x v="2"/>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Y"/>
    <s v="ED"/>
    <s v="WA"/>
    <x v="0"/>
    <s v="Asset Condition"/>
    <x v="2"/>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Y"/>
    <s v="ED"/>
    <s v="WA"/>
    <x v="0"/>
    <s v="Asset Condition"/>
    <x v="2"/>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Y"/>
    <s v="ED"/>
    <s v="WA"/>
    <x v="0"/>
    <s v="Asset Condition"/>
    <x v="2"/>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Y"/>
    <s v="ED"/>
    <s v="AN"/>
    <x v="0"/>
    <s v="Asset Condition"/>
    <x v="2"/>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Y"/>
    <s v="ED"/>
    <s v="WA"/>
    <x v="0"/>
    <s v="Asset Condition"/>
    <x v="2"/>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Y"/>
    <s v="ED"/>
    <s v="WA"/>
    <x v="0"/>
    <s v="Asset Condition"/>
    <x v="2"/>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Y"/>
    <s v="ED"/>
    <s v="WA"/>
    <x v="0"/>
    <s v="Asset Condition"/>
    <x v="2"/>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Y"/>
    <s v="ED"/>
    <s v="WA"/>
    <x v="0"/>
    <s v="Asset Condition"/>
    <x v="2"/>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Y"/>
    <s v="ED"/>
    <s v="WA"/>
    <x v="0"/>
    <s v="Asset Condition"/>
    <x v="2"/>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Y"/>
    <s v="ED"/>
    <s v="AN"/>
    <x v="0"/>
    <s v="Asset Condition"/>
    <x v="2"/>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Y"/>
    <s v="ED"/>
    <s v="WA"/>
    <x v="0"/>
    <s v="Asset Condition"/>
    <x v="2"/>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Y"/>
    <s v="ED"/>
    <s v="WA"/>
    <x v="0"/>
    <s v="Asset Condition"/>
    <x v="2"/>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Y"/>
    <s v="ED"/>
    <s v="WA"/>
    <x v="0"/>
    <s v="Asset Condition"/>
    <x v="2"/>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N"/>
    <s v="ED"/>
    <s v="AN"/>
    <x v="1"/>
    <s v="Mandatory &amp; Compliance"/>
    <x v="3"/>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N"/>
    <s v="ED"/>
    <s v="WA"/>
    <x v="1"/>
    <s v="Mandatory &amp; Compliance"/>
    <x v="3"/>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N"/>
    <s v="ED"/>
    <s v="WA"/>
    <x v="1"/>
    <s v="Mandatory &amp; Compliance"/>
    <x v="3"/>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N"/>
    <s v="ED"/>
    <s v="AN"/>
    <x v="1"/>
    <s v="Mandatory &amp; Compliance"/>
    <x v="3"/>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N"/>
    <s v="ED"/>
    <s v="WA"/>
    <x v="1"/>
    <s v="Mandatory &amp; Compliance"/>
    <x v="3"/>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N"/>
    <s v="ED"/>
    <s v="AN"/>
    <x v="1"/>
    <s v="Mandatory &amp; Compliance"/>
    <x v="3"/>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N"/>
    <s v="ED"/>
    <s v="WA"/>
    <x v="1"/>
    <s v="Mandatory &amp; Compliance"/>
    <x v="3"/>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N"/>
    <s v="ED"/>
    <s v="WA"/>
    <x v="1"/>
    <s v="Mandatory &amp; Compliance"/>
    <x v="3"/>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Y"/>
    <s v="ED"/>
    <s v="AN"/>
    <x v="0"/>
    <s v="Asset Condition"/>
    <x v="4"/>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Y"/>
    <s v="ED"/>
    <s v="ID"/>
    <x v="0"/>
    <s v="Asset Condition"/>
    <x v="4"/>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Y"/>
    <s v="ED"/>
    <s v="WA"/>
    <x v="0"/>
    <s v="Asset Condition"/>
    <x v="4"/>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Y"/>
    <s v="ED"/>
    <s v="AN"/>
    <x v="0"/>
    <s v="Failed Plant &amp; Operations"/>
    <x v="1"/>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Y"/>
    <s v="ED"/>
    <s v="WA"/>
    <x v="0"/>
    <s v="Failed Plant &amp; Operations"/>
    <x v="1"/>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Y"/>
    <s v="ED"/>
    <s v="WA"/>
    <x v="0"/>
    <s v="Failed Plant &amp; Operations"/>
    <x v="1"/>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Y"/>
    <s v="ED"/>
    <s v="AN"/>
    <x v="0"/>
    <s v="Failed Plant &amp; Operations"/>
    <x v="1"/>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Y"/>
    <s v="ED"/>
    <s v="WA"/>
    <x v="0"/>
    <s v="Failed Plant &amp; Operations"/>
    <x v="1"/>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Y"/>
    <s v="ED"/>
    <s v="WA"/>
    <x v="0"/>
    <s v="Failed Plant &amp; Operations"/>
    <x v="1"/>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Y"/>
    <s v="ED"/>
    <s v="WA"/>
    <x v="0"/>
    <s v="Failed Plant &amp; Operations"/>
    <x v="1"/>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Y"/>
    <s v="ED"/>
    <s v="AN"/>
    <x v="0"/>
    <s v="Asset Condition"/>
    <x v="5"/>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Y"/>
    <s v="ED"/>
    <s v="WA"/>
    <x v="0"/>
    <s v="Asset Condition"/>
    <x v="6"/>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Y"/>
    <s v="ED"/>
    <s v="WA"/>
    <x v="0"/>
    <s v="Asset Condition"/>
    <x v="6"/>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Y"/>
    <s v="ED"/>
    <s v="WA"/>
    <x v="0"/>
    <s v="Asset Condition"/>
    <x v="6"/>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Y"/>
    <s v="ED"/>
    <s v="WA"/>
    <x v="0"/>
    <s v="Asset Condition"/>
    <x v="6"/>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Y"/>
    <s v="ED"/>
    <s v="WA"/>
    <x v="0"/>
    <s v="Asset Condition"/>
    <x v="6"/>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Y"/>
    <s v="ED"/>
    <s v="WA"/>
    <x v="0"/>
    <s v="Performance &amp; Capacity"/>
    <x v="7"/>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Y"/>
    <s v="ED"/>
    <s v="WA"/>
    <x v="0"/>
    <s v="Performance &amp; Capacity"/>
    <x v="7"/>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Y"/>
    <s v="ED"/>
    <s v="WA"/>
    <x v="0"/>
    <s v="Performance &amp; Capacity"/>
    <x v="7"/>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N"/>
    <s v="ED"/>
    <s v="WA"/>
    <x v="1"/>
    <s v="Mandatory &amp; Compliance"/>
    <x v="8"/>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Y"/>
    <s v="ED"/>
    <s v="WA"/>
    <x v="0"/>
    <s v="Asset Condition"/>
    <x v="0"/>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Y"/>
    <s v="ED"/>
    <s v="WA"/>
    <x v="0"/>
    <s v="Asset Condition"/>
    <x v="0"/>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Y"/>
    <s v="ED"/>
    <s v="AN"/>
    <x v="0"/>
    <s v="Asset Condition"/>
    <x v="0"/>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Y"/>
    <s v="ED"/>
    <s v="AN"/>
    <x v="0"/>
    <s v="Asset Condition"/>
    <x v="0"/>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Y"/>
    <s v="ED"/>
    <s v="AN"/>
    <x v="0"/>
    <s v="Asset Condition"/>
    <x v="0"/>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Y"/>
    <s v="ED"/>
    <s v="AN"/>
    <x v="0"/>
    <s v="Asset Condition"/>
    <x v="0"/>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Y"/>
    <s v="ED"/>
    <s v="AN"/>
    <x v="0"/>
    <s v="Asset Condition"/>
    <x v="0"/>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Y"/>
    <s v="ED"/>
    <s v="WA"/>
    <x v="0"/>
    <s v="Asset Condition"/>
    <x v="0"/>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Y"/>
    <s v="ED"/>
    <s v="WA"/>
    <x v="0"/>
    <s v="Asset Condition"/>
    <x v="0"/>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Y"/>
    <s v="ED"/>
    <s v="AN"/>
    <x v="0"/>
    <s v="Asset Condition"/>
    <x v="0"/>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Y"/>
    <s v="ED"/>
    <s v="WA"/>
    <x v="0"/>
    <s v="Asset Condition"/>
    <x v="0"/>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Y"/>
    <s v="ED"/>
    <s v="AN"/>
    <x v="0"/>
    <s v="Asset Condition"/>
    <x v="0"/>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Y"/>
    <s v="ED"/>
    <s v="AN"/>
    <x v="0"/>
    <s v="Asset Condition"/>
    <x v="0"/>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Y"/>
    <s v="ED"/>
    <s v="AN"/>
    <x v="0"/>
    <s v="Asset Condition"/>
    <x v="0"/>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Y"/>
    <s v="ED"/>
    <s v="AN"/>
    <x v="0"/>
    <s v="Asset Condition"/>
    <x v="0"/>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Y"/>
    <s v="ED"/>
    <s v="AN"/>
    <x v="0"/>
    <s v="Asset Condition"/>
    <x v="0"/>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Y"/>
    <s v="ED"/>
    <s v="AN"/>
    <x v="0"/>
    <s v="Asset Condition"/>
    <x v="0"/>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x v="0"/>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x v="0"/>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x v="0"/>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Y"/>
    <s v="ED"/>
    <s v="AN"/>
    <x v="0"/>
    <s v="Asset Condition"/>
    <x v="0"/>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Y"/>
    <s v="ED"/>
    <s v="AN"/>
    <x v="0"/>
    <s v="Asset Condition"/>
    <x v="0"/>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Y"/>
    <s v="ED"/>
    <s v="AN"/>
    <x v="0"/>
    <s v="Asset Condition"/>
    <x v="0"/>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Y"/>
    <s v="ED"/>
    <s v="AN"/>
    <x v="0"/>
    <s v="Asset Condition"/>
    <x v="0"/>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Y"/>
    <s v="ED"/>
    <s v="AN"/>
    <x v="0"/>
    <s v="Asset Condition"/>
    <x v="0"/>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Y"/>
    <s v="ED"/>
    <s v="AN"/>
    <x v="0"/>
    <s v="Asset Condition"/>
    <x v="0"/>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Y"/>
    <s v="ED"/>
    <s v="AN"/>
    <x v="0"/>
    <s v="Asset Condition"/>
    <x v="0"/>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Y"/>
    <s v="ED"/>
    <s v="AN"/>
    <x v="0"/>
    <s v="Asset Condition"/>
    <x v="0"/>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Y"/>
    <s v="ED"/>
    <s v="AN"/>
    <x v="0"/>
    <s v="Asset Condition"/>
    <x v="0"/>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Y"/>
    <s v="ED"/>
    <s v="AN"/>
    <x v="0"/>
    <s v="Asset Condition"/>
    <x v="0"/>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Y"/>
    <s v="ED"/>
    <s v="AN"/>
    <x v="0"/>
    <s v="Asset Condition"/>
    <x v="0"/>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Y"/>
    <s v="ED"/>
    <s v="WA"/>
    <x v="0"/>
    <s v="Performance &amp; Capacity"/>
    <x v="9"/>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Y"/>
    <s v="ED"/>
    <s v="WA"/>
    <x v="0"/>
    <s v="Performance &amp; Capacity"/>
    <x v="9"/>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Y"/>
    <s v="ED"/>
    <s v="WA"/>
    <x v="0"/>
    <s v="Performance &amp; Capacity"/>
    <x v="9"/>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Y"/>
    <s v="ED"/>
    <s v="AN"/>
    <x v="0"/>
    <s v="Performance &amp; Capacity"/>
    <x v="9"/>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Y"/>
    <s v="ED"/>
    <s v="ID"/>
    <x v="0"/>
    <s v="Performance &amp; Capacity"/>
    <x v="9"/>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Y"/>
    <s v="ED"/>
    <s v="ID"/>
    <x v="0"/>
    <s v="Performance &amp; Capacity"/>
    <x v="9"/>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Y"/>
    <s v="ED"/>
    <s v="AN"/>
    <x v="0"/>
    <s v="Asset Condition"/>
    <x v="10"/>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N"/>
    <s v="ED"/>
    <s v="AN"/>
    <x v="1"/>
    <s v="Mandatory &amp; Compliance"/>
    <x v="11"/>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Y"/>
    <s v="ED"/>
    <s v="WA"/>
    <x v="0"/>
    <s v="Asset Condition"/>
    <x v="12"/>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Y"/>
    <s v="ED"/>
    <s v="WA"/>
    <x v="0"/>
    <s v="Asset Condition"/>
    <x v="12"/>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Y"/>
    <s v="ED"/>
    <s v="WA"/>
    <x v="0"/>
    <s v="Asset Condition"/>
    <x v="12"/>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Y"/>
    <s v="ED"/>
    <s v="WA"/>
    <x v="0"/>
    <s v="Performance &amp; Capacity"/>
    <x v="13"/>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Y"/>
    <s v="ED"/>
    <s v="WA"/>
    <x v="0"/>
    <s v="Performance &amp; Capacity"/>
    <x v="13"/>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Y"/>
    <s v="ED"/>
    <s v="WA"/>
    <x v="0"/>
    <s v="Performance &amp; Capacity"/>
    <x v="13"/>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Y"/>
    <s v="ED"/>
    <s v="WA"/>
    <x v="0"/>
    <s v="Performance &amp; Capacity"/>
    <x v="13"/>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Y"/>
    <s v="ED"/>
    <s v="WA"/>
    <x v="0"/>
    <s v="Performance &amp; Capacity"/>
    <x v="13"/>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Y"/>
    <s v="ED"/>
    <s v="WA"/>
    <x v="0"/>
    <s v="Performance &amp; Capacity"/>
    <x v="13"/>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Y"/>
    <s v="ED"/>
    <s v="WA"/>
    <x v="0"/>
    <s v="Performance &amp; Capacity"/>
    <x v="13"/>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Y"/>
    <s v="ED"/>
    <s v="WA"/>
    <x v="0"/>
    <s v="Performance &amp; Capacity"/>
    <x v="13"/>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Y"/>
    <s v="ED"/>
    <s v="WA"/>
    <x v="0"/>
    <s v="Performance &amp; Capacity"/>
    <x v="13"/>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Y"/>
    <s v="ED"/>
    <s v="WA"/>
    <x v="0"/>
    <s v="Performance &amp; Capacity"/>
    <x v="13"/>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N"/>
    <s v="ED"/>
    <s v="AN"/>
    <x v="1"/>
    <s v="Mandatory &amp; Compliance"/>
    <x v="14"/>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N"/>
    <s v="ED"/>
    <s v="AN"/>
    <x v="1"/>
    <s v="Mandatory &amp; Compliance"/>
    <x v="14"/>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N"/>
    <s v="ED"/>
    <s v="AN"/>
    <x v="1"/>
    <s v="Mandatory &amp; Compliance"/>
    <x v="15"/>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N"/>
    <s v="ED"/>
    <s v="AN"/>
    <x v="1"/>
    <s v="Mandatory &amp; Compliance"/>
    <x v="15"/>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N"/>
    <s v="ED"/>
    <s v="AN"/>
    <x v="1"/>
    <s v="Mandatory &amp; Compliance"/>
    <x v="15"/>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N"/>
    <s v="ED"/>
    <s v="AN"/>
    <x v="1"/>
    <s v="Mandatory &amp; Compliance"/>
    <x v="15"/>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N"/>
    <s v="ED"/>
    <s v="AN"/>
    <x v="1"/>
    <s v="Mandatory &amp; Compliance"/>
    <x v="16"/>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N"/>
    <s v="ED"/>
    <s v="AN"/>
    <x v="1"/>
    <s v="Mandatory &amp; Compliance"/>
    <x v="16"/>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N"/>
    <s v="ED"/>
    <s v="AN"/>
    <x v="1"/>
    <s v="Mandatory &amp; Compliance"/>
    <x v="16"/>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N"/>
    <s v="ED"/>
    <s v="AN"/>
    <x v="1"/>
    <s v="Mandatory &amp; Compliance"/>
    <x v="17"/>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N"/>
    <s v="ED"/>
    <s v="AN"/>
    <x v="1"/>
    <s v="Mandatory &amp; Compliance"/>
    <x v="11"/>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N"/>
    <s v="ED"/>
    <s v="WA"/>
    <x v="2"/>
    <s v="Customer Requested"/>
    <x v="18"/>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N"/>
    <s v="ED"/>
    <s v="AN"/>
    <x v="2"/>
    <s v="Customer Requested"/>
    <x v="18"/>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N"/>
    <s v="ED"/>
    <s v="AN"/>
    <x v="2"/>
    <s v="Customer Requested"/>
    <x v="18"/>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N"/>
    <s v="ED"/>
    <s v="AN"/>
    <x v="2"/>
    <s v="Customer Requested"/>
    <x v="18"/>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N"/>
    <s v="ED"/>
    <s v="WA"/>
    <x v="2"/>
    <s v="Customer Requested"/>
    <x v="18"/>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N"/>
    <s v="ED"/>
    <s v="WA"/>
    <x v="2"/>
    <s v="Customer Requested"/>
    <x v="18"/>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N"/>
    <s v="ED"/>
    <s v="AN"/>
    <x v="2"/>
    <s v="Customer Requested"/>
    <x v="18"/>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N"/>
    <s v="ED"/>
    <s v="AN"/>
    <x v="2"/>
    <s v="Customer Requested"/>
    <x v="18"/>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N"/>
    <s v="ED"/>
    <s v="AN"/>
    <x v="2"/>
    <s v="Customer Requested"/>
    <x v="18"/>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N"/>
    <s v="ED"/>
    <s v="AN"/>
    <x v="2"/>
    <s v="Customer Requested"/>
    <x v="18"/>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Y"/>
    <s v="GD"/>
    <s v="WA"/>
    <x v="0"/>
    <s v="Performance &amp; Capacity"/>
    <x v="19"/>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Y"/>
    <s v="GD"/>
    <s v="AA"/>
    <x v="0"/>
    <s v="Performance &amp; Capacity"/>
    <x v="19"/>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Y"/>
    <s v="GD"/>
    <s v="AA"/>
    <x v="0"/>
    <s v="Asset Condition"/>
    <x v="20"/>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Y"/>
    <s v="GD"/>
    <s v="WA"/>
    <x v="0"/>
    <s v="Asset Condition"/>
    <x v="20"/>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N"/>
    <s v="GD"/>
    <s v="WA"/>
    <x v="1"/>
    <s v="Mandatory &amp; Compliance"/>
    <x v="21"/>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N"/>
    <s v="GD"/>
    <s v="AN"/>
    <x v="1"/>
    <s v="Mandatory &amp; Compliance"/>
    <x v="21"/>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N"/>
    <s v="GD"/>
    <s v="AN"/>
    <x v="1"/>
    <s v="Mandatory &amp; Compliance"/>
    <x v="21"/>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N"/>
    <s v="GD"/>
    <s v="AA"/>
    <x v="1"/>
    <s v="Mandatory &amp; Compliance"/>
    <x v="21"/>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N"/>
    <s v="GD"/>
    <s v="WA"/>
    <x v="1"/>
    <s v="Mandatory &amp; Compliance"/>
    <x v="21"/>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N"/>
    <s v="GD"/>
    <s v="WA"/>
    <x v="1"/>
    <s v="Mandatory &amp; Compliance"/>
    <x v="22"/>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N"/>
    <s v="GD"/>
    <s v="WA"/>
    <x v="1"/>
    <s v="Mandatory &amp; Compliance"/>
    <x v="22"/>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Y"/>
    <s v="GD"/>
    <s v="WA"/>
    <x v="0"/>
    <s v="Failed Plant &amp; Operations"/>
    <x v="23"/>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Y"/>
    <s v="GD"/>
    <s v="WA"/>
    <x v="0"/>
    <s v="Failed Plant &amp; Operations"/>
    <x v="23"/>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Y"/>
    <s v="GD"/>
    <s v="WA"/>
    <x v="0"/>
    <s v="Failed Plant &amp; Operations"/>
    <x v="23"/>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Y"/>
    <s v="GD"/>
    <s v="AA"/>
    <x v="0"/>
    <s v="Failed Plant &amp; Operations"/>
    <x v="23"/>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Y"/>
    <s v="GD"/>
    <s v="AN"/>
    <x v="0"/>
    <s v="Failed Plant &amp; Operations"/>
    <x v="23"/>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Y"/>
    <s v="GD"/>
    <s v="AN"/>
    <x v="0"/>
    <s v="Failed Plant &amp; Operations"/>
    <x v="23"/>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Y"/>
    <s v="GD"/>
    <s v="WA"/>
    <x v="0"/>
    <s v="Failed Plant &amp; Operations"/>
    <x v="23"/>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N"/>
    <s v="GD"/>
    <s v="WA"/>
    <x v="1"/>
    <s v="Mandatory &amp; Compliance"/>
    <x v="24"/>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N"/>
    <s v="GD"/>
    <s v="WA"/>
    <x v="1"/>
    <s v="Mandatory &amp; Compliance"/>
    <x v="25"/>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N"/>
    <s v="GD"/>
    <s v="AA"/>
    <x v="1"/>
    <s v="Mandatory &amp; Compliance"/>
    <x v="25"/>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N"/>
    <s v="GD"/>
    <s v="WA"/>
    <x v="1"/>
    <s v="Mandatory &amp; Compliance"/>
    <x v="25"/>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N"/>
    <s v="GD"/>
    <s v="WA"/>
    <x v="1"/>
    <s v="Mandatory &amp; Compliance"/>
    <x v="25"/>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N"/>
    <s v="GD"/>
    <s v="WA"/>
    <x v="1"/>
    <s v="Mandatory &amp; Compliance"/>
    <x v="26"/>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N"/>
    <s v="GD"/>
    <s v="WA"/>
    <x v="2"/>
    <s v="Performance &amp; Capacity"/>
    <x v="27"/>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Y"/>
    <s v="ED"/>
    <s v="AN"/>
    <x v="0"/>
    <s v="Asset Condition"/>
    <x v="28"/>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Y"/>
    <s v="ED"/>
    <s v="AN"/>
    <x v="0"/>
    <s v="Failed Plant &amp; Operations"/>
    <x v="29"/>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Y"/>
    <s v="ED"/>
    <s v="AN"/>
    <x v="0"/>
    <s v="Failed Plant &amp; Operations"/>
    <x v="29"/>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Y"/>
    <s v="ED"/>
    <s v="AN"/>
    <x v="0"/>
    <s v="Failed Plant &amp; Operations"/>
    <x v="29"/>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N"/>
    <s v="ED"/>
    <s v="AN"/>
    <x v="2"/>
    <s v="Asset Condition"/>
    <x v="30"/>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N"/>
    <s v="ED"/>
    <s v="AN"/>
    <x v="2"/>
    <s v="Failed Plant &amp; Operations"/>
    <x v="31"/>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N"/>
    <s v="ED"/>
    <s v="AN"/>
    <x v="2"/>
    <s v="Asset Condition"/>
    <x v="32"/>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N"/>
    <s v="CD"/>
    <s v="AA"/>
    <x v="3"/>
    <s v="Performance &amp; Capacity"/>
    <x v="33"/>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N"/>
    <s v="CD"/>
    <s v="AA"/>
    <x v="3"/>
    <s v="Performance &amp; Capacity"/>
    <x v="34"/>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N"/>
    <s v="CD"/>
    <s v="AA"/>
    <x v="3"/>
    <s v="Performance &amp; Capacity"/>
    <x v="35"/>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Y"/>
    <s v="CD"/>
    <s v="AA"/>
    <x v="0"/>
    <s v="Performance &amp; Capacity"/>
    <x v="36"/>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N"/>
    <s v="CD"/>
    <s v="AA"/>
    <x v="3"/>
    <s v="Performance &amp; Capacity"/>
    <x v="37"/>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Y"/>
    <s v="CD"/>
    <s v="AA"/>
    <x v="0"/>
    <s v="Performance &amp; Capacity"/>
    <x v="38"/>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N"/>
    <s v="CD"/>
    <s v="AA"/>
    <x v="3"/>
    <s v="Performance &amp; Capacity"/>
    <x v="39"/>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Y"/>
    <s v="CD"/>
    <s v="AA"/>
    <x v="0"/>
    <s v="Performance &amp; Capacity"/>
    <x v="40"/>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N"/>
    <s v="CD"/>
    <s v="AA"/>
    <x v="3"/>
    <s v="Performance &amp; Capacity"/>
    <x v="41"/>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N"/>
    <s v="CD"/>
    <s v="AA"/>
    <x v="2"/>
    <s v="Performance &amp; Capacity"/>
    <x v="42"/>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N"/>
    <s v="ED"/>
    <s v="AN"/>
    <x v="3"/>
    <s v="Customer Service Quality &amp; Reliability"/>
    <x v="43"/>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N"/>
    <s v="CD"/>
    <s v="AA"/>
    <x v="3"/>
    <s v="Customer Service Quality &amp; Reliability"/>
    <x v="43"/>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Y"/>
    <s v="CD"/>
    <s v="AA"/>
    <x v="0"/>
    <s v="Failed Plant &amp; Operations"/>
    <x v="44"/>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N"/>
    <s v="CD"/>
    <s v="AA"/>
    <x v="3"/>
    <s v="Performance &amp; Capacity"/>
    <x v="45"/>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x v="46"/>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N"/>
    <s v="CD"/>
    <s v="AA"/>
    <x v="3"/>
    <s v="Asset Condition"/>
    <x v="47"/>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x v="48"/>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N"/>
    <s v="CD"/>
    <s v="AA"/>
    <x v="3"/>
    <s v="Performance &amp; Capacity"/>
    <x v="49"/>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N"/>
    <s v="CD"/>
    <s v="AA"/>
    <x v="2"/>
    <s v="Performance &amp; Capacity"/>
    <x v="50"/>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N"/>
    <s v="ED"/>
    <s v="AN"/>
    <x v="1"/>
    <s v="Mandatory &amp; Compliance"/>
    <x v="51"/>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N"/>
    <s v="ED"/>
    <s v="AN"/>
    <x v="1"/>
    <s v="Mandatory &amp; Compliance"/>
    <x v="51"/>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N"/>
    <s v="ED"/>
    <s v="AN"/>
    <x v="1"/>
    <s v="Mandatory &amp; Compliance"/>
    <x v="51"/>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N"/>
    <s v="ED"/>
    <s v="AN"/>
    <x v="1"/>
    <s v="Mandatory &amp; Compliance"/>
    <x v="51"/>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N"/>
    <s v="ED"/>
    <s v="AN"/>
    <x v="1"/>
    <s v="Mandatory &amp; Compliance"/>
    <x v="51"/>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N"/>
    <s v="ED"/>
    <s v="AN"/>
    <x v="1"/>
    <s v="Mandatory &amp; Compliance"/>
    <x v="51"/>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N"/>
    <s v="ED"/>
    <s v="AN"/>
    <x v="1"/>
    <s v="Mandatory &amp; Compliance"/>
    <x v="51"/>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N"/>
    <s v="ED"/>
    <s v="AN"/>
    <x v="1"/>
    <s v="Mandatory &amp; Compliance"/>
    <x v="51"/>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N"/>
    <s v="ED"/>
    <s v="WA"/>
    <x v="1"/>
    <s v="Mandatory &amp; Compliance"/>
    <x v="52"/>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Y"/>
    <s v="CD"/>
    <s v="AA"/>
    <x v="0"/>
    <s v="Asset Condition"/>
    <x v="53"/>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Y"/>
    <s v="CD"/>
    <s v="AA"/>
    <x v="0"/>
    <s v="Asset Condition"/>
    <x v="54"/>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x v="55"/>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N"/>
    <s v="CD"/>
    <s v="AA"/>
    <x v="2"/>
    <s v="Performance &amp; Capacity"/>
    <x v="56"/>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N"/>
    <s v="GD"/>
    <s v="AN"/>
    <x v="2"/>
    <s v="Performance &amp; Capacity"/>
    <x v="57"/>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Y"/>
    <s v="CD"/>
    <s v="AA"/>
    <x v="0"/>
    <s v="Asset Condition"/>
    <x v="58"/>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Y"/>
    <s v="CD"/>
    <s v="AN"/>
    <x v="0"/>
    <s v="Asset Condition"/>
    <x v="58"/>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Y"/>
    <s v="ED"/>
    <s v="AN"/>
    <x v="0"/>
    <s v="Asset Condition"/>
    <x v="58"/>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Y"/>
    <s v="ED"/>
    <s v="WA"/>
    <x v="0"/>
    <s v="Asset Condition"/>
    <x v="58"/>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Y"/>
    <s v="GD"/>
    <s v="AA"/>
    <x v="0"/>
    <s v="Asset Condition"/>
    <x v="58"/>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Y"/>
    <s v="GD"/>
    <s v="AN"/>
    <x v="0"/>
    <s v="Asset Condition"/>
    <x v="58"/>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Y"/>
    <s v="GD"/>
    <s v="WA"/>
    <x v="0"/>
    <s v="Asset Condition"/>
    <x v="58"/>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N"/>
    <s v="ED"/>
    <s v="AN"/>
    <x v="2"/>
    <s v="Failed Plant &amp; Operations"/>
    <x v="1"/>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N"/>
    <s v="ED"/>
    <s v="WA"/>
    <x v="2"/>
    <s v="Failed Plant &amp; Operations"/>
    <x v="1"/>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1:X83"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30">
      <pivotArea outline="0" collapsedLevelsAreSubtotals="1" fieldPosition="0"/>
    </format>
    <format dxfId="29">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5"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G75" firstHeaderRow="1" firstDataRow="2" firstDataCol="3"/>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axis="axisRow" compact="0" outline="0" showAll="0" defaultSubtotal="0">
      <items count="59">
        <item x="47"/>
        <item x="29"/>
        <item x="32"/>
        <item x="30"/>
        <item x="56"/>
        <item x="54"/>
        <item x="51"/>
        <item x="31"/>
        <item x="48"/>
        <item x="46"/>
        <item x="49"/>
        <item x="50"/>
        <item x="12"/>
        <item x="2"/>
        <item x="6"/>
        <item x="7"/>
        <item x="3"/>
        <item x="1"/>
        <item x="33"/>
        <item x="34"/>
        <item x="35"/>
        <item x="36"/>
        <item x="37"/>
        <item x="45"/>
        <item x="43"/>
        <item x="38"/>
        <item x="39"/>
        <item x="40"/>
        <item x="41"/>
        <item x="58"/>
        <item x="22"/>
        <item x="27"/>
        <item x="25"/>
        <item x="24"/>
        <item x="23"/>
        <item x="26"/>
        <item x="20"/>
        <item x="19"/>
        <item x="21"/>
        <item x="57"/>
        <item x="8"/>
        <item x="42"/>
        <item x="17"/>
        <item x="18"/>
        <item x="28"/>
        <item x="16"/>
        <item x="10"/>
        <item x="13"/>
        <item x="52"/>
        <item x="55"/>
        <item x="53"/>
        <item x="9"/>
        <item x="0"/>
        <item x="44"/>
        <item x="4"/>
        <item x="11"/>
        <item x="15"/>
        <item x="14"/>
        <item x="5"/>
      </items>
    </pivotField>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3">
    <field x="3"/>
    <field x="5"/>
    <field x="7"/>
  </rowFields>
  <rowItems count="71">
    <i>
      <x/>
      <x v="8"/>
      <x v="52"/>
    </i>
    <i r="1">
      <x v="9"/>
      <x v="50"/>
    </i>
    <i r="1">
      <x v="49"/>
      <x v="60"/>
    </i>
    <i t="default">
      <x/>
    </i>
    <i>
      <x v="1"/>
      <x v="2"/>
      <x v="36"/>
    </i>
    <i r="1">
      <x v="3"/>
      <x v="34"/>
    </i>
    <i r="1">
      <x v="4"/>
      <x v="61"/>
    </i>
    <i r="1">
      <x v="7"/>
      <x v="35"/>
    </i>
    <i r="1">
      <x v="11"/>
      <x v="54"/>
    </i>
    <i r="1">
      <x v="17"/>
      <x v="1"/>
    </i>
    <i r="2">
      <x v="5"/>
    </i>
    <i r="1">
      <x v="31"/>
      <x v="31"/>
    </i>
    <i r="1">
      <x v="39"/>
      <x v="62"/>
    </i>
    <i r="1">
      <x v="41"/>
      <x v="46"/>
    </i>
    <i r="1">
      <x v="43"/>
      <x v="22"/>
    </i>
    <i t="default">
      <x v="1"/>
    </i>
    <i>
      <x v="2"/>
      <x v="6"/>
      <x v="55"/>
    </i>
    <i r="1">
      <x v="16"/>
      <x v="3"/>
    </i>
    <i r="1">
      <x v="30"/>
      <x v="26"/>
    </i>
    <i r="1">
      <x v="32"/>
      <x v="29"/>
    </i>
    <i r="1">
      <x v="33"/>
      <x v="28"/>
    </i>
    <i r="1">
      <x v="35"/>
      <x v="30"/>
    </i>
    <i r="1">
      <x v="38"/>
      <x v="25"/>
    </i>
    <i r="1">
      <x v="40"/>
      <x v="9"/>
    </i>
    <i r="1">
      <x v="42"/>
      <x v="20"/>
    </i>
    <i r="1">
      <x v="45"/>
      <x v="19"/>
    </i>
    <i r="1">
      <x v="48"/>
      <x v="56"/>
    </i>
    <i r="1">
      <x v="55"/>
      <x v="14"/>
    </i>
    <i r="2">
      <x v="21"/>
    </i>
    <i r="1">
      <x v="56"/>
      <x v="18"/>
    </i>
    <i r="1">
      <x v="57"/>
      <x v="17"/>
    </i>
    <i t="default">
      <x v="2"/>
    </i>
    <i>
      <x v="3"/>
      <x v="1"/>
      <x v="33"/>
    </i>
    <i r="1">
      <x v="5"/>
      <x v="59"/>
    </i>
    <i r="1">
      <x v="12"/>
      <x v="15"/>
    </i>
    <i r="1">
      <x v="13"/>
      <x v="2"/>
    </i>
    <i r="1">
      <x v="14"/>
      <x v="7"/>
    </i>
    <i r="1">
      <x v="15"/>
      <x v="8"/>
    </i>
    <i r="1">
      <x v="17"/>
      <x v="1"/>
    </i>
    <i r="2">
      <x v="5"/>
    </i>
    <i r="1">
      <x v="21"/>
      <x v="40"/>
    </i>
    <i r="1">
      <x v="25"/>
      <x v="42"/>
    </i>
    <i r="1">
      <x v="27"/>
      <x v="44"/>
    </i>
    <i r="1">
      <x v="29"/>
      <x v="57"/>
    </i>
    <i r="1">
      <x v="34"/>
      <x v="27"/>
    </i>
    <i r="1">
      <x v="36"/>
      <x v="24"/>
    </i>
    <i r="1">
      <x v="37"/>
      <x v="23"/>
    </i>
    <i r="1">
      <x v="44"/>
      <x v="32"/>
    </i>
    <i r="1">
      <x v="46"/>
      <x v="13"/>
    </i>
    <i r="1">
      <x v="47"/>
      <x v="16"/>
    </i>
    <i r="1">
      <x v="50"/>
      <x v="58"/>
    </i>
    <i r="1">
      <x v="51"/>
      <x v="12"/>
    </i>
    <i r="1">
      <x v="52"/>
      <x/>
    </i>
    <i r="2">
      <x v="10"/>
    </i>
    <i r="2">
      <x v="11"/>
    </i>
    <i r="1">
      <x v="53"/>
      <x v="48"/>
    </i>
    <i r="1">
      <x v="54"/>
      <x v="4"/>
    </i>
    <i r="1">
      <x v="58"/>
      <x v="6"/>
    </i>
    <i t="default">
      <x v="3"/>
    </i>
    <i>
      <x v="4"/>
      <x/>
      <x v="51"/>
    </i>
    <i r="1">
      <x v="10"/>
      <x v="53"/>
    </i>
    <i r="1">
      <x v="18"/>
      <x v="37"/>
    </i>
    <i r="1">
      <x v="19"/>
      <x v="38"/>
    </i>
    <i r="1">
      <x v="20"/>
      <x v="39"/>
    </i>
    <i r="1">
      <x v="22"/>
      <x v="41"/>
    </i>
    <i r="1">
      <x v="23"/>
      <x v="49"/>
    </i>
    <i r="1">
      <x v="24"/>
      <x v="47"/>
    </i>
    <i r="1">
      <x v="26"/>
      <x v="43"/>
    </i>
    <i r="1">
      <x v="28"/>
      <x v="45"/>
    </i>
    <i t="default">
      <x v="4"/>
    </i>
    <i t="grand">
      <x/>
    </i>
  </rowItems>
  <colFields count="1">
    <field x="-2"/>
  </colFields>
  <colItems count="3">
    <i>
      <x/>
    </i>
    <i i="1">
      <x v="1"/>
    </i>
    <i i="2">
      <x v="2"/>
    </i>
  </colItems>
  <dataFields count="3">
    <dataField name="System Total 2020 Forecasted EOP TTP" fld="29" baseField="0" baseItem="0"/>
    <dataField name="WA - Electric Allocated Total 2020 Forecasted EOP TTP" fld="57" baseField="0" baseItem="0"/>
    <dataField name="WA - Natural Gas Allocated Total 2020 Forecasted EOP TTP" fld="85" baseField="0" baseItem="0"/>
  </dataFields>
  <formats count="10">
    <format dxfId="26">
      <pivotArea outline="0" collapsedLevelsAreSubtotals="1" fieldPosition="0"/>
    </format>
    <format dxfId="25">
      <pivotArea field="-2" type="button" dataOnly="0" labelOnly="1" outline="0" axis="axisCol" fieldPosition="0"/>
    </format>
    <format dxfId="24">
      <pivotArea type="topRight" dataOnly="0" labelOnly="1" outline="0" fieldPosition="0"/>
    </format>
    <format dxfId="23">
      <pivotArea dataOnly="0" labelOnly="1" outline="0" fieldPosition="0">
        <references count="1">
          <reference field="4294967294" count="2">
            <x v="1"/>
            <x v="2"/>
          </reference>
        </references>
      </pivotArea>
    </format>
    <format dxfId="22">
      <pivotArea dataOnly="0" labelOnly="1" outline="0" fieldPosition="0">
        <references count="1">
          <reference field="4294967294" count="2">
            <x v="1"/>
            <x v="2"/>
          </reference>
        </references>
      </pivotArea>
    </format>
    <format dxfId="21">
      <pivotArea dataOnly="0" labelOnly="1" outline="0" fieldPosition="0">
        <references count="1">
          <reference field="4294967294" count="2">
            <x v="1"/>
            <x v="2"/>
          </reference>
        </references>
      </pivotArea>
    </format>
    <format dxfId="20">
      <pivotArea dataOnly="0" labelOnly="1" outline="0" fieldPosition="0">
        <references count="1">
          <reference field="4294967294" count="1">
            <x v="0"/>
          </reference>
        </references>
      </pivotArea>
    </format>
    <format dxfId="19">
      <pivotArea dataOnly="0" labelOnly="1" outline="0" fieldPosition="0">
        <references count="1">
          <reference field="4294967294" count="1">
            <x v="0"/>
          </reference>
        </references>
      </pivotArea>
    </format>
    <format dxfId="18">
      <pivotArea outline="0" fieldPosition="0">
        <references count="2">
          <reference field="4294967294" count="1" selected="0">
            <x v="1"/>
          </reference>
          <reference field="3" count="1" selected="0" defaultSubtotal="1">
            <x v="3"/>
          </reference>
        </references>
      </pivotArea>
    </format>
    <format dxfId="17">
      <pivotArea outline="0" fieldPosition="0">
        <references count="2">
          <reference field="4294967294" count="1" selected="0">
            <x v="2"/>
          </reference>
          <reference field="3" count="1" selected="0" defaultSubtotal="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5"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H57"/>
  <sheetViews>
    <sheetView tabSelected="1" zoomScaleNormal="100" workbookViewId="0">
      <selection activeCell="D1" sqref="D1"/>
    </sheetView>
  </sheetViews>
  <sheetFormatPr defaultColWidth="10.6640625" defaultRowHeight="13.2"/>
  <cols>
    <col min="1" max="1" width="0.5546875" style="175" customWidth="1"/>
    <col min="2" max="3" width="1.6640625" style="173" customWidth="1"/>
    <col min="4" max="4" width="36.44140625" style="173" customWidth="1"/>
    <col min="5" max="5" width="14" style="266" bestFit="1" customWidth="1"/>
    <col min="6" max="6" width="10.21875" style="266" bestFit="1" customWidth="1"/>
    <col min="7" max="7" width="10.44140625" style="266" bestFit="1" customWidth="1"/>
    <col min="8" max="8" width="13.21875" style="174" bestFit="1" customWidth="1"/>
    <col min="9" max="9" width="1.88671875" style="153" customWidth="1"/>
    <col min="10" max="16384" width="10.6640625" style="173"/>
  </cols>
  <sheetData>
    <row r="2" spans="1:8">
      <c r="A2" s="191" t="s">
        <v>578</v>
      </c>
      <c r="D2" s="175"/>
    </row>
    <row r="3" spans="1:8" ht="12.75" customHeight="1">
      <c r="A3" s="191" t="s">
        <v>577</v>
      </c>
      <c r="D3" s="175"/>
    </row>
    <row r="4" spans="1:8">
      <c r="A4" s="191" t="s">
        <v>576</v>
      </c>
      <c r="D4" s="175"/>
    </row>
    <row r="5" spans="1:8" ht="12.75" customHeight="1">
      <c r="A5" s="191" t="s">
        <v>575</v>
      </c>
      <c r="D5" s="175"/>
    </row>
    <row r="6" spans="1:8" s="189" customFormat="1" ht="13.2" customHeight="1">
      <c r="E6" s="288" t="s">
        <v>865</v>
      </c>
      <c r="F6" s="289"/>
      <c r="G6" s="289"/>
      <c r="H6" s="290"/>
    </row>
    <row r="7" spans="1:8" s="189" customFormat="1" ht="45.6">
      <c r="A7" s="190"/>
      <c r="B7" s="192"/>
      <c r="C7" s="193"/>
      <c r="D7" s="194" t="s">
        <v>574</v>
      </c>
      <c r="E7" s="267" t="s">
        <v>582</v>
      </c>
      <c r="F7" s="267" t="s">
        <v>581</v>
      </c>
      <c r="G7" s="276" t="s">
        <v>863</v>
      </c>
      <c r="H7" s="195" t="s">
        <v>866</v>
      </c>
    </row>
    <row r="8" spans="1:8" s="186" customFormat="1" ht="12">
      <c r="B8" s="188"/>
      <c r="E8" s="277" t="s">
        <v>890</v>
      </c>
      <c r="F8" s="268"/>
      <c r="G8" s="268"/>
      <c r="H8" s="187"/>
    </row>
    <row r="9" spans="1:8" s="176" customFormat="1" ht="12">
      <c r="A9" s="185"/>
      <c r="B9" s="176" t="s">
        <v>573</v>
      </c>
      <c r="E9" s="217"/>
      <c r="F9" s="217"/>
      <c r="G9" s="217"/>
      <c r="H9" s="178"/>
    </row>
    <row r="10" spans="1:8" s="176" customFormat="1" ht="12">
      <c r="A10" s="185"/>
      <c r="C10" s="176" t="s">
        <v>572</v>
      </c>
      <c r="E10" s="217">
        <f>'E-CAP 20 - Depr'!Y34</f>
        <v>0</v>
      </c>
      <c r="F10" s="217">
        <f>'E-CAP 20 - Depr'!G34</f>
        <v>133</v>
      </c>
      <c r="G10" s="217">
        <v>0</v>
      </c>
      <c r="H10" s="178">
        <f>SUM(E10:G10)</f>
        <v>133</v>
      </c>
    </row>
    <row r="11" spans="1:8" s="176" customFormat="1" ht="12">
      <c r="A11" s="185"/>
      <c r="C11" s="176" t="s">
        <v>571</v>
      </c>
      <c r="E11" s="217">
        <f>E44</f>
        <v>-13.06960515804961</v>
      </c>
      <c r="F11" s="217">
        <f>F44</f>
        <v>78</v>
      </c>
      <c r="G11" s="217">
        <v>0</v>
      </c>
      <c r="H11" s="178">
        <f t="shared" ref="H11:H14" si="0">SUM(E11:G11)</f>
        <v>64.930394841950388</v>
      </c>
    </row>
    <row r="12" spans="1:8" s="176" customFormat="1" ht="12">
      <c r="A12" s="185"/>
      <c r="C12" s="176" t="s">
        <v>539</v>
      </c>
      <c r="E12" s="217">
        <f>'E-CAP 20 - Depr'!Y21</f>
        <v>-17.255510656785255</v>
      </c>
      <c r="F12" s="217">
        <f>'E-CAP 20 - Depr'!G21</f>
        <v>156</v>
      </c>
      <c r="G12" s="217">
        <v>0</v>
      </c>
      <c r="H12" s="178">
        <f t="shared" si="0"/>
        <v>138.74448934321475</v>
      </c>
    </row>
    <row r="13" spans="1:8" s="176" customFormat="1" ht="12">
      <c r="A13" s="185"/>
      <c r="C13" s="176" t="s">
        <v>561</v>
      </c>
      <c r="E13" s="217">
        <f>'E-CAP 20 - Depr'!Y27</f>
        <v>-117.12207499469316</v>
      </c>
      <c r="F13" s="217">
        <f>'E-CAP 20 - Depr'!G27</f>
        <v>819</v>
      </c>
      <c r="G13" s="287">
        <f>-'CAP 20.6 - O&amp;M Offsets'!J19/1000</f>
        <v>-166.27005840000001</v>
      </c>
      <c r="H13" s="178">
        <f>SUM(E13:G13)</f>
        <v>535.60786660530675</v>
      </c>
    </row>
    <row r="14" spans="1:8" s="176" customFormat="1" ht="12">
      <c r="A14" s="185"/>
      <c r="C14" s="176" t="s">
        <v>570</v>
      </c>
      <c r="E14" s="215">
        <f>'E-CAP 20 - Depr'!Y32</f>
        <v>-262.75768467690364</v>
      </c>
      <c r="F14" s="215">
        <f>'E-CAP 20 - Depr'!G32</f>
        <v>678</v>
      </c>
      <c r="G14" s="215">
        <v>0</v>
      </c>
      <c r="H14" s="178">
        <f t="shared" si="0"/>
        <v>415.24231532309636</v>
      </c>
    </row>
    <row r="15" spans="1:8" s="176" customFormat="1" ht="18" customHeight="1">
      <c r="A15" s="185"/>
      <c r="B15" s="176" t="s">
        <v>569</v>
      </c>
      <c r="E15" s="281">
        <f>SUM(E10:E14)</f>
        <v>-410.20487548643166</v>
      </c>
      <c r="F15" s="281">
        <f>SUM(F10:F14)</f>
        <v>1864</v>
      </c>
      <c r="G15" s="281">
        <f>SUM(G10:G14)</f>
        <v>-166.27005840000001</v>
      </c>
      <c r="H15" s="177">
        <f>SUM(H10:H14)</f>
        <v>1287.5250661135683</v>
      </c>
    </row>
    <row r="16" spans="1:8" s="176" customFormat="1" ht="12">
      <c r="E16" s="269"/>
      <c r="F16" s="269"/>
      <c r="G16" s="269"/>
      <c r="H16" s="178"/>
    </row>
    <row r="17" spans="1:34" s="153" customFormat="1">
      <c r="A17" s="183"/>
      <c r="B17" s="173"/>
      <c r="C17" s="173"/>
      <c r="D17" s="173"/>
      <c r="E17" s="217"/>
      <c r="F17" s="217"/>
      <c r="G17" s="217"/>
      <c r="H17" s="178"/>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row>
    <row r="18" spans="1:34" s="153" customFormat="1">
      <c r="A18" s="183"/>
      <c r="B18" s="173" t="s">
        <v>568</v>
      </c>
      <c r="C18" s="173"/>
      <c r="D18" s="173"/>
      <c r="E18" s="217"/>
      <c r="F18" s="217"/>
      <c r="G18" s="217"/>
      <c r="H18" s="178"/>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row>
    <row r="19" spans="1:34" s="153" customFormat="1">
      <c r="A19" s="175"/>
      <c r="B19" s="173" t="s">
        <v>567</v>
      </c>
      <c r="C19" s="173"/>
      <c r="D19" s="173"/>
      <c r="E19" s="269"/>
      <c r="F19" s="269"/>
      <c r="G19" s="269"/>
      <c r="H19" s="178"/>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row>
    <row r="20" spans="1:34" s="184" customFormat="1" ht="12">
      <c r="A20" s="183"/>
      <c r="C20" s="184" t="s">
        <v>564</v>
      </c>
      <c r="E20" s="217">
        <f>'E-CAP 20 - Depr'!X35</f>
        <v>0</v>
      </c>
      <c r="F20" s="217">
        <f>'E-CAP 20 - Depr'!C35</f>
        <v>666.54174046459934</v>
      </c>
      <c r="G20" s="217">
        <v>0</v>
      </c>
      <c r="H20" s="178">
        <f>SUM(E20:G20)</f>
        <v>666.54174046459934</v>
      </c>
    </row>
    <row r="21" spans="1:34" s="176" customFormat="1" ht="12">
      <c r="A21" s="183"/>
      <c r="C21" s="176" t="s">
        <v>563</v>
      </c>
      <c r="E21" s="217">
        <f>E50</f>
        <v>-441.54383284789719</v>
      </c>
      <c r="F21" s="217">
        <f>F50</f>
        <v>2592.8062559999998</v>
      </c>
      <c r="G21" s="217">
        <v>0</v>
      </c>
      <c r="H21" s="178">
        <f t="shared" ref="H21:H23" si="1">SUM(E21:G21)</f>
        <v>2151.2624231521027</v>
      </c>
    </row>
    <row r="22" spans="1:34" s="176" customFormat="1" ht="12">
      <c r="A22" s="183"/>
      <c r="C22" s="176" t="s">
        <v>562</v>
      </c>
      <c r="E22" s="217">
        <f>'E-CAP 20 - Depr'!X21</f>
        <v>-827.8228962481121</v>
      </c>
      <c r="F22" s="217">
        <f>'E-CAP 20 - Depr'!C21</f>
        <v>7586.5021179239984</v>
      </c>
      <c r="G22" s="217">
        <v>0</v>
      </c>
      <c r="H22" s="178">
        <f t="shared" si="1"/>
        <v>6758.6792216758859</v>
      </c>
    </row>
    <row r="23" spans="1:34" s="176" customFormat="1" ht="12">
      <c r="A23" s="183"/>
      <c r="C23" s="176" t="s">
        <v>561</v>
      </c>
      <c r="E23" s="217">
        <f>'E-CAP 20 - Depr'!X27</f>
        <v>-4682.4462987360439</v>
      </c>
      <c r="F23" s="217">
        <f>'E-CAP 20 - Depr'!C27</f>
        <v>33503.850157900008</v>
      </c>
      <c r="G23" s="217">
        <v>0</v>
      </c>
      <c r="H23" s="178">
        <f t="shared" si="1"/>
        <v>28821.403859163962</v>
      </c>
    </row>
    <row r="24" spans="1:34" s="176" customFormat="1" ht="12">
      <c r="A24" s="183"/>
      <c r="C24" s="176" t="s">
        <v>560</v>
      </c>
      <c r="E24" s="215">
        <f>'E-CAP 20 - Depr'!X32</f>
        <v>-5219.7246165775477</v>
      </c>
      <c r="F24" s="215">
        <f>'E-CAP 20 - Depr'!C32</f>
        <v>10140.857837570027</v>
      </c>
      <c r="G24" s="215">
        <v>0</v>
      </c>
      <c r="H24" s="181">
        <f>SUM(E24:G24)</f>
        <v>4921.1332209924794</v>
      </c>
    </row>
    <row r="25" spans="1:34" s="176" customFormat="1" ht="12">
      <c r="A25" s="183"/>
      <c r="B25" s="176" t="s">
        <v>566</v>
      </c>
      <c r="E25" s="278">
        <f>SUM(E20:E24)</f>
        <v>-11171.5376444096</v>
      </c>
      <c r="F25" s="278">
        <f>SUM(F20:F24)</f>
        <v>54490.558109858641</v>
      </c>
      <c r="G25" s="217">
        <f>SUM(G20:G24)</f>
        <v>0</v>
      </c>
      <c r="H25" s="178">
        <f>SUM(H20:H24)</f>
        <v>43319.02046544903</v>
      </c>
    </row>
    <row r="26" spans="1:34" s="176" customFormat="1" ht="18" customHeight="1">
      <c r="A26" s="183"/>
      <c r="B26" s="176" t="s">
        <v>565</v>
      </c>
      <c r="E26" s="269"/>
      <c r="F26" s="269"/>
      <c r="G26" s="269"/>
      <c r="H26" s="178"/>
    </row>
    <row r="27" spans="1:34" s="176" customFormat="1" ht="12">
      <c r="A27" s="183"/>
      <c r="C27" s="184" t="s">
        <v>564</v>
      </c>
      <c r="E27" s="217">
        <f>-E20</f>
        <v>0</v>
      </c>
      <c r="F27" s="217">
        <f>-'E-CAP 20 - Depr'!I34</f>
        <v>-36.683300378007807</v>
      </c>
      <c r="G27" s="217">
        <v>0</v>
      </c>
      <c r="H27" s="178">
        <f>SUM(E27:G27)</f>
        <v>-36.683300378007807</v>
      </c>
    </row>
    <row r="28" spans="1:34" s="176" customFormat="1" ht="12">
      <c r="A28" s="183"/>
      <c r="C28" s="176" t="s">
        <v>563</v>
      </c>
      <c r="E28" s="217">
        <f>E56</f>
        <v>441.54383284789719</v>
      </c>
      <c r="F28" s="217">
        <f>F56</f>
        <v>-34.633886023399995</v>
      </c>
      <c r="G28" s="217">
        <v>0</v>
      </c>
      <c r="H28" s="178">
        <f t="shared" ref="H28:H31" si="2">SUM(E28:G28)</f>
        <v>406.90994682449718</v>
      </c>
    </row>
    <row r="29" spans="1:34" s="176" customFormat="1" ht="12">
      <c r="A29" s="183"/>
      <c r="C29" s="176" t="s">
        <v>562</v>
      </c>
      <c r="E29" s="217">
        <f t="shared" ref="E29:E31" si="3">-E22</f>
        <v>827.8228962481121</v>
      </c>
      <c r="F29" s="217">
        <f>-'E-CAP 20 - Depr'!I21</f>
        <v>-67.730959453458297</v>
      </c>
      <c r="G29" s="217">
        <v>0</v>
      </c>
      <c r="H29" s="178">
        <f t="shared" si="2"/>
        <v>760.09193679465375</v>
      </c>
    </row>
    <row r="30" spans="1:34" s="176" customFormat="1" ht="12">
      <c r="A30" s="183"/>
      <c r="C30" s="176" t="s">
        <v>561</v>
      </c>
      <c r="E30" s="217">
        <f t="shared" si="3"/>
        <v>4682.4462987360439</v>
      </c>
      <c r="F30" s="217">
        <f>-'E-CAP 20 - Depr'!I27</f>
        <v>-464.79635825400976</v>
      </c>
      <c r="G30" s="217">
        <v>0</v>
      </c>
      <c r="H30" s="178">
        <f t="shared" si="2"/>
        <v>4217.6499404820343</v>
      </c>
    </row>
    <row r="31" spans="1:34" s="176" customFormat="1" ht="12">
      <c r="A31" s="183"/>
      <c r="C31" s="176" t="s">
        <v>560</v>
      </c>
      <c r="E31" s="217">
        <f t="shared" si="3"/>
        <v>5219.7246165775477</v>
      </c>
      <c r="F31" s="217">
        <f>-'E-CAP 20 - Depr'!I32</f>
        <v>-230.03716206023216</v>
      </c>
      <c r="G31" s="217">
        <v>0</v>
      </c>
      <c r="H31" s="178">
        <f t="shared" si="2"/>
        <v>4989.6874545173159</v>
      </c>
    </row>
    <row r="32" spans="1:34" s="176" customFormat="1" ht="12">
      <c r="A32" s="183"/>
      <c r="B32" s="176" t="s">
        <v>13</v>
      </c>
      <c r="E32" s="280">
        <f>SUM(E27:E31)</f>
        <v>11171.5376444096</v>
      </c>
      <c r="F32" s="280">
        <f>SUM(F27:F31)</f>
        <v>-833.88166616910803</v>
      </c>
      <c r="G32" s="218">
        <f>SUM(G27:G31)</f>
        <v>0</v>
      </c>
      <c r="H32" s="177">
        <f>SUM(H27:H31)</f>
        <v>10337.655978240493</v>
      </c>
    </row>
    <row r="33" spans="1:8" s="176" customFormat="1" ht="12">
      <c r="A33" s="183"/>
      <c r="B33" s="176" t="s">
        <v>559</v>
      </c>
      <c r="E33" s="218">
        <f>E25+E32</f>
        <v>0</v>
      </c>
      <c r="F33" s="218">
        <f>F25+F32</f>
        <v>53656.676443689532</v>
      </c>
      <c r="G33" s="218">
        <f>G25+G32</f>
        <v>0</v>
      </c>
      <c r="H33" s="179">
        <f>H25+H32</f>
        <v>53656.676443689525</v>
      </c>
    </row>
    <row r="34" spans="1:8" s="176" customFormat="1" ht="12">
      <c r="A34" s="183"/>
      <c r="E34" s="269"/>
      <c r="F34" s="269"/>
      <c r="G34" s="269"/>
      <c r="H34" s="178"/>
    </row>
    <row r="35" spans="1:8" s="176" customFormat="1" ht="12">
      <c r="A35" s="183"/>
      <c r="E35" s="269"/>
      <c r="F35" s="269"/>
      <c r="G35" s="269"/>
      <c r="H35" s="178"/>
    </row>
    <row r="36" spans="1:8" s="176" customFormat="1" ht="12">
      <c r="A36" s="182"/>
      <c r="B36" s="176" t="s">
        <v>558</v>
      </c>
      <c r="E36" s="215">
        <v>0</v>
      </c>
      <c r="F36" s="281">
        <f>'E-CAP 20 - Depr'!T37</f>
        <v>-2119</v>
      </c>
      <c r="G36" s="215">
        <v>0</v>
      </c>
      <c r="H36" s="181">
        <f>SUM(E36:G36)</f>
        <v>-2119</v>
      </c>
    </row>
    <row r="37" spans="1:8" s="176" customFormat="1" ht="12">
      <c r="A37" s="182"/>
      <c r="C37" s="176" t="s">
        <v>557</v>
      </c>
      <c r="E37" s="217">
        <f>SUM(E33:E36)</f>
        <v>0</v>
      </c>
      <c r="F37" s="217">
        <f>SUM(F33:F36)</f>
        <v>51537.676443689532</v>
      </c>
      <c r="G37" s="217">
        <f>SUM(G33:G36)</f>
        <v>0</v>
      </c>
      <c r="H37" s="179">
        <f>SUM(H33:H36)</f>
        <v>51537.676443689525</v>
      </c>
    </row>
    <row r="38" spans="1:8">
      <c r="E38" s="269"/>
      <c r="H38" s="178"/>
    </row>
    <row r="39" spans="1:8">
      <c r="B39" s="180" t="s">
        <v>556</v>
      </c>
      <c r="C39" s="4"/>
      <c r="D39" s="4"/>
      <c r="E39" s="217"/>
      <c r="H39" s="178"/>
    </row>
    <row r="40" spans="1:8">
      <c r="B40" s="176" t="s">
        <v>555</v>
      </c>
      <c r="C40" s="176"/>
      <c r="D40" s="176"/>
      <c r="E40" s="269"/>
      <c r="H40" s="178"/>
    </row>
    <row r="41" spans="1:8">
      <c r="B41" s="176" t="s">
        <v>551</v>
      </c>
      <c r="C41" s="176"/>
      <c r="D41" s="176"/>
      <c r="E41" s="217">
        <f>'E-CAP 20 - Depr'!Y16</f>
        <v>0</v>
      </c>
      <c r="F41" s="217">
        <f>'E-CAP 20 - Depr'!G16</f>
        <v>0</v>
      </c>
      <c r="G41" s="217">
        <v>0</v>
      </c>
      <c r="H41" s="178">
        <f>SUM(E41:G41)</f>
        <v>0</v>
      </c>
    </row>
    <row r="42" spans="1:8">
      <c r="B42" s="176" t="s">
        <v>550</v>
      </c>
      <c r="C42" s="176"/>
      <c r="D42" s="176"/>
      <c r="E42" s="217">
        <f>'E-CAP 20 - Depr'!Y17</f>
        <v>-4.0094558743695519</v>
      </c>
      <c r="F42" s="217">
        <f>'E-CAP 20 - Depr'!G17</f>
        <v>24</v>
      </c>
      <c r="G42" s="217">
        <v>0</v>
      </c>
      <c r="H42" s="178">
        <f t="shared" ref="H42" si="4">SUM(E42:G42)</f>
        <v>19.99054412563045</v>
      </c>
    </row>
    <row r="43" spans="1:8">
      <c r="B43" s="176" t="s">
        <v>549</v>
      </c>
      <c r="C43" s="176"/>
      <c r="D43" s="176"/>
      <c r="E43" s="217">
        <f>'E-CAP 20 - Depr'!Y18</f>
        <v>-9.0601492836800581</v>
      </c>
      <c r="F43" s="217">
        <f>'E-CAP 20 - Depr'!G18</f>
        <v>54</v>
      </c>
      <c r="G43" s="217">
        <v>0</v>
      </c>
      <c r="H43" s="181">
        <f>SUM(E43:G43)</f>
        <v>44.939850716319938</v>
      </c>
    </row>
    <row r="44" spans="1:8">
      <c r="B44" s="176" t="s">
        <v>554</v>
      </c>
      <c r="C44" s="176"/>
      <c r="D44" s="176"/>
      <c r="E44" s="216">
        <f>SUM(E41:E43)</f>
        <v>-13.06960515804961</v>
      </c>
      <c r="F44" s="216">
        <f>SUM(F41:F43)</f>
        <v>78</v>
      </c>
      <c r="G44" s="216">
        <f>SUM(G41:G43)</f>
        <v>0</v>
      </c>
      <c r="H44" s="177">
        <f>SUM(H41:H43)</f>
        <v>64.930394841950388</v>
      </c>
    </row>
    <row r="45" spans="1:8">
      <c r="B45" s="176"/>
      <c r="C45" s="176"/>
      <c r="D45" s="176"/>
      <c r="E45" s="269"/>
      <c r="F45" s="269"/>
      <c r="G45" s="269"/>
      <c r="H45" s="178"/>
    </row>
    <row r="46" spans="1:8">
      <c r="B46" s="176" t="s">
        <v>553</v>
      </c>
      <c r="C46" s="176"/>
      <c r="E46" s="269"/>
      <c r="F46" s="269"/>
      <c r="G46" s="269"/>
      <c r="H46" s="178"/>
    </row>
    <row r="47" spans="1:8">
      <c r="B47" s="176" t="s">
        <v>551</v>
      </c>
      <c r="C47" s="176"/>
      <c r="E47" s="217">
        <f>'E-CAP 20 - Depr'!X16</f>
        <v>0</v>
      </c>
      <c r="F47" s="217">
        <f>'E-CAP 20 - Depr'!C16</f>
        <v>0</v>
      </c>
      <c r="G47" s="217">
        <v>0</v>
      </c>
      <c r="H47" s="178">
        <f>SUM(E47:G47)</f>
        <v>0</v>
      </c>
    </row>
    <row r="48" spans="1:8">
      <c r="B48" s="176" t="s">
        <v>550</v>
      </c>
      <c r="C48" s="176"/>
      <c r="E48" s="217">
        <f>'E-CAP 20 - Depr'!X17</f>
        <v>-187.01037236904506</v>
      </c>
      <c r="F48" s="217">
        <f>'E-CAP 20 - Depr'!C17</f>
        <v>1080.6779243999999</v>
      </c>
      <c r="G48" s="217">
        <v>0</v>
      </c>
      <c r="H48" s="178">
        <f>SUM(E48:G48)</f>
        <v>893.66755203095488</v>
      </c>
    </row>
    <row r="49" spans="2:8">
      <c r="B49" s="176" t="s">
        <v>549</v>
      </c>
      <c r="C49" s="176"/>
      <c r="E49" s="217">
        <f>'E-CAP 20 - Depr'!X18</f>
        <v>-254.53346047885213</v>
      </c>
      <c r="F49" s="217">
        <f>'E-CAP 20 - Depr'!C18</f>
        <v>1512.1283316000001</v>
      </c>
      <c r="G49" s="217">
        <v>0</v>
      </c>
      <c r="H49" s="178">
        <f>SUM(E49:G49)</f>
        <v>1257.5948711211481</v>
      </c>
    </row>
    <row r="50" spans="2:8">
      <c r="B50" s="176" t="s">
        <v>552</v>
      </c>
      <c r="C50" s="176"/>
      <c r="E50" s="216">
        <f>SUM(E47:E49)</f>
        <v>-441.54383284789719</v>
      </c>
      <c r="F50" s="216">
        <f>SUM(F47:F49)</f>
        <v>2592.8062559999998</v>
      </c>
      <c r="G50" s="216">
        <f>SUM(G47:G49)</f>
        <v>0</v>
      </c>
      <c r="H50" s="177">
        <f>SUM(H47:H49)</f>
        <v>2151.2624231521031</v>
      </c>
    </row>
    <row r="51" spans="2:8">
      <c r="B51" s="176"/>
      <c r="C51" s="176"/>
      <c r="E51" s="269"/>
      <c r="F51" s="269"/>
      <c r="G51" s="269"/>
      <c r="H51" s="178"/>
    </row>
    <row r="52" spans="2:8">
      <c r="B52" s="176" t="s">
        <v>14</v>
      </c>
      <c r="C52" s="176"/>
      <c r="E52" s="269"/>
      <c r="F52" s="269"/>
      <c r="G52" s="269"/>
      <c r="H52" s="178"/>
    </row>
    <row r="53" spans="2:8">
      <c r="B53" s="176" t="s">
        <v>551</v>
      </c>
      <c r="C53" s="176"/>
      <c r="E53" s="217">
        <f>-E47</f>
        <v>0</v>
      </c>
      <c r="F53" s="217">
        <f>-'E-CAP 20 - Depr'!I16</f>
        <v>0</v>
      </c>
      <c r="G53" s="217">
        <v>0</v>
      </c>
      <c r="H53" s="178">
        <f>SUM(E53:G53)</f>
        <v>0</v>
      </c>
    </row>
    <row r="54" spans="2:8">
      <c r="B54" s="176" t="s">
        <v>550</v>
      </c>
      <c r="C54" s="176"/>
      <c r="E54" s="217">
        <f t="shared" ref="E54:E55" si="5">-E48</f>
        <v>187.01037236904506</v>
      </c>
      <c r="F54" s="217">
        <f>-'E-CAP 20 - Depr'!I17</f>
        <v>-5.1723413621000001</v>
      </c>
      <c r="G54" s="217">
        <v>0</v>
      </c>
      <c r="H54" s="178">
        <f>SUM(E54:G54)</f>
        <v>181.83803100694504</v>
      </c>
    </row>
    <row r="55" spans="2:8">
      <c r="B55" s="176" t="s">
        <v>549</v>
      </c>
      <c r="C55" s="176"/>
      <c r="E55" s="217">
        <f t="shared" si="5"/>
        <v>254.53346047885213</v>
      </c>
      <c r="F55" s="217">
        <f>-'E-CAP 20 - Depr'!I18</f>
        <v>-29.461544661299992</v>
      </c>
      <c r="G55" s="217">
        <v>0</v>
      </c>
      <c r="H55" s="178">
        <f>SUM(E55:G55)</f>
        <v>225.07191581755214</v>
      </c>
    </row>
    <row r="56" spans="2:8">
      <c r="B56" s="176" t="s">
        <v>548</v>
      </c>
      <c r="C56" s="176"/>
      <c r="E56" s="216">
        <f>SUM(E53:E55)</f>
        <v>441.54383284789719</v>
      </c>
      <c r="F56" s="216">
        <f>SUM(F53:F55)</f>
        <v>-34.633886023399995</v>
      </c>
      <c r="G56" s="216">
        <f>SUM(G53:G55)</f>
        <v>0</v>
      </c>
      <c r="H56" s="177">
        <f>SUM(H53:H55)</f>
        <v>406.90994682449718</v>
      </c>
    </row>
    <row r="57" spans="2:8">
      <c r="B57" s="176"/>
      <c r="C57" s="176"/>
    </row>
  </sheetData>
  <mergeCells count="1">
    <mergeCell ref="E6:H6"/>
  </mergeCells>
  <pageMargins left="0.45" right="0.51" top="1" bottom="1" header="0.5" footer="0.5"/>
  <pageSetup scale="90" firstPageNumber="4" orientation="portrait" r:id="rId1"/>
  <headerFooter scaleWithDoc="0" alignWithMargins="0">
    <oddHeader>&amp;L&amp;12Avista
Ms. Schultz Workpapers&amp;R&amp;F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I36"/>
  <sheetViews>
    <sheetView zoomScaleNormal="100" zoomScalePageLayoutView="85" workbookViewId="0">
      <selection activeCell="D1" sqref="D1"/>
    </sheetView>
  </sheetViews>
  <sheetFormatPr defaultColWidth="10.6640625" defaultRowHeight="13.2"/>
  <cols>
    <col min="1" max="1" width="0.5546875" style="175" customWidth="1"/>
    <col min="2" max="3" width="1.6640625" style="173" customWidth="1"/>
    <col min="4" max="4" width="36.44140625" style="173" customWidth="1"/>
    <col min="5" max="7" width="10.33203125" style="217" customWidth="1"/>
    <col min="8" max="8" width="14.44140625" style="174" bestFit="1" customWidth="1"/>
    <col min="9" max="9" width="1.88671875" style="153" customWidth="1"/>
    <col min="10" max="16384" width="10.6640625" style="173"/>
  </cols>
  <sheetData>
    <row r="2" spans="1:35">
      <c r="A2" s="191" t="s">
        <v>578</v>
      </c>
      <c r="D2" s="175"/>
      <c r="E2" s="174"/>
      <c r="F2" s="174"/>
      <c r="G2" s="174"/>
    </row>
    <row r="3" spans="1:35" ht="12.75" customHeight="1">
      <c r="A3" s="191" t="s">
        <v>580</v>
      </c>
      <c r="D3" s="175"/>
      <c r="E3" s="268"/>
      <c r="F3" s="268"/>
      <c r="G3" s="268"/>
    </row>
    <row r="4" spans="1:35">
      <c r="A4" s="191" t="s">
        <v>576</v>
      </c>
      <c r="D4" s="175"/>
    </row>
    <row r="5" spans="1:35" ht="12.75" customHeight="1">
      <c r="A5" s="191" t="s">
        <v>575</v>
      </c>
      <c r="D5" s="175"/>
      <c r="E5" s="268"/>
      <c r="F5" s="268"/>
      <c r="G5" s="268"/>
    </row>
    <row r="6" spans="1:35" s="189" customFormat="1" ht="12.75" customHeight="1">
      <c r="E6" s="291" t="str">
        <f>'E-CAP SUMMARY'!E6:H6</f>
        <v>Adjustment 3.13 - Programs</v>
      </c>
      <c r="F6" s="292"/>
      <c r="G6" s="292"/>
      <c r="H6" s="293"/>
    </row>
    <row r="7" spans="1:35" s="189" customFormat="1" ht="57">
      <c r="A7" s="190"/>
      <c r="B7" s="192"/>
      <c r="C7" s="193"/>
      <c r="D7" s="194" t="s">
        <v>574</v>
      </c>
      <c r="E7" s="267" t="s">
        <v>582</v>
      </c>
      <c r="F7" s="267" t="s">
        <v>581</v>
      </c>
      <c r="G7" s="267" t="s">
        <v>863</v>
      </c>
      <c r="H7" s="195" t="str">
        <f>'E-CAP SUMMARY'!H7</f>
        <v>12.31.2020 EOP Adjustment 3.13 Programs</v>
      </c>
    </row>
    <row r="8" spans="1:35" s="186" customFormat="1" ht="12">
      <c r="B8" s="188"/>
      <c r="E8" s="277" t="s">
        <v>890</v>
      </c>
      <c r="F8" s="272"/>
      <c r="G8" s="272"/>
      <c r="H8" s="187"/>
    </row>
    <row r="9" spans="1:35" s="176" customFormat="1" ht="12">
      <c r="A9" s="185"/>
      <c r="B9" s="176" t="s">
        <v>573</v>
      </c>
      <c r="E9" s="269"/>
      <c r="F9" s="269"/>
      <c r="G9" s="269"/>
      <c r="H9" s="178"/>
    </row>
    <row r="10" spans="1:35" s="176" customFormat="1" ht="12">
      <c r="A10" s="185"/>
      <c r="C10" s="176" t="s">
        <v>572</v>
      </c>
      <c r="E10" s="217">
        <f>'G-CAP 20 - Depr'!Y29</f>
        <v>0</v>
      </c>
      <c r="F10" s="217">
        <f>'G-CAP 20 - Depr'!G29</f>
        <v>2</v>
      </c>
      <c r="G10" s="217">
        <v>0</v>
      </c>
      <c r="H10" s="178">
        <f>SUM(E10:G10)</f>
        <v>2</v>
      </c>
    </row>
    <row r="11" spans="1:35" s="176" customFormat="1" ht="12">
      <c r="A11" s="185"/>
      <c r="C11" s="176" t="s">
        <v>31</v>
      </c>
      <c r="E11" s="217">
        <f>'G-CAP 20 - Depr'!Y15</f>
        <v>0</v>
      </c>
      <c r="F11" s="217">
        <f>'G-CAP 20 - Depr'!G15</f>
        <v>0</v>
      </c>
      <c r="G11" s="217">
        <v>0</v>
      </c>
      <c r="H11" s="178">
        <f t="shared" ref="H11:H13" si="0">SUM(E11:G11)</f>
        <v>0</v>
      </c>
    </row>
    <row r="12" spans="1:35" s="176" customFormat="1" ht="12">
      <c r="A12" s="185"/>
      <c r="C12" s="176" t="s">
        <v>561</v>
      </c>
      <c r="E12" s="217">
        <f>'G-CAP 20 - Depr'!Y21</f>
        <v>-14.04119807431552</v>
      </c>
      <c r="F12" s="217">
        <f>'G-CAP 20 - Depr'!G21</f>
        <v>97</v>
      </c>
      <c r="G12" s="217">
        <v>0</v>
      </c>
      <c r="H12" s="178">
        <f t="shared" si="0"/>
        <v>82.958801925684483</v>
      </c>
    </row>
    <row r="13" spans="1:35" s="176" customFormat="1" ht="12">
      <c r="A13" s="185"/>
      <c r="C13" s="176" t="s">
        <v>570</v>
      </c>
      <c r="E13" s="215">
        <f>'G-CAP 20 - Depr'!Y26</f>
        <v>-52.284159971240697</v>
      </c>
      <c r="F13" s="215">
        <f>'G-CAP 20 - Depr'!G26</f>
        <v>196</v>
      </c>
      <c r="G13" s="215">
        <v>0</v>
      </c>
      <c r="H13" s="178">
        <f t="shared" si="0"/>
        <v>143.71584002875932</v>
      </c>
    </row>
    <row r="14" spans="1:35" s="176" customFormat="1" ht="18" customHeight="1">
      <c r="A14" s="185"/>
      <c r="B14" s="176" t="s">
        <v>579</v>
      </c>
      <c r="E14" s="281">
        <f>SUM(E10:E13)</f>
        <v>-66.325358045556214</v>
      </c>
      <c r="F14" s="281">
        <f>SUM(F10:F13)</f>
        <v>295</v>
      </c>
      <c r="G14" s="215">
        <f>SUM(G10:G13)</f>
        <v>0</v>
      </c>
      <c r="H14" s="177">
        <f>SUM(H10:H13)</f>
        <v>228.67464195444381</v>
      </c>
    </row>
    <row r="15" spans="1:35" s="153" customFormat="1">
      <c r="A15" s="183"/>
      <c r="B15" s="173"/>
      <c r="C15" s="173"/>
      <c r="D15" s="173"/>
      <c r="E15" s="217"/>
      <c r="F15" s="217"/>
      <c r="G15" s="217"/>
      <c r="H15" s="178"/>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row>
    <row r="16" spans="1:35" s="153" customFormat="1">
      <c r="A16" s="183"/>
      <c r="B16" s="173" t="s">
        <v>568</v>
      </c>
      <c r="C16" s="173"/>
      <c r="D16" s="173"/>
      <c r="E16" s="217"/>
      <c r="F16" s="217"/>
      <c r="G16" s="217"/>
      <c r="H16" s="178"/>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row>
    <row r="17" spans="1:35" s="153" customFormat="1">
      <c r="A17" s="175"/>
      <c r="B17" s="173" t="s">
        <v>567</v>
      </c>
      <c r="C17" s="173"/>
      <c r="D17" s="173"/>
      <c r="E17" s="269"/>
      <c r="F17" s="269"/>
      <c r="G17" s="269"/>
      <c r="H17" s="178"/>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row>
    <row r="18" spans="1:35" s="184" customFormat="1" ht="12">
      <c r="A18" s="183"/>
      <c r="C18" s="184" t="s">
        <v>564</v>
      </c>
      <c r="E18" s="217">
        <f>'G-CAP 20 - Depr'!X29</f>
        <v>0</v>
      </c>
      <c r="F18" s="217">
        <f>'G-CAP 20 - Depr'!C29</f>
        <v>9.445364502767962</v>
      </c>
      <c r="G18" s="217">
        <v>0</v>
      </c>
      <c r="H18" s="178">
        <f>SUM(E18:G18)</f>
        <v>9.445364502767962</v>
      </c>
    </row>
    <row r="19" spans="1:35" s="176" customFormat="1" ht="12">
      <c r="A19" s="183"/>
      <c r="C19" s="176" t="s">
        <v>31</v>
      </c>
      <c r="E19" s="217">
        <f>'G-CAP 20 - Depr'!X15</f>
        <v>0</v>
      </c>
      <c r="F19" s="217">
        <f>'G-CAP 20 - Depr'!C15</f>
        <v>0</v>
      </c>
      <c r="G19" s="217">
        <v>0</v>
      </c>
      <c r="H19" s="178">
        <f t="shared" ref="H19:H21" si="1">SUM(E19:G19)</f>
        <v>0</v>
      </c>
    </row>
    <row r="20" spans="1:35" s="176" customFormat="1" ht="12">
      <c r="A20" s="183"/>
      <c r="C20" s="176" t="s">
        <v>561</v>
      </c>
      <c r="E20" s="217">
        <f>'G-CAP 20 - Depr'!X21</f>
        <v>-561.35579869019068</v>
      </c>
      <c r="F20" s="217">
        <f>'G-CAP 20 - Depr'!C21</f>
        <v>4078.688299567616</v>
      </c>
      <c r="G20" s="217">
        <v>0</v>
      </c>
      <c r="H20" s="178">
        <f t="shared" si="1"/>
        <v>3517.3325008774254</v>
      </c>
    </row>
    <row r="21" spans="1:35" s="176" customFormat="1" ht="12">
      <c r="A21" s="183"/>
      <c r="C21" s="176" t="s">
        <v>560</v>
      </c>
      <c r="E21" s="215">
        <f>'G-CAP 20 - Depr'!X26</f>
        <v>-999.54042274345022</v>
      </c>
      <c r="F21" s="215">
        <f>'G-CAP 20 - Depr'!C26</f>
        <v>3427.2898514079629</v>
      </c>
      <c r="G21" s="215">
        <v>0</v>
      </c>
      <c r="H21" s="181">
        <f t="shared" si="1"/>
        <v>2427.7494286645128</v>
      </c>
    </row>
    <row r="22" spans="1:35" s="176" customFormat="1" ht="12">
      <c r="A22" s="183"/>
      <c r="B22" s="176" t="s">
        <v>566</v>
      </c>
      <c r="E22" s="278">
        <f>SUM(E18:E21)</f>
        <v>-1560.8962214336409</v>
      </c>
      <c r="F22" s="278">
        <f>SUM(F18:F21)</f>
        <v>7515.4235154783473</v>
      </c>
      <c r="G22" s="217">
        <f>SUM(G18:G21)</f>
        <v>0</v>
      </c>
      <c r="H22" s="178">
        <f>SUM(H18:H21)</f>
        <v>5954.5272940447067</v>
      </c>
    </row>
    <row r="23" spans="1:35" s="176" customFormat="1" ht="18" customHeight="1">
      <c r="A23" s="183"/>
      <c r="B23" s="176" t="s">
        <v>565</v>
      </c>
      <c r="E23" s="269"/>
      <c r="F23" s="269"/>
      <c r="G23" s="269"/>
      <c r="H23" s="178"/>
    </row>
    <row r="24" spans="1:35" s="176" customFormat="1" ht="12">
      <c r="A24" s="183"/>
      <c r="C24" s="184" t="s">
        <v>564</v>
      </c>
      <c r="E24" s="217">
        <f>-E18</f>
        <v>0</v>
      </c>
      <c r="F24" s="217">
        <f>-'G-CAP 20 - Depr'!I29</f>
        <v>-0.44644855167236219</v>
      </c>
      <c r="G24" s="217">
        <v>0</v>
      </c>
      <c r="H24" s="178">
        <f>SUM(E24:G24)</f>
        <v>-0.44644855167236219</v>
      </c>
    </row>
    <row r="25" spans="1:35" s="176" customFormat="1" ht="12">
      <c r="A25" s="183"/>
      <c r="C25" s="176" t="s">
        <v>31</v>
      </c>
      <c r="E25" s="217">
        <f t="shared" ref="E25:E27" si="2">-E19</f>
        <v>0</v>
      </c>
      <c r="F25" s="217">
        <f>-'G-CAP 20 - Depr'!I15</f>
        <v>0</v>
      </c>
      <c r="G25" s="217">
        <v>0</v>
      </c>
      <c r="H25" s="178">
        <f t="shared" ref="H25:H27" si="3">SUM(E25:G25)</f>
        <v>0</v>
      </c>
    </row>
    <row r="26" spans="1:35" s="176" customFormat="1" ht="12">
      <c r="A26" s="183"/>
      <c r="C26" s="176" t="s">
        <v>561</v>
      </c>
      <c r="E26" s="217">
        <f t="shared" si="2"/>
        <v>561.35579869019068</v>
      </c>
      <c r="F26" s="217">
        <f>-'G-CAP 20 - Depr'!I21</f>
        <v>-44.482063329756194</v>
      </c>
      <c r="G26" s="217">
        <v>0</v>
      </c>
      <c r="H26" s="178">
        <f t="shared" si="3"/>
        <v>516.87373536043447</v>
      </c>
    </row>
    <row r="27" spans="1:35" s="176" customFormat="1" ht="12">
      <c r="A27" s="183"/>
      <c r="C27" s="176" t="s">
        <v>560</v>
      </c>
      <c r="E27" s="217">
        <f t="shared" si="2"/>
        <v>999.54042274345022</v>
      </c>
      <c r="F27" s="217">
        <f>-'G-CAP 20 - Depr'!I26</f>
        <v>-59.13796628718103</v>
      </c>
      <c r="G27" s="217">
        <v>0</v>
      </c>
      <c r="H27" s="178">
        <f t="shared" si="3"/>
        <v>940.40245645626919</v>
      </c>
    </row>
    <row r="28" spans="1:35" s="176" customFormat="1" ht="12">
      <c r="A28" s="183"/>
      <c r="B28" s="176" t="s">
        <v>13</v>
      </c>
      <c r="E28" s="280">
        <f>SUM(E24:E27)</f>
        <v>1560.8962214336409</v>
      </c>
      <c r="F28" s="280">
        <f>SUM(F24:F27)</f>
        <v>-104.06647816860959</v>
      </c>
      <c r="G28" s="218">
        <f>SUM(G24:G27)</f>
        <v>0</v>
      </c>
      <c r="H28" s="179">
        <f>SUM(H24:H27)</f>
        <v>1456.8297432650313</v>
      </c>
    </row>
    <row r="29" spans="1:35" s="176" customFormat="1" ht="12">
      <c r="A29" s="183"/>
      <c r="B29" s="176" t="s">
        <v>559</v>
      </c>
      <c r="E29" s="218">
        <f>E22+E28</f>
        <v>0</v>
      </c>
      <c r="F29" s="218">
        <f>F22+F28</f>
        <v>7411.3570373097373</v>
      </c>
      <c r="G29" s="218">
        <f>G22+G28</f>
        <v>0</v>
      </c>
      <c r="H29" s="179">
        <f>H22+H28</f>
        <v>7411.3570373097382</v>
      </c>
    </row>
    <row r="30" spans="1:35" s="176" customFormat="1" ht="12">
      <c r="A30" s="183"/>
      <c r="E30" s="269"/>
      <c r="F30" s="269"/>
      <c r="G30" s="269"/>
      <c r="H30" s="178"/>
    </row>
    <row r="31" spans="1:35" s="176" customFormat="1" ht="12">
      <c r="A31" s="183"/>
      <c r="E31" s="269"/>
      <c r="F31" s="269"/>
      <c r="G31" s="269"/>
      <c r="H31" s="178"/>
    </row>
    <row r="32" spans="1:35" s="176" customFormat="1" ht="12">
      <c r="A32" s="182"/>
      <c r="B32" s="176" t="s">
        <v>558</v>
      </c>
      <c r="E32" s="215">
        <v>0</v>
      </c>
      <c r="F32" s="281">
        <f>'G-CAP 20 - Depr'!T31</f>
        <v>-217</v>
      </c>
      <c r="G32" s="215">
        <v>0</v>
      </c>
      <c r="H32" s="181">
        <f>SUM(E32:G32)</f>
        <v>-217</v>
      </c>
    </row>
    <row r="33" spans="1:8" s="176" customFormat="1" ht="12">
      <c r="A33" s="182"/>
      <c r="C33" s="176" t="s">
        <v>557</v>
      </c>
      <c r="E33" s="217">
        <f>SUM(E29:E32)</f>
        <v>0</v>
      </c>
      <c r="F33" s="217">
        <f>SUM(F29:F32)</f>
        <v>7194.3570373097373</v>
      </c>
      <c r="G33" s="217">
        <f>SUM(G29:G32)</f>
        <v>0</v>
      </c>
      <c r="H33" s="181">
        <f>SUM(H29:H32)</f>
        <v>7194.3570373097382</v>
      </c>
    </row>
    <row r="36" spans="1:8">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544</v>
      </c>
      <c r="B1" s="1"/>
    </row>
    <row r="2" spans="1:25">
      <c r="A2" s="1" t="s">
        <v>537</v>
      </c>
      <c r="B2" s="7"/>
    </row>
    <row r="3" spans="1:25">
      <c r="A3" s="7" t="s">
        <v>135</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8" t="s">
        <v>538</v>
      </c>
      <c r="T10" s="167">
        <v>0.21</v>
      </c>
    </row>
    <row r="11" spans="1:25" s="5" customFormat="1" ht="12.75" customHeight="1">
      <c r="A11" s="6"/>
      <c r="B11" s="6"/>
      <c r="C11" s="6"/>
      <c r="D11" s="6"/>
      <c r="E11" s="6"/>
      <c r="F11" s="15"/>
      <c r="I11" s="294" t="s">
        <v>258</v>
      </c>
      <c r="J11" s="295"/>
      <c r="K11" s="296"/>
      <c r="L11" s="20"/>
      <c r="M11" s="20"/>
      <c r="N11" s="297" t="s">
        <v>16</v>
      </c>
      <c r="O11" s="298"/>
      <c r="P11" s="298"/>
      <c r="Q11" s="298"/>
      <c r="R11" s="299"/>
      <c r="S11" s="20"/>
      <c r="T11" s="298" t="s">
        <v>257</v>
      </c>
      <c r="U11" s="298"/>
      <c r="V11" s="299"/>
    </row>
    <row r="12" spans="1:25" s="5" customFormat="1" ht="13.8" thickBot="1">
      <c r="A12" s="6"/>
      <c r="B12" s="6"/>
      <c r="C12" s="6"/>
      <c r="D12" s="6"/>
      <c r="E12" s="6"/>
      <c r="F12" s="15"/>
      <c r="I12" s="20"/>
      <c r="J12" s="20"/>
      <c r="K12" s="20"/>
      <c r="L12" s="20"/>
      <c r="M12" s="20"/>
      <c r="N12" s="294">
        <v>2020</v>
      </c>
      <c r="O12" s="295"/>
      <c r="P12" s="296"/>
      <c r="Q12" s="45">
        <v>2021</v>
      </c>
      <c r="R12" s="45">
        <v>2022</v>
      </c>
      <c r="S12" s="20"/>
      <c r="T12" s="44"/>
      <c r="U12" s="44"/>
      <c r="V12" s="44"/>
    </row>
    <row r="13" spans="1:25" s="14" customFormat="1" ht="40.200000000000003" thickTop="1">
      <c r="A13" s="21" t="s">
        <v>2</v>
      </c>
      <c r="B13" s="21"/>
      <c r="C13" s="52" t="s">
        <v>256</v>
      </c>
      <c r="D13" s="21"/>
      <c r="E13" s="52" t="s">
        <v>9</v>
      </c>
      <c r="F13" s="22" t="s">
        <v>35</v>
      </c>
      <c r="G13" s="52" t="s">
        <v>38</v>
      </c>
      <c r="H13" s="23"/>
      <c r="I13" s="52" t="s">
        <v>32</v>
      </c>
      <c r="J13" s="24" t="s">
        <v>133</v>
      </c>
      <c r="K13" s="24" t="s">
        <v>255</v>
      </c>
      <c r="L13" s="24"/>
      <c r="M13" s="24" t="s">
        <v>134</v>
      </c>
      <c r="N13" s="24" t="s">
        <v>29</v>
      </c>
      <c r="O13" s="24" t="s">
        <v>16</v>
      </c>
      <c r="P13" s="24" t="s">
        <v>242</v>
      </c>
      <c r="Q13" s="24" t="s">
        <v>16</v>
      </c>
      <c r="R13" s="24" t="s">
        <v>16</v>
      </c>
      <c r="S13" s="24"/>
      <c r="T13" s="52" t="str">
        <f>I13</f>
        <v>12.31.20</v>
      </c>
      <c r="U13" s="24" t="str">
        <f>J13</f>
        <v>12.31.21</v>
      </c>
      <c r="V13" s="24" t="str">
        <f>K13</f>
        <v>12.31.22</v>
      </c>
      <c r="X13" s="52" t="s">
        <v>27</v>
      </c>
      <c r="Y13" s="52" t="s">
        <v>28</v>
      </c>
    </row>
    <row r="14" spans="1:25">
      <c r="B14" s="39" t="s">
        <v>545</v>
      </c>
      <c r="C14" s="57"/>
      <c r="D14" s="39" t="s">
        <v>545</v>
      </c>
      <c r="E14" s="57"/>
      <c r="G14" s="57"/>
      <c r="H14" s="26"/>
      <c r="I14" s="57"/>
      <c r="J14" s="32"/>
      <c r="K14" s="32"/>
      <c r="L14" s="26"/>
      <c r="M14" s="26"/>
      <c r="N14" s="26"/>
      <c r="O14" s="32"/>
      <c r="P14" s="32"/>
      <c r="Q14" s="32"/>
      <c r="R14" s="32"/>
      <c r="S14" s="30"/>
      <c r="T14" s="57"/>
      <c r="U14" s="32"/>
      <c r="V14" s="32"/>
      <c r="W14" s="39" t="s">
        <v>852</v>
      </c>
      <c r="X14" s="55"/>
      <c r="Y14" s="55"/>
    </row>
    <row r="15" spans="1:25">
      <c r="A15" s="4" t="s">
        <v>540</v>
      </c>
      <c r="C15" s="57"/>
      <c r="D15" s="30"/>
      <c r="E15" s="57"/>
      <c r="G15" s="57"/>
      <c r="H15" s="26"/>
      <c r="I15" s="57"/>
      <c r="J15" s="32"/>
      <c r="K15" s="32"/>
      <c r="L15" s="26"/>
      <c r="M15" s="135"/>
      <c r="N15" s="26"/>
      <c r="O15" s="26"/>
      <c r="P15" s="26"/>
      <c r="Q15" s="26"/>
      <c r="R15" s="26"/>
      <c r="S15" s="30"/>
      <c r="T15" s="57"/>
      <c r="U15" s="32"/>
      <c r="V15" s="32"/>
      <c r="X15" s="70"/>
      <c r="Y15" s="70"/>
    </row>
    <row r="16" spans="1:25">
      <c r="A16" s="43" t="s">
        <v>546</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Retirements'!AA4/1000</f>
        <v>0</v>
      </c>
      <c r="Y16" s="71">
        <f>'CAP 20.4 - Retirements'!AM4/1000</f>
        <v>0</v>
      </c>
    </row>
    <row r="17" spans="1:25">
      <c r="A17" s="43" t="s">
        <v>542</v>
      </c>
      <c r="C17" s="59">
        <f>'E-CAP 20.1 - Depreciation'!D10</f>
        <v>1080.6779243999999</v>
      </c>
      <c r="D17" s="25"/>
      <c r="E17" s="59">
        <f>'E-CAP 20.1 - Depreciation'!F10</f>
        <v>235.10642555000001</v>
      </c>
      <c r="F17" s="15">
        <v>2.1999999999999999E-2</v>
      </c>
      <c r="G17" s="59">
        <f t="shared" ref="G17:G18" si="0">ROUND(C17*F17,0)</f>
        <v>24</v>
      </c>
      <c r="H17" s="26"/>
      <c r="I17" s="59">
        <f>F17*E17</f>
        <v>5.1723413621000001</v>
      </c>
      <c r="J17" s="16">
        <f>I17+G17</f>
        <v>29.172341362099999</v>
      </c>
      <c r="K17" s="16">
        <f>J17+G17</f>
        <v>53.172341362099999</v>
      </c>
      <c r="L17" s="16"/>
      <c r="M17" s="134">
        <v>7.0000000000000007E-2</v>
      </c>
      <c r="N17" s="16">
        <f>$C17*M$17</f>
        <v>75.647454707999998</v>
      </c>
      <c r="O17" s="16">
        <f>ROUND((C17-N17)*$O$6,0)</f>
        <v>38</v>
      </c>
      <c r="P17" s="16">
        <f>SUM(N17:O17)</f>
        <v>113.647454708</v>
      </c>
      <c r="Q17" s="16">
        <f>ROUND((C17-N17)*$Q$6,0)</f>
        <v>73</v>
      </c>
      <c r="R17" s="16">
        <f>ROUND((C17-N17)*$R$6,0)</f>
        <v>67</v>
      </c>
      <c r="S17" s="27"/>
      <c r="T17" s="59">
        <f>ROUND(((P17-I17)*-$T$10),0)</f>
        <v>-23</v>
      </c>
      <c r="U17" s="16">
        <f>ROUND(((Q17-G17)*-$T$10)+T17,0)</f>
        <v>-33</v>
      </c>
      <c r="V17" s="16">
        <f>ROUND(((R17-G17)*-$T$10)+U17,0)</f>
        <v>-42</v>
      </c>
      <c r="X17" s="71">
        <f>-'CAP 20.4 - Retirements'!AA5/1000</f>
        <v>-187.01037236904506</v>
      </c>
      <c r="Y17" s="71">
        <f>'CAP 20.4 - Retirements'!AM5/1000</f>
        <v>-4.0094558743695519</v>
      </c>
    </row>
    <row r="18" spans="1:25">
      <c r="A18" s="43" t="s">
        <v>543</v>
      </c>
      <c r="C18" s="59">
        <f>'E-CAP 20.1 - Depreciation'!D11</f>
        <v>1512.1283316000001</v>
      </c>
      <c r="D18" s="25"/>
      <c r="E18" s="59">
        <f>'E-CAP 20.1 - Depreciation'!F11</f>
        <v>827.57147924999981</v>
      </c>
      <c r="F18" s="15">
        <v>3.56E-2</v>
      </c>
      <c r="G18" s="59">
        <f t="shared" si="0"/>
        <v>54</v>
      </c>
      <c r="H18" s="26"/>
      <c r="I18" s="59">
        <f>F18*E18</f>
        <v>29.461544661299992</v>
      </c>
      <c r="J18" s="16">
        <f>I18+G18</f>
        <v>83.461544661299996</v>
      </c>
      <c r="K18" s="16">
        <f>J18+G18</f>
        <v>137.4615446613</v>
      </c>
      <c r="L18" s="16"/>
      <c r="M18" s="134">
        <v>7.0000000000000007E-2</v>
      </c>
      <c r="N18" s="16">
        <f>$C18*M$18</f>
        <v>105.84898321200002</v>
      </c>
      <c r="O18" s="16">
        <f>ROUND((C18-N18)*$O$6,0)</f>
        <v>53</v>
      </c>
      <c r="P18" s="16">
        <f>SUM(N18:O18)</f>
        <v>158.84898321200001</v>
      </c>
      <c r="Q18" s="16">
        <f>ROUND((C18-N18)*$Q$6,0)</f>
        <v>102</v>
      </c>
      <c r="R18" s="16">
        <f>ROUND((C18-N18)*$R$6,0)</f>
        <v>94</v>
      </c>
      <c r="S18" s="27"/>
      <c r="T18" s="59">
        <f>ROUND(((P18-I18)*-$T$10),0)</f>
        <v>-27</v>
      </c>
      <c r="U18" s="16">
        <f>ROUND(((Q18-G18)*-$T$10)+T18,0)</f>
        <v>-37</v>
      </c>
      <c r="V18" s="16">
        <f>ROUND(((R18-G18)*-$T$10)+U18,0)</f>
        <v>-45</v>
      </c>
      <c r="X18" s="71">
        <f>-'CAP 20.4 - Retirements'!AA6/1000</f>
        <v>-254.53346047885213</v>
      </c>
      <c r="Y18" s="71">
        <f>'CAP 20.4 - Retirements'!AM6/1000</f>
        <v>-9.0601492836800581</v>
      </c>
    </row>
    <row r="19" spans="1:25">
      <c r="A19" s="4" t="s">
        <v>5</v>
      </c>
      <c r="C19" s="56">
        <f>SUM(C16:C18)</f>
        <v>2592.8062559999998</v>
      </c>
      <c r="D19" s="30"/>
      <c r="E19" s="56">
        <f>SUM(E16:E18)</f>
        <v>1062.6779047999999</v>
      </c>
      <c r="F19" s="6"/>
      <c r="G19" s="56">
        <f>SUM(G16:G18)</f>
        <v>78</v>
      </c>
      <c r="H19" s="26"/>
      <c r="I19" s="56">
        <f>SUM(I16:I18)</f>
        <v>34.633886023399995</v>
      </c>
      <c r="J19" s="29">
        <f t="shared" ref="J19:K19" si="1">SUM(J16:J18)</f>
        <v>112.6338860234</v>
      </c>
      <c r="K19" s="29">
        <f t="shared" si="1"/>
        <v>190.63388602340001</v>
      </c>
      <c r="L19" s="26"/>
      <c r="M19" s="134"/>
      <c r="N19" s="29">
        <f t="shared" ref="N19:R19" si="2">SUM(N16:N18)</f>
        <v>181.49643792000001</v>
      </c>
      <c r="O19" s="29">
        <f>SUM(O16:O18)</f>
        <v>91</v>
      </c>
      <c r="P19" s="29">
        <f>SUM(P16:P18)</f>
        <v>272.49643792000001</v>
      </c>
      <c r="Q19" s="29">
        <f t="shared" si="2"/>
        <v>175</v>
      </c>
      <c r="R19" s="29">
        <f t="shared" si="2"/>
        <v>161</v>
      </c>
      <c r="S19" s="30"/>
      <c r="T19" s="56">
        <f>SUM(T16:T18)</f>
        <v>-50</v>
      </c>
      <c r="U19" s="29">
        <f t="shared" ref="U19:V19" si="3">SUM(U16:U18)</f>
        <v>-70</v>
      </c>
      <c r="V19" s="29">
        <f t="shared" si="3"/>
        <v>-87</v>
      </c>
      <c r="X19" s="53">
        <f>SUM(X16:X18)</f>
        <v>-441.54383284789719</v>
      </c>
      <c r="Y19" s="53">
        <f>SUM(Y16:Y18)</f>
        <v>-13.06960515804961</v>
      </c>
    </row>
    <row r="20" spans="1:25" ht="7.95" customHeight="1">
      <c r="C20" s="170"/>
      <c r="D20" s="30"/>
      <c r="E20" s="170"/>
      <c r="F20" s="6"/>
      <c r="G20" s="170"/>
      <c r="H20" s="26"/>
      <c r="I20" s="170"/>
      <c r="J20" s="171"/>
      <c r="K20" s="171"/>
      <c r="L20" s="26"/>
      <c r="M20" s="134"/>
      <c r="N20" s="171"/>
      <c r="O20" s="171"/>
      <c r="P20" s="171"/>
      <c r="Q20" s="171"/>
      <c r="R20" s="171"/>
      <c r="S20" s="30"/>
      <c r="T20" s="170"/>
      <c r="U20" s="171"/>
      <c r="V20" s="171"/>
      <c r="X20" s="172"/>
      <c r="Y20" s="172"/>
    </row>
    <row r="21" spans="1:25">
      <c r="A21" s="4" t="s">
        <v>539</v>
      </c>
      <c r="C21" s="58">
        <f>'E-CAP 20.1 - Depreciation'!D14</f>
        <v>7586.5021179239984</v>
      </c>
      <c r="D21" s="25"/>
      <c r="E21" s="58">
        <f>'E-CAP 20.1 - Depreciation'!F15</f>
        <v>3287.9106530804997</v>
      </c>
      <c r="F21" s="15">
        <v>2.06E-2</v>
      </c>
      <c r="G21" s="58">
        <f>ROUND(C21*F21,0)</f>
        <v>156</v>
      </c>
      <c r="H21" s="26"/>
      <c r="I21" s="58">
        <f>F21*E21</f>
        <v>67.730959453458297</v>
      </c>
      <c r="J21" s="33">
        <f>I21+G21</f>
        <v>223.7309594534583</v>
      </c>
      <c r="K21" s="33">
        <f>J21+G21</f>
        <v>379.7309594534583</v>
      </c>
      <c r="L21" s="16"/>
      <c r="M21" s="134">
        <v>0.1</v>
      </c>
      <c r="N21" s="72">
        <f>$C21*M21</f>
        <v>758.65021179239989</v>
      </c>
      <c r="O21" s="33">
        <f>ROUND((C21-N21)*$O$6,0)</f>
        <v>256</v>
      </c>
      <c r="P21" s="33">
        <f>SUM(N21:O21)</f>
        <v>1014.6502117923999</v>
      </c>
      <c r="Q21" s="33">
        <f>ROUND((C21-N21)*$Q$6,0)</f>
        <v>493</v>
      </c>
      <c r="R21" s="33">
        <f>ROUND((C21-N21)*$R$6,0)</f>
        <v>456</v>
      </c>
      <c r="S21" s="27"/>
      <c r="T21" s="58">
        <f>ROUND(((P21-I21)*-$T$10),0)</f>
        <v>-199</v>
      </c>
      <c r="U21" s="33">
        <f>ROUND(((Q21-G21)*-$T$10)+T21,0)</f>
        <v>-270</v>
      </c>
      <c r="V21" s="33">
        <f>ROUND(((R21-G21)*-$T$10)+U21,0)</f>
        <v>-333</v>
      </c>
      <c r="X21" s="69">
        <f>-'CAP 20.4 - Retirements'!AA10/1000</f>
        <v>-827.8228962481121</v>
      </c>
      <c r="Y21" s="69">
        <f>'CAP 20.4 - Retirements'!AM10/1000</f>
        <v>-17.255510656785255</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33503.850157900008</v>
      </c>
      <c r="D24" s="25"/>
      <c r="E24" s="59">
        <f>'E-CAP 20.1 - Depreciation'!F18</f>
        <v>19002.751846864161</v>
      </c>
      <c r="F24" s="15">
        <v>2.4459423666615451E-2</v>
      </c>
      <c r="G24" s="59">
        <f>ROUND(C24*F24,0)</f>
        <v>819</v>
      </c>
      <c r="H24" s="26"/>
      <c r="I24" s="59">
        <f>F24*E24</f>
        <v>464.79635825400976</v>
      </c>
      <c r="J24" s="16">
        <f>I24+G24</f>
        <v>1283.7963582540096</v>
      </c>
      <c r="K24" s="16">
        <f>J24+G24</f>
        <v>2102.7963582540096</v>
      </c>
      <c r="L24" s="16"/>
      <c r="M24" s="134">
        <v>0.2</v>
      </c>
      <c r="N24" s="16">
        <f>$C24*M$24</f>
        <v>6700.7700315800021</v>
      </c>
      <c r="O24" s="16">
        <f>ROUND((C24-N24)*$O$6,0)</f>
        <v>1005</v>
      </c>
      <c r="P24" s="16">
        <f>SUM(N24:O24)</f>
        <v>7705.7700315800021</v>
      </c>
      <c r="Q24" s="16">
        <f>ROUND((C24-N24)*$Q$6,0)</f>
        <v>1935</v>
      </c>
      <c r="R24" s="16">
        <f>ROUND((C24-N24)*$R$6,0)</f>
        <v>1790</v>
      </c>
      <c r="S24" s="27"/>
      <c r="T24" s="59">
        <f>ROUND(((P24-I24)*-$T$10),0)</f>
        <v>-1521</v>
      </c>
      <c r="U24" s="16">
        <f>ROUND(((Q24-G24)*-$T$10)+T24,0)</f>
        <v>-1755</v>
      </c>
      <c r="V24" s="16">
        <f>ROUND(((R24-G24)*-$T$10)+U24,0)</f>
        <v>-1959</v>
      </c>
      <c r="X24" s="71">
        <f>-'CAP 20.4 - Retirements'!AA14/1000</f>
        <v>-4682.4462987360439</v>
      </c>
      <c r="Y24" s="71">
        <f>'CAP 20.4 - Retirements'!AM14/1000</f>
        <v>-117.12207499469316</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33503.850157900008</v>
      </c>
      <c r="D27" s="30"/>
      <c r="E27" s="56">
        <f>SUM(E24:E26)</f>
        <v>19002.751846864161</v>
      </c>
      <c r="F27" s="6"/>
      <c r="G27" s="56">
        <f>SUM(G24:G26)</f>
        <v>819</v>
      </c>
      <c r="H27" s="26"/>
      <c r="I27" s="56">
        <f t="shared" ref="I27:V27" si="5">SUM(I24:I26)</f>
        <v>464.79635825400976</v>
      </c>
      <c r="J27" s="29">
        <f t="shared" si="5"/>
        <v>1283.7963582540096</v>
      </c>
      <c r="K27" s="29">
        <f t="shared" si="5"/>
        <v>2102.7963582540096</v>
      </c>
      <c r="L27" s="26"/>
      <c r="M27" s="134"/>
      <c r="N27" s="29">
        <f t="shared" si="5"/>
        <v>6700.7700315800021</v>
      </c>
      <c r="O27" s="29">
        <f>SUM(O24:O26)</f>
        <v>1005</v>
      </c>
      <c r="P27" s="29">
        <f t="shared" si="5"/>
        <v>7705.7700315800021</v>
      </c>
      <c r="Q27" s="29">
        <f t="shared" si="5"/>
        <v>1935</v>
      </c>
      <c r="R27" s="29">
        <f t="shared" si="5"/>
        <v>1790</v>
      </c>
      <c r="S27" s="30"/>
      <c r="T27" s="56">
        <f t="shared" si="5"/>
        <v>-1521</v>
      </c>
      <c r="U27" s="29">
        <f t="shared" si="5"/>
        <v>-1755</v>
      </c>
      <c r="V27" s="29">
        <f t="shared" si="5"/>
        <v>-1959</v>
      </c>
      <c r="X27" s="53">
        <f>SUM(X24:X26)</f>
        <v>-4682.4462987360439</v>
      </c>
      <c r="Y27" s="53">
        <f>SUM(Y24:Y26)</f>
        <v>-117.12207499469316</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5588.3113399282684</v>
      </c>
      <c r="D29" s="25"/>
      <c r="E29" s="59">
        <f>SUM('E-CAP 20.1 - Depreciation'!F23:F24)</f>
        <v>1695.9272478080536</v>
      </c>
      <c r="F29" s="15">
        <v>3.7900000000000003E-2</v>
      </c>
      <c r="G29" s="59">
        <f>ROUND(C29*F29,0)</f>
        <v>212</v>
      </c>
      <c r="H29" s="26"/>
      <c r="I29" s="59">
        <f>F29*E29</f>
        <v>64.275642691925242</v>
      </c>
      <c r="J29" s="16">
        <f>I29+G29</f>
        <v>276.27564269192521</v>
      </c>
      <c r="K29" s="16">
        <f>J29+G29</f>
        <v>488.27564269192521</v>
      </c>
      <c r="L29" s="16"/>
      <c r="M29" s="134">
        <v>0</v>
      </c>
      <c r="N29" s="16">
        <f>$C29*M$29</f>
        <v>0</v>
      </c>
      <c r="O29" s="16">
        <f>ROUND((C29-N29)*$O$7,0)</f>
        <v>798</v>
      </c>
      <c r="P29" s="16">
        <f>SUM(N29:O29)</f>
        <v>798</v>
      </c>
      <c r="Q29" s="16">
        <f>ROUND((C29-N29)*$Q$7,0)</f>
        <v>1369</v>
      </c>
      <c r="R29" s="16">
        <f>ROUND((C29-N29)*$R$7,0)</f>
        <v>977</v>
      </c>
      <c r="S29" s="27"/>
      <c r="T29" s="59">
        <f>ROUND(((P29-I29)*-$T$10),0)</f>
        <v>-154</v>
      </c>
      <c r="U29" s="16">
        <f>ROUND(((Q29-G29)*-$T$10)+T29,0)</f>
        <v>-397</v>
      </c>
      <c r="V29" s="16">
        <f>ROUND(((R29-G29)*-$T$10)+U29,0)</f>
        <v>-558</v>
      </c>
      <c r="X29" s="71">
        <f>-SUM('CAP 20.4 - Retirements'!AA22:AA23)/1000</f>
        <v>-4848.7242737720981</v>
      </c>
      <c r="Y29" s="71">
        <f>SUM('CAP 20.4 - Retirements'!AM22:AM23)/1000</f>
        <v>-255.33767782079462</v>
      </c>
    </row>
    <row r="30" spans="1:25">
      <c r="A30" s="4" t="s">
        <v>37</v>
      </c>
      <c r="C30" s="59">
        <f>'E-CAP 20.1 - Depreciation'!D28</f>
        <v>3045.3675085405112</v>
      </c>
      <c r="D30" s="25"/>
      <c r="E30" s="59">
        <f>'E-CAP 20.1 - Depreciation'!F28</f>
        <v>1219.6892973945232</v>
      </c>
      <c r="F30" s="46">
        <v>5.4199999999999998E-2</v>
      </c>
      <c r="G30" s="59">
        <f>ROUND(C30*F30,0)</f>
        <v>165</v>
      </c>
      <c r="H30" s="26"/>
      <c r="I30" s="59">
        <f>F30*E30</f>
        <v>66.107159918783154</v>
      </c>
      <c r="J30" s="16">
        <f>I30+G30</f>
        <v>231.10715991878317</v>
      </c>
      <c r="K30" s="16">
        <f>J30+G30</f>
        <v>396.10715991878317</v>
      </c>
      <c r="L30" s="16"/>
      <c r="M30" s="134">
        <v>0</v>
      </c>
      <c r="N30" s="16">
        <f>$C30*M$29</f>
        <v>0</v>
      </c>
      <c r="O30" s="16">
        <f>ROUND((C30-N30)*$O$8,0)</f>
        <v>609</v>
      </c>
      <c r="P30" s="16">
        <f>SUM(N30:O30)</f>
        <v>609</v>
      </c>
      <c r="Q30" s="16">
        <f>ROUND((C30-N30)*$Q$8,0)</f>
        <v>975</v>
      </c>
      <c r="R30" s="16">
        <f>ROUND((C30-N30)*$R$8,0)</f>
        <v>585</v>
      </c>
      <c r="S30" s="27"/>
      <c r="T30" s="59">
        <f>ROUND(((P30-I30)*-$T$10),0)</f>
        <v>-114</v>
      </c>
      <c r="U30" s="16">
        <f>ROUND(((Q30-G30)*-$T$10)+T30,0)</f>
        <v>-284</v>
      </c>
      <c r="V30" s="16">
        <f>ROUND(((R30-G30)*-$T$10)+U30,0)</f>
        <v>-372</v>
      </c>
      <c r="X30" s="71">
        <f>-'CAP 20.4 - Retirements'!AA24/1000</f>
        <v>-371.00034280545009</v>
      </c>
      <c r="Y30" s="71">
        <f>'CAP 20.4 - Retirements'!AM24/1000</f>
        <v>-7.4200068561090022</v>
      </c>
    </row>
    <row r="31" spans="1:25">
      <c r="A31" s="4" t="s">
        <v>24</v>
      </c>
      <c r="C31" s="59">
        <f>'E-CAP 20.1 - Depreciation'!D25</f>
        <v>1507.1789891012495</v>
      </c>
      <c r="D31" s="25"/>
      <c r="E31" s="59">
        <f>'E-CAP 20.1 - Depreciation'!F25</f>
        <v>498.27179724761896</v>
      </c>
      <c r="F31" s="46">
        <v>0.2</v>
      </c>
      <c r="G31" s="59">
        <f>ROUND(C31*F31,0)</f>
        <v>301</v>
      </c>
      <c r="H31" s="26"/>
      <c r="I31" s="59">
        <f>F31*E31</f>
        <v>99.654359449523795</v>
      </c>
      <c r="J31" s="16">
        <f>I31+G31</f>
        <v>400.65435944952378</v>
      </c>
      <c r="K31" s="16">
        <f>J31+G31</f>
        <v>701.65435944952378</v>
      </c>
      <c r="L31" s="16"/>
      <c r="M31" s="134">
        <v>0</v>
      </c>
      <c r="N31" s="16">
        <f>$C31*M$31</f>
        <v>0</v>
      </c>
      <c r="O31" s="16">
        <f>ROUND((C31-N31)*$O$8,0)</f>
        <v>301</v>
      </c>
      <c r="P31" s="16">
        <f>SUM(N31:O31)</f>
        <v>301</v>
      </c>
      <c r="Q31" s="16">
        <f>ROUND((C31-N31)*$Q$8,0)</f>
        <v>482</v>
      </c>
      <c r="R31" s="16">
        <f>ROUND((C31-N31)*$R$8,0)</f>
        <v>289</v>
      </c>
      <c r="S31" s="27"/>
      <c r="T31" s="59">
        <f>ROUND(((P31-I31)*-$T$10),0)</f>
        <v>-42</v>
      </c>
      <c r="U31" s="16">
        <f>ROUND(((Q31-G31)*-$T$10)+T31,0)</f>
        <v>-80</v>
      </c>
      <c r="V31" s="16">
        <f>ROUND(((R31-G31)*-$T$10)+U31,0)</f>
        <v>-77</v>
      </c>
      <c r="X31" s="71"/>
      <c r="Y31" s="71"/>
    </row>
    <row r="32" spans="1:25">
      <c r="A32" s="4" t="s">
        <v>5</v>
      </c>
      <c r="C32" s="53">
        <f>SUM(C29:C31)</f>
        <v>10140.857837570027</v>
      </c>
      <c r="D32" s="30"/>
      <c r="E32" s="53">
        <f>SUM(E29:E31)</f>
        <v>3413.888342450196</v>
      </c>
      <c r="F32" s="27"/>
      <c r="G32" s="53">
        <f>SUM(G29:G31)</f>
        <v>678</v>
      </c>
      <c r="H32" s="26"/>
      <c r="I32" s="53">
        <f>SUM(I29:I31)</f>
        <v>230.03716206023216</v>
      </c>
      <c r="J32" s="28">
        <f>SUM(J29:J31)</f>
        <v>908.03716206023216</v>
      </c>
      <c r="K32" s="28">
        <f>SUM(K29:K31)</f>
        <v>1586.0371620602323</v>
      </c>
      <c r="L32" s="26"/>
      <c r="M32" s="134"/>
      <c r="N32" s="28">
        <f>SUM(N29:N31)</f>
        <v>0</v>
      </c>
      <c r="O32" s="28">
        <f>SUM(O29:O31)</f>
        <v>1708</v>
      </c>
      <c r="P32" s="28">
        <f>SUM(P29:P31)</f>
        <v>1708</v>
      </c>
      <c r="Q32" s="28">
        <f>SUM(Q29:Q31)</f>
        <v>2826</v>
      </c>
      <c r="R32" s="28">
        <f>SUM(R29:R31)</f>
        <v>1851</v>
      </c>
      <c r="S32" s="30"/>
      <c r="T32" s="56">
        <f>SUM(T29:T31)</f>
        <v>-310</v>
      </c>
      <c r="U32" s="29">
        <f>SUM(U29:U31)</f>
        <v>-761</v>
      </c>
      <c r="V32" s="29">
        <f>SUM(V29:V31)</f>
        <v>-1007</v>
      </c>
      <c r="X32" s="53">
        <f>SUM(X29:X31)</f>
        <v>-5219.7246165775477</v>
      </c>
      <c r="Y32" s="53">
        <f>SUM(Y29:Y31)</f>
        <v>-262.75768467690364</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666.54174046459934</v>
      </c>
      <c r="D34" s="25"/>
      <c r="E34" s="59">
        <f>'E-CAP 20.1 - Depreciation'!F31</f>
        <v>183.41650189003903</v>
      </c>
      <c r="F34" s="46">
        <v>0.2</v>
      </c>
      <c r="G34" s="59">
        <f>ROUND(C34*F34,0)</f>
        <v>133</v>
      </c>
      <c r="H34" s="26"/>
      <c r="I34" s="59">
        <f>F34*E34</f>
        <v>36.683300378007807</v>
      </c>
      <c r="J34" s="16">
        <f>I34+G34</f>
        <v>169.6833003780078</v>
      </c>
      <c r="K34" s="16">
        <f>J34+G34</f>
        <v>302.6833003780078</v>
      </c>
      <c r="L34" s="16"/>
      <c r="M34" s="134">
        <v>0</v>
      </c>
      <c r="N34" s="16">
        <f>$C34*M$31</f>
        <v>0</v>
      </c>
      <c r="O34" s="16">
        <f>ROUND((C34-N34)*$O$9,0)</f>
        <v>222</v>
      </c>
      <c r="P34" s="16">
        <f>SUM(N34:O34)</f>
        <v>222</v>
      </c>
      <c r="Q34" s="16">
        <f>ROUND((C34-N34)*$Q$9,0)</f>
        <v>296</v>
      </c>
      <c r="R34" s="16">
        <f>ROUND((C34-N34)*$R$9,0)</f>
        <v>99</v>
      </c>
      <c r="S34" s="27"/>
      <c r="T34" s="59">
        <f>ROUND(((P34-I34)*-$T$10),0)</f>
        <v>-39</v>
      </c>
      <c r="U34" s="16">
        <f>ROUND(((Q34-G34)*-$T$10)+T34,0)</f>
        <v>-73</v>
      </c>
      <c r="V34" s="16">
        <f>ROUND(((R34-G34)*-$T$10)+U34,0)</f>
        <v>-66</v>
      </c>
      <c r="X34" s="71">
        <f>-'CAP 20.4 - Retirements'!AA20/1000</f>
        <v>0</v>
      </c>
      <c r="Y34" s="71">
        <f>'CAP 20.4 - Retirements'!AM20/1000</f>
        <v>0</v>
      </c>
    </row>
    <row r="35" spans="1:25">
      <c r="C35" s="53">
        <f>SUM(C34)</f>
        <v>666.54174046459934</v>
      </c>
      <c r="D35" s="30"/>
      <c r="E35" s="53">
        <f>SUM(E34)</f>
        <v>183.41650189003903</v>
      </c>
      <c r="F35" s="27"/>
      <c r="G35" s="53">
        <f>SUM(G34)</f>
        <v>133</v>
      </c>
      <c r="H35" s="26"/>
      <c r="I35" s="53">
        <f>SUM(I34)</f>
        <v>36.683300378007807</v>
      </c>
      <c r="J35" s="28">
        <f>SUM(J34)</f>
        <v>169.6833003780078</v>
      </c>
      <c r="K35" s="28">
        <f>SUM(K34)</f>
        <v>302.6833003780078</v>
      </c>
      <c r="L35" s="26"/>
      <c r="M35" s="134"/>
      <c r="N35" s="28">
        <f>SUM(N34)</f>
        <v>0</v>
      </c>
      <c r="O35" s="28">
        <f>SUM(O34)</f>
        <v>222</v>
      </c>
      <c r="P35" s="28">
        <f>SUM(P34)</f>
        <v>222</v>
      </c>
      <c r="Q35" s="28">
        <f>SUM(Q34)</f>
        <v>296</v>
      </c>
      <c r="R35" s="28">
        <f>SUM(R34)</f>
        <v>99</v>
      </c>
      <c r="S35" s="30"/>
      <c r="T35" s="56">
        <f>SUM(T34)</f>
        <v>-39</v>
      </c>
      <c r="U35" s="29">
        <f>SUM(U34)</f>
        <v>-73</v>
      </c>
      <c r="V35" s="29">
        <f>SUM(V34)</f>
        <v>-66</v>
      </c>
      <c r="X35" s="53">
        <f>SUM(X34)</f>
        <v>0</v>
      </c>
      <c r="Y35" s="53">
        <f>SUM(Y34)</f>
        <v>0</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891</v>
      </c>
      <c r="C37" s="279">
        <f>SUM(C21,C27,C32,C35,C19)</f>
        <v>54490.558109858626</v>
      </c>
      <c r="D37" s="34"/>
      <c r="E37" s="54">
        <f>SUM(E21,E27,E32,E35,E19)</f>
        <v>26950.645249084893</v>
      </c>
      <c r="F37" s="7"/>
      <c r="G37" s="279">
        <f>SUM(G21,G27,G32,G35,G19)</f>
        <v>1864</v>
      </c>
      <c r="H37" s="34"/>
      <c r="I37" s="279">
        <f>SUM(I21,I27,I32,I35,I19)</f>
        <v>833.88166616910803</v>
      </c>
      <c r="J37" s="37">
        <f>SUM(J21,J27,J32,J35,J19)</f>
        <v>2697.881666169108</v>
      </c>
      <c r="K37" s="37">
        <f>SUM(K21,K27,K32,K35,K19)</f>
        <v>4561.881666169108</v>
      </c>
      <c r="L37" s="34"/>
      <c r="M37" s="15"/>
      <c r="N37" s="37">
        <f>SUM(N21,N27,N32,N35,N19)</f>
        <v>7640.9166812924022</v>
      </c>
      <c r="O37" s="37">
        <f t="shared" ref="O37:Q37" si="6">SUM(O21,O27,O32,O35,O19)</f>
        <v>3282</v>
      </c>
      <c r="P37" s="37">
        <f>SUM(P21,P27,P32,P35,P19)</f>
        <v>10922.916681292401</v>
      </c>
      <c r="Q37" s="37">
        <f t="shared" si="6"/>
        <v>5725</v>
      </c>
      <c r="R37" s="37">
        <f>SUM(R21,R27,R32,R35,R19)</f>
        <v>4357</v>
      </c>
      <c r="S37" s="35"/>
      <c r="T37" s="279">
        <f>SUM(T21,T27,T32,T35,T19)</f>
        <v>-2119</v>
      </c>
      <c r="U37" s="37">
        <f>SUM(U21,U27,U32,U35,U19)</f>
        <v>-2929</v>
      </c>
      <c r="V37" s="37">
        <f>SUM(V21,V27,V32,V35,V19)</f>
        <v>-3452</v>
      </c>
      <c r="X37" s="279">
        <f>SUM(X21,X27,X32,X35,X19)</f>
        <v>-11171.537644409602</v>
      </c>
      <c r="Y37" s="279">
        <f>SUM(Y21,Y27,Y32,Y35,Y19)</f>
        <v>-410.20487548643166</v>
      </c>
    </row>
    <row r="38" spans="1:25" ht="13.8" thickTop="1">
      <c r="C38" s="51" t="s">
        <v>33</v>
      </c>
      <c r="D38" s="41"/>
      <c r="E38" s="40"/>
      <c r="G38" s="51" t="s">
        <v>33</v>
      </c>
      <c r="H38" s="42"/>
      <c r="I38" s="51" t="s">
        <v>33</v>
      </c>
      <c r="J38" s="51"/>
      <c r="O38" s="5"/>
      <c r="P38" s="5"/>
      <c r="Q38" s="5"/>
      <c r="R38" s="5"/>
      <c r="T38" s="51"/>
      <c r="U38" s="51"/>
      <c r="X38" s="51" t="s">
        <v>867</v>
      </c>
      <c r="Y38" s="51" t="s">
        <v>33</v>
      </c>
    </row>
    <row r="39" spans="1:25">
      <c r="I39" s="38"/>
      <c r="X39" s="169">
        <f>X37+('CAP 20.4 - Retirements'!AA26/1000)</f>
        <v>0</v>
      </c>
      <c r="Y39" s="169">
        <f>Y37-('CAP 20.4 - Retirements'!AM26/1000)</f>
        <v>0</v>
      </c>
    </row>
    <row r="40" spans="1:25" s="60" customFormat="1" ht="9.6">
      <c r="A40" s="60" t="s">
        <v>547</v>
      </c>
      <c r="C40" s="61"/>
      <c r="D40" s="62"/>
      <c r="E40" s="63"/>
      <c r="F40" s="64"/>
      <c r="H40" s="65"/>
      <c r="I40" s="61"/>
      <c r="L40" s="65"/>
      <c r="M40" s="65"/>
      <c r="N40" s="65"/>
      <c r="S40" s="67"/>
      <c r="T40" s="66"/>
      <c r="U40" s="68"/>
    </row>
    <row r="41" spans="1:25">
      <c r="A41" s="66" t="s">
        <v>843</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6"/>
  <sheetViews>
    <sheetView zoomScaleNormal="100" zoomScalePageLayoutView="7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customWidth="1"/>
    <col min="25" max="25" width="7.6640625" style="74" customWidth="1"/>
    <col min="26" max="16384" width="8.88671875" style="74"/>
  </cols>
  <sheetData>
    <row r="1" spans="1:12">
      <c r="A1" s="1" t="s">
        <v>532</v>
      </c>
      <c r="B1" s="1"/>
      <c r="C1" s="20"/>
      <c r="D1" s="2"/>
      <c r="E1" s="6"/>
      <c r="F1" s="2"/>
    </row>
    <row r="2" spans="1:12">
      <c r="A2" s="7" t="s">
        <v>516</v>
      </c>
      <c r="B2" s="7"/>
      <c r="C2" s="20"/>
      <c r="D2" s="2"/>
      <c r="E2" s="6"/>
      <c r="F2" s="2"/>
    </row>
    <row r="3" spans="1:12">
      <c r="A3" s="7" t="s">
        <v>136</v>
      </c>
      <c r="B3" s="7"/>
      <c r="C3" s="20"/>
      <c r="D3" s="2"/>
      <c r="E3" s="6"/>
      <c r="F3" s="2"/>
      <c r="L3" s="4"/>
    </row>
    <row r="4" spans="1:12">
      <c r="A4" s="7" t="s">
        <v>26</v>
      </c>
      <c r="B4" s="7"/>
      <c r="C4" s="20"/>
      <c r="D4" s="2"/>
      <c r="E4" s="6"/>
      <c r="F4" s="2"/>
      <c r="L4" s="4"/>
    </row>
    <row r="5" spans="1:12">
      <c r="A5" s="8"/>
      <c r="B5" s="8"/>
      <c r="C5" s="14"/>
      <c r="D5" s="294" t="s">
        <v>517</v>
      </c>
      <c r="E5" s="295"/>
      <c r="F5" s="296"/>
      <c r="L5" s="4"/>
    </row>
    <row r="6" spans="1:12">
      <c r="A6" s="21" t="s">
        <v>2</v>
      </c>
      <c r="B6" s="21" t="s">
        <v>39</v>
      </c>
      <c r="C6" s="21"/>
      <c r="D6" s="21" t="s">
        <v>8</v>
      </c>
      <c r="E6" s="21"/>
      <c r="F6" s="21" t="s">
        <v>9</v>
      </c>
      <c r="L6" s="4"/>
    </row>
    <row r="7" spans="1:12">
      <c r="A7" s="4"/>
      <c r="B7" s="4"/>
      <c r="C7" s="81" t="s">
        <v>137</v>
      </c>
      <c r="D7" s="31"/>
      <c r="E7" s="80" t="s">
        <v>137</v>
      </c>
      <c r="F7" s="31"/>
      <c r="L7" s="4"/>
    </row>
    <row r="8" spans="1:12">
      <c r="A8" s="4" t="s">
        <v>540</v>
      </c>
      <c r="B8" s="4"/>
      <c r="C8" s="81"/>
      <c r="D8" s="31"/>
      <c r="E8" s="80"/>
      <c r="F8" s="31"/>
      <c r="L8" s="4"/>
    </row>
    <row r="9" spans="1:12">
      <c r="A9" s="43" t="s">
        <v>541</v>
      </c>
      <c r="B9" s="4" t="s">
        <v>529</v>
      </c>
      <c r="C9" s="77"/>
      <c r="D9" s="25">
        <f>SUMIFS('CAP 20.2 - 2020 Forecasted TTP'!$BF$205:$BF$216,'CAP 20.2 - 2020 Forecasted TTP'!$O$205:$O$216,'E-CAP 20.1 - Depreciation'!B9)/1000</f>
        <v>0</v>
      </c>
      <c r="E9" s="25"/>
      <c r="F9" s="25">
        <f>SUMIFS('CAP 20.2 - 2020 Forecasted TTP'!$BT$205:$BT$216,'CAP 20.2 - 2020 Forecasted TTP'!$O$205:$O$216,'E-CAP 20.1 - Depreciation'!B9)/1000</f>
        <v>0</v>
      </c>
      <c r="L9" s="4"/>
    </row>
    <row r="10" spans="1:12">
      <c r="A10" s="43" t="s">
        <v>542</v>
      </c>
      <c r="B10" s="4" t="s">
        <v>506</v>
      </c>
      <c r="C10" s="77"/>
      <c r="D10" s="25">
        <f>SUMIFS('CAP 20.2 - 2020 Forecasted TTP'!$BF$205:$BF$216,'CAP 20.2 - 2020 Forecasted TTP'!$O$205:$O$216,'E-CAP 20.1 - Depreciation'!B10)/1000</f>
        <v>1080.6779243999999</v>
      </c>
      <c r="E10" s="25"/>
      <c r="F10" s="25">
        <f>SUMIFS('CAP 20.2 - 2020 Forecasted TTP'!$BT$205:$BT$216,'CAP 20.2 - 2020 Forecasted TTP'!$O$205:$O$216,'E-CAP 20.1 - Depreciation'!B10)/1000</f>
        <v>235.10642555000001</v>
      </c>
      <c r="L10" s="4"/>
    </row>
    <row r="11" spans="1:12">
      <c r="A11" s="43" t="s">
        <v>543</v>
      </c>
      <c r="B11" s="4" t="s">
        <v>507</v>
      </c>
      <c r="C11" s="77"/>
      <c r="D11" s="25">
        <f>SUMIFS('CAP 20.2 - 2020 Forecasted TTP'!$BF$205:$BF$216,'CAP 20.2 - 2020 Forecasted TTP'!$O$205:$O$216,'E-CAP 20.1 - Depreciation'!B11)/1000</f>
        <v>1512.1283316000001</v>
      </c>
      <c r="E11" s="25"/>
      <c r="F11" s="25">
        <f>SUMIFS('CAP 20.2 - 2020 Forecasted TTP'!$BT$205:$BT$216,'CAP 20.2 - 2020 Forecasted TTP'!$O$205:$O$216,'E-CAP 20.1 - Depreciation'!B11)/1000</f>
        <v>827.57147924999981</v>
      </c>
      <c r="L11" s="4"/>
    </row>
    <row r="12" spans="1:12">
      <c r="A12" s="4" t="s">
        <v>5</v>
      </c>
      <c r="B12" s="4"/>
      <c r="C12" s="77"/>
      <c r="D12" s="28">
        <f>SUM(D9:D11)</f>
        <v>2592.8062559999998</v>
      </c>
      <c r="E12" s="25"/>
      <c r="F12" s="28">
        <f>SUM(F9:F11)</f>
        <v>1062.6779047999999</v>
      </c>
      <c r="L12" s="4"/>
    </row>
    <row r="13" spans="1:12">
      <c r="A13" s="4"/>
      <c r="B13" s="4"/>
      <c r="C13" s="77"/>
      <c r="D13" s="31"/>
      <c r="E13" s="30"/>
      <c r="F13" s="31"/>
      <c r="L13" s="4"/>
    </row>
    <row r="14" spans="1:12">
      <c r="A14" s="4" t="s">
        <v>539</v>
      </c>
      <c r="B14" s="4" t="s">
        <v>505</v>
      </c>
      <c r="C14" s="77"/>
      <c r="D14" s="25">
        <f>SUMIFS('CAP 20.2 - 2020 Forecasted TTP'!$BF$205:$BF$216,'CAP 20.2 - 2020 Forecasted TTP'!$O$205:$O$216,'E-CAP 20.1 - Depreciation'!B14)/1000</f>
        <v>7586.5021179239984</v>
      </c>
      <c r="E14" s="25"/>
      <c r="F14" s="25">
        <f>SUMIFS('CAP 20.2 - 2020 Forecasted TTP'!$BT$205:$BT$216,'CAP 20.2 - 2020 Forecasted TTP'!$O$205:$O$216,'E-CAP 20.1 - Depreciation'!B14)/1000</f>
        <v>3287.9106530804997</v>
      </c>
      <c r="L14" s="4"/>
    </row>
    <row r="15" spans="1:12">
      <c r="A15" s="4" t="s">
        <v>5</v>
      </c>
      <c r="B15" s="4"/>
      <c r="C15" s="77"/>
      <c r="D15" s="28">
        <f>SUM(D14)</f>
        <v>7586.5021179239984</v>
      </c>
      <c r="E15" s="30"/>
      <c r="F15" s="28">
        <f>SUM(F14)</f>
        <v>3287.9106530804997</v>
      </c>
      <c r="L15" s="4"/>
    </row>
    <row r="16" spans="1:12">
      <c r="A16" s="4"/>
      <c r="B16" s="4"/>
      <c r="C16" s="77"/>
      <c r="D16" s="31"/>
      <c r="E16" s="30"/>
      <c r="F16" s="31"/>
      <c r="L16" s="4"/>
    </row>
    <row r="17" spans="1:12">
      <c r="A17" s="4" t="s">
        <v>3</v>
      </c>
      <c r="B17" s="4"/>
      <c r="C17" s="77"/>
      <c r="D17" s="31"/>
      <c r="E17" s="30"/>
      <c r="F17" s="31"/>
      <c r="L17" s="4"/>
    </row>
    <row r="18" spans="1:12">
      <c r="A18" s="79" t="s">
        <v>19</v>
      </c>
      <c r="B18" s="4" t="s">
        <v>504</v>
      </c>
      <c r="C18" s="77"/>
      <c r="D18" s="25">
        <f>SUMIFS('CAP 20.2 - 2020 Forecasted TTP'!$BF$205:$BF$216,'CAP 20.2 - 2020 Forecasted TTP'!$O$205:$O$216,'E-CAP 20.1 - Depreciation'!B18)/1000</f>
        <v>33503.850157900008</v>
      </c>
      <c r="E18" s="25"/>
      <c r="F18" s="25">
        <f>SUMIFS('CAP 20.2 - 2020 Forecasted TTP'!$BT$205:$BT$216,'CAP 20.2 - 2020 Forecasted TTP'!$O$205:$O$216,'E-CAP 20.1 - Depreciation'!B18)/1000</f>
        <v>19002.751846864161</v>
      </c>
      <c r="L18" s="4"/>
    </row>
    <row r="19" spans="1:12">
      <c r="A19" s="79" t="s">
        <v>20</v>
      </c>
      <c r="B19" s="4"/>
      <c r="C19" s="77"/>
      <c r="D19" s="25">
        <f>SUMIFS('CAP 20.2 - 2020 Forecasted TTP'!$BF$205:$BF$216,'CAP 20.2 - 2020 Forecasted TTP'!$O$205:$O$216,'E-CAP 20.1 - Depreciation'!B19)/1000</f>
        <v>0</v>
      </c>
      <c r="E19" s="25"/>
      <c r="F19" s="25">
        <f>SUMIFS('CAP 20.2 - 2020 Forecasted TTP'!$BT$205:$BT$216,'CAP 20.2 - 2020 Forecasted TTP'!$O$205:$O$216,'E-CAP 20.1 - Depreciation'!B19)/1000</f>
        <v>0</v>
      </c>
    </row>
    <row r="20" spans="1:12">
      <c r="A20" s="79" t="s">
        <v>21</v>
      </c>
      <c r="B20" s="4"/>
      <c r="C20" s="77"/>
      <c r="D20" s="25">
        <f>SUMIFS('CAP 20.2 - 2020 Forecasted TTP'!$BF$205:$BF$216,'CAP 20.2 - 2020 Forecasted TTP'!$O$205:$O$216,'E-CAP 20.1 - Depreciation'!B20)/1000</f>
        <v>0</v>
      </c>
      <c r="E20" s="25"/>
      <c r="F20" s="25">
        <f>SUMIFS('CAP 20.2 - 2020 Forecasted TTP'!$BT$205:$BT$216,'CAP 20.2 - 2020 Forecasted TTP'!$O$205:$O$216,'E-CAP 20.1 - Depreciation'!B20)/1000</f>
        <v>0</v>
      </c>
    </row>
    <row r="21" spans="1:12">
      <c r="A21" s="4" t="s">
        <v>5</v>
      </c>
      <c r="B21" s="4"/>
      <c r="C21" s="77"/>
      <c r="D21" s="28">
        <f>SUM(D18:D20)</f>
        <v>33503.850157900008</v>
      </c>
      <c r="E21" s="30"/>
      <c r="F21" s="28">
        <f>SUM(F18:F20)</f>
        <v>19002.751846864161</v>
      </c>
    </row>
    <row r="22" spans="1:12">
      <c r="A22" s="4"/>
      <c r="B22" s="4"/>
      <c r="C22" s="77"/>
      <c r="D22" s="31"/>
      <c r="E22" s="30"/>
      <c r="F22" s="31"/>
    </row>
    <row r="23" spans="1:12">
      <c r="A23" s="4" t="s">
        <v>22</v>
      </c>
      <c r="B23" s="4" t="s">
        <v>45</v>
      </c>
      <c r="C23" s="77"/>
      <c r="D23" s="25">
        <f>SUMIFS('CAP 20.2 - 2020 Forecasted TTP'!$BF$205:$BF$216,'CAP 20.2 - 2020 Forecasted TTP'!$O$205:$O$216,'E-CAP 20.1 - Depreciation'!B23)/1000</f>
        <v>1134.1035223183367</v>
      </c>
      <c r="E23" s="25"/>
      <c r="F23" s="25">
        <f>SUMIFS('CAP 20.2 - 2020 Forecasted TTP'!$BT$205:$BT$216,'CAP 20.2 - 2020 Forecasted TTP'!$O$205:$O$216,'E-CAP 20.1 - Depreciation'!B23)/1000</f>
        <v>508.07402631096119</v>
      </c>
    </row>
    <row r="24" spans="1:12">
      <c r="A24" s="4"/>
      <c r="B24" s="4" t="s">
        <v>254</v>
      </c>
      <c r="C24" s="77"/>
      <c r="D24" s="25">
        <f>J88/1000</f>
        <v>4454.2078176099321</v>
      </c>
      <c r="E24" s="25"/>
      <c r="F24" s="25">
        <f>N88/1000</f>
        <v>1187.8532214970924</v>
      </c>
    </row>
    <row r="25" spans="1:12">
      <c r="A25" s="2" t="s">
        <v>24</v>
      </c>
      <c r="B25" s="4" t="s">
        <v>254</v>
      </c>
      <c r="C25" s="140"/>
      <c r="D25" s="25">
        <f>H88/1000</f>
        <v>1507.1789891012495</v>
      </c>
      <c r="E25" s="25"/>
      <c r="F25" s="25">
        <f>L88/1000</f>
        <v>498.27179724761896</v>
      </c>
      <c r="L25" s="136"/>
    </row>
    <row r="26" spans="1:12">
      <c r="A26" s="4" t="s">
        <v>5</v>
      </c>
      <c r="B26" s="4"/>
      <c r="C26" s="77"/>
      <c r="D26" s="28">
        <f>SUM(D23:D25)</f>
        <v>7095.4903290295179</v>
      </c>
      <c r="E26" s="30"/>
      <c r="F26" s="28">
        <f>SUM(F23:F25)</f>
        <v>2194.1990450556727</v>
      </c>
    </row>
    <row r="27" spans="1:12">
      <c r="A27" s="4"/>
      <c r="B27" s="4"/>
      <c r="C27" s="77"/>
      <c r="D27" s="25"/>
      <c r="E27" s="25"/>
      <c r="F27" s="25"/>
    </row>
    <row r="28" spans="1:12">
      <c r="A28" s="4" t="s">
        <v>23</v>
      </c>
      <c r="B28" s="4" t="s">
        <v>44</v>
      </c>
      <c r="C28" s="77"/>
      <c r="D28" s="25">
        <f>SUMIFS('CAP 20.2 - 2020 Forecasted TTP'!$BF$205:$BF$216,'CAP 20.2 - 2020 Forecasted TTP'!$O$205:$O$216,'E-CAP 20.1 - Depreciation'!B28)/1000</f>
        <v>3045.3675085405112</v>
      </c>
      <c r="E28" s="25"/>
      <c r="F28" s="25">
        <f>SUMIFS('CAP 20.2 - 2020 Forecasted TTP'!$BT$205:$BT$216,'CAP 20.2 - 2020 Forecasted TTP'!$O$205:$O$216,'E-CAP 20.1 - Depreciation'!B28)/1000</f>
        <v>1219.6892973945232</v>
      </c>
    </row>
    <row r="29" spans="1:12">
      <c r="A29" s="4" t="s">
        <v>5</v>
      </c>
      <c r="B29" s="4"/>
      <c r="C29" s="77"/>
      <c r="D29" s="28">
        <f>SUM(D28)</f>
        <v>3045.3675085405112</v>
      </c>
      <c r="E29" s="30"/>
      <c r="F29" s="28">
        <f>SUM(F28)</f>
        <v>1219.6892973945232</v>
      </c>
    </row>
    <row r="30" spans="1:12">
      <c r="A30" s="4"/>
      <c r="B30" s="4"/>
      <c r="C30" s="77"/>
      <c r="D30" s="31"/>
      <c r="E30" s="30"/>
      <c r="F30" s="31"/>
    </row>
    <row r="31" spans="1:12">
      <c r="A31" s="2" t="s">
        <v>25</v>
      </c>
      <c r="B31" s="4" t="s">
        <v>254</v>
      </c>
      <c r="C31" s="140"/>
      <c r="D31" s="25">
        <f>I88/1000</f>
        <v>666.54174046459934</v>
      </c>
      <c r="E31" s="25"/>
      <c r="F31" s="25">
        <f>M88/1000</f>
        <v>183.41650189003903</v>
      </c>
      <c r="L31" s="136"/>
    </row>
    <row r="32" spans="1:12">
      <c r="A32" s="4" t="s">
        <v>5</v>
      </c>
      <c r="B32" s="4"/>
      <c r="C32" s="77"/>
      <c r="D32" s="28">
        <f>SUM(D31)</f>
        <v>666.54174046459934</v>
      </c>
      <c r="E32" s="30"/>
      <c r="F32" s="28">
        <f>SUM(F31)</f>
        <v>183.41650189003903</v>
      </c>
    </row>
    <row r="33" spans="1:24">
      <c r="A33" s="4"/>
      <c r="B33" s="4"/>
      <c r="C33" s="77"/>
      <c r="D33" s="31"/>
      <c r="E33" s="30"/>
      <c r="F33" s="31"/>
    </row>
    <row r="34" spans="1:24">
      <c r="A34" s="4"/>
      <c r="B34" s="4"/>
      <c r="C34" s="77"/>
      <c r="D34" s="31"/>
      <c r="E34" s="30"/>
      <c r="F34" s="31"/>
    </row>
    <row r="35" spans="1:24" ht="15" thickBot="1">
      <c r="A35" s="36" t="s">
        <v>891</v>
      </c>
      <c r="B35" s="36"/>
      <c r="C35" s="78"/>
      <c r="D35" s="282">
        <f>SUM(D12,D21,D26,D29,D32,D15)</f>
        <v>54490.558109858641</v>
      </c>
      <c r="E35" s="34"/>
      <c r="F35" s="37">
        <f>SUM(F12,F21,F26,F29,F32,F15)</f>
        <v>26950.645249084897</v>
      </c>
    </row>
    <row r="36" spans="1:24">
      <c r="A36" s="4"/>
      <c r="B36" s="4"/>
      <c r="C36" s="77"/>
      <c r="D36" s="76" t="s">
        <v>130</v>
      </c>
      <c r="E36" s="41"/>
      <c r="F36" s="76" t="s">
        <v>130</v>
      </c>
    </row>
    <row r="38" spans="1:24">
      <c r="D38" s="145">
        <f>('CAP 20.2 - 2020 Forecasted TTP'!BF217/1000)-D35</f>
        <v>0</v>
      </c>
      <c r="F38" s="138">
        <f>('CAP 20.2 - 2020 Forecasted TTP'!BT217/1000)-F35</f>
        <v>0</v>
      </c>
    </row>
    <row r="40" spans="1:24">
      <c r="A40" s="214" t="s">
        <v>862</v>
      </c>
      <c r="P40" t="s">
        <v>861</v>
      </c>
    </row>
    <row r="41" spans="1:24" ht="28.8">
      <c r="A41" s="141" t="s">
        <v>243</v>
      </c>
      <c r="B41" s="141" t="s">
        <v>244</v>
      </c>
      <c r="C41" s="149" t="s">
        <v>24</v>
      </c>
      <c r="D41" s="149" t="s">
        <v>25</v>
      </c>
      <c r="E41" s="149" t="s">
        <v>12</v>
      </c>
      <c r="F41" s="150" t="s">
        <v>245</v>
      </c>
      <c r="G41" s="151" t="s">
        <v>246</v>
      </c>
      <c r="H41" s="151" t="s">
        <v>248</v>
      </c>
      <c r="I41" s="151" t="s">
        <v>249</v>
      </c>
      <c r="J41" s="151" t="s">
        <v>250</v>
      </c>
      <c r="K41" s="151" t="s">
        <v>247</v>
      </c>
      <c r="L41" s="151" t="s">
        <v>251</v>
      </c>
      <c r="M41" s="151" t="s">
        <v>252</v>
      </c>
      <c r="N41" s="151" t="s">
        <v>253</v>
      </c>
      <c r="P41" s="146" t="s">
        <v>835</v>
      </c>
      <c r="Q41" s="202" t="s">
        <v>853</v>
      </c>
      <c r="R41" s="202" t="s">
        <v>854</v>
      </c>
      <c r="S41" s="202" t="s">
        <v>855</v>
      </c>
      <c r="T41" s="202" t="s">
        <v>856</v>
      </c>
      <c r="U41" s="202" t="s">
        <v>857</v>
      </c>
      <c r="V41" s="202" t="s">
        <v>858</v>
      </c>
      <c r="W41" s="202" t="s">
        <v>859</v>
      </c>
      <c r="X41" s="202" t="s">
        <v>860</v>
      </c>
    </row>
    <row r="42" spans="1:24">
      <c r="A42" s="142" t="s">
        <v>380</v>
      </c>
      <c r="B42" t="s">
        <v>382</v>
      </c>
      <c r="C42" s="143">
        <v>0.50218765338139726</v>
      </c>
      <c r="D42" s="143">
        <v>0.46557444431912115</v>
      </c>
      <c r="E42" s="143">
        <v>3.2237902299481529E-2</v>
      </c>
      <c r="F42" s="143">
        <f>SUM(C42:E42)</f>
        <v>0.99999999999999989</v>
      </c>
      <c r="G42" s="144">
        <f>_xlfn.IFNA(INDEX('CAP 20.2 - 2020 Forecasted TTP'!$BF:$BF,MATCH(1,INDEX(('E-CAP 20.1 - Depreciation'!B42='CAP 20.2 - 2020 Forecasted TTP'!$I:$I)*("Y"='CAP 20.2 - 2020 Forecasted TTP'!$A:$A),0,1),0)),)</f>
        <v>1367000.9756099998</v>
      </c>
      <c r="H42" s="144">
        <f>C42*$G42</f>
        <v>686491.0121116665</v>
      </c>
      <c r="I42" s="144">
        <f>D42*$G42</f>
        <v>636440.71960332221</v>
      </c>
      <c r="J42" s="144">
        <f>E42*$G42</f>
        <v>44069.24389501111</v>
      </c>
      <c r="K42" s="144">
        <f>_xlfn.IFNA(INDEX('CAP 20.2 - 2020 Forecasted TTP'!$BT:$BT,MATCH(1,INDEX(('E-CAP 20.1 - Depreciation'!B42='CAP 20.2 - 2020 Forecasted TTP'!$I:$I)*("Y"='CAP 20.2 - 2020 Forecasted TTP'!$A:$A),0,1),0)),)</f>
        <v>378677.7104962499</v>
      </c>
      <c r="L42" s="145">
        <f>C42*$K42</f>
        <v>190167.27082195185</v>
      </c>
      <c r="M42" s="145">
        <f t="shared" ref="M42:N57" si="0">D42*$K42</f>
        <v>176302.66464032858</v>
      </c>
      <c r="N42" s="145">
        <f t="shared" si="0"/>
        <v>12207.775033969456</v>
      </c>
      <c r="P42" s="200" t="s">
        <v>348</v>
      </c>
      <c r="Q42" s="148">
        <v>0</v>
      </c>
      <c r="R42" s="148">
        <v>0</v>
      </c>
      <c r="S42" s="148">
        <v>0</v>
      </c>
      <c r="T42" s="148">
        <v>0</v>
      </c>
      <c r="U42" s="148">
        <v>0</v>
      </c>
      <c r="V42" s="148">
        <v>0</v>
      </c>
      <c r="W42" s="148">
        <v>0</v>
      </c>
      <c r="X42" s="148">
        <v>0</v>
      </c>
    </row>
    <row r="43" spans="1:24">
      <c r="A43" s="142" t="s">
        <v>464</v>
      </c>
      <c r="B43" t="s">
        <v>466</v>
      </c>
      <c r="C43" s="143">
        <v>0</v>
      </c>
      <c r="D43" s="143">
        <v>0</v>
      </c>
      <c r="E43" s="143">
        <v>1</v>
      </c>
      <c r="F43" s="143">
        <f t="shared" ref="F43:F84" si="1">SUM(C43:E43)</f>
        <v>1</v>
      </c>
      <c r="G43" s="144">
        <f>_xlfn.IFNA(INDEX('CAP 20.2 - 2020 Forecasted TTP'!$BF:$BF,MATCH(1,INDEX(('E-CAP 20.1 - Depreciation'!B43='CAP 20.2 - 2020 Forecasted TTP'!$I:$I)*("Y"='CAP 20.2 - 2020 Forecasted TTP'!$A:$A),0,1),0)),)</f>
        <v>0</v>
      </c>
      <c r="H43" s="144">
        <f t="shared" ref="H43:J84" si="2">C43*$G43</f>
        <v>0</v>
      </c>
      <c r="I43" s="144">
        <f t="shared" ref="I43:J57" si="3">D43*$G43</f>
        <v>0</v>
      </c>
      <c r="J43" s="144">
        <f t="shared" si="3"/>
        <v>0</v>
      </c>
      <c r="K43" s="144">
        <f>_xlfn.IFNA(INDEX('CAP 20.2 - 2020 Forecasted TTP'!$BT:$BT,MATCH(1,INDEX(('E-CAP 20.1 - Depreciation'!B43='CAP 20.2 - 2020 Forecasted TTP'!$I:$I)*("Y"='CAP 20.2 - 2020 Forecasted TTP'!$A:$A),0,1),0)),)</f>
        <v>0</v>
      </c>
      <c r="L43" s="145">
        <f t="shared" ref="L43:N84" si="4">C43*$K43</f>
        <v>0</v>
      </c>
      <c r="M43" s="145">
        <f t="shared" si="0"/>
        <v>0</v>
      </c>
      <c r="N43" s="145">
        <f t="shared" si="0"/>
        <v>0</v>
      </c>
      <c r="P43" s="200" t="s">
        <v>380</v>
      </c>
      <c r="Q43" s="148">
        <v>686491.0121116665</v>
      </c>
      <c r="R43" s="148">
        <v>636440.71960332221</v>
      </c>
      <c r="S43" s="148">
        <v>44069.24389501111</v>
      </c>
      <c r="T43" s="148">
        <v>1367000.9756099998</v>
      </c>
      <c r="U43" s="148">
        <v>190167.27082195185</v>
      </c>
      <c r="V43" s="148">
        <v>176302.66464032858</v>
      </c>
      <c r="W43" s="148">
        <v>12207.775033969456</v>
      </c>
      <c r="X43" s="148">
        <v>378677.7104962499</v>
      </c>
    </row>
    <row r="44" spans="1:24">
      <c r="A44" s="142" t="s">
        <v>467</v>
      </c>
      <c r="B44" t="s">
        <v>468</v>
      </c>
      <c r="C44" s="143">
        <v>1</v>
      </c>
      <c r="D44" s="143">
        <v>0</v>
      </c>
      <c r="E44" s="143">
        <v>0</v>
      </c>
      <c r="F44" s="143">
        <f t="shared" si="1"/>
        <v>1</v>
      </c>
      <c r="G44" s="144">
        <f>_xlfn.IFNA(INDEX('CAP 20.2 - 2020 Forecasted TTP'!$BF:$BF,MATCH(1,INDEX(('E-CAP 20.1 - Depreciation'!B44='CAP 20.2 - 2020 Forecasted TTP'!$I:$I)*("Y"='CAP 20.2 - 2020 Forecasted TTP'!$A:$A),0,1),0)),)</f>
        <v>0</v>
      </c>
      <c r="H44" s="144">
        <f t="shared" si="2"/>
        <v>0</v>
      </c>
      <c r="I44" s="144">
        <f t="shared" si="3"/>
        <v>0</v>
      </c>
      <c r="J44" s="144">
        <f t="shared" si="3"/>
        <v>0</v>
      </c>
      <c r="K44" s="144">
        <f>_xlfn.IFNA(INDEX('CAP 20.2 - 2020 Forecasted TTP'!$BT:$BT,MATCH(1,INDEX(('E-CAP 20.1 - Depreciation'!B44='CAP 20.2 - 2020 Forecasted TTP'!$I:$I)*("Y"='CAP 20.2 - 2020 Forecasted TTP'!$A:$A),0,1),0)),)</f>
        <v>0</v>
      </c>
      <c r="L44" s="145">
        <f t="shared" si="4"/>
        <v>0</v>
      </c>
      <c r="M44" s="145">
        <f t="shared" si="0"/>
        <v>0</v>
      </c>
      <c r="N44" s="145">
        <f t="shared" si="0"/>
        <v>0</v>
      </c>
      <c r="P44" s="200" t="s">
        <v>464</v>
      </c>
      <c r="Q44" s="148">
        <v>0</v>
      </c>
      <c r="R44" s="148">
        <v>0</v>
      </c>
      <c r="S44" s="148">
        <v>0</v>
      </c>
      <c r="T44" s="148">
        <v>0</v>
      </c>
      <c r="U44" s="148">
        <v>0</v>
      </c>
      <c r="V44" s="148">
        <v>0</v>
      </c>
      <c r="W44" s="148">
        <v>0</v>
      </c>
      <c r="X44" s="148">
        <v>0</v>
      </c>
    </row>
    <row r="45" spans="1:24">
      <c r="A45" s="142" t="s">
        <v>264</v>
      </c>
      <c r="B45" t="s">
        <v>265</v>
      </c>
      <c r="C45" s="143">
        <v>0.29311106479135884</v>
      </c>
      <c r="D45" s="143">
        <v>0.37102447423462676</v>
      </c>
      <c r="E45" s="143">
        <v>0.33586446097401451</v>
      </c>
      <c r="F45" s="143">
        <f t="shared" si="1"/>
        <v>1</v>
      </c>
      <c r="G45" s="144">
        <f>_xlfn.IFNA(INDEX('CAP 20.2 - 2020 Forecasted TTP'!$BF:$BF,MATCH(1,INDEX(('E-CAP 20.1 - Depreciation'!B45='CAP 20.2 - 2020 Forecasted TTP'!$I:$I)*("Y"='CAP 20.2 - 2020 Forecasted TTP'!$A:$A),0,1),0)),)</f>
        <v>0</v>
      </c>
      <c r="H45" s="144">
        <f t="shared" si="2"/>
        <v>0</v>
      </c>
      <c r="I45" s="144">
        <f t="shared" si="3"/>
        <v>0</v>
      </c>
      <c r="J45" s="144">
        <f t="shared" si="3"/>
        <v>0</v>
      </c>
      <c r="K45" s="144">
        <f>_xlfn.IFNA(INDEX('CAP 20.2 - 2020 Forecasted TTP'!$BT:$BT,MATCH(1,INDEX(('E-CAP 20.1 - Depreciation'!B45='CAP 20.2 - 2020 Forecasted TTP'!$I:$I)*("Y"='CAP 20.2 - 2020 Forecasted TTP'!$A:$A),0,1),0)),)</f>
        <v>0</v>
      </c>
      <c r="L45" s="145">
        <f t="shared" si="4"/>
        <v>0</v>
      </c>
      <c r="M45" s="145">
        <f t="shared" si="0"/>
        <v>0</v>
      </c>
      <c r="N45" s="145">
        <f t="shared" si="0"/>
        <v>0</v>
      </c>
      <c r="P45" s="200" t="s">
        <v>467</v>
      </c>
      <c r="Q45" s="148">
        <v>0</v>
      </c>
      <c r="R45" s="148">
        <v>0</v>
      </c>
      <c r="S45" s="148">
        <v>0</v>
      </c>
      <c r="T45" s="148">
        <v>0</v>
      </c>
      <c r="U45" s="148">
        <v>0</v>
      </c>
      <c r="V45" s="148">
        <v>0</v>
      </c>
      <c r="W45" s="148">
        <v>0</v>
      </c>
      <c r="X45" s="148">
        <v>0</v>
      </c>
    </row>
    <row r="46" spans="1:24">
      <c r="A46" s="142" t="s">
        <v>230</v>
      </c>
      <c r="B46" t="s">
        <v>92</v>
      </c>
      <c r="C46" s="143">
        <v>0.36613628763052103</v>
      </c>
      <c r="D46" s="143">
        <v>0.4130318975836752</v>
      </c>
      <c r="E46" s="143">
        <v>0.22083181478580383</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0" t="s">
        <v>264</v>
      </c>
      <c r="Q46" s="148">
        <v>0</v>
      </c>
      <c r="R46" s="148">
        <v>0</v>
      </c>
      <c r="S46" s="148">
        <v>0</v>
      </c>
      <c r="T46" s="148">
        <v>0</v>
      </c>
      <c r="U46" s="148">
        <v>0</v>
      </c>
      <c r="V46" s="148">
        <v>0</v>
      </c>
      <c r="W46" s="148">
        <v>0</v>
      </c>
      <c r="X46" s="148">
        <v>0</v>
      </c>
    </row>
    <row r="47" spans="1:24">
      <c r="A47" s="166" t="s">
        <v>197</v>
      </c>
      <c r="B47" t="s">
        <v>94</v>
      </c>
      <c r="C47" s="143">
        <v>0.19938899234087556</v>
      </c>
      <c r="D47" s="143">
        <v>0.77280027759746717</v>
      </c>
      <c r="E47" s="143">
        <v>2.781073006165739E-2</v>
      </c>
      <c r="F47" s="143">
        <f t="shared" si="1"/>
        <v>1.0000000000000002</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0" t="s">
        <v>230</v>
      </c>
      <c r="Q47" s="148">
        <v>0</v>
      </c>
      <c r="R47" s="148">
        <v>0</v>
      </c>
      <c r="S47" s="148">
        <v>0</v>
      </c>
      <c r="T47" s="148">
        <v>0</v>
      </c>
      <c r="U47" s="148">
        <v>0</v>
      </c>
      <c r="V47" s="148">
        <v>0</v>
      </c>
      <c r="W47" s="148">
        <v>0</v>
      </c>
      <c r="X47" s="148">
        <v>0</v>
      </c>
    </row>
    <row r="48" spans="1:24">
      <c r="A48" s="166" t="s">
        <v>197</v>
      </c>
      <c r="B48" t="s">
        <v>93</v>
      </c>
      <c r="C48" s="143">
        <v>0.43644375762830434</v>
      </c>
      <c r="D48" s="143">
        <v>1.3145170476523154E-2</v>
      </c>
      <c r="E48" s="143">
        <v>0.55041107189517247</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0" t="s">
        <v>197</v>
      </c>
      <c r="Q48" s="148">
        <v>0</v>
      </c>
      <c r="R48" s="148">
        <v>0</v>
      </c>
      <c r="S48" s="148">
        <v>0</v>
      </c>
      <c r="T48" s="148">
        <v>0</v>
      </c>
      <c r="U48" s="148">
        <v>0</v>
      </c>
      <c r="V48" s="148">
        <v>0</v>
      </c>
      <c r="W48" s="148">
        <v>0</v>
      </c>
      <c r="X48" s="148">
        <v>0</v>
      </c>
    </row>
    <row r="49" spans="1:24">
      <c r="A49" s="142" t="s">
        <v>179</v>
      </c>
      <c r="B49" t="s">
        <v>96</v>
      </c>
      <c r="C49" s="143">
        <v>0.9273659626296874</v>
      </c>
      <c r="D49" s="143">
        <v>7.2634037370312696E-2</v>
      </c>
      <c r="E49" s="143">
        <v>0</v>
      </c>
      <c r="F49" s="143">
        <f t="shared" si="1"/>
        <v>1</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0" t="s">
        <v>179</v>
      </c>
      <c r="Q49" s="148">
        <v>0</v>
      </c>
      <c r="R49" s="148">
        <v>0</v>
      </c>
      <c r="S49" s="148">
        <v>0</v>
      </c>
      <c r="T49" s="148">
        <v>0</v>
      </c>
      <c r="U49" s="148">
        <v>0</v>
      </c>
      <c r="V49" s="148">
        <v>0</v>
      </c>
      <c r="W49" s="148">
        <v>0</v>
      </c>
      <c r="X49" s="148">
        <v>0</v>
      </c>
    </row>
    <row r="50" spans="1:24">
      <c r="A50" s="142" t="s">
        <v>181</v>
      </c>
      <c r="B50" t="s">
        <v>91</v>
      </c>
      <c r="C50" s="143">
        <v>0.4339339916302199</v>
      </c>
      <c r="D50" s="143">
        <v>0.56438279600770236</v>
      </c>
      <c r="E50" s="143">
        <v>1.6832123620777618E-3</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0" t="s">
        <v>181</v>
      </c>
      <c r="Q50" s="148">
        <v>0</v>
      </c>
      <c r="R50" s="148">
        <v>0</v>
      </c>
      <c r="S50" s="148">
        <v>0</v>
      </c>
      <c r="T50" s="148">
        <v>0</v>
      </c>
      <c r="U50" s="148">
        <v>0</v>
      </c>
      <c r="V50" s="148">
        <v>0</v>
      </c>
      <c r="W50" s="148">
        <v>0</v>
      </c>
      <c r="X50" s="148">
        <v>0</v>
      </c>
    </row>
    <row r="51" spans="1:24">
      <c r="A51" s="142" t="s">
        <v>183</v>
      </c>
      <c r="B51" t="s">
        <v>90</v>
      </c>
      <c r="C51" s="143">
        <v>3.8071981893222293E-2</v>
      </c>
      <c r="D51" s="143">
        <v>0.96192801810677775</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00" t="s">
        <v>183</v>
      </c>
      <c r="Q51" s="148">
        <v>0</v>
      </c>
      <c r="R51" s="148">
        <v>0</v>
      </c>
      <c r="S51" s="148">
        <v>0</v>
      </c>
      <c r="T51" s="148">
        <v>0</v>
      </c>
      <c r="U51" s="148">
        <v>0</v>
      </c>
      <c r="V51" s="148">
        <v>0</v>
      </c>
      <c r="W51" s="148">
        <v>0</v>
      </c>
      <c r="X51" s="148">
        <v>0</v>
      </c>
    </row>
    <row r="52" spans="1:24">
      <c r="A52" s="142" t="s">
        <v>186</v>
      </c>
      <c r="B52" t="s">
        <v>99</v>
      </c>
      <c r="C52" s="143">
        <v>0</v>
      </c>
      <c r="D52" s="143">
        <v>1</v>
      </c>
      <c r="E52" s="143">
        <v>0</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0" t="s">
        <v>186</v>
      </c>
      <c r="Q52" s="148">
        <v>0</v>
      </c>
      <c r="R52" s="148">
        <v>0</v>
      </c>
      <c r="S52" s="148">
        <v>0</v>
      </c>
      <c r="T52" s="148">
        <v>0</v>
      </c>
      <c r="U52" s="148">
        <v>0</v>
      </c>
      <c r="V52" s="148">
        <v>0</v>
      </c>
      <c r="W52" s="148">
        <v>0</v>
      </c>
      <c r="X52" s="148">
        <v>0</v>
      </c>
    </row>
    <row r="53" spans="1:24">
      <c r="A53" s="142" t="s">
        <v>201</v>
      </c>
      <c r="B53" t="s">
        <v>89</v>
      </c>
      <c r="C53" s="143">
        <v>0.15754951238373793</v>
      </c>
      <c r="D53" s="143">
        <v>9.0243619840983409E-3</v>
      </c>
      <c r="E53" s="143">
        <v>0.83342612563216367</v>
      </c>
      <c r="F53" s="143">
        <f t="shared" si="1"/>
        <v>1</v>
      </c>
      <c r="G53" s="144">
        <f>_xlfn.IFNA(INDEX('CAP 20.2 - 2020 Forecasted TTP'!$BF:$BF,MATCH(1,INDEX(('E-CAP 20.1 - Depreciation'!B53='CAP 20.2 - 2020 Forecasted TTP'!$I:$I)*("Y"='CAP 20.2 - 2020 Forecasted TTP'!$A:$A),0,1),0)),)</f>
        <v>3335528.9730528896</v>
      </c>
      <c r="H53" s="144">
        <f t="shared" si="2"/>
        <v>525510.96324631292</v>
      </c>
      <c r="I53" s="144">
        <f t="shared" si="3"/>
        <v>30101.020861277077</v>
      </c>
      <c r="J53" s="144">
        <f t="shared" si="3"/>
        <v>2779916.9889452993</v>
      </c>
      <c r="K53" s="144">
        <f>_xlfn.IFNA(INDEX('CAP 20.2 - 2020 Forecasted TTP'!$BT:$BT,MATCH(1,INDEX(('E-CAP 20.1 - Depreciation'!B53='CAP 20.2 - 2020 Forecasted TTP'!$I:$I)*("Y"='CAP 20.2 - 2020 Forecasted TTP'!$A:$A),0,1),0)),)</f>
        <v>788292.54214819951</v>
      </c>
      <c r="L53" s="145">
        <f t="shared" si="4"/>
        <v>124195.10563118602</v>
      </c>
      <c r="M53" s="145">
        <f t="shared" si="0"/>
        <v>7113.837249710451</v>
      </c>
      <c r="N53" s="145">
        <f t="shared" si="0"/>
        <v>656983.59926730301</v>
      </c>
      <c r="P53" s="200" t="s">
        <v>201</v>
      </c>
      <c r="Q53" s="148">
        <v>525510.96324631292</v>
      </c>
      <c r="R53" s="148">
        <v>30101.020861277077</v>
      </c>
      <c r="S53" s="148">
        <v>2779916.9889452993</v>
      </c>
      <c r="T53" s="148">
        <v>3335528.9730528896</v>
      </c>
      <c r="U53" s="148">
        <v>124195.10563118602</v>
      </c>
      <c r="V53" s="148">
        <v>7113.837249710451</v>
      </c>
      <c r="W53" s="148">
        <v>656983.59926730301</v>
      </c>
      <c r="X53" s="148">
        <v>788292.54214819951</v>
      </c>
    </row>
    <row r="54" spans="1:24">
      <c r="A54" s="142" t="s">
        <v>188</v>
      </c>
      <c r="B54" t="s">
        <v>87</v>
      </c>
      <c r="C54" s="143">
        <v>0.23834907989885723</v>
      </c>
      <c r="D54" s="143">
        <v>0.50450950059034061</v>
      </c>
      <c r="E54" s="143">
        <v>0.25714141951080216</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00" t="s">
        <v>188</v>
      </c>
      <c r="Q54" s="148">
        <v>0</v>
      </c>
      <c r="R54" s="148">
        <v>0</v>
      </c>
      <c r="S54" s="148">
        <v>0</v>
      </c>
      <c r="T54" s="148">
        <v>0</v>
      </c>
      <c r="U54" s="148">
        <v>0</v>
      </c>
      <c r="V54" s="148">
        <v>0</v>
      </c>
      <c r="W54" s="148">
        <v>0</v>
      </c>
      <c r="X54" s="148">
        <v>0</v>
      </c>
    </row>
    <row r="55" spans="1:24">
      <c r="A55" s="142" t="s">
        <v>203</v>
      </c>
      <c r="B55" t="s">
        <v>85</v>
      </c>
      <c r="C55" s="143">
        <v>0</v>
      </c>
      <c r="D55" s="143">
        <v>0</v>
      </c>
      <c r="E55" s="143">
        <v>1</v>
      </c>
      <c r="F55" s="143">
        <f t="shared" si="1"/>
        <v>1</v>
      </c>
      <c r="G55" s="144">
        <f>_xlfn.IFNA(INDEX('CAP 20.2 - 2020 Forecasted TTP'!$BF:$BF,MATCH(1,INDEX(('E-CAP 20.1 - Depreciation'!B55='CAP 20.2 - 2020 Forecasted TTP'!$I:$I)*("Y"='CAP 20.2 - 2020 Forecasted TTP'!$A:$A),0,1),0)),)</f>
        <v>466047.96994497592</v>
      </c>
      <c r="H55" s="144">
        <f t="shared" si="2"/>
        <v>0</v>
      </c>
      <c r="I55" s="144">
        <f t="shared" si="3"/>
        <v>0</v>
      </c>
      <c r="J55" s="144">
        <f t="shared" si="3"/>
        <v>466047.96994497592</v>
      </c>
      <c r="K55" s="144">
        <f>_xlfn.IFNA(INDEX('CAP 20.2 - 2020 Forecasted TTP'!$BT:$BT,MATCH(1,INDEX(('E-CAP 20.1 - Depreciation'!B55='CAP 20.2 - 2020 Forecasted TTP'!$I:$I)*("Y"='CAP 20.2 - 2020 Forecasted TTP'!$A:$A),0,1),0)),)</f>
        <v>163681.52336919177</v>
      </c>
      <c r="L55" s="145">
        <f t="shared" si="4"/>
        <v>0</v>
      </c>
      <c r="M55" s="145">
        <f t="shared" si="0"/>
        <v>0</v>
      </c>
      <c r="N55" s="145">
        <f t="shared" si="0"/>
        <v>163681.52336919177</v>
      </c>
      <c r="P55" s="200" t="s">
        <v>203</v>
      </c>
      <c r="Q55" s="148">
        <v>0</v>
      </c>
      <c r="R55" s="148">
        <v>0</v>
      </c>
      <c r="S55" s="148">
        <v>466047.96994497592</v>
      </c>
      <c r="T55" s="148">
        <v>466047.96994497592</v>
      </c>
      <c r="U55" s="148">
        <v>0</v>
      </c>
      <c r="V55" s="148">
        <v>0</v>
      </c>
      <c r="W55" s="148">
        <v>163681.52336919177</v>
      </c>
      <c r="X55" s="148">
        <v>163681.52336919177</v>
      </c>
    </row>
    <row r="56" spans="1:24">
      <c r="A56" s="142" t="s">
        <v>191</v>
      </c>
      <c r="B56" t="s">
        <v>83</v>
      </c>
      <c r="C56" s="143">
        <v>1.5548418130319154E-2</v>
      </c>
      <c r="D56" s="143">
        <v>0.98445158186968085</v>
      </c>
      <c r="E56" s="143">
        <v>0</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00" t="s">
        <v>191</v>
      </c>
      <c r="Q56" s="148">
        <v>0</v>
      </c>
      <c r="R56" s="148">
        <v>0</v>
      </c>
      <c r="S56" s="148">
        <v>0</v>
      </c>
      <c r="T56" s="148">
        <v>0</v>
      </c>
      <c r="U56" s="148">
        <v>0</v>
      </c>
      <c r="V56" s="148">
        <v>0</v>
      </c>
      <c r="W56" s="148">
        <v>0</v>
      </c>
      <c r="X56" s="148">
        <v>0</v>
      </c>
    </row>
    <row r="57" spans="1:24">
      <c r="A57" s="142" t="s">
        <v>193</v>
      </c>
      <c r="B57" t="s">
        <v>80</v>
      </c>
      <c r="C57" s="143">
        <v>1.4577721707746626E-3</v>
      </c>
      <c r="D57" s="143">
        <v>0.99854222782922542</v>
      </c>
      <c r="E57" s="143">
        <v>0</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0" t="s">
        <v>205</v>
      </c>
      <c r="Q57" s="148">
        <v>0</v>
      </c>
      <c r="R57" s="148">
        <v>0</v>
      </c>
      <c r="S57" s="148">
        <v>509161.94822438271</v>
      </c>
      <c r="T57" s="148">
        <v>509161.94822438271</v>
      </c>
      <c r="U57" s="148">
        <v>0</v>
      </c>
      <c r="V57" s="148">
        <v>0</v>
      </c>
      <c r="W57" s="148">
        <v>53771.257156492349</v>
      </c>
      <c r="X57" s="148">
        <v>53771.257156492349</v>
      </c>
    </row>
    <row r="58" spans="1:24">
      <c r="A58" s="142" t="s">
        <v>195</v>
      </c>
      <c r="B58" t="s">
        <v>78</v>
      </c>
      <c r="C58" s="143">
        <v>3.1731380382288697E-2</v>
      </c>
      <c r="D58" s="143">
        <v>0.96826861961771138</v>
      </c>
      <c r="E58" s="143">
        <v>0</v>
      </c>
      <c r="F58" s="143">
        <f t="shared" si="1"/>
        <v>1</v>
      </c>
      <c r="G58" s="144">
        <f>_xlfn.IFNA(INDEX('CAP 20.2 - 2020 Forecasted TTP'!$BF:$BF,MATCH(1,INDEX(('E-CAP 20.1 - Depreciation'!B58='CAP 20.2 - 2020 Forecasted TTP'!$I:$I)*("Y"='CAP 20.2 - 2020 Forecasted TTP'!$A:$A),0,1),0)),)</f>
        <v>0</v>
      </c>
      <c r="H58" s="144">
        <f t="shared" si="2"/>
        <v>0</v>
      </c>
      <c r="I58" s="144">
        <f t="shared" si="2"/>
        <v>0</v>
      </c>
      <c r="J58" s="144">
        <f t="shared" si="2"/>
        <v>0</v>
      </c>
      <c r="K58" s="144">
        <f>_xlfn.IFNA(INDEX('CAP 20.2 - 2020 Forecasted TTP'!$BT:$BT,MATCH(1,INDEX(('E-CAP 20.1 - Depreciation'!B58='CAP 20.2 - 2020 Forecasted TTP'!$I:$I)*("Y"='CAP 20.2 - 2020 Forecasted TTP'!$A:$A),0,1),0)),)</f>
        <v>0</v>
      </c>
      <c r="L58" s="145">
        <f t="shared" si="4"/>
        <v>0</v>
      </c>
      <c r="M58" s="145">
        <f t="shared" si="4"/>
        <v>0</v>
      </c>
      <c r="N58" s="145">
        <f t="shared" si="4"/>
        <v>0</v>
      </c>
      <c r="P58" s="200" t="s">
        <v>193</v>
      </c>
      <c r="Q58" s="148">
        <v>0</v>
      </c>
      <c r="R58" s="148">
        <v>0</v>
      </c>
      <c r="S58" s="148">
        <v>0</v>
      </c>
      <c r="T58" s="148">
        <v>0</v>
      </c>
      <c r="U58" s="148">
        <v>0</v>
      </c>
      <c r="V58" s="148">
        <v>0</v>
      </c>
      <c r="W58" s="148">
        <v>0</v>
      </c>
      <c r="X58" s="148">
        <v>0</v>
      </c>
    </row>
    <row r="59" spans="1:24">
      <c r="A59" s="142" t="s">
        <v>208</v>
      </c>
      <c r="B59" t="s">
        <v>77</v>
      </c>
      <c r="C59" s="143">
        <v>0</v>
      </c>
      <c r="D59" s="143">
        <v>5.8698999332614374E-3</v>
      </c>
      <c r="E59" s="143">
        <v>0.99413010006673852</v>
      </c>
      <c r="F59" s="143">
        <f t="shared" si="1"/>
        <v>1</v>
      </c>
      <c r="G59" s="144">
        <f>_xlfn.IFNA(INDEX('CAP 20.2 - 2020 Forecasted TTP'!$BF:$BF,MATCH(1,INDEX(('E-CAP 20.1 - Depreciation'!B59='CAP 20.2 - 2020 Forecasted TTP'!$I:$I)*("Y"='CAP 20.2 - 2020 Forecasted TTP'!$A:$A),0,1),0)),)</f>
        <v>0</v>
      </c>
      <c r="H59" s="144">
        <f t="shared" si="2"/>
        <v>0</v>
      </c>
      <c r="I59" s="144">
        <f t="shared" si="2"/>
        <v>0</v>
      </c>
      <c r="J59" s="144">
        <f t="shared" si="2"/>
        <v>0</v>
      </c>
      <c r="K59" s="144">
        <f>_xlfn.IFNA(INDEX('CAP 20.2 - 2020 Forecasted TTP'!$BT:$BT,MATCH(1,INDEX(('E-CAP 20.1 - Depreciation'!B59='CAP 20.2 - 2020 Forecasted TTP'!$I:$I)*("Y"='CAP 20.2 - 2020 Forecasted TTP'!$A:$A),0,1),0)),)</f>
        <v>0</v>
      </c>
      <c r="L59" s="145">
        <f t="shared" si="4"/>
        <v>0</v>
      </c>
      <c r="M59" s="145">
        <f t="shared" si="4"/>
        <v>0</v>
      </c>
      <c r="N59" s="145">
        <f t="shared" si="4"/>
        <v>0</v>
      </c>
      <c r="P59" s="200" t="s">
        <v>195</v>
      </c>
      <c r="Q59" s="148">
        <v>0</v>
      </c>
      <c r="R59" s="148">
        <v>0</v>
      </c>
      <c r="S59" s="148">
        <v>0</v>
      </c>
      <c r="T59" s="148">
        <v>0</v>
      </c>
      <c r="U59" s="148">
        <v>0</v>
      </c>
      <c r="V59" s="148">
        <v>0</v>
      </c>
      <c r="W59" s="148">
        <v>0</v>
      </c>
      <c r="X59" s="148">
        <v>0</v>
      </c>
    </row>
    <row r="60" spans="1:24">
      <c r="A60" s="142" t="s">
        <v>196</v>
      </c>
      <c r="B60" t="s">
        <v>98</v>
      </c>
      <c r="C60" s="143">
        <v>0</v>
      </c>
      <c r="D60" s="143">
        <v>1</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0" t="s">
        <v>208</v>
      </c>
      <c r="Q60" s="148">
        <v>0</v>
      </c>
      <c r="R60" s="148">
        <v>0</v>
      </c>
      <c r="S60" s="148">
        <v>0</v>
      </c>
      <c r="T60" s="148">
        <v>0</v>
      </c>
      <c r="U60" s="148">
        <v>0</v>
      </c>
      <c r="V60" s="148">
        <v>0</v>
      </c>
      <c r="W60" s="148">
        <v>0</v>
      </c>
      <c r="X60" s="148">
        <v>0</v>
      </c>
    </row>
    <row r="61" spans="1:24">
      <c r="A61" s="142" t="s">
        <v>198</v>
      </c>
      <c r="B61" t="s">
        <v>76</v>
      </c>
      <c r="C61" s="143">
        <v>0.27389444592769868</v>
      </c>
      <c r="D61" s="143">
        <v>0.68254574193104955</v>
      </c>
      <c r="E61" s="143">
        <v>4.3559812141251805E-2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0" t="s">
        <v>196</v>
      </c>
      <c r="Q61" s="148">
        <v>0</v>
      </c>
      <c r="R61" s="148">
        <v>0</v>
      </c>
      <c r="S61" s="148">
        <v>0</v>
      </c>
      <c r="T61" s="148">
        <v>0</v>
      </c>
      <c r="U61" s="148">
        <v>0</v>
      </c>
      <c r="V61" s="148">
        <v>0</v>
      </c>
      <c r="W61" s="148">
        <v>0</v>
      </c>
      <c r="X61" s="148">
        <v>0</v>
      </c>
    </row>
    <row r="62" spans="1:24">
      <c r="A62" s="142" t="s">
        <v>217</v>
      </c>
      <c r="B62" t="s">
        <v>74</v>
      </c>
      <c r="C62" s="143">
        <v>0.12491351443720938</v>
      </c>
      <c r="D62" s="143">
        <v>1.8882291216410607E-2</v>
      </c>
      <c r="E62" s="143">
        <v>0.85620419434638007</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0" t="s">
        <v>198</v>
      </c>
      <c r="Q62" s="148">
        <v>0</v>
      </c>
      <c r="R62" s="148">
        <v>0</v>
      </c>
      <c r="S62" s="148">
        <v>0</v>
      </c>
      <c r="T62" s="148">
        <v>0</v>
      </c>
      <c r="U62" s="148">
        <v>0</v>
      </c>
      <c r="V62" s="148">
        <v>0</v>
      </c>
      <c r="W62" s="148">
        <v>0</v>
      </c>
      <c r="X62" s="148">
        <v>0</v>
      </c>
    </row>
    <row r="63" spans="1:24">
      <c r="A63" s="142" t="s">
        <v>211</v>
      </c>
      <c r="B63" t="s">
        <v>73</v>
      </c>
      <c r="C63" s="143">
        <v>0.60083688388049039</v>
      </c>
      <c r="D63" s="143">
        <v>0</v>
      </c>
      <c r="E63" s="143">
        <v>0.39916311611950955</v>
      </c>
      <c r="F63" s="143">
        <f t="shared" si="1"/>
        <v>1</v>
      </c>
      <c r="G63" s="144">
        <f>_xlfn.IFNA(INDEX('CAP 20.2 - 2020 Forecasted TTP'!$BF:$BF,MATCH(1,INDEX(('E-CAP 20.1 - Depreciation'!B63='CAP 20.2 - 2020 Forecasted TTP'!$I:$I)*("Y"='CAP 20.2 - 2020 Forecasted TTP'!$A:$A),0,1),0)),)</f>
        <v>491276.45399675932</v>
      </c>
      <c r="H63" s="144">
        <f t="shared" si="2"/>
        <v>295177.01374326996</v>
      </c>
      <c r="I63" s="144">
        <f t="shared" si="2"/>
        <v>0</v>
      </c>
      <c r="J63" s="144">
        <f t="shared" si="2"/>
        <v>196099.44025348933</v>
      </c>
      <c r="K63" s="144">
        <f>_xlfn.IFNA(INDEX('CAP 20.2 - 2020 Forecasted TTP'!$BT:$BT,MATCH(1,INDEX(('E-CAP 20.1 - Depreciation'!B63='CAP 20.2 - 2020 Forecasted TTP'!$I:$I)*("Y"='CAP 20.2 - 2020 Forecasted TTP'!$A:$A),0,1),0)),)</f>
        <v>306088.76673267229</v>
      </c>
      <c r="L63" s="145">
        <f t="shared" si="4"/>
        <v>183909.42079448112</v>
      </c>
      <c r="M63" s="145">
        <f t="shared" si="4"/>
        <v>0</v>
      </c>
      <c r="N63" s="145">
        <f t="shared" si="4"/>
        <v>122179.34593819114</v>
      </c>
      <c r="P63" s="200" t="s">
        <v>217</v>
      </c>
      <c r="Q63" s="148">
        <v>0</v>
      </c>
      <c r="R63" s="148">
        <v>0</v>
      </c>
      <c r="S63" s="148">
        <v>0</v>
      </c>
      <c r="T63" s="148">
        <v>0</v>
      </c>
      <c r="U63" s="148">
        <v>0</v>
      </c>
      <c r="V63" s="148">
        <v>0</v>
      </c>
      <c r="W63" s="148">
        <v>0</v>
      </c>
      <c r="X63" s="148">
        <v>0</v>
      </c>
    </row>
    <row r="64" spans="1:24">
      <c r="A64" s="142" t="s">
        <v>226</v>
      </c>
      <c r="B64" t="s">
        <v>228</v>
      </c>
      <c r="C64" s="143">
        <v>7.8362728700244241E-3</v>
      </c>
      <c r="D64" s="143">
        <v>0.99216372712997558</v>
      </c>
      <c r="E64" s="143">
        <v>0</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0" t="s">
        <v>472</v>
      </c>
      <c r="Q64" s="148">
        <v>0</v>
      </c>
      <c r="R64" s="148">
        <v>0</v>
      </c>
      <c r="S64" s="148">
        <v>0</v>
      </c>
      <c r="T64" s="148">
        <v>0</v>
      </c>
      <c r="U64" s="148">
        <v>0</v>
      </c>
      <c r="V64" s="148">
        <v>0</v>
      </c>
      <c r="W64" s="148">
        <v>0</v>
      </c>
      <c r="X64" s="148">
        <v>0</v>
      </c>
    </row>
    <row r="65" spans="1:24">
      <c r="A65" s="142" t="s">
        <v>175</v>
      </c>
      <c r="B65" t="s">
        <v>176</v>
      </c>
      <c r="C65" s="143">
        <v>0.7303183972067504</v>
      </c>
      <c r="D65" s="143">
        <v>7.6897497713858176E-2</v>
      </c>
      <c r="E65" s="143">
        <v>0.1927841050793915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0" t="s">
        <v>474</v>
      </c>
      <c r="Q65" s="148">
        <v>0</v>
      </c>
      <c r="R65" s="148">
        <v>0</v>
      </c>
      <c r="S65" s="148">
        <v>0</v>
      </c>
      <c r="T65" s="148">
        <v>0</v>
      </c>
      <c r="U65" s="148">
        <v>0</v>
      </c>
      <c r="V65" s="148">
        <v>0</v>
      </c>
      <c r="W65" s="148">
        <v>0</v>
      </c>
      <c r="X65" s="148">
        <v>0</v>
      </c>
    </row>
    <row r="66" spans="1:24">
      <c r="A66" s="142" t="s">
        <v>476</v>
      </c>
      <c r="B66" t="s">
        <v>477</v>
      </c>
      <c r="C66" s="143">
        <v>0</v>
      </c>
      <c r="D66" s="143">
        <v>0</v>
      </c>
      <c r="E66" s="143">
        <v>1</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00" t="s">
        <v>211</v>
      </c>
      <c r="Q66" s="148">
        <v>295177.01374326996</v>
      </c>
      <c r="R66" s="148">
        <v>0</v>
      </c>
      <c r="S66" s="148">
        <v>196099.44025348933</v>
      </c>
      <c r="T66" s="148">
        <v>491276.45399675932</v>
      </c>
      <c r="U66" s="148">
        <v>183909.42079448112</v>
      </c>
      <c r="V66" s="148">
        <v>0</v>
      </c>
      <c r="W66" s="148">
        <v>122179.34593819114</v>
      </c>
      <c r="X66" s="148">
        <v>306088.76673267229</v>
      </c>
    </row>
    <row r="67" spans="1:24">
      <c r="A67" s="142" t="s">
        <v>219</v>
      </c>
      <c r="B67" t="s">
        <v>221</v>
      </c>
      <c r="C67" s="143">
        <v>0</v>
      </c>
      <c r="D67" s="143">
        <v>1</v>
      </c>
      <c r="E67" s="143">
        <v>0</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0" t="s">
        <v>226</v>
      </c>
      <c r="Q67" s="148">
        <v>0</v>
      </c>
      <c r="R67" s="148">
        <v>0</v>
      </c>
      <c r="S67" s="148">
        <v>0</v>
      </c>
      <c r="T67" s="148">
        <v>0</v>
      </c>
      <c r="U67" s="148">
        <v>0</v>
      </c>
      <c r="V67" s="148">
        <v>0</v>
      </c>
      <c r="W67" s="148">
        <v>0</v>
      </c>
      <c r="X67" s="148">
        <v>0</v>
      </c>
    </row>
    <row r="68" spans="1:24">
      <c r="A68" s="142" t="s">
        <v>223</v>
      </c>
      <c r="B68" t="s">
        <v>72</v>
      </c>
      <c r="C68" s="143">
        <v>2.6064659419429764E-3</v>
      </c>
      <c r="D68" s="143">
        <v>0.99739353405805709</v>
      </c>
      <c r="E68" s="74">
        <v>0</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0" t="s">
        <v>175</v>
      </c>
      <c r="Q68" s="148">
        <v>0</v>
      </c>
      <c r="R68" s="148">
        <v>0</v>
      </c>
      <c r="S68" s="148">
        <v>0</v>
      </c>
      <c r="T68" s="148">
        <v>0</v>
      </c>
      <c r="U68" s="148">
        <v>0</v>
      </c>
      <c r="V68" s="148">
        <v>0</v>
      </c>
      <c r="W68" s="148">
        <v>0</v>
      </c>
      <c r="X68" s="148">
        <v>0</v>
      </c>
    </row>
    <row r="69" spans="1:24">
      <c r="A69" s="142" t="s">
        <v>200</v>
      </c>
      <c r="B69" t="s">
        <v>71</v>
      </c>
      <c r="C69" s="143">
        <v>0.8666666537030574</v>
      </c>
      <c r="D69" s="143">
        <v>0.13333334629694257</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00" t="s">
        <v>800</v>
      </c>
      <c r="Q69" s="148">
        <v>0</v>
      </c>
      <c r="R69" s="148">
        <v>0</v>
      </c>
      <c r="S69" s="148">
        <v>0</v>
      </c>
      <c r="T69" s="148">
        <v>0</v>
      </c>
      <c r="U69" s="148">
        <v>0</v>
      </c>
      <c r="V69" s="148">
        <v>0</v>
      </c>
      <c r="W69" s="148">
        <v>0</v>
      </c>
      <c r="X69" s="148">
        <v>0</v>
      </c>
    </row>
    <row r="70" spans="1:24">
      <c r="A70" s="142" t="s">
        <v>478</v>
      </c>
      <c r="B70" t="s">
        <v>479</v>
      </c>
      <c r="C70" s="143">
        <v>0</v>
      </c>
      <c r="D70" s="143">
        <v>0</v>
      </c>
      <c r="E70" s="143">
        <v>1</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00" t="s">
        <v>476</v>
      </c>
      <c r="Q70" s="148">
        <v>0</v>
      </c>
      <c r="R70" s="148">
        <v>0</v>
      </c>
      <c r="S70" s="148">
        <v>0</v>
      </c>
      <c r="T70" s="148">
        <v>0</v>
      </c>
      <c r="U70" s="148">
        <v>0</v>
      </c>
      <c r="V70" s="148">
        <v>0</v>
      </c>
      <c r="W70" s="148">
        <v>0</v>
      </c>
      <c r="X70" s="148">
        <v>0</v>
      </c>
    </row>
    <row r="71" spans="1:24">
      <c r="A71" s="142" t="s">
        <v>177</v>
      </c>
      <c r="B71" t="s">
        <v>70</v>
      </c>
      <c r="C71" s="143">
        <v>0.61759515682512789</v>
      </c>
      <c r="D71" s="143">
        <v>0.38240484317487222</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0" t="s">
        <v>219</v>
      </c>
      <c r="Q71" s="148">
        <v>0</v>
      </c>
      <c r="R71" s="148">
        <v>0</v>
      </c>
      <c r="S71" s="148">
        <v>0</v>
      </c>
      <c r="T71" s="148">
        <v>0</v>
      </c>
      <c r="U71" s="148">
        <v>0</v>
      </c>
      <c r="V71" s="148">
        <v>0</v>
      </c>
      <c r="W71" s="148">
        <v>0</v>
      </c>
      <c r="X71" s="148">
        <v>0</v>
      </c>
    </row>
    <row r="72" spans="1:24">
      <c r="A72" s="142" t="s">
        <v>480</v>
      </c>
      <c r="B72" t="s">
        <v>482</v>
      </c>
      <c r="C72" s="143">
        <v>0</v>
      </c>
      <c r="D72" s="143">
        <v>0.82680497384938201</v>
      </c>
      <c r="E72" s="143">
        <v>0.17319502615061805</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0" t="s">
        <v>223</v>
      </c>
      <c r="Q72" s="148">
        <v>0</v>
      </c>
      <c r="R72" s="148">
        <v>0</v>
      </c>
      <c r="S72" s="148">
        <v>0</v>
      </c>
      <c r="T72" s="148">
        <v>0</v>
      </c>
      <c r="U72" s="148">
        <v>0</v>
      </c>
      <c r="V72" s="148">
        <v>0</v>
      </c>
      <c r="W72" s="148">
        <v>0</v>
      </c>
      <c r="X72" s="148">
        <v>0</v>
      </c>
    </row>
    <row r="73" spans="1:24">
      <c r="A73" s="142" t="s">
        <v>229</v>
      </c>
      <c r="B73" t="s">
        <v>97</v>
      </c>
      <c r="C73" s="143">
        <v>0</v>
      </c>
      <c r="D73" s="143">
        <v>0</v>
      </c>
      <c r="E73" s="143">
        <v>1</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00" t="s">
        <v>200</v>
      </c>
      <c r="Q73" s="148">
        <v>0</v>
      </c>
      <c r="R73" s="148">
        <v>0</v>
      </c>
      <c r="S73" s="148">
        <v>0</v>
      </c>
      <c r="T73" s="148">
        <v>0</v>
      </c>
      <c r="U73" s="148">
        <v>0</v>
      </c>
      <c r="V73" s="148">
        <v>0</v>
      </c>
      <c r="W73" s="148">
        <v>0</v>
      </c>
      <c r="X73" s="148">
        <v>0</v>
      </c>
    </row>
    <row r="74" spans="1:24">
      <c r="A74" t="s">
        <v>232</v>
      </c>
      <c r="B74" t="s">
        <v>234</v>
      </c>
      <c r="C74" s="143">
        <v>0</v>
      </c>
      <c r="D74" s="143">
        <v>1</v>
      </c>
      <c r="E74" s="143">
        <v>0</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0" t="s">
        <v>478</v>
      </c>
      <c r="Q74" s="148">
        <v>0</v>
      </c>
      <c r="R74" s="148">
        <v>0</v>
      </c>
      <c r="S74" s="148">
        <v>0</v>
      </c>
      <c r="T74" s="148">
        <v>0</v>
      </c>
      <c r="U74" s="148">
        <v>0</v>
      </c>
      <c r="V74" s="148">
        <v>0</v>
      </c>
      <c r="W74" s="148">
        <v>0</v>
      </c>
      <c r="X74" s="148">
        <v>0</v>
      </c>
    </row>
    <row r="75" spans="1:24">
      <c r="A75" t="s">
        <v>214</v>
      </c>
      <c r="B75" t="s">
        <v>66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0" t="s">
        <v>177</v>
      </c>
      <c r="Q75" s="148">
        <v>0</v>
      </c>
      <c r="R75" s="148">
        <v>0</v>
      </c>
      <c r="S75" s="148">
        <v>0</v>
      </c>
      <c r="T75" s="148">
        <v>0</v>
      </c>
      <c r="U75" s="148">
        <v>0</v>
      </c>
      <c r="V75" s="148">
        <v>0</v>
      </c>
      <c r="W75" s="148">
        <v>0</v>
      </c>
      <c r="X75" s="148">
        <v>0</v>
      </c>
    </row>
    <row r="76" spans="1:24">
      <c r="A76" t="s">
        <v>215</v>
      </c>
      <c r="B76" t="s">
        <v>65</v>
      </c>
      <c r="C76" s="143">
        <v>0</v>
      </c>
      <c r="D76" s="143">
        <v>0</v>
      </c>
      <c r="E76" s="143">
        <v>1</v>
      </c>
      <c r="F76" s="143">
        <f t="shared" si="1"/>
        <v>1</v>
      </c>
      <c r="G76" s="144">
        <f>_xlfn.IFNA(INDEX('CAP 20.2 - 2020 Forecasted TTP'!$BF:$BF,MATCH(1,INDEX(('E-CAP 20.1 - Depreciation'!B76='CAP 20.2 - 2020 Forecasted TTP'!$I:$I)*("Y"='CAP 20.2 - 2020 Forecasted TTP'!$A:$A),0,1),0)),)</f>
        <v>458912.2263467742</v>
      </c>
      <c r="H76" s="144">
        <f t="shared" si="2"/>
        <v>0</v>
      </c>
      <c r="I76" s="144">
        <f t="shared" si="2"/>
        <v>0</v>
      </c>
      <c r="J76" s="144">
        <f t="shared" si="2"/>
        <v>458912.2263467742</v>
      </c>
      <c r="K76" s="144">
        <f>_xlfn.IFNA(INDEX('CAP 20.2 - 2020 Forecasted TTP'!$BT:$BT,MATCH(1,INDEX(('E-CAP 20.1 - Depreciation'!B76='CAP 20.2 - 2020 Forecasted TTP'!$I:$I)*("Y"='CAP 20.2 - 2020 Forecasted TTP'!$A:$A),0,1),0)),)</f>
        <v>179029.72073194446</v>
      </c>
      <c r="L76" s="145">
        <f t="shared" si="4"/>
        <v>0</v>
      </c>
      <c r="M76" s="145">
        <f t="shared" si="4"/>
        <v>0</v>
      </c>
      <c r="N76" s="145">
        <f t="shared" si="4"/>
        <v>179029.72073194446</v>
      </c>
      <c r="P76" s="200" t="s">
        <v>480</v>
      </c>
      <c r="Q76" s="148">
        <v>0</v>
      </c>
      <c r="R76" s="148">
        <v>0</v>
      </c>
      <c r="S76" s="148">
        <v>0</v>
      </c>
      <c r="T76" s="148">
        <v>0</v>
      </c>
      <c r="U76" s="148">
        <v>0</v>
      </c>
      <c r="V76" s="148">
        <v>0</v>
      </c>
      <c r="W76" s="148">
        <v>0</v>
      </c>
      <c r="X76" s="148">
        <v>0</v>
      </c>
    </row>
    <row r="77" spans="1:24">
      <c r="A77" t="s">
        <v>348</v>
      </c>
      <c r="B77" t="s">
        <v>350</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0" t="s">
        <v>495</v>
      </c>
      <c r="Q77" s="148">
        <v>0</v>
      </c>
      <c r="R77" s="148">
        <v>0</v>
      </c>
      <c r="S77" s="148">
        <v>0</v>
      </c>
      <c r="T77" s="148">
        <v>0</v>
      </c>
      <c r="U77" s="148">
        <v>0</v>
      </c>
      <c r="V77" s="148">
        <v>0</v>
      </c>
      <c r="W77" s="148">
        <v>0</v>
      </c>
      <c r="X77" s="148">
        <v>0</v>
      </c>
    </row>
    <row r="78" spans="1:24">
      <c r="A78" t="s">
        <v>464</v>
      </c>
      <c r="B78" t="s">
        <v>465</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0" t="s">
        <v>214</v>
      </c>
      <c r="Q78" s="148">
        <v>0</v>
      </c>
      <c r="R78" s="148">
        <v>0</v>
      </c>
      <c r="S78" s="148">
        <v>0</v>
      </c>
      <c r="T78" s="148">
        <v>0</v>
      </c>
      <c r="U78" s="148">
        <v>0</v>
      </c>
      <c r="V78" s="148">
        <v>0</v>
      </c>
      <c r="W78" s="148">
        <v>0</v>
      </c>
      <c r="X78" s="148">
        <v>0</v>
      </c>
    </row>
    <row r="79" spans="1:24">
      <c r="A79" t="s">
        <v>205</v>
      </c>
      <c r="B79" t="s">
        <v>82</v>
      </c>
      <c r="C79" s="143">
        <v>0</v>
      </c>
      <c r="D79" s="143">
        <v>0</v>
      </c>
      <c r="E79" s="143">
        <v>1</v>
      </c>
      <c r="F79" s="143">
        <f t="shared" si="1"/>
        <v>1</v>
      </c>
      <c r="G79" s="144">
        <f>_xlfn.IFNA(INDEX('CAP 20.2 - 2020 Forecasted TTP'!$BF:$BF,MATCH(1,INDEX(('E-CAP 20.1 - Depreciation'!B79='CAP 20.2 - 2020 Forecasted TTP'!$I:$I)*("Y"='CAP 20.2 - 2020 Forecasted TTP'!$A:$A),0,1),0)),)</f>
        <v>509161.94822438271</v>
      </c>
      <c r="H79" s="144">
        <f t="shared" si="2"/>
        <v>0</v>
      </c>
      <c r="I79" s="144">
        <f t="shared" si="2"/>
        <v>0</v>
      </c>
      <c r="J79" s="144">
        <f t="shared" si="2"/>
        <v>509161.94822438271</v>
      </c>
      <c r="K79" s="144">
        <f>_xlfn.IFNA(INDEX('CAP 20.2 - 2020 Forecasted TTP'!$BT:$BT,MATCH(1,INDEX(('E-CAP 20.1 - Depreciation'!B79='CAP 20.2 - 2020 Forecasted TTP'!$I:$I)*("Y"='CAP 20.2 - 2020 Forecasted TTP'!$A:$A),0,1),0)),)</f>
        <v>53771.257156492349</v>
      </c>
      <c r="L79" s="145">
        <f t="shared" si="4"/>
        <v>0</v>
      </c>
      <c r="M79" s="145">
        <f t="shared" si="4"/>
        <v>0</v>
      </c>
      <c r="N79" s="145">
        <f t="shared" si="4"/>
        <v>53771.257156492349</v>
      </c>
      <c r="P79" s="200" t="s">
        <v>215</v>
      </c>
      <c r="Q79" s="148">
        <v>0</v>
      </c>
      <c r="R79" s="148">
        <v>0</v>
      </c>
      <c r="S79" s="148">
        <v>458912.2263467742</v>
      </c>
      <c r="T79" s="148">
        <v>458912.2263467742</v>
      </c>
      <c r="U79" s="148">
        <v>0</v>
      </c>
      <c r="V79" s="148">
        <v>0</v>
      </c>
      <c r="W79" s="148">
        <v>179029.72073194446</v>
      </c>
      <c r="X79" s="148">
        <v>179029.72073194446</v>
      </c>
    </row>
    <row r="80" spans="1:24">
      <c r="A80" t="s">
        <v>472</v>
      </c>
      <c r="B80" t="s">
        <v>473</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0" t="s">
        <v>232</v>
      </c>
      <c r="Q80" s="148">
        <v>0</v>
      </c>
      <c r="R80" s="148">
        <v>0</v>
      </c>
      <c r="S80" s="148">
        <v>0</v>
      </c>
      <c r="T80" s="148">
        <v>0</v>
      </c>
      <c r="U80" s="148">
        <v>0</v>
      </c>
      <c r="V80" s="148">
        <v>0</v>
      </c>
      <c r="W80" s="148">
        <v>0</v>
      </c>
      <c r="X80" s="148">
        <v>0</v>
      </c>
    </row>
    <row r="81" spans="1:24">
      <c r="A81" t="s">
        <v>474</v>
      </c>
      <c r="B81" t="s">
        <v>475</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0" t="s">
        <v>497</v>
      </c>
      <c r="Q81" s="148">
        <v>0</v>
      </c>
      <c r="R81" s="148">
        <v>0</v>
      </c>
      <c r="S81" s="148">
        <v>0</v>
      </c>
      <c r="T81" s="148">
        <v>0</v>
      </c>
      <c r="U81" s="148">
        <v>0</v>
      </c>
      <c r="V81" s="148">
        <v>0</v>
      </c>
      <c r="W81" s="148">
        <v>0</v>
      </c>
      <c r="X81" s="148">
        <v>0</v>
      </c>
    </row>
    <row r="82" spans="1:24">
      <c r="A82" t="s">
        <v>495</v>
      </c>
      <c r="B82" t="s">
        <v>496</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0" t="s">
        <v>229</v>
      </c>
      <c r="Q82" s="148">
        <v>0</v>
      </c>
      <c r="R82" s="148">
        <v>0</v>
      </c>
      <c r="S82" s="148">
        <v>0</v>
      </c>
      <c r="T82" s="148">
        <v>0</v>
      </c>
      <c r="U82" s="148">
        <v>0</v>
      </c>
      <c r="V82" s="148">
        <v>0</v>
      </c>
      <c r="W82" s="148">
        <v>0</v>
      </c>
      <c r="X82" s="148">
        <v>0</v>
      </c>
    </row>
    <row r="83" spans="1:24">
      <c r="A83" t="s">
        <v>497</v>
      </c>
      <c r="B83" t="s">
        <v>498</v>
      </c>
      <c r="C83" s="143">
        <v>0</v>
      </c>
      <c r="D83" s="143">
        <v>1</v>
      </c>
      <c r="E83" s="143">
        <v>0</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0" t="s">
        <v>245</v>
      </c>
      <c r="Q83" s="148">
        <v>1507178.9891012495</v>
      </c>
      <c r="R83" s="148">
        <v>666541.74046459934</v>
      </c>
      <c r="S83" s="148">
        <v>4454207.8176099323</v>
      </c>
      <c r="T83" s="148">
        <v>6627928.5471757809</v>
      </c>
      <c r="U83" s="148">
        <v>498271.79724761896</v>
      </c>
      <c r="V83" s="148">
        <v>183416.50189003904</v>
      </c>
      <c r="W83" s="148">
        <v>1187853.2214970922</v>
      </c>
      <c r="X83" s="148">
        <v>1869541.5206347504</v>
      </c>
    </row>
    <row r="84" spans="1:24">
      <c r="A84" t="s">
        <v>497</v>
      </c>
      <c r="B84" t="s">
        <v>499</v>
      </c>
      <c r="C84" s="143">
        <v>0</v>
      </c>
      <c r="D84" s="143">
        <v>1</v>
      </c>
      <c r="E84" s="143">
        <v>0</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Q84"/>
    </row>
    <row r="85" spans="1:24">
      <c r="A85" t="s">
        <v>497</v>
      </c>
      <c r="B85" t="s">
        <v>500</v>
      </c>
      <c r="C85" s="143">
        <v>0</v>
      </c>
      <c r="D85" s="143">
        <v>1</v>
      </c>
      <c r="E85" s="143">
        <v>0</v>
      </c>
      <c r="F85" s="143">
        <f t="shared" ref="F85:F87" si="5">SUM(C85:E85)</f>
        <v>1</v>
      </c>
      <c r="G85" s="144">
        <f>_xlfn.IFNA(INDEX('CAP 20.2 - 2020 Forecasted TTP'!$BF:$BF,MATCH(1,INDEX(('E-CAP 20.1 - Depreciation'!B85='CAP 20.2 - 2020 Forecasted TTP'!$I:$I)*("Y"='CAP 20.2 - 2020 Forecasted TTP'!$A:$A),0,1),0)),)</f>
        <v>0</v>
      </c>
      <c r="H85" s="144">
        <f t="shared" ref="H85:H87" si="6">C85*$G85</f>
        <v>0</v>
      </c>
      <c r="I85" s="144">
        <f t="shared" ref="I85:I87" si="7">D85*$G85</f>
        <v>0</v>
      </c>
      <c r="J85" s="144">
        <f t="shared" ref="J85:J87" si="8">E85*$G85</f>
        <v>0</v>
      </c>
      <c r="K85" s="144">
        <f>_xlfn.IFNA(INDEX('CAP 20.2 - 2020 Forecasted TTP'!$BT:$BT,MATCH(1,INDEX(('E-CAP 20.1 - Depreciation'!B85='CAP 20.2 - 2020 Forecasted TTP'!$I:$I)*("Y"='CAP 20.2 - 2020 Forecasted TTP'!$A:$A),0,1),0)),)</f>
        <v>0</v>
      </c>
      <c r="L85" s="145">
        <f t="shared" ref="L85:L87" si="9">C85*$K85</f>
        <v>0</v>
      </c>
      <c r="M85" s="145">
        <f t="shared" ref="M85:M87" si="10">D85*$K85</f>
        <v>0</v>
      </c>
      <c r="N85" s="145">
        <f t="shared" ref="N85:N87" si="11">E85*$K85</f>
        <v>0</v>
      </c>
      <c r="Q85"/>
    </row>
    <row r="86" spans="1:24">
      <c r="A86" s="142" t="s">
        <v>198</v>
      </c>
      <c r="B86" t="s">
        <v>793</v>
      </c>
      <c r="C86" s="143">
        <v>0</v>
      </c>
      <c r="D86" s="143">
        <v>1</v>
      </c>
      <c r="E86" s="143">
        <v>0</v>
      </c>
      <c r="F86" s="143">
        <f t="shared" si="5"/>
        <v>1</v>
      </c>
      <c r="G86" s="144">
        <f>_xlfn.IFNA(INDEX('CAP 20.2 - 2020 Forecasted TTP'!$BF:$BF,MATCH(1,INDEX(('E-CAP 20.1 - Depreciation'!B86='CAP 20.2 - 2020 Forecasted TTP'!$I:$I)*("Y"='CAP 20.2 - 2020 Forecasted TTP'!$A:$A),0,1),0)),)</f>
        <v>0</v>
      </c>
      <c r="H86" s="144">
        <f t="shared" si="6"/>
        <v>0</v>
      </c>
      <c r="I86" s="144">
        <f t="shared" si="7"/>
        <v>0</v>
      </c>
      <c r="J86" s="144">
        <f t="shared" si="8"/>
        <v>0</v>
      </c>
      <c r="K86" s="144">
        <f>_xlfn.IFNA(INDEX('CAP 20.2 - 2020 Forecasted TTP'!$BT:$BT,MATCH(1,INDEX(('E-CAP 20.1 - Depreciation'!B86='CAP 20.2 - 2020 Forecasted TTP'!$I:$I)*("Y"='CAP 20.2 - 2020 Forecasted TTP'!$A:$A),0,1),0)),)</f>
        <v>0</v>
      </c>
      <c r="L86" s="145">
        <f t="shared" si="9"/>
        <v>0</v>
      </c>
      <c r="M86" s="145">
        <f t="shared" si="10"/>
        <v>0</v>
      </c>
      <c r="N86" s="145">
        <f t="shared" si="11"/>
        <v>0</v>
      </c>
      <c r="P86"/>
      <c r="Q86"/>
    </row>
    <row r="87" spans="1:24">
      <c r="A87" t="s">
        <v>800</v>
      </c>
      <c r="B87" t="s">
        <v>802</v>
      </c>
      <c r="C87" s="143">
        <v>0</v>
      </c>
      <c r="D87" s="143">
        <v>1</v>
      </c>
      <c r="E87" s="143">
        <v>0</v>
      </c>
      <c r="F87" s="143">
        <f t="shared" si="5"/>
        <v>1</v>
      </c>
      <c r="G87" s="144">
        <f>_xlfn.IFNA(INDEX('CAP 20.2 - 2020 Forecasted TTP'!$BF:$BF,MATCH(1,INDEX(('E-CAP 20.1 - Depreciation'!B87='CAP 20.2 - 2020 Forecasted TTP'!$I:$I)*("Y"='CAP 20.2 - 2020 Forecasted TTP'!$A:$A),0,1),0)),)</f>
        <v>0</v>
      </c>
      <c r="H87" s="144">
        <f t="shared" si="6"/>
        <v>0</v>
      </c>
      <c r="I87" s="144">
        <f t="shared" si="7"/>
        <v>0</v>
      </c>
      <c r="J87" s="144">
        <f t="shared" si="8"/>
        <v>0</v>
      </c>
      <c r="K87" s="144">
        <f>_xlfn.IFNA(INDEX('CAP 20.2 - 2020 Forecasted TTP'!$BT:$BT,MATCH(1,INDEX(('E-CAP 20.1 - Depreciation'!B87='CAP 20.2 - 2020 Forecasted TTP'!$I:$I)*("Y"='CAP 20.2 - 2020 Forecasted TTP'!$A:$A),0,1),0)),)</f>
        <v>0</v>
      </c>
      <c r="L87" s="145">
        <f t="shared" si="9"/>
        <v>0</v>
      </c>
      <c r="M87" s="145">
        <f t="shared" si="10"/>
        <v>0</v>
      </c>
      <c r="N87" s="145">
        <f t="shared" si="11"/>
        <v>0</v>
      </c>
      <c r="P87"/>
      <c r="Q87"/>
    </row>
    <row r="88" spans="1:24">
      <c r="F88" s="143"/>
      <c r="G88" s="144">
        <f>SUM(G42:G87)</f>
        <v>6627928.5471757809</v>
      </c>
      <c r="H88" s="144">
        <f t="shared" ref="H88:N88" si="12">SUM(H42:H87)</f>
        <v>1507178.9891012495</v>
      </c>
      <c r="I88" s="144">
        <f t="shared" si="12"/>
        <v>666541.74046459934</v>
      </c>
      <c r="J88" s="144">
        <f t="shared" si="12"/>
        <v>4454207.8176099323</v>
      </c>
      <c r="K88" s="144">
        <f t="shared" si="12"/>
        <v>1869541.5206347504</v>
      </c>
      <c r="L88" s="144">
        <f t="shared" si="12"/>
        <v>498271.79724761896</v>
      </c>
      <c r="M88" s="144">
        <f t="shared" si="12"/>
        <v>183416.50189003904</v>
      </c>
      <c r="N88" s="144">
        <f t="shared" si="12"/>
        <v>1187853.2214970924</v>
      </c>
      <c r="Q88"/>
    </row>
    <row r="89" spans="1:24">
      <c r="J89" s="138">
        <f>SUM(H88:J88)-G88</f>
        <v>0</v>
      </c>
      <c r="N89" s="138">
        <f>SUM(L88:N88)-K88</f>
        <v>0</v>
      </c>
      <c r="Q89"/>
    </row>
    <row r="90" spans="1:24">
      <c r="Q90"/>
    </row>
    <row r="91" spans="1:24">
      <c r="Q91"/>
    </row>
    <row r="92" spans="1:24">
      <c r="G92" s="144"/>
      <c r="H92" s="144"/>
      <c r="I92" s="144"/>
      <c r="J92" s="144"/>
      <c r="K92" s="144"/>
      <c r="L92" s="144"/>
      <c r="M92" s="144"/>
      <c r="N92" s="144"/>
      <c r="Q92"/>
    </row>
    <row r="93" spans="1:24">
      <c r="Q93"/>
    </row>
    <row r="96" spans="1:24">
      <c r="G96" s="138"/>
    </row>
  </sheetData>
  <mergeCells count="1">
    <mergeCell ref="D5:F5"/>
  </mergeCells>
  <pageMargins left="0.7" right="0.7" top="0.75" bottom="0.75" header="0.3" footer="0.3"/>
  <pageSetup scale="40" fitToWidth="2" orientation="landscape" r:id="rId2"/>
  <headerFooter>
    <oddHeader>&amp;L&amp;14Avista
Ms. Schultz Workpapers&amp;R&amp;14&amp;F
Workpaper Ref. &amp;A</oddHeader>
    <oddFooter>&amp;R&amp;14Page &amp;P of &amp;N</oddFooter>
  </headerFooter>
  <colBreaks count="1" manualBreakCount="1">
    <brk id="14" max="87"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zoomScalePageLayoutView="85"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536</v>
      </c>
      <c r="B1" s="1"/>
    </row>
    <row r="2" spans="1:25">
      <c r="A2" s="1" t="s">
        <v>537</v>
      </c>
      <c r="B2" s="7"/>
    </row>
    <row r="3" spans="1:25">
      <c r="A3" s="7" t="s">
        <v>135</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8" t="s">
        <v>538</v>
      </c>
      <c r="T10" s="167">
        <v>0.21</v>
      </c>
    </row>
    <row r="11" spans="1:25" s="5" customFormat="1" ht="12.75" customHeight="1">
      <c r="A11" s="6"/>
      <c r="B11" s="6"/>
      <c r="C11" s="6"/>
      <c r="D11" s="6"/>
      <c r="E11" s="6"/>
      <c r="F11" s="15"/>
      <c r="I11" s="294" t="s">
        <v>258</v>
      </c>
      <c r="J11" s="295"/>
      <c r="K11" s="296"/>
      <c r="L11" s="20"/>
      <c r="M11" s="20"/>
      <c r="N11" s="297" t="s">
        <v>16</v>
      </c>
      <c r="O11" s="298"/>
      <c r="P11" s="298"/>
      <c r="Q11" s="298"/>
      <c r="R11" s="299"/>
      <c r="S11" s="20"/>
      <c r="T11" s="297" t="s">
        <v>257</v>
      </c>
      <c r="U11" s="298"/>
      <c r="V11" s="299"/>
    </row>
    <row r="12" spans="1:25" s="5" customFormat="1" ht="13.8" thickBot="1">
      <c r="A12" s="6"/>
      <c r="B12" s="6"/>
      <c r="C12" s="6"/>
      <c r="D12" s="6"/>
      <c r="E12" s="6"/>
      <c r="F12" s="15"/>
      <c r="I12" s="20"/>
      <c r="J12" s="20"/>
      <c r="K12" s="20"/>
      <c r="L12" s="20"/>
      <c r="M12" s="20"/>
      <c r="N12" s="294">
        <v>2020</v>
      </c>
      <c r="O12" s="295"/>
      <c r="P12" s="296"/>
      <c r="Q12" s="45">
        <v>2021</v>
      </c>
      <c r="R12" s="45">
        <v>2022</v>
      </c>
      <c r="S12" s="20"/>
      <c r="T12" s="44"/>
      <c r="U12" s="44"/>
      <c r="V12" s="44"/>
    </row>
    <row r="13" spans="1:25" s="14" customFormat="1" ht="40.200000000000003" thickTop="1">
      <c r="A13" s="21" t="s">
        <v>2</v>
      </c>
      <c r="B13" s="21"/>
      <c r="C13" s="52" t="s">
        <v>256</v>
      </c>
      <c r="D13" s="21"/>
      <c r="E13" s="52" t="s">
        <v>9</v>
      </c>
      <c r="F13" s="22" t="s">
        <v>35</v>
      </c>
      <c r="G13" s="52" t="s">
        <v>38</v>
      </c>
      <c r="H13" s="23"/>
      <c r="I13" s="52" t="s">
        <v>32</v>
      </c>
      <c r="J13" s="24" t="s">
        <v>133</v>
      </c>
      <c r="K13" s="24" t="s">
        <v>255</v>
      </c>
      <c r="L13" s="24"/>
      <c r="M13" s="24" t="s">
        <v>134</v>
      </c>
      <c r="N13" s="24" t="s">
        <v>29</v>
      </c>
      <c r="O13" s="24" t="s">
        <v>16</v>
      </c>
      <c r="P13" s="24" t="s">
        <v>242</v>
      </c>
      <c r="Q13" s="24" t="s">
        <v>16</v>
      </c>
      <c r="R13" s="24" t="s">
        <v>16</v>
      </c>
      <c r="S13" s="24"/>
      <c r="T13" s="52" t="str">
        <f>I13</f>
        <v>12.31.20</v>
      </c>
      <c r="U13" s="24" t="str">
        <f>J13</f>
        <v>12.31.21</v>
      </c>
      <c r="V13" s="24" t="str">
        <f>K13</f>
        <v>12.31.22</v>
      </c>
      <c r="X13" s="52" t="s">
        <v>27</v>
      </c>
      <c r="Y13" s="52" t="s">
        <v>28</v>
      </c>
    </row>
    <row r="14" spans="1:25">
      <c r="B14" s="39" t="s">
        <v>535</v>
      </c>
      <c r="C14" s="57"/>
      <c r="D14" s="39" t="s">
        <v>535</v>
      </c>
      <c r="E14" s="57"/>
      <c r="G14" s="57"/>
      <c r="H14" s="26"/>
      <c r="I14" s="57"/>
      <c r="J14" s="32"/>
      <c r="K14" s="32"/>
      <c r="L14" s="26"/>
      <c r="M14" s="26"/>
      <c r="N14" s="26"/>
      <c r="O14" s="32"/>
      <c r="P14" s="32"/>
      <c r="Q14" s="32"/>
      <c r="R14" s="32"/>
      <c r="S14" s="30"/>
      <c r="T14" s="57"/>
      <c r="U14" s="32"/>
      <c r="V14" s="32"/>
      <c r="W14" s="39" t="s">
        <v>852</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Retirements'!AG18/1000</f>
        <v>0</v>
      </c>
      <c r="Y15" s="69">
        <f>'CAP 20.4 - Retirements'!AS18/1000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4078.688299567616</v>
      </c>
      <c r="D18" s="25"/>
      <c r="E18" s="59">
        <f>'G-CAP 20.1 - Depreciation'!F11</f>
        <v>1876.8803092724133</v>
      </c>
      <c r="F18" s="15">
        <v>2.3699999999999999E-2</v>
      </c>
      <c r="G18" s="59">
        <f>ROUND(C18*F18,0)</f>
        <v>97</v>
      </c>
      <c r="H18" s="26"/>
      <c r="I18" s="59">
        <f>F18*E18</f>
        <v>44.482063329756194</v>
      </c>
      <c r="J18" s="16">
        <f>I18+G18</f>
        <v>141.48206332975619</v>
      </c>
      <c r="K18" s="16">
        <f>J18+G18</f>
        <v>238.48206332975619</v>
      </c>
      <c r="L18" s="16"/>
      <c r="M18" s="134">
        <v>0.1</v>
      </c>
      <c r="N18" s="16">
        <f>$C18*M$18</f>
        <v>407.8688299567616</v>
      </c>
      <c r="O18" s="16">
        <f>ROUND((C18-N18)*$O$6,0)</f>
        <v>138</v>
      </c>
      <c r="P18" s="16">
        <f>SUM(N18:O18)</f>
        <v>545.8688299567616</v>
      </c>
      <c r="Q18" s="16">
        <f>ROUND((C18-N18)*$Q$6,0)</f>
        <v>265</v>
      </c>
      <c r="R18" s="16">
        <f>ROUND((C18-N18)*$R$6,0)</f>
        <v>245</v>
      </c>
      <c r="S18" s="27"/>
      <c r="T18" s="59">
        <f>ROUND(((P18-I18)*-$T$10),0)</f>
        <v>-105</v>
      </c>
      <c r="U18" s="16">
        <f>ROUND(((Q18-G18)*-$T$10)+T18,0)</f>
        <v>-140</v>
      </c>
      <c r="V18" s="16">
        <f>ROUND(((R18-G18)*-$T$10)+U18,0)</f>
        <v>-171</v>
      </c>
      <c r="X18" s="71">
        <f>-'CAP 20.4 - Retirements'!AG16/1000</f>
        <v>-561.35579869019068</v>
      </c>
      <c r="Y18" s="71">
        <f>'CAP 20.4 - Retirements'!AS16/1000</f>
        <v>-14.04119807431552</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4078.688299567616</v>
      </c>
      <c r="D21" s="30"/>
      <c r="E21" s="56">
        <f>SUM(E18:E20)</f>
        <v>1876.8803092724133</v>
      </c>
      <c r="F21" s="6"/>
      <c r="G21" s="56">
        <f>SUM(G18:G20)</f>
        <v>97</v>
      </c>
      <c r="H21" s="26"/>
      <c r="I21" s="56">
        <f t="shared" ref="I21:V21" si="1">SUM(I18:I20)</f>
        <v>44.482063329756194</v>
      </c>
      <c r="J21" s="29">
        <f t="shared" si="1"/>
        <v>141.48206332975619</v>
      </c>
      <c r="K21" s="29">
        <f t="shared" si="1"/>
        <v>238.48206332975619</v>
      </c>
      <c r="L21" s="26"/>
      <c r="M21" s="134"/>
      <c r="N21" s="29">
        <f t="shared" si="1"/>
        <v>407.8688299567616</v>
      </c>
      <c r="O21" s="29">
        <f t="shared" si="1"/>
        <v>138</v>
      </c>
      <c r="P21" s="29">
        <f t="shared" si="1"/>
        <v>545.8688299567616</v>
      </c>
      <c r="Q21" s="29">
        <f t="shared" si="1"/>
        <v>265</v>
      </c>
      <c r="R21" s="29">
        <f t="shared" si="1"/>
        <v>245</v>
      </c>
      <c r="S21" s="30"/>
      <c r="T21" s="56">
        <f t="shared" si="1"/>
        <v>-105</v>
      </c>
      <c r="U21" s="29">
        <f t="shared" si="1"/>
        <v>-140</v>
      </c>
      <c r="V21" s="29">
        <f t="shared" si="1"/>
        <v>-171</v>
      </c>
      <c r="X21" s="53">
        <f>SUM(X18:X20)</f>
        <v>-561.35579869019068</v>
      </c>
      <c r="Y21" s="53">
        <f>SUM(Y18:Y20)</f>
        <v>-14.04119807431552</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1739.7213114453361</v>
      </c>
      <c r="D23" s="25"/>
      <c r="E23" s="59">
        <f>SUM('G-CAP 20.1 - Depreciation'!F16:F17)</f>
        <v>528.33238493974443</v>
      </c>
      <c r="F23" s="15">
        <v>3.7900000000000003E-2</v>
      </c>
      <c r="G23" s="59">
        <f>ROUND(C23*F23,0)</f>
        <v>66</v>
      </c>
      <c r="H23" s="26"/>
      <c r="I23" s="59">
        <f>F23*E23</f>
        <v>20.023797389216316</v>
      </c>
      <c r="J23" s="16">
        <f>I23+G23</f>
        <v>86.023797389216313</v>
      </c>
      <c r="K23" s="16">
        <f>J23+G23</f>
        <v>152.02379738921633</v>
      </c>
      <c r="L23" s="16"/>
      <c r="M23" s="134">
        <v>0</v>
      </c>
      <c r="N23" s="16">
        <f>$C23*M$23</f>
        <v>0</v>
      </c>
      <c r="O23" s="16">
        <f>ROUND((C23-N23)*$O$7,0)</f>
        <v>248</v>
      </c>
      <c r="P23" s="16">
        <f>SUM(N23:O23)</f>
        <v>248</v>
      </c>
      <c r="Q23" s="16">
        <f>ROUND((C23-N23)*$Q$7,0)</f>
        <v>426</v>
      </c>
      <c r="R23" s="16">
        <f>ROUND((C23-N23)*$R$7,0)</f>
        <v>304</v>
      </c>
      <c r="S23" s="27"/>
      <c r="T23" s="59">
        <f>ROUND(((P23-I23)*-$T$10),0)</f>
        <v>-48</v>
      </c>
      <c r="U23" s="16">
        <f>ROUND(((Q23-G23)*-$T$10)+T23,0)</f>
        <v>-124</v>
      </c>
      <c r="V23" s="16">
        <f>ROUND(((R23-G23)*-$T$10)+U23,0)</f>
        <v>-174</v>
      </c>
      <c r="X23" s="71">
        <f>-SUM('CAP 20.4 - Retirements'!AG22:AG23)/1000</f>
        <v>-886.40628724386067</v>
      </c>
      <c r="Y23" s="71">
        <f>SUM('CAP 20.4 - Retirements'!AS22:AS23)/1000</f>
        <v>-50.021477261248904</v>
      </c>
    </row>
    <row r="24" spans="1:25">
      <c r="A24" s="4" t="s">
        <v>37</v>
      </c>
      <c r="C24" s="59">
        <f>'G-CAP 20.1 - Depreciation'!D22</f>
        <v>1430.0458093738484</v>
      </c>
      <c r="D24" s="25"/>
      <c r="E24" s="59">
        <f>'G-CAP 20.1 - Depreciation'!F22</f>
        <v>364.91174053605863</v>
      </c>
      <c r="F24" s="46">
        <v>5.4199999999999998E-2</v>
      </c>
      <c r="G24" s="59">
        <f>ROUND(C24*F24,0)</f>
        <v>78</v>
      </c>
      <c r="H24" s="26"/>
      <c r="I24" s="59">
        <f>F24*E24</f>
        <v>19.778216337054378</v>
      </c>
      <c r="J24" s="16">
        <f>I24+G24</f>
        <v>97.778216337054374</v>
      </c>
      <c r="K24" s="16">
        <f>J24+G24</f>
        <v>175.77821633705437</v>
      </c>
      <c r="L24" s="16"/>
      <c r="M24" s="134">
        <v>0</v>
      </c>
      <c r="N24" s="16">
        <f>$C24*M$23</f>
        <v>0</v>
      </c>
      <c r="O24" s="16">
        <f>ROUND((C24-N24)*$O$8,0)</f>
        <v>286</v>
      </c>
      <c r="P24" s="16">
        <f>SUM(N24:O24)</f>
        <v>286</v>
      </c>
      <c r="Q24" s="16">
        <f>ROUND((C24-N24)*$Q$8,0)</f>
        <v>458</v>
      </c>
      <c r="R24" s="16">
        <f>ROUND((C24-N24)*$R$8,0)</f>
        <v>275</v>
      </c>
      <c r="S24" s="27"/>
      <c r="T24" s="59">
        <f>ROUND(((P24-I24)*-$T$10),0)</f>
        <v>-56</v>
      </c>
      <c r="U24" s="16">
        <f>ROUND(((Q24-G24)*-$T$10)+T24,0)</f>
        <v>-136</v>
      </c>
      <c r="V24" s="16">
        <f>ROUND(((R24-G24)*-$T$10)+U24,0)</f>
        <v>-177</v>
      </c>
      <c r="X24" s="71">
        <f>-'CAP 20.4 - Retirements'!AG24/1000</f>
        <v>-113.13413549958955</v>
      </c>
      <c r="Y24" s="71">
        <f>'CAP 20.4 - Retirements'!AS24/1000</f>
        <v>-2.262682709991791</v>
      </c>
    </row>
    <row r="25" spans="1:25">
      <c r="A25" s="4" t="s">
        <v>24</v>
      </c>
      <c r="C25" s="59">
        <f>'G-CAP 20.1 - Depreciation'!D18</f>
        <v>257.52273058877842</v>
      </c>
      <c r="D25" s="25"/>
      <c r="E25" s="59">
        <f>'G-CAP 20.1 - Depreciation'!F18</f>
        <v>96.679762804551686</v>
      </c>
      <c r="F25" s="46">
        <v>0.2</v>
      </c>
      <c r="G25" s="59">
        <f>ROUND(C25*F25,0)</f>
        <v>52</v>
      </c>
      <c r="H25" s="26"/>
      <c r="I25" s="59">
        <f>F25*E25</f>
        <v>19.335952560910339</v>
      </c>
      <c r="J25" s="16">
        <f>I25+G25</f>
        <v>71.335952560910343</v>
      </c>
      <c r="K25" s="16">
        <f>J25+G25</f>
        <v>123.33595256091034</v>
      </c>
      <c r="L25" s="16"/>
      <c r="M25" s="134">
        <v>0</v>
      </c>
      <c r="N25" s="16">
        <f>$C25*M$25</f>
        <v>0</v>
      </c>
      <c r="O25" s="16">
        <f>ROUND((C25-N25)*$O$8,0)</f>
        <v>52</v>
      </c>
      <c r="P25" s="16">
        <f>SUM(N25:O25)</f>
        <v>52</v>
      </c>
      <c r="Q25" s="16">
        <f>ROUND((C25-N25)*$Q$8,0)</f>
        <v>82</v>
      </c>
      <c r="R25" s="16">
        <f>ROUND((C25-N25)*$R$8,0)</f>
        <v>49</v>
      </c>
      <c r="S25" s="27"/>
      <c r="T25" s="59">
        <f>ROUND(((P25-I25)*-$T$10),0)</f>
        <v>-7</v>
      </c>
      <c r="U25" s="16">
        <f>ROUND(((Q25-G25)*-$T$10)+T25,0)</f>
        <v>-13</v>
      </c>
      <c r="V25" s="16">
        <f>ROUND(((R25-G25)*-$T$10)+U25,0)</f>
        <v>-12</v>
      </c>
      <c r="X25" s="71"/>
      <c r="Y25" s="71"/>
    </row>
    <row r="26" spans="1:25">
      <c r="A26" s="4" t="s">
        <v>5</v>
      </c>
      <c r="C26" s="53">
        <f>SUM(C23:C25)</f>
        <v>3427.2898514079629</v>
      </c>
      <c r="D26" s="30"/>
      <c r="E26" s="53">
        <f>SUM(E23:E25)</f>
        <v>989.92388828035473</v>
      </c>
      <c r="F26" s="27"/>
      <c r="G26" s="53">
        <f>SUM(G23:G25)</f>
        <v>196</v>
      </c>
      <c r="H26" s="26"/>
      <c r="I26" s="53">
        <f>SUM(I23:I25)</f>
        <v>59.13796628718103</v>
      </c>
      <c r="J26" s="28">
        <f>SUM(J23:J25)</f>
        <v>255.13796628718103</v>
      </c>
      <c r="K26" s="28">
        <f>SUM(K23:K25)</f>
        <v>451.13796628718109</v>
      </c>
      <c r="L26" s="26"/>
      <c r="M26" s="134"/>
      <c r="N26" s="28">
        <f>SUM(N23:N25)</f>
        <v>0</v>
      </c>
      <c r="O26" s="28">
        <f>SUM(O23:O25)</f>
        <v>586</v>
      </c>
      <c r="P26" s="28">
        <f>SUM(P23:P25)</f>
        <v>586</v>
      </c>
      <c r="Q26" s="28">
        <f>SUM(Q23:Q25)</f>
        <v>966</v>
      </c>
      <c r="R26" s="28">
        <f>SUM(R23:R25)</f>
        <v>628</v>
      </c>
      <c r="S26" s="30"/>
      <c r="T26" s="56">
        <f>SUM(T23:T25)</f>
        <v>-111</v>
      </c>
      <c r="U26" s="29">
        <f>SUM(U23:U25)</f>
        <v>-273</v>
      </c>
      <c r="V26" s="29">
        <f>SUM(V23:V25)</f>
        <v>-363</v>
      </c>
      <c r="X26" s="53">
        <f>SUM(X23:X25)</f>
        <v>-999.54042274345022</v>
      </c>
      <c r="Y26" s="53">
        <f>SUM(Y23:Y25)</f>
        <v>-52.284159971240697</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9.445364502767962</v>
      </c>
      <c r="D28" s="25"/>
      <c r="E28" s="59">
        <f>'G-CAP 20.1 - Depreciation'!F24</f>
        <v>2.232242758361811</v>
      </c>
      <c r="F28" s="46">
        <v>0.2</v>
      </c>
      <c r="G28" s="59">
        <f>ROUND(C28*F28,0)</f>
        <v>2</v>
      </c>
      <c r="H28" s="26"/>
      <c r="I28" s="59">
        <f>F28*E28</f>
        <v>0.44644855167236219</v>
      </c>
      <c r="J28" s="16">
        <f>I28+G28</f>
        <v>2.4464485516723622</v>
      </c>
      <c r="K28" s="16">
        <f>J28+G28</f>
        <v>4.4464485516723622</v>
      </c>
      <c r="L28" s="16"/>
      <c r="M28" s="134">
        <v>0</v>
      </c>
      <c r="N28" s="16">
        <f>$C28*M$25</f>
        <v>0</v>
      </c>
      <c r="O28" s="16">
        <f>ROUND((C28-N28)*$O$9,0)</f>
        <v>3</v>
      </c>
      <c r="P28" s="16">
        <f>SUM(N28:O28)</f>
        <v>3</v>
      </c>
      <c r="Q28" s="16">
        <f>ROUND((C28-N28)*$Q$9,0)</f>
        <v>4</v>
      </c>
      <c r="R28" s="16">
        <f>ROUND((C28-N28)*$R$9,0)</f>
        <v>1</v>
      </c>
      <c r="S28" s="27"/>
      <c r="T28" s="59">
        <f>ROUND(((P28-I28)*-$T$10),0)</f>
        <v>-1</v>
      </c>
      <c r="U28" s="16">
        <f>ROUND(((Q28-G28)*-$T$10)+T28,0)</f>
        <v>-1</v>
      </c>
      <c r="V28" s="16">
        <f>ROUND(((R28-G28)*-$T$10)+U28,0)</f>
        <v>-1</v>
      </c>
      <c r="X28" s="71">
        <f>-'CAP 20.4 - Retirements'!AG20/1000</f>
        <v>0</v>
      </c>
      <c r="Y28" s="71">
        <f>'CAP 20.4 - Retirements'!AS20/1000</f>
        <v>0</v>
      </c>
    </row>
    <row r="29" spans="1:25">
      <c r="C29" s="53">
        <f>SUM(C28)</f>
        <v>9.445364502767962</v>
      </c>
      <c r="D29" s="30"/>
      <c r="E29" s="53">
        <f>SUM(E28)</f>
        <v>2.232242758361811</v>
      </c>
      <c r="F29" s="27"/>
      <c r="G29" s="53">
        <f>SUM(G28)</f>
        <v>2</v>
      </c>
      <c r="H29" s="26"/>
      <c r="I29" s="53">
        <f>SUM(I28)</f>
        <v>0.44644855167236219</v>
      </c>
      <c r="J29" s="28">
        <f>SUM(J28)</f>
        <v>2.4464485516723622</v>
      </c>
      <c r="K29" s="28">
        <f>SUM(K28)</f>
        <v>4.4464485516723622</v>
      </c>
      <c r="L29" s="26"/>
      <c r="M29" s="134"/>
      <c r="N29" s="28">
        <f>SUM(N28)</f>
        <v>0</v>
      </c>
      <c r="O29" s="28">
        <f>SUM(O28)</f>
        <v>3</v>
      </c>
      <c r="P29" s="28">
        <f>SUM(P28)</f>
        <v>3</v>
      </c>
      <c r="Q29" s="28">
        <f>SUM(Q28)</f>
        <v>4</v>
      </c>
      <c r="R29" s="28">
        <f>SUM(R28)</f>
        <v>1</v>
      </c>
      <c r="S29" s="30"/>
      <c r="T29" s="56">
        <f>SUM(T28)</f>
        <v>-1</v>
      </c>
      <c r="U29" s="29">
        <f>SUM(U28)</f>
        <v>-1</v>
      </c>
      <c r="V29" s="29">
        <f>SUM(V28)</f>
        <v>-1</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79">
        <f>SUM(C15,C21,C26,C29)</f>
        <v>7515.4235154783473</v>
      </c>
      <c r="D31" s="34"/>
      <c r="E31" s="54">
        <f>SUM(E15,E21,E26,E29)</f>
        <v>2869.0364403111298</v>
      </c>
      <c r="F31" s="7"/>
      <c r="G31" s="279">
        <f>SUM(G15,G21,G26,G29)</f>
        <v>295</v>
      </c>
      <c r="H31" s="34"/>
      <c r="I31" s="279">
        <f>SUM(I15,I21,I26,I29)</f>
        <v>104.06647816860958</v>
      </c>
      <c r="J31" s="37">
        <f>SUM(J15,J21,J26,J29)</f>
        <v>399.06647816860959</v>
      </c>
      <c r="K31" s="37">
        <f>SUM(K15,K21,K26,K29)</f>
        <v>694.06647816860959</v>
      </c>
      <c r="L31" s="34"/>
      <c r="M31" s="15"/>
      <c r="N31" s="37">
        <f>SUM(N15,N21,N26,N29)</f>
        <v>407.8688299567616</v>
      </c>
      <c r="O31" s="37">
        <f>SUM(O15,O21,O26,O29)</f>
        <v>727</v>
      </c>
      <c r="P31" s="37">
        <f>SUM(P15,P21,P26,P29)</f>
        <v>1134.8688299567616</v>
      </c>
      <c r="Q31" s="37">
        <f>SUM(Q15,Q21,Q26,Q29)</f>
        <v>1235</v>
      </c>
      <c r="R31" s="37">
        <f>SUM(R15,R21,R26,R29)</f>
        <v>874</v>
      </c>
      <c r="S31" s="35"/>
      <c r="T31" s="279">
        <f>SUM(T15,T21,T26,T29)</f>
        <v>-217</v>
      </c>
      <c r="U31" s="37">
        <f>SUM(U15,U21,U26,U29)</f>
        <v>-414</v>
      </c>
      <c r="V31" s="37">
        <f>SUM(V15,V21,V26,V29)</f>
        <v>-535</v>
      </c>
      <c r="X31" s="279">
        <f>SUM(X15,X21,X26,X29)</f>
        <v>-1560.8962214336409</v>
      </c>
      <c r="Y31" s="279">
        <f>SUM(Y15,Y21,Y26,Y29)</f>
        <v>-66.325358045556214</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69">
        <f>X31+('CAP 20.4 - Retirements'!AG26/1000)</f>
        <v>0</v>
      </c>
      <c r="Y33" s="169">
        <f>Y31-('CAP 20.4 - Retirements'!AS26/1000)</f>
        <v>0</v>
      </c>
    </row>
    <row r="34" spans="1:25" s="60" customFormat="1" ht="9.6">
      <c r="A34" s="66" t="s">
        <v>547</v>
      </c>
      <c r="C34" s="61"/>
      <c r="D34" s="62"/>
      <c r="E34" s="63"/>
      <c r="F34" s="64"/>
      <c r="H34" s="65"/>
      <c r="I34" s="61"/>
      <c r="L34" s="65"/>
      <c r="M34" s="65"/>
      <c r="N34" s="65"/>
      <c r="S34" s="67"/>
      <c r="T34" s="66"/>
      <c r="U34" s="68"/>
    </row>
    <row r="35" spans="1:25">
      <c r="A35" s="66" t="s">
        <v>842</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&amp;L&amp;12Avista
Ms. Schultz Workpapers&amp;R&amp;12&amp;F
Workpaper Ref. &amp;A</oddHeader>
    <oddFooter>&amp;R&amp;12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5546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533</v>
      </c>
      <c r="B1" s="1"/>
      <c r="C1" s="20"/>
      <c r="D1" s="2"/>
      <c r="E1" s="6"/>
      <c r="F1" s="2"/>
    </row>
    <row r="2" spans="1:16">
      <c r="A2" s="7" t="s">
        <v>516</v>
      </c>
      <c r="B2" s="7"/>
      <c r="C2" s="20"/>
      <c r="D2" s="2"/>
      <c r="E2" s="6"/>
      <c r="F2" s="2"/>
    </row>
    <row r="3" spans="1:16">
      <c r="A3" s="7" t="s">
        <v>136</v>
      </c>
      <c r="B3" s="7"/>
      <c r="C3" s="20"/>
      <c r="D3" s="2"/>
      <c r="E3" s="6"/>
      <c r="F3" s="2"/>
      <c r="H3"/>
      <c r="I3"/>
      <c r="J3"/>
    </row>
    <row r="4" spans="1:16">
      <c r="A4" s="7" t="s">
        <v>26</v>
      </c>
      <c r="B4" s="7"/>
      <c r="C4" s="20"/>
      <c r="D4"/>
      <c r="E4"/>
      <c r="F4"/>
      <c r="H4"/>
      <c r="I4"/>
      <c r="J4"/>
    </row>
    <row r="5" spans="1:16">
      <c r="A5" s="8"/>
      <c r="B5" s="8"/>
      <c r="C5" s="14"/>
      <c r="D5" s="294" t="s">
        <v>534</v>
      </c>
      <c r="E5" s="295"/>
      <c r="F5" s="296"/>
      <c r="H5"/>
      <c r="I5"/>
      <c r="J5"/>
    </row>
    <row r="6" spans="1:16">
      <c r="A6" s="21" t="s">
        <v>2</v>
      </c>
      <c r="B6" s="21" t="s">
        <v>39</v>
      </c>
      <c r="C6" s="21"/>
      <c r="D6" s="21" t="s">
        <v>8</v>
      </c>
      <c r="E6" s="21"/>
      <c r="F6" s="21" t="s">
        <v>9</v>
      </c>
      <c r="H6"/>
      <c r="I6"/>
      <c r="J6"/>
    </row>
    <row r="7" spans="1:16">
      <c r="A7" s="4"/>
      <c r="B7" s="4"/>
      <c r="C7" s="81" t="s">
        <v>137</v>
      </c>
      <c r="D7" s="31"/>
      <c r="E7" s="80" t="s">
        <v>137</v>
      </c>
      <c r="F7" s="31"/>
      <c r="H7"/>
      <c r="I7"/>
      <c r="J7"/>
    </row>
    <row r="8" spans="1:16">
      <c r="A8" s="4" t="s">
        <v>6</v>
      </c>
      <c r="B8" s="4" t="s">
        <v>48</v>
      </c>
      <c r="C8" s="77"/>
      <c r="D8" s="50">
        <f>SUMIFS('CAP 20.2 - 2020 Forecasted TTP'!$CH$205:$CH$216,'CAP 20.2 - 2020 Forecasted TTP'!$O$205:$O$216,'G-CAP 20.1 - Depreciation'!B8)/1000</f>
        <v>0</v>
      </c>
      <c r="E8" s="25"/>
      <c r="F8" s="50">
        <f>SUMIFS('CAP 20.2 - 2020 Forecasted TTP'!$CV$205:$CV$216,'CAP 20.2 - 2020 Forecasted TTP'!$O$205:$O$216,'G-CAP 20.1 - Depreciation'!$B8)/1000</f>
        <v>0</v>
      </c>
    </row>
    <row r="9" spans="1:16">
      <c r="A9" s="4"/>
      <c r="B9" s="4"/>
      <c r="C9" s="77"/>
      <c r="D9" s="31"/>
      <c r="E9" s="30"/>
      <c r="F9" s="31"/>
    </row>
    <row r="10" spans="1:16">
      <c r="A10" s="4" t="s">
        <v>3</v>
      </c>
      <c r="B10" s="4"/>
      <c r="C10" s="77"/>
      <c r="D10" s="31"/>
      <c r="E10" s="30"/>
      <c r="F10" s="31"/>
    </row>
    <row r="11" spans="1:16">
      <c r="A11" s="79" t="s">
        <v>19</v>
      </c>
      <c r="B11" s="4" t="s">
        <v>47</v>
      </c>
      <c r="C11" s="77"/>
      <c r="D11" s="25">
        <f>SUMIFS('CAP 20.2 - 2020 Forecasted TTP'!$CH$205:$CH$216,'CAP 20.2 - 2020 Forecasted TTP'!$O$205:$O$216,'G-CAP 20.1 - Depreciation'!B11)/1000</f>
        <v>4078.688299567616</v>
      </c>
      <c r="E11" s="25"/>
      <c r="F11" s="25">
        <f>SUMIFS('CAP 20.2 - 2020 Forecasted TTP'!$CV$205:$CV$216,'CAP 20.2 - 2020 Forecasted TTP'!$O$205:$O$216,'G-CAP 20.1 - Depreciation'!$B11)/1000</f>
        <v>1876.8803092724133</v>
      </c>
    </row>
    <row r="12" spans="1:16">
      <c r="A12" s="79" t="s">
        <v>20</v>
      </c>
      <c r="B12" s="4"/>
      <c r="C12" s="77"/>
      <c r="D12" s="25">
        <f>SUMIFS('CAP 20.2 - 2020 Forecasted TTP'!$CH$205:$CH$216,'CAP 20.2 - 2020 Forecasted TTP'!$O$205:$O$216,'G-CAP 20.1 - Depreciation'!B12)/1000</f>
        <v>0</v>
      </c>
      <c r="E12" s="25"/>
      <c r="F12" s="25">
        <f>SUMIFS('CAP 20.2 - 2020 Forecasted TTP'!$CV$205:$CV$216,'CAP 20.2 - 2020 Forecasted TTP'!$O$205:$O$216,'G-CAP 20.1 - Depreciation'!$B12)/1000</f>
        <v>0</v>
      </c>
    </row>
    <row r="13" spans="1:16">
      <c r="A13" s="79" t="s">
        <v>21</v>
      </c>
      <c r="B13" s="4"/>
      <c r="C13" s="77"/>
      <c r="D13" s="25">
        <f>SUMIFS('CAP 20.2 - 2020 Forecasted TTP'!$CH$205:$CH$216,'CAP 20.2 - 2020 Forecasted TTP'!$O$205:$O$216,'G-CAP 20.1 - Depreciation'!B13)/1000</f>
        <v>0</v>
      </c>
      <c r="E13" s="25"/>
      <c r="F13" s="25">
        <f>SUMIFS('CAP 20.2 - 2020 Forecasted TTP'!$CV$205:$CV$216,'CAP 20.2 - 2020 Forecasted TTP'!$O$205:$O$216,'G-CAP 20.1 - Depreciation'!$B13)/1000</f>
        <v>0</v>
      </c>
      <c r="P13"/>
    </row>
    <row r="14" spans="1:16">
      <c r="A14" s="4" t="s">
        <v>5</v>
      </c>
      <c r="B14" s="4"/>
      <c r="C14" s="77"/>
      <c r="D14" s="28">
        <f>SUM(D11:D13)</f>
        <v>4078.688299567616</v>
      </c>
      <c r="E14" s="30"/>
      <c r="F14" s="28">
        <f>SUM(F11:F13)</f>
        <v>1876.8803092724133</v>
      </c>
      <c r="P14"/>
    </row>
    <row r="15" spans="1:16">
      <c r="A15" s="4"/>
      <c r="B15" s="4"/>
      <c r="C15" s="77"/>
      <c r="D15" s="31"/>
      <c r="E15" s="30"/>
      <c r="F15" s="31"/>
      <c r="P15"/>
    </row>
    <row r="16" spans="1:16">
      <c r="A16" s="4" t="s">
        <v>22</v>
      </c>
      <c r="B16" s="4" t="s">
        <v>45</v>
      </c>
      <c r="C16" s="77"/>
      <c r="D16" s="25">
        <f>SUMIFS('CAP 20.2 - 2020 Forecasted TTP'!$CH$205:$CH$216,'CAP 20.2 - 2020 Forecasted TTP'!$O$205:$O$216,'G-CAP 20.1 - Depreciation'!B16)/1000</f>
        <v>355.86903186894966</v>
      </c>
      <c r="E16" s="25"/>
      <c r="F16" s="25">
        <f>SUMIFS('CAP 20.2 - 2020 Forecasted TTP'!$CV$205:$CV$216,'CAP 20.2 - 2020 Forecasted TTP'!$O$205:$O$216,'G-CAP 20.1 - Depreciation'!$B16)/1000</f>
        <v>159.4279607662564</v>
      </c>
      <c r="P16"/>
    </row>
    <row r="17" spans="1:16">
      <c r="A17" s="4"/>
      <c r="B17" s="4" t="s">
        <v>254</v>
      </c>
      <c r="C17" s="77"/>
      <c r="D17" s="25">
        <f>J83/1000</f>
        <v>1383.8522795763865</v>
      </c>
      <c r="E17" s="25"/>
      <c r="F17" s="25">
        <f>N83/1000</f>
        <v>368.90442417348805</v>
      </c>
      <c r="P17"/>
    </row>
    <row r="18" spans="1:16">
      <c r="A18" s="2" t="s">
        <v>24</v>
      </c>
      <c r="B18" s="4" t="s">
        <v>254</v>
      </c>
      <c r="C18" s="140"/>
      <c r="D18" s="25">
        <f>H83/1000</f>
        <v>257.52273058877842</v>
      </c>
      <c r="E18" s="25"/>
      <c r="F18" s="25">
        <f>L83/1000</f>
        <v>96.679762804551686</v>
      </c>
      <c r="L18" s="136"/>
      <c r="P18"/>
    </row>
    <row r="19" spans="1:16">
      <c r="A19" s="4" t="s">
        <v>5</v>
      </c>
      <c r="B19" s="4"/>
      <c r="C19" s="77"/>
      <c r="D19" s="28">
        <f>SUM(D16:D18)</f>
        <v>1997.2440420341145</v>
      </c>
      <c r="E19" s="30"/>
      <c r="F19" s="28">
        <f>SUM(F16:F18)</f>
        <v>625.01214774429616</v>
      </c>
      <c r="P19"/>
    </row>
    <row r="20" spans="1:16">
      <c r="A20" s="4"/>
      <c r="B20" s="4"/>
      <c r="C20" s="77"/>
      <c r="D20" s="25"/>
      <c r="E20" s="25"/>
      <c r="F20" s="25"/>
      <c r="P20"/>
    </row>
    <row r="21" spans="1:16">
      <c r="A21" s="4" t="s">
        <v>23</v>
      </c>
      <c r="B21" s="4" t="s">
        <v>44</v>
      </c>
      <c r="C21" s="77"/>
      <c r="D21" s="25">
        <f>SUMIFS('CAP 20.2 - 2020 Forecasted TTP'!$CH$210:$CH$216,'CAP 20.2 - 2020 Forecasted TTP'!$O$210:$O$216,'G-CAP 20.1 - Depreciation'!B21)/1000</f>
        <v>1430.0458093738484</v>
      </c>
      <c r="E21" s="25"/>
      <c r="F21" s="25">
        <f>SUMIFS('CAP 20.2 - 2020 Forecasted TTP'!$CV$205:$CV$216,'CAP 20.2 - 2020 Forecasted TTP'!$O$205:$O$216,'G-CAP 20.1 - Depreciation'!$B21)/1000</f>
        <v>364.91174053605863</v>
      </c>
      <c r="P21"/>
    </row>
    <row r="22" spans="1:16">
      <c r="A22" s="4" t="s">
        <v>5</v>
      </c>
      <c r="B22" s="4"/>
      <c r="C22" s="77"/>
      <c r="D22" s="28">
        <f>SUM(D21)</f>
        <v>1430.0458093738484</v>
      </c>
      <c r="E22" s="30"/>
      <c r="F22" s="28">
        <f>SUM(F21)</f>
        <v>364.91174053605863</v>
      </c>
      <c r="P22"/>
    </row>
    <row r="23" spans="1:16">
      <c r="A23" s="4"/>
      <c r="B23" s="4"/>
      <c r="C23" s="77"/>
      <c r="D23" s="31"/>
      <c r="E23" s="30"/>
      <c r="F23" s="31"/>
      <c r="P23"/>
    </row>
    <row r="24" spans="1:16">
      <c r="A24" s="2" t="s">
        <v>25</v>
      </c>
      <c r="B24" s="4" t="s">
        <v>254</v>
      </c>
      <c r="C24" s="140"/>
      <c r="D24" s="25">
        <f>I83/1000</f>
        <v>9.445364502767962</v>
      </c>
      <c r="E24" s="25"/>
      <c r="F24" s="25">
        <f>M83/1000</f>
        <v>2.232242758361811</v>
      </c>
      <c r="L24" s="136"/>
      <c r="P24"/>
    </row>
    <row r="25" spans="1:16">
      <c r="A25" s="4" t="s">
        <v>5</v>
      </c>
      <c r="B25" s="4"/>
      <c r="C25" s="77"/>
      <c r="D25" s="28">
        <f>SUM(D24)</f>
        <v>9.445364502767962</v>
      </c>
      <c r="E25" s="30"/>
      <c r="F25" s="28">
        <f>SUM(F24)</f>
        <v>2.232242758361811</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82">
        <f>SUM(D8,D14,D19,D22,D25)</f>
        <v>7515.4235154783473</v>
      </c>
      <c r="E28" s="34"/>
      <c r="F28" s="37">
        <f>SUM(F8,F14,F19,F22,F25)</f>
        <v>2869.0364403111298</v>
      </c>
      <c r="P28"/>
    </row>
    <row r="29" spans="1:16">
      <c r="A29" s="4"/>
      <c r="B29" s="4"/>
      <c r="C29" s="77"/>
      <c r="D29" s="76" t="s">
        <v>130</v>
      </c>
      <c r="E29" s="41"/>
      <c r="F29" s="76" t="s">
        <v>130</v>
      </c>
      <c r="P29"/>
    </row>
    <row r="30" spans="1:16">
      <c r="P30"/>
    </row>
    <row r="31" spans="1:16">
      <c r="D31" s="145">
        <f>('CAP 20.2 - 2020 Forecasted TTP'!CH217/1000)-D28</f>
        <v>0</v>
      </c>
      <c r="F31" s="138">
        <f>('CAP 20.2 - 2020 Forecasted TTP'!CV217/1000)-F28</f>
        <v>0</v>
      </c>
      <c r="P31"/>
    </row>
    <row r="32" spans="1:16">
      <c r="P32"/>
    </row>
    <row r="33" spans="1:24">
      <c r="D33" s="144"/>
      <c r="E33" s="144"/>
      <c r="F33" s="144"/>
      <c r="P33"/>
    </row>
    <row r="34" spans="1:24">
      <c r="P34"/>
    </row>
    <row r="35" spans="1:24">
      <c r="A35" s="214" t="s">
        <v>862</v>
      </c>
      <c r="P35" t="s">
        <v>861</v>
      </c>
    </row>
    <row r="36" spans="1:24" ht="28.8">
      <c r="A36" s="141" t="s">
        <v>243</v>
      </c>
      <c r="B36" s="141" t="s">
        <v>244</v>
      </c>
      <c r="C36" s="149" t="s">
        <v>24</v>
      </c>
      <c r="D36" s="149" t="s">
        <v>25</v>
      </c>
      <c r="E36" s="149" t="s">
        <v>12</v>
      </c>
      <c r="F36" s="150" t="s">
        <v>245</v>
      </c>
      <c r="G36" s="151" t="s">
        <v>246</v>
      </c>
      <c r="H36" s="151" t="s">
        <v>248</v>
      </c>
      <c r="I36" s="151" t="s">
        <v>249</v>
      </c>
      <c r="J36" s="151" t="s">
        <v>250</v>
      </c>
      <c r="K36" s="151" t="s">
        <v>247</v>
      </c>
      <c r="L36" s="151" t="s">
        <v>251</v>
      </c>
      <c r="M36" s="151" t="s">
        <v>252</v>
      </c>
      <c r="N36" s="151" t="s">
        <v>253</v>
      </c>
      <c r="P36" s="146" t="s">
        <v>835</v>
      </c>
      <c r="Q36" s="202" t="s">
        <v>853</v>
      </c>
      <c r="R36" s="202" t="s">
        <v>854</v>
      </c>
      <c r="S36" s="202" t="s">
        <v>855</v>
      </c>
      <c r="T36" s="202" t="s">
        <v>856</v>
      </c>
      <c r="U36" s="202" t="s">
        <v>857</v>
      </c>
      <c r="V36" s="202" t="s">
        <v>858</v>
      </c>
      <c r="W36" s="202" t="s">
        <v>859</v>
      </c>
      <c r="X36" s="202" t="s">
        <v>860</v>
      </c>
    </row>
    <row r="37" spans="1:24">
      <c r="A37" s="142" t="s">
        <v>380</v>
      </c>
      <c r="B37" t="s">
        <v>382</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0" t="s">
        <v>348</v>
      </c>
      <c r="Q37" s="148">
        <v>0</v>
      </c>
      <c r="R37" s="148">
        <v>0</v>
      </c>
      <c r="S37" s="148">
        <v>0</v>
      </c>
      <c r="T37" s="148">
        <v>0</v>
      </c>
      <c r="U37" s="148">
        <v>0</v>
      </c>
      <c r="V37" s="148">
        <v>0</v>
      </c>
      <c r="W37" s="148">
        <v>0</v>
      </c>
      <c r="X37" s="148">
        <v>0</v>
      </c>
    </row>
    <row r="38" spans="1:24">
      <c r="A38" s="142" t="s">
        <v>464</v>
      </c>
      <c r="B38" t="s">
        <v>466</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0" t="s">
        <v>380</v>
      </c>
      <c r="Q38" s="148">
        <v>0</v>
      </c>
      <c r="R38" s="148">
        <v>0</v>
      </c>
      <c r="S38" s="148">
        <v>0</v>
      </c>
      <c r="T38" s="148">
        <v>0</v>
      </c>
      <c r="U38" s="148">
        <v>0</v>
      </c>
      <c r="V38" s="148">
        <v>0</v>
      </c>
      <c r="W38" s="148">
        <v>0</v>
      </c>
      <c r="X38" s="148">
        <v>0</v>
      </c>
    </row>
    <row r="39" spans="1:24">
      <c r="A39" s="142" t="s">
        <v>467</v>
      </c>
      <c r="B39" t="s">
        <v>468</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0" t="s">
        <v>464</v>
      </c>
      <c r="Q39" s="148">
        <v>0</v>
      </c>
      <c r="R39" s="148">
        <v>0</v>
      </c>
      <c r="S39" s="148">
        <v>0</v>
      </c>
      <c r="T39" s="148">
        <v>0</v>
      </c>
      <c r="U39" s="148">
        <v>0</v>
      </c>
      <c r="V39" s="148">
        <v>0</v>
      </c>
      <c r="W39" s="148">
        <v>0</v>
      </c>
      <c r="X39" s="148">
        <v>0</v>
      </c>
    </row>
    <row r="40" spans="1:24">
      <c r="A40" s="142" t="s">
        <v>264</v>
      </c>
      <c r="B40" t="s">
        <v>265</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0" t="s">
        <v>467</v>
      </c>
      <c r="Q40" s="148">
        <v>0</v>
      </c>
      <c r="R40" s="148">
        <v>0</v>
      </c>
      <c r="S40" s="148">
        <v>0</v>
      </c>
      <c r="T40" s="148">
        <v>0</v>
      </c>
      <c r="U40" s="148">
        <v>0</v>
      </c>
      <c r="V40" s="148">
        <v>0</v>
      </c>
      <c r="W40" s="148">
        <v>0</v>
      </c>
      <c r="X40" s="148">
        <v>0</v>
      </c>
    </row>
    <row r="41" spans="1:24">
      <c r="A41" s="142" t="s">
        <v>230</v>
      </c>
      <c r="B41" t="s">
        <v>92</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0" t="s">
        <v>264</v>
      </c>
      <c r="Q41" s="148">
        <v>0</v>
      </c>
      <c r="R41" s="148">
        <v>0</v>
      </c>
      <c r="S41" s="148">
        <v>0</v>
      </c>
      <c r="T41" s="148">
        <v>0</v>
      </c>
      <c r="U41" s="148">
        <v>0</v>
      </c>
      <c r="V41" s="148">
        <v>0</v>
      </c>
      <c r="W41" s="148">
        <v>0</v>
      </c>
      <c r="X41" s="148">
        <v>0</v>
      </c>
    </row>
    <row r="42" spans="1:24">
      <c r="A42" s="166" t="s">
        <v>197</v>
      </c>
      <c r="B42" t="s">
        <v>94</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0" t="s">
        <v>230</v>
      </c>
      <c r="Q42" s="148">
        <v>0</v>
      </c>
      <c r="R42" s="148">
        <v>0</v>
      </c>
      <c r="S42" s="148">
        <v>0</v>
      </c>
      <c r="T42" s="148">
        <v>0</v>
      </c>
      <c r="U42" s="148">
        <v>0</v>
      </c>
      <c r="V42" s="148">
        <v>0</v>
      </c>
      <c r="W42" s="148">
        <v>0</v>
      </c>
      <c r="X42" s="148">
        <v>0</v>
      </c>
    </row>
    <row r="43" spans="1:24">
      <c r="A43" s="166" t="s">
        <v>197</v>
      </c>
      <c r="B43" t="s">
        <v>93</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0" t="s">
        <v>197</v>
      </c>
      <c r="Q43" s="148">
        <v>0</v>
      </c>
      <c r="R43" s="148">
        <v>0</v>
      </c>
      <c r="S43" s="148">
        <v>0</v>
      </c>
      <c r="T43" s="148">
        <v>0</v>
      </c>
      <c r="U43" s="148">
        <v>0</v>
      </c>
      <c r="V43" s="148">
        <v>0</v>
      </c>
      <c r="W43" s="148">
        <v>0</v>
      </c>
      <c r="X43" s="148">
        <v>0</v>
      </c>
    </row>
    <row r="44" spans="1:24">
      <c r="A44" s="142" t="s">
        <v>179</v>
      </c>
      <c r="B44" t="s">
        <v>96</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00" t="s">
        <v>179</v>
      </c>
      <c r="Q44" s="148">
        <v>0</v>
      </c>
      <c r="R44" s="148">
        <v>0</v>
      </c>
      <c r="S44" s="148">
        <v>0</v>
      </c>
      <c r="T44" s="148">
        <v>0</v>
      </c>
      <c r="U44" s="148">
        <v>0</v>
      </c>
      <c r="V44" s="148">
        <v>0</v>
      </c>
      <c r="W44" s="148">
        <v>0</v>
      </c>
      <c r="X44" s="148">
        <v>0</v>
      </c>
    </row>
    <row r="45" spans="1:24">
      <c r="A45" s="142" t="s">
        <v>181</v>
      </c>
      <c r="B45" t="s">
        <v>91</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0" t="s">
        <v>181</v>
      </c>
      <c r="Q45" s="148">
        <v>0</v>
      </c>
      <c r="R45" s="148">
        <v>0</v>
      </c>
      <c r="S45" s="148">
        <v>0</v>
      </c>
      <c r="T45" s="148">
        <v>0</v>
      </c>
      <c r="U45" s="148">
        <v>0</v>
      </c>
      <c r="V45" s="148">
        <v>0</v>
      </c>
      <c r="W45" s="148">
        <v>0</v>
      </c>
      <c r="X45" s="148">
        <v>0</v>
      </c>
    </row>
    <row r="46" spans="1:24">
      <c r="A46" s="142" t="s">
        <v>183</v>
      </c>
      <c r="B46" t="s">
        <v>90</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00" t="s">
        <v>183</v>
      </c>
      <c r="Q46" s="148">
        <v>0</v>
      </c>
      <c r="R46" s="148">
        <v>0</v>
      </c>
      <c r="S46" s="148">
        <v>0</v>
      </c>
      <c r="T46" s="148">
        <v>0</v>
      </c>
      <c r="U46" s="148">
        <v>0</v>
      </c>
      <c r="V46" s="148">
        <v>0</v>
      </c>
      <c r="W46" s="148">
        <v>0</v>
      </c>
      <c r="X46" s="148">
        <v>0</v>
      </c>
    </row>
    <row r="47" spans="1:24">
      <c r="A47" s="142" t="s">
        <v>186</v>
      </c>
      <c r="B47" t="s">
        <v>99</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00" t="s">
        <v>186</v>
      </c>
      <c r="Q47" s="148">
        <v>0</v>
      </c>
      <c r="R47" s="148">
        <v>0</v>
      </c>
      <c r="S47" s="148">
        <v>0</v>
      </c>
      <c r="T47" s="148">
        <v>0</v>
      </c>
      <c r="U47" s="148">
        <v>0</v>
      </c>
      <c r="V47" s="148">
        <v>0</v>
      </c>
      <c r="W47" s="148">
        <v>0</v>
      </c>
      <c r="X47" s="148">
        <v>0</v>
      </c>
    </row>
    <row r="48" spans="1:24">
      <c r="A48" s="142" t="s">
        <v>201</v>
      </c>
      <c r="B48" t="s">
        <v>89</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1046651.7765368301</v>
      </c>
      <c r="H48" s="144">
        <f t="shared" si="5"/>
        <v>164899.47702895061</v>
      </c>
      <c r="I48" s="144">
        <f t="shared" si="6"/>
        <v>9445.3645027679613</v>
      </c>
      <c r="J48" s="144">
        <f t="shared" si="7"/>
        <v>872306.9350051115</v>
      </c>
      <c r="K48" s="144">
        <f>_xlfn.IFNA(INDEX('CAP 20.2 - 2020 Forecasted TTP'!$CV:$CV,MATCH(1,INDEX(('G-CAP 20.1 - Depreciation'!B48='CAP 20.2 - 2020 Forecasted TTP'!$I:$I)*("Y"='CAP 20.2 - 2020 Forecasted TTP'!$A:$A),0,1),0)),)</f>
        <v>247357.40457831859</v>
      </c>
      <c r="L48" s="145">
        <f t="shared" si="8"/>
        <v>38971.038475821078</v>
      </c>
      <c r="M48" s="145">
        <f t="shared" si="9"/>
        <v>2232.242758361811</v>
      </c>
      <c r="N48" s="145">
        <f t="shared" si="10"/>
        <v>206154.12334413567</v>
      </c>
      <c r="P48" s="200" t="s">
        <v>201</v>
      </c>
      <c r="Q48" s="148">
        <v>164899.47702895061</v>
      </c>
      <c r="R48" s="148">
        <v>9445.3645027679613</v>
      </c>
      <c r="S48" s="148">
        <v>872306.9350051115</v>
      </c>
      <c r="T48" s="148">
        <v>1046651.7765368301</v>
      </c>
      <c r="U48" s="148">
        <v>38971.038475821078</v>
      </c>
      <c r="V48" s="148">
        <v>2232.242758361811</v>
      </c>
      <c r="W48" s="148">
        <v>206154.12334413567</v>
      </c>
      <c r="X48" s="148">
        <v>247357.40457831859</v>
      </c>
    </row>
    <row r="49" spans="1:24">
      <c r="A49" s="142" t="s">
        <v>188</v>
      </c>
      <c r="B49" t="s">
        <v>87</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00" t="s">
        <v>188</v>
      </c>
      <c r="Q49" s="148">
        <v>0</v>
      </c>
      <c r="R49" s="148">
        <v>0</v>
      </c>
      <c r="S49" s="148">
        <v>0</v>
      </c>
      <c r="T49" s="148">
        <v>0</v>
      </c>
      <c r="U49" s="148">
        <v>0</v>
      </c>
      <c r="V49" s="148">
        <v>0</v>
      </c>
      <c r="W49" s="148">
        <v>0</v>
      </c>
      <c r="X49" s="148">
        <v>0</v>
      </c>
    </row>
    <row r="50" spans="1:24">
      <c r="A50" s="142" t="s">
        <v>203</v>
      </c>
      <c r="B50" t="s">
        <v>85</v>
      </c>
      <c r="C50" s="143">
        <v>0</v>
      </c>
      <c r="D50" s="143">
        <v>0</v>
      </c>
      <c r="E50" s="143">
        <v>1</v>
      </c>
      <c r="F50" s="143">
        <f t="shared" si="4"/>
        <v>1</v>
      </c>
      <c r="G50" s="144">
        <f>_xlfn.IFNA(INDEX('CAP 20.2 - 2020 Forecasted TTP'!$CH:$CH,MATCH(1,INDEX(('G-CAP 20.1 - Depreciation'!B50='CAP 20.2 - 2020 Forecasted TTP'!$I:$I)*("Y"='CAP 20.2 - 2020 Forecasted TTP'!$A:$A),0,1),0)),)</f>
        <v>146240.653172272</v>
      </c>
      <c r="H50" s="144">
        <f t="shared" si="5"/>
        <v>0</v>
      </c>
      <c r="I50" s="144">
        <f t="shared" si="6"/>
        <v>0</v>
      </c>
      <c r="J50" s="144">
        <f t="shared" si="7"/>
        <v>146240.653172272</v>
      </c>
      <c r="K50" s="144">
        <f>_xlfn.IFNA(INDEX('CAP 20.2 - 2020 Forecasted TTP'!$CV:$CV,MATCH(1,INDEX(('G-CAP 20.1 - Depreciation'!B50='CAP 20.2 - 2020 Forecasted TTP'!$I:$I)*("Y"='CAP 20.2 - 2020 Forecasted TTP'!$A:$A),0,1),0)),)</f>
        <v>51361.435803634609</v>
      </c>
      <c r="L50" s="145">
        <f t="shared" si="8"/>
        <v>0</v>
      </c>
      <c r="M50" s="145">
        <f t="shared" si="9"/>
        <v>0</v>
      </c>
      <c r="N50" s="145">
        <f t="shared" si="10"/>
        <v>51361.435803634609</v>
      </c>
      <c r="P50" s="200" t="s">
        <v>203</v>
      </c>
      <c r="Q50" s="148">
        <v>0</v>
      </c>
      <c r="R50" s="148">
        <v>0</v>
      </c>
      <c r="S50" s="148">
        <v>146240.653172272</v>
      </c>
      <c r="T50" s="148">
        <v>146240.653172272</v>
      </c>
      <c r="U50" s="148">
        <v>0</v>
      </c>
      <c r="V50" s="148">
        <v>0</v>
      </c>
      <c r="W50" s="148">
        <v>51361.435803634609</v>
      </c>
      <c r="X50" s="148">
        <v>51361.435803634609</v>
      </c>
    </row>
    <row r="51" spans="1:24">
      <c r="A51" s="142" t="s">
        <v>191</v>
      </c>
      <c r="B51" t="s">
        <v>83</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00" t="s">
        <v>191</v>
      </c>
      <c r="Q51" s="148">
        <v>0</v>
      </c>
      <c r="R51" s="148">
        <v>0</v>
      </c>
      <c r="S51" s="148">
        <v>0</v>
      </c>
      <c r="T51" s="148">
        <v>0</v>
      </c>
      <c r="U51" s="148">
        <v>0</v>
      </c>
      <c r="V51" s="148">
        <v>0</v>
      </c>
      <c r="W51" s="148">
        <v>0</v>
      </c>
      <c r="X51" s="148">
        <v>0</v>
      </c>
    </row>
    <row r="52" spans="1:24">
      <c r="A52" s="142" t="s">
        <v>193</v>
      </c>
      <c r="B52" t="s">
        <v>80</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00" t="s">
        <v>205</v>
      </c>
      <c r="Q52" s="148">
        <v>0</v>
      </c>
      <c r="R52" s="148">
        <v>0</v>
      </c>
      <c r="S52" s="148">
        <v>159769.33852451161</v>
      </c>
      <c r="T52" s="148">
        <v>159769.33852451161</v>
      </c>
      <c r="U52" s="148">
        <v>0</v>
      </c>
      <c r="V52" s="148">
        <v>0</v>
      </c>
      <c r="W52" s="148">
        <v>16872.820558338786</v>
      </c>
      <c r="X52" s="148">
        <v>16872.820558338786</v>
      </c>
    </row>
    <row r="53" spans="1:24">
      <c r="A53" s="142" t="s">
        <v>195</v>
      </c>
      <c r="B53" t="s">
        <v>78</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0" t="s">
        <v>193</v>
      </c>
      <c r="Q53" s="148">
        <v>0</v>
      </c>
      <c r="R53" s="148">
        <v>0</v>
      </c>
      <c r="S53" s="148">
        <v>0</v>
      </c>
      <c r="T53" s="148">
        <v>0</v>
      </c>
      <c r="U53" s="148">
        <v>0</v>
      </c>
      <c r="V53" s="148">
        <v>0</v>
      </c>
      <c r="W53" s="148">
        <v>0</v>
      </c>
      <c r="X53" s="148">
        <v>0</v>
      </c>
    </row>
    <row r="54" spans="1:24">
      <c r="A54" s="142" t="s">
        <v>208</v>
      </c>
      <c r="B54" t="s">
        <v>77</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0" t="s">
        <v>195</v>
      </c>
      <c r="Q54" s="148">
        <v>0</v>
      </c>
      <c r="R54" s="148">
        <v>0</v>
      </c>
      <c r="S54" s="148">
        <v>0</v>
      </c>
      <c r="T54" s="148">
        <v>0</v>
      </c>
      <c r="U54" s="148">
        <v>0</v>
      </c>
      <c r="V54" s="148">
        <v>0</v>
      </c>
      <c r="W54" s="148">
        <v>0</v>
      </c>
      <c r="X54" s="148">
        <v>0</v>
      </c>
    </row>
    <row r="55" spans="1:24">
      <c r="A55" s="142" t="s">
        <v>196</v>
      </c>
      <c r="B55" t="s">
        <v>98</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0" t="s">
        <v>208</v>
      </c>
      <c r="Q55" s="148">
        <v>0</v>
      </c>
      <c r="R55" s="148">
        <v>0</v>
      </c>
      <c r="S55" s="148">
        <v>0</v>
      </c>
      <c r="T55" s="148">
        <v>0</v>
      </c>
      <c r="U55" s="148">
        <v>0</v>
      </c>
      <c r="V55" s="148">
        <v>0</v>
      </c>
      <c r="W55" s="148">
        <v>0</v>
      </c>
      <c r="X55" s="148">
        <v>0</v>
      </c>
    </row>
    <row r="56" spans="1:24">
      <c r="A56" s="142" t="s">
        <v>198</v>
      </c>
      <c r="B56" t="s">
        <v>76</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00" t="s">
        <v>196</v>
      </c>
      <c r="Q56" s="148">
        <v>0</v>
      </c>
      <c r="R56" s="148">
        <v>0</v>
      </c>
      <c r="S56" s="148">
        <v>0</v>
      </c>
      <c r="T56" s="148">
        <v>0</v>
      </c>
      <c r="U56" s="148">
        <v>0</v>
      </c>
      <c r="V56" s="148">
        <v>0</v>
      </c>
      <c r="W56" s="148">
        <v>0</v>
      </c>
      <c r="X56" s="148">
        <v>0</v>
      </c>
    </row>
    <row r="57" spans="1:24">
      <c r="A57" s="142" t="s">
        <v>217</v>
      </c>
      <c r="B57" t="s">
        <v>74</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0" t="s">
        <v>198</v>
      </c>
      <c r="Q57" s="148">
        <v>0</v>
      </c>
      <c r="R57" s="148">
        <v>0</v>
      </c>
      <c r="S57" s="148">
        <v>0</v>
      </c>
      <c r="T57" s="148">
        <v>0</v>
      </c>
      <c r="U57" s="148">
        <v>0</v>
      </c>
      <c r="V57" s="148">
        <v>0</v>
      </c>
      <c r="W57" s="148">
        <v>0</v>
      </c>
      <c r="X57" s="148">
        <v>0</v>
      </c>
    </row>
    <row r="58" spans="1:24">
      <c r="A58" s="142" t="s">
        <v>211</v>
      </c>
      <c r="B58" t="s">
        <v>73</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154157.06998815181</v>
      </c>
      <c r="H58" s="144">
        <f t="shared" si="5"/>
        <v>92623.253559827805</v>
      </c>
      <c r="I58" s="144">
        <f t="shared" si="6"/>
        <v>0</v>
      </c>
      <c r="J58" s="144">
        <f t="shared" si="7"/>
        <v>61533.816428324004</v>
      </c>
      <c r="K58" s="144">
        <f>_xlfn.IFNA(INDEX('CAP 20.2 - 2020 Forecasted TTP'!$CV:$CV,MATCH(1,INDEX(('G-CAP 20.1 - Depreciation'!B58='CAP 20.2 - 2020 Forecasted TTP'!$I:$I)*("Y"='CAP 20.2 - 2020 Forecasted TTP'!$A:$A),0,1),0)),)</f>
        <v>96047.239903150126</v>
      </c>
      <c r="L58" s="145">
        <f t="shared" si="8"/>
        <v>57708.724328730619</v>
      </c>
      <c r="M58" s="145">
        <f t="shared" si="9"/>
        <v>0</v>
      </c>
      <c r="N58" s="145">
        <f t="shared" si="10"/>
        <v>38338.515574419507</v>
      </c>
      <c r="P58" s="200" t="s">
        <v>217</v>
      </c>
      <c r="Q58" s="148">
        <v>0</v>
      </c>
      <c r="R58" s="148">
        <v>0</v>
      </c>
      <c r="S58" s="148">
        <v>0</v>
      </c>
      <c r="T58" s="148">
        <v>0</v>
      </c>
      <c r="U58" s="148">
        <v>0</v>
      </c>
      <c r="V58" s="148">
        <v>0</v>
      </c>
      <c r="W58" s="148">
        <v>0</v>
      </c>
      <c r="X58" s="148">
        <v>0</v>
      </c>
    </row>
    <row r="59" spans="1:24">
      <c r="A59" s="142" t="s">
        <v>226</v>
      </c>
      <c r="B59" t="s">
        <v>228</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00" t="s">
        <v>472</v>
      </c>
      <c r="Q59" s="148">
        <v>0</v>
      </c>
      <c r="R59" s="148">
        <v>0</v>
      </c>
      <c r="S59" s="148">
        <v>0</v>
      </c>
      <c r="T59" s="148">
        <v>0</v>
      </c>
      <c r="U59" s="148">
        <v>0</v>
      </c>
      <c r="V59" s="148">
        <v>0</v>
      </c>
      <c r="W59" s="148">
        <v>0</v>
      </c>
      <c r="X59" s="148">
        <v>0</v>
      </c>
    </row>
    <row r="60" spans="1:24">
      <c r="A60" s="142" t="s">
        <v>175</v>
      </c>
      <c r="B60" t="s">
        <v>176</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0" t="s">
        <v>474</v>
      </c>
      <c r="Q60" s="148">
        <v>0</v>
      </c>
      <c r="R60" s="148">
        <v>0</v>
      </c>
      <c r="S60" s="148">
        <v>0</v>
      </c>
      <c r="T60" s="148">
        <v>0</v>
      </c>
      <c r="U60" s="148">
        <v>0</v>
      </c>
      <c r="V60" s="148">
        <v>0</v>
      </c>
      <c r="W60" s="148">
        <v>0</v>
      </c>
      <c r="X60" s="148">
        <v>0</v>
      </c>
    </row>
    <row r="61" spans="1:24">
      <c r="A61" s="142" t="s">
        <v>476</v>
      </c>
      <c r="B61" t="s">
        <v>477</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0" t="s">
        <v>211</v>
      </c>
      <c r="Q61" s="148">
        <v>92623.253559827805</v>
      </c>
      <c r="R61" s="148">
        <v>0</v>
      </c>
      <c r="S61" s="148">
        <v>61533.816428324004</v>
      </c>
      <c r="T61" s="148">
        <v>154157.06998815181</v>
      </c>
      <c r="U61" s="148">
        <v>57708.724328730619</v>
      </c>
      <c r="V61" s="148">
        <v>0</v>
      </c>
      <c r="W61" s="148">
        <v>38338.515574419507</v>
      </c>
      <c r="X61" s="148">
        <v>96047.239903150126</v>
      </c>
    </row>
    <row r="62" spans="1:24">
      <c r="A62" s="142" t="s">
        <v>219</v>
      </c>
      <c r="B62" t="s">
        <v>221</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00" t="s">
        <v>226</v>
      </c>
      <c r="Q62" s="148">
        <v>0</v>
      </c>
      <c r="R62" s="148">
        <v>0</v>
      </c>
      <c r="S62" s="148">
        <v>0</v>
      </c>
      <c r="T62" s="148">
        <v>0</v>
      </c>
      <c r="U62" s="148">
        <v>0</v>
      </c>
      <c r="V62" s="148">
        <v>0</v>
      </c>
      <c r="W62" s="148">
        <v>0</v>
      </c>
      <c r="X62" s="148">
        <v>0</v>
      </c>
    </row>
    <row r="63" spans="1:24">
      <c r="A63" s="142" t="s">
        <v>223</v>
      </c>
      <c r="B63" t="s">
        <v>72</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00" t="s">
        <v>175</v>
      </c>
      <c r="Q63" s="148">
        <v>0</v>
      </c>
      <c r="R63" s="148">
        <v>0</v>
      </c>
      <c r="S63" s="148">
        <v>0</v>
      </c>
      <c r="T63" s="148">
        <v>0</v>
      </c>
      <c r="U63" s="148">
        <v>0</v>
      </c>
      <c r="V63" s="148">
        <v>0</v>
      </c>
      <c r="W63" s="148">
        <v>0</v>
      </c>
      <c r="X63" s="148">
        <v>0</v>
      </c>
    </row>
    <row r="64" spans="1:24">
      <c r="A64" s="142" t="s">
        <v>200</v>
      </c>
      <c r="B64" t="s">
        <v>71</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0" t="s">
        <v>800</v>
      </c>
      <c r="Q64" s="148">
        <v>0</v>
      </c>
      <c r="R64" s="148">
        <v>0</v>
      </c>
      <c r="S64" s="148">
        <v>0</v>
      </c>
      <c r="T64" s="148">
        <v>0</v>
      </c>
      <c r="U64" s="148">
        <v>0</v>
      </c>
      <c r="V64" s="148">
        <v>0</v>
      </c>
      <c r="W64" s="148">
        <v>0</v>
      </c>
      <c r="X64" s="148">
        <v>0</v>
      </c>
    </row>
    <row r="65" spans="1:24">
      <c r="A65" s="142" t="s">
        <v>478</v>
      </c>
      <c r="B65" t="s">
        <v>479</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0" t="s">
        <v>476</v>
      </c>
      <c r="Q65" s="148">
        <v>0</v>
      </c>
      <c r="R65" s="148">
        <v>0</v>
      </c>
      <c r="S65" s="148">
        <v>0</v>
      </c>
      <c r="T65" s="148">
        <v>0</v>
      </c>
      <c r="U65" s="148">
        <v>0</v>
      </c>
      <c r="V65" s="148">
        <v>0</v>
      </c>
      <c r="W65" s="148">
        <v>0</v>
      </c>
      <c r="X65" s="148">
        <v>0</v>
      </c>
    </row>
    <row r="66" spans="1:24">
      <c r="A66" s="142" t="s">
        <v>177</v>
      </c>
      <c r="B66" t="s">
        <v>70</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00" t="s">
        <v>219</v>
      </c>
      <c r="Q66" s="148">
        <v>0</v>
      </c>
      <c r="R66" s="148">
        <v>0</v>
      </c>
      <c r="S66" s="148">
        <v>0</v>
      </c>
      <c r="T66" s="148">
        <v>0</v>
      </c>
      <c r="U66" s="148">
        <v>0</v>
      </c>
      <c r="V66" s="148">
        <v>0</v>
      </c>
      <c r="W66" s="148">
        <v>0</v>
      </c>
      <c r="X66" s="148">
        <v>0</v>
      </c>
    </row>
    <row r="67" spans="1:24">
      <c r="A67" s="142" t="s">
        <v>480</v>
      </c>
      <c r="B67" t="s">
        <v>482</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0" t="s">
        <v>223</v>
      </c>
      <c r="Q67" s="148">
        <v>0</v>
      </c>
      <c r="R67" s="148">
        <v>0</v>
      </c>
      <c r="S67" s="148">
        <v>0</v>
      </c>
      <c r="T67" s="148">
        <v>0</v>
      </c>
      <c r="U67" s="148">
        <v>0</v>
      </c>
      <c r="V67" s="148">
        <v>0</v>
      </c>
      <c r="W67" s="148">
        <v>0</v>
      </c>
      <c r="X67" s="148">
        <v>0</v>
      </c>
    </row>
    <row r="68" spans="1:24">
      <c r="A68" s="142" t="s">
        <v>229</v>
      </c>
      <c r="B68" t="s">
        <v>97</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0" t="s">
        <v>200</v>
      </c>
      <c r="Q68" s="148">
        <v>0</v>
      </c>
      <c r="R68" s="148">
        <v>0</v>
      </c>
      <c r="S68" s="148">
        <v>0</v>
      </c>
      <c r="T68" s="148">
        <v>0</v>
      </c>
      <c r="U68" s="148">
        <v>0</v>
      </c>
      <c r="V68" s="148">
        <v>0</v>
      </c>
      <c r="W68" s="148">
        <v>0</v>
      </c>
      <c r="X68" s="148">
        <v>0</v>
      </c>
    </row>
    <row r="69" spans="1:24">
      <c r="A69" t="s">
        <v>232</v>
      </c>
      <c r="B69" t="s">
        <v>234</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00" t="s">
        <v>478</v>
      </c>
      <c r="Q69" s="148">
        <v>0</v>
      </c>
      <c r="R69" s="148">
        <v>0</v>
      </c>
      <c r="S69" s="148">
        <v>0</v>
      </c>
      <c r="T69" s="148">
        <v>0</v>
      </c>
      <c r="U69" s="148">
        <v>0</v>
      </c>
      <c r="V69" s="148">
        <v>0</v>
      </c>
      <c r="W69" s="148">
        <v>0</v>
      </c>
      <c r="X69" s="148">
        <v>0</v>
      </c>
    </row>
    <row r="70" spans="1:24">
      <c r="A70" t="s">
        <v>214</v>
      </c>
      <c r="B70" t="s">
        <v>66</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0" t="s">
        <v>177</v>
      </c>
      <c r="Q70" s="148">
        <v>0</v>
      </c>
      <c r="R70" s="148">
        <v>0</v>
      </c>
      <c r="S70" s="148">
        <v>0</v>
      </c>
      <c r="T70" s="148">
        <v>0</v>
      </c>
      <c r="U70" s="148">
        <v>0</v>
      </c>
      <c r="V70" s="148">
        <v>0</v>
      </c>
      <c r="W70" s="148">
        <v>0</v>
      </c>
      <c r="X70" s="148">
        <v>0</v>
      </c>
    </row>
    <row r="71" spans="1:24">
      <c r="A71" t="s">
        <v>215</v>
      </c>
      <c r="B71" t="s">
        <v>65</v>
      </c>
      <c r="C71" s="143">
        <v>0</v>
      </c>
      <c r="D71" s="143">
        <v>0</v>
      </c>
      <c r="E71" s="143">
        <v>1</v>
      </c>
      <c r="F71" s="143">
        <f t="shared" si="4"/>
        <v>1</v>
      </c>
      <c r="G71" s="144">
        <f>_xlfn.IFNA(INDEX('CAP 20.2 - 2020 Forecasted TTP'!$CH:$CH,MATCH(1,INDEX(('G-CAP 20.1 - Depreciation'!B71='CAP 20.2 - 2020 Forecasted TTP'!$I:$I)*("Y"='CAP 20.2 - 2020 Forecasted TTP'!$A:$A),0,1),0)),)</f>
        <v>144001.53644616739</v>
      </c>
      <c r="H71" s="144">
        <f t="shared" si="5"/>
        <v>0</v>
      </c>
      <c r="I71" s="144">
        <f t="shared" si="6"/>
        <v>0</v>
      </c>
      <c r="J71" s="144">
        <f t="shared" si="7"/>
        <v>144001.53644616739</v>
      </c>
      <c r="K71" s="144">
        <f>_xlfn.IFNA(INDEX('CAP 20.2 - 2020 Forecasted TTP'!$CV:$CV,MATCH(1,INDEX(('G-CAP 20.1 - Depreciation'!B71='CAP 20.2 - 2020 Forecasted TTP'!$I:$I)*("Y"='CAP 20.2 - 2020 Forecasted TTP'!$A:$A),0,1),0)),)</f>
        <v>56177.528892959497</v>
      </c>
      <c r="L71" s="145">
        <f t="shared" si="8"/>
        <v>0</v>
      </c>
      <c r="M71" s="145">
        <f t="shared" si="9"/>
        <v>0</v>
      </c>
      <c r="N71" s="145">
        <f t="shared" si="10"/>
        <v>56177.528892959497</v>
      </c>
      <c r="P71" s="200" t="s">
        <v>480</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0" t="s">
        <v>495</v>
      </c>
      <c r="Q72" s="148">
        <v>0</v>
      </c>
      <c r="R72" s="148">
        <v>0</v>
      </c>
      <c r="S72" s="148">
        <v>0</v>
      </c>
      <c r="T72" s="148">
        <v>0</v>
      </c>
      <c r="U72" s="148">
        <v>0</v>
      </c>
      <c r="V72" s="148">
        <v>0</v>
      </c>
      <c r="W72" s="148">
        <v>0</v>
      </c>
      <c r="X72" s="148">
        <v>0</v>
      </c>
    </row>
    <row r="73" spans="1:24">
      <c r="A73" t="s">
        <v>464</v>
      </c>
      <c r="B73" t="s">
        <v>465</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0" t="s">
        <v>214</v>
      </c>
      <c r="Q73" s="148">
        <v>0</v>
      </c>
      <c r="R73" s="148">
        <v>0</v>
      </c>
      <c r="S73" s="148">
        <v>0</v>
      </c>
      <c r="T73" s="148">
        <v>0</v>
      </c>
      <c r="U73" s="148">
        <v>0</v>
      </c>
      <c r="V73" s="148">
        <v>0</v>
      </c>
      <c r="W73" s="148">
        <v>0</v>
      </c>
      <c r="X73" s="148">
        <v>0</v>
      </c>
    </row>
    <row r="74" spans="1:24">
      <c r="A74" t="s">
        <v>205</v>
      </c>
      <c r="B74" t="s">
        <v>82</v>
      </c>
      <c r="C74" s="143">
        <v>0</v>
      </c>
      <c r="D74" s="143">
        <v>0</v>
      </c>
      <c r="E74" s="143">
        <v>1</v>
      </c>
      <c r="F74" s="143">
        <f t="shared" si="4"/>
        <v>1</v>
      </c>
      <c r="G74" s="144">
        <f>_xlfn.IFNA(INDEX('CAP 20.2 - 2020 Forecasted TTP'!$CH:$CH,MATCH(1,INDEX(('G-CAP 20.1 - Depreciation'!B74='CAP 20.2 - 2020 Forecasted TTP'!$I:$I)*("Y"='CAP 20.2 - 2020 Forecasted TTP'!$A:$A),0,1),0)),)</f>
        <v>159769.33852451161</v>
      </c>
      <c r="H74" s="144">
        <f t="shared" si="5"/>
        <v>0</v>
      </c>
      <c r="I74" s="144">
        <f t="shared" si="6"/>
        <v>0</v>
      </c>
      <c r="J74" s="144">
        <f t="shared" si="7"/>
        <v>159769.33852451161</v>
      </c>
      <c r="K74" s="144">
        <f>_xlfn.IFNA(INDEX('CAP 20.2 - 2020 Forecasted TTP'!$CV:$CV,MATCH(1,INDEX(('G-CAP 20.1 - Depreciation'!B74='CAP 20.2 - 2020 Forecasted TTP'!$I:$I)*("Y"='CAP 20.2 - 2020 Forecasted TTP'!$A:$A),0,1),0)),)</f>
        <v>16872.820558338786</v>
      </c>
      <c r="L74" s="145">
        <f t="shared" si="8"/>
        <v>0</v>
      </c>
      <c r="M74" s="145">
        <f t="shared" si="9"/>
        <v>0</v>
      </c>
      <c r="N74" s="145">
        <f t="shared" si="10"/>
        <v>16872.820558338786</v>
      </c>
      <c r="P74" s="200" t="s">
        <v>215</v>
      </c>
      <c r="Q74" s="148">
        <v>0</v>
      </c>
      <c r="R74" s="148">
        <v>0</v>
      </c>
      <c r="S74" s="148">
        <v>144001.53644616739</v>
      </c>
      <c r="T74" s="148">
        <v>144001.53644616739</v>
      </c>
      <c r="U74" s="148">
        <v>0</v>
      </c>
      <c r="V74" s="148">
        <v>0</v>
      </c>
      <c r="W74" s="148">
        <v>56177.528892959497</v>
      </c>
      <c r="X74" s="148">
        <v>56177.528892959497</v>
      </c>
    </row>
    <row r="75" spans="1:24">
      <c r="A75" t="s">
        <v>472</v>
      </c>
      <c r="B75" t="s">
        <v>473</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0" t="s">
        <v>232</v>
      </c>
      <c r="Q75" s="148">
        <v>0</v>
      </c>
      <c r="R75" s="148">
        <v>0</v>
      </c>
      <c r="S75" s="148">
        <v>0</v>
      </c>
      <c r="T75" s="148">
        <v>0</v>
      </c>
      <c r="U75" s="148">
        <v>0</v>
      </c>
      <c r="V75" s="148">
        <v>0</v>
      </c>
      <c r="W75" s="148">
        <v>0</v>
      </c>
      <c r="X75" s="148">
        <v>0</v>
      </c>
    </row>
    <row r="76" spans="1:24">
      <c r="A76" t="s">
        <v>474</v>
      </c>
      <c r="B76" t="s">
        <v>475</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0" t="s">
        <v>497</v>
      </c>
      <c r="Q76" s="148">
        <v>0</v>
      </c>
      <c r="R76" s="148">
        <v>0</v>
      </c>
      <c r="S76" s="148">
        <v>0</v>
      </c>
      <c r="T76" s="148">
        <v>0</v>
      </c>
      <c r="U76" s="148">
        <v>0</v>
      </c>
      <c r="V76" s="148">
        <v>0</v>
      </c>
      <c r="W76" s="148">
        <v>0</v>
      </c>
      <c r="X76" s="148">
        <v>0</v>
      </c>
    </row>
    <row r="77" spans="1:24">
      <c r="A77" t="s">
        <v>495</v>
      </c>
      <c r="B77" t="s">
        <v>496</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0" t="s">
        <v>229</v>
      </c>
      <c r="Q77" s="148">
        <v>0</v>
      </c>
      <c r="R77" s="148">
        <v>0</v>
      </c>
      <c r="S77" s="148">
        <v>0</v>
      </c>
      <c r="T77" s="148">
        <v>0</v>
      </c>
      <c r="U77" s="148">
        <v>0</v>
      </c>
      <c r="V77" s="148">
        <v>0</v>
      </c>
      <c r="W77" s="148">
        <v>0</v>
      </c>
      <c r="X77" s="148">
        <v>0</v>
      </c>
    </row>
    <row r="78" spans="1:24">
      <c r="A78" t="s">
        <v>497</v>
      </c>
      <c r="B78" t="s">
        <v>498</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0" t="s">
        <v>245</v>
      </c>
      <c r="Q78" s="148">
        <v>257522.73058877842</v>
      </c>
      <c r="R78" s="148">
        <v>9445.3645027679613</v>
      </c>
      <c r="S78" s="148">
        <v>1383852.2795763866</v>
      </c>
      <c r="T78" s="148">
        <v>1650820.3746679327</v>
      </c>
      <c r="U78" s="148">
        <v>96679.76280455169</v>
      </c>
      <c r="V78" s="148">
        <v>2232.242758361811</v>
      </c>
      <c r="W78" s="148">
        <v>368904.42417348805</v>
      </c>
      <c r="X78" s="148">
        <v>467816.42973640154</v>
      </c>
    </row>
    <row r="79" spans="1:24">
      <c r="A79" t="s">
        <v>497</v>
      </c>
      <c r="B79" t="s">
        <v>499</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497</v>
      </c>
      <c r="B80" t="s">
        <v>500</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198</v>
      </c>
      <c r="B81" t="s">
        <v>793</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800</v>
      </c>
      <c r="B82" t="s">
        <v>802</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1650820.3746679327</v>
      </c>
      <c r="H83" s="144">
        <f t="shared" ref="H83:N83" si="18">SUM(H37:H82)</f>
        <v>257522.73058877842</v>
      </c>
      <c r="I83" s="144">
        <f t="shared" si="18"/>
        <v>9445.3645027679613</v>
      </c>
      <c r="J83" s="144">
        <f t="shared" si="18"/>
        <v>1383852.2795763866</v>
      </c>
      <c r="K83" s="144">
        <f t="shared" si="18"/>
        <v>467816.42973640154</v>
      </c>
      <c r="L83" s="144">
        <f t="shared" si="18"/>
        <v>96679.76280455169</v>
      </c>
      <c r="M83" s="144">
        <f t="shared" si="18"/>
        <v>2232.242758361811</v>
      </c>
      <c r="N83" s="144">
        <f t="shared" si="18"/>
        <v>368904.42417348805</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landscape" r:id="rId2"/>
  <headerFooter>
    <oddHeader>&amp;L&amp;12Avista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4BD3-BE5E-46C1-83F0-8EA237DC7B2C}">
  <dimension ref="A1:M22"/>
  <sheetViews>
    <sheetView zoomScaleNormal="100" workbookViewId="0"/>
  </sheetViews>
  <sheetFormatPr defaultColWidth="9.109375" defaultRowHeight="14.4"/>
  <cols>
    <col min="1" max="1" width="48.6640625" style="219" customWidth="1"/>
    <col min="2" max="2" width="5.44140625" style="219" bestFit="1" customWidth="1"/>
    <col min="3" max="3" width="7.44140625" style="219" bestFit="1" customWidth="1"/>
    <col min="4" max="4" width="5.5546875" style="220" bestFit="1" customWidth="1"/>
    <col min="5" max="5" width="7.5546875" style="221" bestFit="1" customWidth="1"/>
    <col min="6" max="6" width="7.33203125" style="221" bestFit="1" customWidth="1"/>
    <col min="7" max="7" width="3.6640625" style="222" customWidth="1"/>
    <col min="8" max="8" width="11" style="220" customWidth="1"/>
    <col min="9" max="9" width="1.5546875" style="220" customWidth="1"/>
    <col min="10" max="10" width="10.6640625" style="219" bestFit="1" customWidth="1"/>
    <col min="11" max="11" width="1.5546875" style="219" customWidth="1"/>
    <col min="12" max="12" width="9.33203125" style="219" bestFit="1" customWidth="1"/>
    <col min="13" max="13" width="19.6640625" style="219" customWidth="1"/>
    <col min="14" max="16" width="9.109375" style="219"/>
    <col min="17" max="17" width="21.6640625" style="219" bestFit="1" customWidth="1"/>
    <col min="18" max="18" width="10.5546875" style="219" bestFit="1" customWidth="1"/>
    <col min="19" max="16384" width="9.109375" style="219"/>
  </cols>
  <sheetData>
    <row r="1" spans="1:13">
      <c r="A1" s="219" t="s">
        <v>868</v>
      </c>
    </row>
    <row r="2" spans="1:13">
      <c r="A2" s="219" t="s">
        <v>869</v>
      </c>
    </row>
    <row r="3" spans="1:13">
      <c r="A3" s="219" t="s">
        <v>870</v>
      </c>
    </row>
    <row r="5" spans="1:13" ht="15" thickBot="1">
      <c r="A5" s="219" t="s">
        <v>871</v>
      </c>
    </row>
    <row r="6" spans="1:13" ht="15" thickBot="1">
      <c r="G6" s="223"/>
      <c r="H6" s="300" t="s">
        <v>872</v>
      </c>
      <c r="I6" s="301"/>
      <c r="J6" s="301"/>
      <c r="K6" s="301"/>
      <c r="L6" s="302"/>
    </row>
    <row r="7" spans="1:13">
      <c r="E7" s="222" t="s">
        <v>873</v>
      </c>
      <c r="F7" s="222" t="s">
        <v>61</v>
      </c>
      <c r="H7" s="224" t="s">
        <v>34</v>
      </c>
      <c r="I7" s="224"/>
      <c r="J7" s="224" t="s">
        <v>873</v>
      </c>
      <c r="K7" s="225"/>
      <c r="L7" s="224" t="s">
        <v>61</v>
      </c>
    </row>
    <row r="8" spans="1:13">
      <c r="A8" s="226"/>
      <c r="B8" s="220"/>
      <c r="C8" s="220"/>
      <c r="E8" s="222" t="s">
        <v>268</v>
      </c>
      <c r="F8" s="222" t="s">
        <v>268</v>
      </c>
      <c r="H8" s="224" t="s">
        <v>30</v>
      </c>
      <c r="I8" s="224"/>
      <c r="J8" s="224" t="s">
        <v>268</v>
      </c>
      <c r="K8" s="225"/>
      <c r="L8" s="224" t="s">
        <v>268</v>
      </c>
    </row>
    <row r="9" spans="1:13">
      <c r="B9" s="227"/>
      <c r="C9" s="227"/>
      <c r="E9" s="228" t="s">
        <v>874</v>
      </c>
      <c r="F9" s="228" t="s">
        <v>874</v>
      </c>
      <c r="H9" s="224"/>
      <c r="I9" s="224"/>
      <c r="J9" s="224" t="s">
        <v>874</v>
      </c>
      <c r="K9" s="227"/>
      <c r="L9" s="224" t="s">
        <v>874</v>
      </c>
    </row>
    <row r="10" spans="1:13">
      <c r="A10" s="229" t="s">
        <v>875</v>
      </c>
      <c r="B10" s="227" t="s">
        <v>49</v>
      </c>
      <c r="C10" s="227" t="s">
        <v>40</v>
      </c>
      <c r="D10" s="227" t="s">
        <v>876</v>
      </c>
    </row>
    <row r="11" spans="1:13">
      <c r="A11" s="229"/>
      <c r="B11" s="227"/>
      <c r="C11" s="227"/>
      <c r="D11" s="227"/>
    </row>
    <row r="12" spans="1:13" ht="28.8">
      <c r="A12" s="230" t="s">
        <v>877</v>
      </c>
      <c r="B12" s="231"/>
      <c r="C12" s="232"/>
      <c r="D12" s="233"/>
      <c r="E12" s="234"/>
      <c r="F12" s="234"/>
      <c r="H12" s="235"/>
      <c r="J12" s="236"/>
      <c r="M12" s="237" t="s">
        <v>128</v>
      </c>
    </row>
    <row r="13" spans="1:13">
      <c r="A13" s="238" t="s">
        <v>878</v>
      </c>
      <c r="B13" s="239">
        <v>2060</v>
      </c>
      <c r="C13" s="232" t="s">
        <v>267</v>
      </c>
      <c r="D13" s="233" t="s">
        <v>21</v>
      </c>
      <c r="E13" s="234">
        <v>0.65639999999999998</v>
      </c>
      <c r="F13" s="234">
        <v>0</v>
      </c>
      <c r="H13" s="235">
        <f>74490+40110</f>
        <v>114600</v>
      </c>
      <c r="I13" s="235"/>
      <c r="J13" s="236">
        <f t="shared" ref="J13:J15" si="0">H13*E13</f>
        <v>75223.44</v>
      </c>
      <c r="K13" s="240"/>
      <c r="L13" s="236">
        <f t="shared" ref="L13:L15" si="1">H13*F13</f>
        <v>0</v>
      </c>
      <c r="M13" s="219" t="s">
        <v>583</v>
      </c>
    </row>
    <row r="14" spans="1:13">
      <c r="A14" s="238" t="s">
        <v>879</v>
      </c>
      <c r="B14" s="239">
        <v>2470</v>
      </c>
      <c r="C14" s="232" t="s">
        <v>267</v>
      </c>
      <c r="D14" s="233" t="s">
        <v>21</v>
      </c>
      <c r="E14" s="234">
        <v>0.65639999999999998</v>
      </c>
      <c r="F14" s="234">
        <v>0</v>
      </c>
      <c r="H14" s="284">
        <v>38706</v>
      </c>
      <c r="I14" s="284"/>
      <c r="J14" s="285">
        <v>25406.618399999999</v>
      </c>
      <c r="K14" s="240"/>
      <c r="L14" s="236">
        <f t="shared" si="1"/>
        <v>0</v>
      </c>
      <c r="M14" s="219" t="s">
        <v>583</v>
      </c>
    </row>
    <row r="15" spans="1:13">
      <c r="A15" s="238" t="s">
        <v>880</v>
      </c>
      <c r="B15" s="239">
        <v>2063</v>
      </c>
      <c r="C15" s="232" t="s">
        <v>267</v>
      </c>
      <c r="D15" s="233" t="s">
        <v>21</v>
      </c>
      <c r="E15" s="234">
        <v>0.65639999999999998</v>
      </c>
      <c r="F15" s="234">
        <v>0</v>
      </c>
      <c r="H15" s="241">
        <v>100000</v>
      </c>
      <c r="I15" s="241"/>
      <c r="J15" s="242">
        <f t="shared" si="0"/>
        <v>65640</v>
      </c>
      <c r="K15" s="240"/>
      <c r="L15" s="236">
        <f t="shared" si="1"/>
        <v>0</v>
      </c>
      <c r="M15" s="219" t="s">
        <v>583</v>
      </c>
    </row>
    <row r="16" spans="1:13">
      <c r="A16" s="243" t="s">
        <v>881</v>
      </c>
      <c r="B16" s="244"/>
      <c r="C16" s="245"/>
      <c r="D16" s="246"/>
      <c r="H16" s="247">
        <f>SUM(H13:H15)</f>
        <v>253306</v>
      </c>
      <c r="I16" s="247"/>
      <c r="J16" s="247">
        <f>SUM(J13:J15)</f>
        <v>166270.05840000001</v>
      </c>
      <c r="K16" s="248"/>
      <c r="L16" s="247">
        <f>SUM(L13:L15)</f>
        <v>0</v>
      </c>
    </row>
    <row r="17" spans="1:12">
      <c r="A17" s="229"/>
      <c r="B17" s="227"/>
      <c r="C17" s="227"/>
      <c r="D17" s="227"/>
    </row>
    <row r="18" spans="1:12">
      <c r="A18" s="249"/>
      <c r="B18" s="250"/>
      <c r="D18" s="219"/>
      <c r="E18" s="234"/>
      <c r="H18" s="235"/>
      <c r="I18" s="235"/>
      <c r="J18" s="236"/>
      <c r="K18" s="240"/>
      <c r="L18" s="240"/>
    </row>
    <row r="19" spans="1:12" s="252" customFormat="1" ht="15" thickBot="1">
      <c r="A19" s="251" t="s">
        <v>882</v>
      </c>
      <c r="B19" s="244"/>
      <c r="E19" s="253"/>
      <c r="F19" s="254"/>
      <c r="G19" s="223"/>
      <c r="H19" s="255">
        <f>H16</f>
        <v>253306</v>
      </c>
      <c r="I19" s="247"/>
      <c r="J19" s="286">
        <f>J16</f>
        <v>166270.05840000001</v>
      </c>
      <c r="K19" s="256"/>
      <c r="L19" s="255">
        <f>L16</f>
        <v>0</v>
      </c>
    </row>
    <row r="22" spans="1:12">
      <c r="A22" s="252"/>
    </row>
  </sheetData>
  <mergeCells count="1">
    <mergeCell ref="H6:L6"/>
  </mergeCells>
  <pageMargins left="0.7" right="0.7" top="0.75" bottom="0.75" header="0.3" footer="0.3"/>
  <pageSetup scale="66" orientation="landscape" horizontalDpi="1200" verticalDpi="1200" r:id="rId1"/>
  <headerFooter>
    <oddHeader>&amp;LAvista
Ms. Schultz Workpapers&amp;R&amp;F
Workpaper Ref. &amp;A</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8"/>
  <sheetViews>
    <sheetView zoomScaleNormal="100" zoomScaleSheetLayoutView="40" zoomScalePageLayoutView="55" workbookViewId="0">
      <pane ySplit="4" topLeftCell="A5" activePane="bottomLeft" state="frozen"/>
      <selection pane="bottomLeft"/>
    </sheetView>
  </sheetViews>
  <sheetFormatPr defaultColWidth="9.109375" defaultRowHeight="13.8" outlineLevelCol="1"/>
  <cols>
    <col min="1" max="2" width="7" style="83" customWidth="1"/>
    <col min="3" max="3" width="6.33203125" style="83" customWidth="1"/>
    <col min="4" max="4" width="26.88671875" style="83" customWidth="1"/>
    <col min="5" max="5" width="24.88671875" style="83" customWidth="1"/>
    <col min="6" max="6" width="33.6640625" style="83" customWidth="1"/>
    <col min="7" max="7" width="10.33203125" style="86" customWidth="1"/>
    <col min="8" max="8" width="30.3320312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514</v>
      </c>
      <c r="BV1" s="83" t="s">
        <v>515</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508</v>
      </c>
      <c r="B4" s="121" t="s">
        <v>40</v>
      </c>
      <c r="C4" s="121" t="s">
        <v>41</v>
      </c>
      <c r="D4" s="121" t="s">
        <v>128</v>
      </c>
      <c r="E4" s="124" t="s">
        <v>131</v>
      </c>
      <c r="F4" s="121" t="s">
        <v>132</v>
      </c>
      <c r="G4" s="121" t="s">
        <v>49</v>
      </c>
      <c r="H4" s="121" t="s">
        <v>140</v>
      </c>
      <c r="I4" s="121" t="s">
        <v>129</v>
      </c>
      <c r="J4" s="130" t="s">
        <v>141</v>
      </c>
      <c r="K4" s="130" t="s">
        <v>142</v>
      </c>
      <c r="L4" s="130" t="s">
        <v>143</v>
      </c>
      <c r="M4" s="124" t="s">
        <v>127</v>
      </c>
      <c r="N4" s="123" t="s">
        <v>510</v>
      </c>
      <c r="O4" s="123" t="s">
        <v>511</v>
      </c>
      <c r="P4" s="122" t="s">
        <v>512</v>
      </c>
      <c r="Q4" s="122" t="s">
        <v>513</v>
      </c>
      <c r="R4" s="120" t="s">
        <v>126</v>
      </c>
      <c r="S4" s="120" t="s">
        <v>125</v>
      </c>
      <c r="T4" s="120" t="s">
        <v>124</v>
      </c>
      <c r="U4" s="120" t="s">
        <v>123</v>
      </c>
      <c r="V4" s="120" t="s">
        <v>122</v>
      </c>
      <c r="W4" s="120" t="s">
        <v>121</v>
      </c>
      <c r="X4" s="120" t="s">
        <v>120</v>
      </c>
      <c r="Y4" s="120" t="s">
        <v>119</v>
      </c>
      <c r="Z4" s="120" t="s">
        <v>118</v>
      </c>
      <c r="AA4" s="120" t="s">
        <v>117</v>
      </c>
      <c r="AB4" s="120" t="s">
        <v>116</v>
      </c>
      <c r="AC4" s="120" t="s">
        <v>115</v>
      </c>
      <c r="AD4" s="120" t="s">
        <v>138</v>
      </c>
      <c r="AE4" s="83" t="s">
        <v>36</v>
      </c>
      <c r="AF4" s="120" t="s">
        <v>114</v>
      </c>
      <c r="AG4" s="120" t="s">
        <v>113</v>
      </c>
      <c r="AH4" s="120" t="s">
        <v>112</v>
      </c>
      <c r="AI4" s="120" t="s">
        <v>111</v>
      </c>
      <c r="AJ4" s="120" t="s">
        <v>110</v>
      </c>
      <c r="AK4" s="120" t="s">
        <v>109</v>
      </c>
      <c r="AL4" s="120" t="s">
        <v>108</v>
      </c>
      <c r="AM4" s="120" t="s">
        <v>107</v>
      </c>
      <c r="AN4" s="120" t="s">
        <v>106</v>
      </c>
      <c r="AO4" s="120" t="s">
        <v>105</v>
      </c>
      <c r="AP4" s="120" t="s">
        <v>104</v>
      </c>
      <c r="AQ4" s="120" t="s">
        <v>103</v>
      </c>
      <c r="AR4" s="120" t="s">
        <v>139</v>
      </c>
      <c r="AS4" s="83" t="s">
        <v>102</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101</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102</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101</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509</v>
      </c>
      <c r="B5" s="154" t="s">
        <v>267</v>
      </c>
      <c r="C5" s="154" t="s">
        <v>21</v>
      </c>
      <c r="D5" t="s">
        <v>583</v>
      </c>
      <c r="E5" s="105" t="s">
        <v>57</v>
      </c>
      <c r="F5" t="s">
        <v>269</v>
      </c>
      <c r="G5" t="s">
        <v>295</v>
      </c>
      <c r="H5" t="s">
        <v>296</v>
      </c>
      <c r="I5" t="s">
        <v>297</v>
      </c>
      <c r="J5" t="s">
        <v>584</v>
      </c>
      <c r="K5" s="154" t="s">
        <v>501</v>
      </c>
      <c r="L5" s="154" t="s">
        <v>505</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509</v>
      </c>
      <c r="B6" s="154" t="s">
        <v>267</v>
      </c>
      <c r="C6" s="154" t="s">
        <v>21</v>
      </c>
      <c r="D6" t="s">
        <v>583</v>
      </c>
      <c r="E6" s="105" t="s">
        <v>54</v>
      </c>
      <c r="F6" t="s">
        <v>270</v>
      </c>
      <c r="G6" t="s">
        <v>298</v>
      </c>
      <c r="H6" t="s">
        <v>299</v>
      </c>
      <c r="I6" t="s">
        <v>585</v>
      </c>
      <c r="J6" t="s">
        <v>586</v>
      </c>
      <c r="K6" s="154" t="s">
        <v>501</v>
      </c>
      <c r="L6" s="154" t="s">
        <v>505</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509</v>
      </c>
      <c r="B7" s="154" t="s">
        <v>267</v>
      </c>
      <c r="C7" s="154" t="s">
        <v>21</v>
      </c>
      <c r="D7" s="137" t="s">
        <v>583</v>
      </c>
      <c r="E7" s="105" t="s">
        <v>54</v>
      </c>
      <c r="F7" t="s">
        <v>270</v>
      </c>
      <c r="G7" t="s">
        <v>298</v>
      </c>
      <c r="H7" t="s">
        <v>299</v>
      </c>
      <c r="I7" t="s">
        <v>587</v>
      </c>
      <c r="J7" t="s">
        <v>588</v>
      </c>
      <c r="K7" s="154" t="s">
        <v>501</v>
      </c>
      <c r="L7" s="154" t="s">
        <v>505</v>
      </c>
      <c r="M7" s="119" t="str">
        <f t="shared" si="4"/>
        <v>ED.AN</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509</v>
      </c>
      <c r="B8" s="154" t="s">
        <v>267</v>
      </c>
      <c r="C8" s="154" t="s">
        <v>21</v>
      </c>
      <c r="D8" s="137" t="s">
        <v>583</v>
      </c>
      <c r="E8" s="105" t="s">
        <v>54</v>
      </c>
      <c r="F8" t="s">
        <v>270</v>
      </c>
      <c r="G8" t="s">
        <v>298</v>
      </c>
      <c r="H8" t="s">
        <v>299</v>
      </c>
      <c r="I8" t="s">
        <v>301</v>
      </c>
      <c r="J8" t="s">
        <v>589</v>
      </c>
      <c r="K8" s="154" t="s">
        <v>501</v>
      </c>
      <c r="L8" s="154" t="s">
        <v>505</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509</v>
      </c>
      <c r="B9" s="154" t="s">
        <v>267</v>
      </c>
      <c r="C9" s="154" t="s">
        <v>21</v>
      </c>
      <c r="D9" s="137" t="s">
        <v>583</v>
      </c>
      <c r="E9" s="105" t="s">
        <v>54</v>
      </c>
      <c r="F9" t="s">
        <v>270</v>
      </c>
      <c r="G9" t="s">
        <v>298</v>
      </c>
      <c r="H9" t="s">
        <v>299</v>
      </c>
      <c r="I9" t="s">
        <v>300</v>
      </c>
      <c r="J9" t="s">
        <v>590</v>
      </c>
      <c r="K9" s="154" t="s">
        <v>501</v>
      </c>
      <c r="L9" s="154" t="s">
        <v>505</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509</v>
      </c>
      <c r="B10" s="154" t="s">
        <v>267</v>
      </c>
      <c r="C10" s="154" t="s">
        <v>268</v>
      </c>
      <c r="D10" s="137" t="s">
        <v>583</v>
      </c>
      <c r="E10" s="105" t="s">
        <v>57</v>
      </c>
      <c r="F10" t="s">
        <v>271</v>
      </c>
      <c r="G10" t="s">
        <v>302</v>
      </c>
      <c r="H10" t="s">
        <v>303</v>
      </c>
      <c r="I10" t="s">
        <v>591</v>
      </c>
      <c r="J10" t="s">
        <v>592</v>
      </c>
      <c r="K10" s="154" t="s">
        <v>501</v>
      </c>
      <c r="L10" s="154" t="s">
        <v>504</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509</v>
      </c>
      <c r="B11" s="154" t="s">
        <v>267</v>
      </c>
      <c r="C11" s="154" t="s">
        <v>21</v>
      </c>
      <c r="D11" s="137" t="s">
        <v>583</v>
      </c>
      <c r="E11" s="105" t="s">
        <v>57</v>
      </c>
      <c r="F11" t="s">
        <v>271</v>
      </c>
      <c r="G11" t="s">
        <v>302</v>
      </c>
      <c r="H11" t="s">
        <v>303</v>
      </c>
      <c r="I11" t="s">
        <v>593</v>
      </c>
      <c r="J11" t="s">
        <v>594</v>
      </c>
      <c r="K11" s="154" t="s">
        <v>501</v>
      </c>
      <c r="L11" s="154" t="s">
        <v>504</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509</v>
      </c>
      <c r="B12" s="154" t="s">
        <v>267</v>
      </c>
      <c r="C12" s="154" t="s">
        <v>268</v>
      </c>
      <c r="D12" s="137" t="s">
        <v>583</v>
      </c>
      <c r="E12" s="105" t="s">
        <v>57</v>
      </c>
      <c r="F12" t="s">
        <v>271</v>
      </c>
      <c r="G12" t="s">
        <v>302</v>
      </c>
      <c r="H12" t="s">
        <v>303</v>
      </c>
      <c r="I12" t="s">
        <v>595</v>
      </c>
      <c r="J12" t="s">
        <v>596</v>
      </c>
      <c r="K12" s="154" t="s">
        <v>501</v>
      </c>
      <c r="L12" s="154" t="s">
        <v>504</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509</v>
      </c>
      <c r="B13" s="154" t="s">
        <v>267</v>
      </c>
      <c r="C13" s="154" t="s">
        <v>21</v>
      </c>
      <c r="D13" s="137" t="s">
        <v>583</v>
      </c>
      <c r="E13" s="105" t="s">
        <v>57</v>
      </c>
      <c r="F13" t="s">
        <v>271</v>
      </c>
      <c r="G13" t="s">
        <v>302</v>
      </c>
      <c r="H13" t="s">
        <v>303</v>
      </c>
      <c r="I13" t="s">
        <v>597</v>
      </c>
      <c r="J13" t="s">
        <v>598</v>
      </c>
      <c r="K13" s="154" t="s">
        <v>501</v>
      </c>
      <c r="L13" s="154" t="s">
        <v>504</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509</v>
      </c>
      <c r="B14" s="154" t="s">
        <v>267</v>
      </c>
      <c r="C14" s="154" t="s">
        <v>268</v>
      </c>
      <c r="D14" s="137" t="s">
        <v>583</v>
      </c>
      <c r="E14" s="105" t="s">
        <v>57</v>
      </c>
      <c r="F14" t="s">
        <v>271</v>
      </c>
      <c r="G14" t="s">
        <v>302</v>
      </c>
      <c r="H14" t="s">
        <v>303</v>
      </c>
      <c r="I14" t="s">
        <v>599</v>
      </c>
      <c r="J14" t="s">
        <v>600</v>
      </c>
      <c r="K14" s="154" t="s">
        <v>501</v>
      </c>
      <c r="L14" s="154" t="s">
        <v>504</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509</v>
      </c>
      <c r="B15" s="154" t="s">
        <v>267</v>
      </c>
      <c r="C15" s="154" t="s">
        <v>21</v>
      </c>
      <c r="D15" s="137" t="s">
        <v>583</v>
      </c>
      <c r="E15" s="105" t="s">
        <v>57</v>
      </c>
      <c r="F15" t="s">
        <v>271</v>
      </c>
      <c r="G15" t="s">
        <v>302</v>
      </c>
      <c r="H15" t="s">
        <v>303</v>
      </c>
      <c r="I15" t="s">
        <v>601</v>
      </c>
      <c r="J15" t="s">
        <v>602</v>
      </c>
      <c r="K15" s="154" t="s">
        <v>501</v>
      </c>
      <c r="L15" s="154" t="s">
        <v>504</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509</v>
      </c>
      <c r="B16" s="154" t="s">
        <v>267</v>
      </c>
      <c r="C16" s="154" t="s">
        <v>268</v>
      </c>
      <c r="D16" s="137" t="s">
        <v>583</v>
      </c>
      <c r="E16" s="105" t="s">
        <v>57</v>
      </c>
      <c r="F16" t="s">
        <v>271</v>
      </c>
      <c r="G16" t="s">
        <v>302</v>
      </c>
      <c r="H16" t="s">
        <v>303</v>
      </c>
      <c r="I16" t="s">
        <v>603</v>
      </c>
      <c r="J16" t="s">
        <v>604</v>
      </c>
      <c r="K16" s="154" t="s">
        <v>501</v>
      </c>
      <c r="L16" s="154" t="s">
        <v>504</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509</v>
      </c>
      <c r="B17" s="154" t="s">
        <v>267</v>
      </c>
      <c r="C17" s="154" t="s">
        <v>268</v>
      </c>
      <c r="D17" s="137" t="s">
        <v>583</v>
      </c>
      <c r="E17" s="105" t="s">
        <v>57</v>
      </c>
      <c r="F17" t="s">
        <v>271</v>
      </c>
      <c r="G17" t="s">
        <v>302</v>
      </c>
      <c r="H17" t="s">
        <v>303</v>
      </c>
      <c r="I17" t="s">
        <v>605</v>
      </c>
      <c r="J17" t="s">
        <v>606</v>
      </c>
      <c r="K17" s="154" t="s">
        <v>501</v>
      </c>
      <c r="L17" s="154" t="s">
        <v>504</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509</v>
      </c>
      <c r="B18" s="154" t="s">
        <v>267</v>
      </c>
      <c r="C18" s="154" t="s">
        <v>268</v>
      </c>
      <c r="D18" s="137" t="s">
        <v>583</v>
      </c>
      <c r="E18" s="105" t="s">
        <v>57</v>
      </c>
      <c r="F18" t="s">
        <v>271</v>
      </c>
      <c r="G18" t="s">
        <v>302</v>
      </c>
      <c r="H18" t="s">
        <v>303</v>
      </c>
      <c r="I18" t="s">
        <v>304</v>
      </c>
      <c r="J18" t="s">
        <v>607</v>
      </c>
      <c r="K18" s="154" t="s">
        <v>501</v>
      </c>
      <c r="L18" s="154" t="s">
        <v>504</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509</v>
      </c>
      <c r="B19" s="154" t="s">
        <v>267</v>
      </c>
      <c r="C19" s="154" t="s">
        <v>21</v>
      </c>
      <c r="D19" s="137" t="s">
        <v>583</v>
      </c>
      <c r="E19" s="105" t="s">
        <v>57</v>
      </c>
      <c r="F19" t="s">
        <v>271</v>
      </c>
      <c r="G19" t="s">
        <v>302</v>
      </c>
      <c r="H19" t="s">
        <v>303</v>
      </c>
      <c r="I19" t="s">
        <v>608</v>
      </c>
      <c r="J19" t="s">
        <v>609</v>
      </c>
      <c r="K19" s="154" t="s">
        <v>501</v>
      </c>
      <c r="L19" s="154" t="s">
        <v>504</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509</v>
      </c>
      <c r="B20" s="154" t="s">
        <v>267</v>
      </c>
      <c r="C20" s="154" t="s">
        <v>268</v>
      </c>
      <c r="D20" s="137" t="s">
        <v>583</v>
      </c>
      <c r="E20" s="105" t="s">
        <v>57</v>
      </c>
      <c r="F20" t="s">
        <v>271</v>
      </c>
      <c r="G20" t="s">
        <v>302</v>
      </c>
      <c r="H20" t="s">
        <v>303</v>
      </c>
      <c r="I20" t="s">
        <v>307</v>
      </c>
      <c r="J20" t="s">
        <v>610</v>
      </c>
      <c r="K20" s="154" t="s">
        <v>501</v>
      </c>
      <c r="L20" s="154" t="s">
        <v>504</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509</v>
      </c>
      <c r="B21" s="154" t="s">
        <v>267</v>
      </c>
      <c r="C21" s="154" t="s">
        <v>268</v>
      </c>
      <c r="D21" s="137" t="s">
        <v>583</v>
      </c>
      <c r="E21" s="105" t="s">
        <v>57</v>
      </c>
      <c r="F21" t="s">
        <v>271</v>
      </c>
      <c r="G21" t="s">
        <v>302</v>
      </c>
      <c r="H21" t="s">
        <v>303</v>
      </c>
      <c r="I21" t="s">
        <v>305</v>
      </c>
      <c r="J21" t="s">
        <v>611</v>
      </c>
      <c r="K21" s="154" t="s">
        <v>501</v>
      </c>
      <c r="L21" s="154" t="s">
        <v>504</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509</v>
      </c>
      <c r="B22" s="154" t="s">
        <v>267</v>
      </c>
      <c r="C22" s="154" t="s">
        <v>268</v>
      </c>
      <c r="D22" s="137" t="s">
        <v>583</v>
      </c>
      <c r="E22" s="105" t="s">
        <v>57</v>
      </c>
      <c r="F22" t="s">
        <v>271</v>
      </c>
      <c r="G22" t="s">
        <v>302</v>
      </c>
      <c r="H22" t="s">
        <v>303</v>
      </c>
      <c r="I22" t="s">
        <v>612</v>
      </c>
      <c r="J22" t="s">
        <v>613</v>
      </c>
      <c r="K22" s="154" t="s">
        <v>501</v>
      </c>
      <c r="L22" s="154" t="s">
        <v>504</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509</v>
      </c>
      <c r="B23" s="154" t="s">
        <v>267</v>
      </c>
      <c r="C23" s="154" t="s">
        <v>268</v>
      </c>
      <c r="D23" s="137" t="s">
        <v>583</v>
      </c>
      <c r="E23" s="105" t="s">
        <v>57</v>
      </c>
      <c r="F23" t="s">
        <v>271</v>
      </c>
      <c r="G23" t="s">
        <v>302</v>
      </c>
      <c r="H23" t="s">
        <v>303</v>
      </c>
      <c r="I23" t="s">
        <v>614</v>
      </c>
      <c r="J23" t="s">
        <v>615</v>
      </c>
      <c r="K23" s="154" t="s">
        <v>501</v>
      </c>
      <c r="L23" s="154" t="s">
        <v>504</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509</v>
      </c>
      <c r="B24" s="154" t="s">
        <v>267</v>
      </c>
      <c r="C24" s="154" t="s">
        <v>268</v>
      </c>
      <c r="D24" s="137" t="s">
        <v>583</v>
      </c>
      <c r="E24" s="105" t="s">
        <v>57</v>
      </c>
      <c r="F24" t="s">
        <v>271</v>
      </c>
      <c r="G24" t="s">
        <v>302</v>
      </c>
      <c r="H24" t="s">
        <v>303</v>
      </c>
      <c r="I24" t="s">
        <v>616</v>
      </c>
      <c r="J24" t="s">
        <v>617</v>
      </c>
      <c r="K24" s="154" t="s">
        <v>501</v>
      </c>
      <c r="L24" s="154" t="s">
        <v>504</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509</v>
      </c>
      <c r="B25" s="154" t="s">
        <v>267</v>
      </c>
      <c r="C25" s="154" t="s">
        <v>21</v>
      </c>
      <c r="D25" s="137" t="s">
        <v>583</v>
      </c>
      <c r="E25" s="105" t="s">
        <v>57</v>
      </c>
      <c r="F25" t="s">
        <v>271</v>
      </c>
      <c r="G25" t="s">
        <v>302</v>
      </c>
      <c r="H25" t="s">
        <v>303</v>
      </c>
      <c r="I25" t="s">
        <v>618</v>
      </c>
      <c r="J25" t="s">
        <v>619</v>
      </c>
      <c r="K25" s="154" t="s">
        <v>501</v>
      </c>
      <c r="L25" s="154" t="s">
        <v>504</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509</v>
      </c>
      <c r="B26" s="154" t="s">
        <v>267</v>
      </c>
      <c r="C26" s="154" t="s">
        <v>268</v>
      </c>
      <c r="D26" s="137" t="s">
        <v>583</v>
      </c>
      <c r="E26" s="105" t="s">
        <v>57</v>
      </c>
      <c r="F26" t="s">
        <v>271</v>
      </c>
      <c r="G26" t="s">
        <v>302</v>
      </c>
      <c r="H26" t="s">
        <v>303</v>
      </c>
      <c r="I26" t="s">
        <v>308</v>
      </c>
      <c r="J26" t="s">
        <v>620</v>
      </c>
      <c r="K26" s="154" t="s">
        <v>501</v>
      </c>
      <c r="L26" s="154" t="s">
        <v>504</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509</v>
      </c>
      <c r="B27" s="154" t="s">
        <v>267</v>
      </c>
      <c r="C27" s="154" t="s">
        <v>268</v>
      </c>
      <c r="D27" s="137" t="s">
        <v>583</v>
      </c>
      <c r="E27" s="105" t="s">
        <v>57</v>
      </c>
      <c r="F27" t="s">
        <v>271</v>
      </c>
      <c r="G27" t="s">
        <v>302</v>
      </c>
      <c r="H27" t="s">
        <v>303</v>
      </c>
      <c r="I27" t="s">
        <v>306</v>
      </c>
      <c r="J27" t="s">
        <v>621</v>
      </c>
      <c r="K27" s="154" t="s">
        <v>501</v>
      </c>
      <c r="L27" s="154" t="s">
        <v>504</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509</v>
      </c>
      <c r="B28" s="154" t="s">
        <v>267</v>
      </c>
      <c r="C28" s="154" t="s">
        <v>268</v>
      </c>
      <c r="D28" s="137" t="s">
        <v>583</v>
      </c>
      <c r="E28" s="105" t="s">
        <v>57</v>
      </c>
      <c r="F28" t="s">
        <v>271</v>
      </c>
      <c r="G28" t="s">
        <v>302</v>
      </c>
      <c r="H28" t="s">
        <v>303</v>
      </c>
      <c r="I28" t="s">
        <v>622</v>
      </c>
      <c r="J28" t="s">
        <v>623</v>
      </c>
      <c r="K28" s="154" t="s">
        <v>501</v>
      </c>
      <c r="L28" s="154" t="s">
        <v>504</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864</v>
      </c>
      <c r="B29" s="154" t="s">
        <v>267</v>
      </c>
      <c r="C29" s="154" t="s">
        <v>21</v>
      </c>
      <c r="D29" s="137" t="s">
        <v>53</v>
      </c>
      <c r="E29" s="105" t="s">
        <v>53</v>
      </c>
      <c r="F29" t="s">
        <v>272</v>
      </c>
      <c r="G29" t="s">
        <v>309</v>
      </c>
      <c r="H29" t="s">
        <v>310</v>
      </c>
      <c r="I29" t="s">
        <v>311</v>
      </c>
      <c r="J29" t="s">
        <v>624</v>
      </c>
      <c r="K29" s="154" t="s">
        <v>501</v>
      </c>
      <c r="L29" s="154" t="s">
        <v>504</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864</v>
      </c>
      <c r="B30" s="154" t="s">
        <v>267</v>
      </c>
      <c r="C30" s="154" t="s">
        <v>268</v>
      </c>
      <c r="D30" s="137" t="s">
        <v>53</v>
      </c>
      <c r="E30" s="105" t="s">
        <v>53</v>
      </c>
      <c r="F30" t="s">
        <v>272</v>
      </c>
      <c r="G30" t="s">
        <v>309</v>
      </c>
      <c r="H30" t="s">
        <v>310</v>
      </c>
      <c r="I30" t="s">
        <v>315</v>
      </c>
      <c r="J30" t="s">
        <v>625</v>
      </c>
      <c r="K30" s="154" t="s">
        <v>501</v>
      </c>
      <c r="L30" s="154" t="s">
        <v>504</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864</v>
      </c>
      <c r="B31" s="154" t="s">
        <v>267</v>
      </c>
      <c r="C31" s="154" t="s">
        <v>268</v>
      </c>
      <c r="D31" s="137" t="s">
        <v>53</v>
      </c>
      <c r="E31" s="105" t="s">
        <v>53</v>
      </c>
      <c r="F31" t="s">
        <v>272</v>
      </c>
      <c r="G31" t="s">
        <v>309</v>
      </c>
      <c r="H31" t="s">
        <v>310</v>
      </c>
      <c r="I31" t="s">
        <v>317</v>
      </c>
      <c r="J31" t="s">
        <v>626</v>
      </c>
      <c r="K31" s="154" t="s">
        <v>501</v>
      </c>
      <c r="L31" s="154" t="s">
        <v>504</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864</v>
      </c>
      <c r="B32" s="154" t="s">
        <v>267</v>
      </c>
      <c r="C32" s="154" t="s">
        <v>21</v>
      </c>
      <c r="D32" s="137" t="s">
        <v>53</v>
      </c>
      <c r="E32" s="105" t="s">
        <v>53</v>
      </c>
      <c r="F32" t="s">
        <v>272</v>
      </c>
      <c r="G32" t="s">
        <v>309</v>
      </c>
      <c r="H32" t="s">
        <v>310</v>
      </c>
      <c r="I32" t="s">
        <v>312</v>
      </c>
      <c r="J32" t="s">
        <v>627</v>
      </c>
      <c r="K32" s="154" t="s">
        <v>501</v>
      </c>
      <c r="L32" s="154" t="s">
        <v>504</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864</v>
      </c>
      <c r="B33" s="154" t="s">
        <v>267</v>
      </c>
      <c r="C33" s="154" t="s">
        <v>268</v>
      </c>
      <c r="D33" s="137" t="s">
        <v>53</v>
      </c>
      <c r="E33" s="105" t="s">
        <v>53</v>
      </c>
      <c r="F33" t="s">
        <v>272</v>
      </c>
      <c r="G33" t="s">
        <v>309</v>
      </c>
      <c r="H33" t="s">
        <v>310</v>
      </c>
      <c r="I33" t="s">
        <v>316</v>
      </c>
      <c r="J33" t="s">
        <v>628</v>
      </c>
      <c r="K33" s="154" t="s">
        <v>501</v>
      </c>
      <c r="L33" s="154" t="s">
        <v>504</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864</v>
      </c>
      <c r="B34" s="154" t="s">
        <v>267</v>
      </c>
      <c r="C34" s="154" t="s">
        <v>21</v>
      </c>
      <c r="D34" s="137" t="s">
        <v>53</v>
      </c>
      <c r="E34" s="105" t="s">
        <v>53</v>
      </c>
      <c r="F34" t="s">
        <v>272</v>
      </c>
      <c r="G34" t="s">
        <v>309</v>
      </c>
      <c r="H34" t="s">
        <v>310</v>
      </c>
      <c r="I34" t="s">
        <v>313</v>
      </c>
      <c r="J34" t="s">
        <v>629</v>
      </c>
      <c r="K34" s="154" t="s">
        <v>501</v>
      </c>
      <c r="L34" s="154" t="s">
        <v>504</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864</v>
      </c>
      <c r="B35" s="154" t="s">
        <v>267</v>
      </c>
      <c r="C35" s="154" t="s">
        <v>268</v>
      </c>
      <c r="D35" s="137" t="s">
        <v>53</v>
      </c>
      <c r="E35" s="105" t="s">
        <v>53</v>
      </c>
      <c r="F35" t="s">
        <v>272</v>
      </c>
      <c r="G35" t="s">
        <v>309</v>
      </c>
      <c r="H35" t="s">
        <v>310</v>
      </c>
      <c r="I35" t="s">
        <v>318</v>
      </c>
      <c r="J35" t="s">
        <v>630</v>
      </c>
      <c r="K35" s="154" t="s">
        <v>501</v>
      </c>
      <c r="L35" s="154" t="s">
        <v>504</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864</v>
      </c>
      <c r="B36" s="154" t="s">
        <v>267</v>
      </c>
      <c r="C36" s="154" t="s">
        <v>268</v>
      </c>
      <c r="D36" s="137" t="s">
        <v>53</v>
      </c>
      <c r="E36" s="105" t="s">
        <v>53</v>
      </c>
      <c r="F36" t="s">
        <v>272</v>
      </c>
      <c r="G36" t="s">
        <v>309</v>
      </c>
      <c r="H36" t="s">
        <v>310</v>
      </c>
      <c r="I36" t="s">
        <v>314</v>
      </c>
      <c r="J36" t="s">
        <v>631</v>
      </c>
      <c r="K36" s="154" t="s">
        <v>501</v>
      </c>
      <c r="L36" s="154" t="s">
        <v>504</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509</v>
      </c>
      <c r="B37" s="154" t="s">
        <v>267</v>
      </c>
      <c r="C37" s="154" t="s">
        <v>21</v>
      </c>
      <c r="D37" s="137" t="s">
        <v>583</v>
      </c>
      <c r="E37" s="105" t="s">
        <v>57</v>
      </c>
      <c r="F37" t="s">
        <v>273</v>
      </c>
      <c r="G37" t="s">
        <v>319</v>
      </c>
      <c r="H37" t="s">
        <v>320</v>
      </c>
      <c r="I37" t="s">
        <v>632</v>
      </c>
      <c r="J37" t="s">
        <v>633</v>
      </c>
      <c r="K37" s="154" t="s">
        <v>501</v>
      </c>
      <c r="L37" s="154" t="s">
        <v>505</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509</v>
      </c>
      <c r="B38" s="154" t="s">
        <v>267</v>
      </c>
      <c r="C38" s="154" t="s">
        <v>21</v>
      </c>
      <c r="D38" s="137" t="s">
        <v>583</v>
      </c>
      <c r="E38" s="105" t="s">
        <v>57</v>
      </c>
      <c r="F38" t="s">
        <v>273</v>
      </c>
      <c r="G38" t="s">
        <v>319</v>
      </c>
      <c r="H38" t="s">
        <v>320</v>
      </c>
      <c r="I38" t="s">
        <v>321</v>
      </c>
      <c r="J38" t="s">
        <v>634</v>
      </c>
      <c r="K38" s="154" t="s">
        <v>501</v>
      </c>
      <c r="L38" s="154" t="s">
        <v>505</v>
      </c>
      <c r="M38" s="119" t="str">
        <f t="shared" si="4"/>
        <v>ED.AN</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509</v>
      </c>
      <c r="B39" s="154" t="s">
        <v>267</v>
      </c>
      <c r="C39" s="154" t="s">
        <v>268</v>
      </c>
      <c r="D39" s="137" t="s">
        <v>583</v>
      </c>
      <c r="E39" s="105" t="s">
        <v>57</v>
      </c>
      <c r="F39" t="s">
        <v>273</v>
      </c>
      <c r="G39" t="s">
        <v>319</v>
      </c>
      <c r="H39" t="s">
        <v>320</v>
      </c>
      <c r="I39" t="s">
        <v>322</v>
      </c>
      <c r="J39" t="s">
        <v>635</v>
      </c>
      <c r="K39" s="154" t="s">
        <v>501</v>
      </c>
      <c r="L39" s="154" t="s">
        <v>505</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509</v>
      </c>
      <c r="B40" s="154" t="s">
        <v>267</v>
      </c>
      <c r="C40" s="154" t="s">
        <v>21</v>
      </c>
      <c r="D40" s="137" t="s">
        <v>583</v>
      </c>
      <c r="E40" s="105" t="s">
        <v>54</v>
      </c>
      <c r="F40" t="s">
        <v>270</v>
      </c>
      <c r="G40" t="s">
        <v>323</v>
      </c>
      <c r="H40" t="s">
        <v>324</v>
      </c>
      <c r="I40" t="s">
        <v>325</v>
      </c>
      <c r="J40" t="s">
        <v>636</v>
      </c>
      <c r="K40" s="154" t="s">
        <v>501</v>
      </c>
      <c r="L40" s="154" t="s">
        <v>504</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509</v>
      </c>
      <c r="B41" s="154" t="s">
        <v>267</v>
      </c>
      <c r="C41" s="154" t="s">
        <v>268</v>
      </c>
      <c r="D41" s="137" t="s">
        <v>583</v>
      </c>
      <c r="E41" s="105" t="s">
        <v>54</v>
      </c>
      <c r="F41" t="s">
        <v>270</v>
      </c>
      <c r="G41" t="s">
        <v>323</v>
      </c>
      <c r="H41" t="s">
        <v>324</v>
      </c>
      <c r="I41" t="s">
        <v>329</v>
      </c>
      <c r="J41" t="s">
        <v>637</v>
      </c>
      <c r="K41" s="154" t="s">
        <v>501</v>
      </c>
      <c r="L41" s="154" t="s">
        <v>504</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509</v>
      </c>
      <c r="B42" s="154" t="s">
        <v>267</v>
      </c>
      <c r="C42" s="154" t="s">
        <v>268</v>
      </c>
      <c r="D42" s="137" t="s">
        <v>583</v>
      </c>
      <c r="E42" s="105" t="s">
        <v>54</v>
      </c>
      <c r="F42" t="s">
        <v>270</v>
      </c>
      <c r="G42" t="s">
        <v>323</v>
      </c>
      <c r="H42" t="s">
        <v>324</v>
      </c>
      <c r="I42" t="s">
        <v>331</v>
      </c>
      <c r="J42" t="s">
        <v>638</v>
      </c>
      <c r="K42" s="154" t="s">
        <v>501</v>
      </c>
      <c r="L42" s="154" t="s">
        <v>504</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509</v>
      </c>
      <c r="B43" s="154" t="s">
        <v>267</v>
      </c>
      <c r="C43" s="154" t="s">
        <v>21</v>
      </c>
      <c r="D43" s="137" t="s">
        <v>583</v>
      </c>
      <c r="E43" s="105" t="s">
        <v>54</v>
      </c>
      <c r="F43" t="s">
        <v>270</v>
      </c>
      <c r="G43" t="s">
        <v>323</v>
      </c>
      <c r="H43" t="s">
        <v>324</v>
      </c>
      <c r="I43" t="s">
        <v>326</v>
      </c>
      <c r="J43" t="s">
        <v>639</v>
      </c>
      <c r="K43" s="154" t="s">
        <v>501</v>
      </c>
      <c r="L43" s="154" t="s">
        <v>504</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509</v>
      </c>
      <c r="B44" s="154" t="s">
        <v>267</v>
      </c>
      <c r="C44" s="154" t="s">
        <v>268</v>
      </c>
      <c r="D44" s="137" t="s">
        <v>583</v>
      </c>
      <c r="E44" s="105" t="s">
        <v>54</v>
      </c>
      <c r="F44" t="s">
        <v>270</v>
      </c>
      <c r="G44" t="s">
        <v>323</v>
      </c>
      <c r="H44" t="s">
        <v>324</v>
      </c>
      <c r="I44" t="s">
        <v>328</v>
      </c>
      <c r="J44" t="s">
        <v>640</v>
      </c>
      <c r="K44" s="154" t="s">
        <v>501</v>
      </c>
      <c r="L44" s="154" t="s">
        <v>504</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509</v>
      </c>
      <c r="B45" s="154" t="s">
        <v>267</v>
      </c>
      <c r="C45" s="154" t="s">
        <v>268</v>
      </c>
      <c r="D45" s="137" t="s">
        <v>583</v>
      </c>
      <c r="E45" s="105" t="s">
        <v>54</v>
      </c>
      <c r="F45" t="s">
        <v>270</v>
      </c>
      <c r="G45" t="s">
        <v>323</v>
      </c>
      <c r="H45" t="s">
        <v>324</v>
      </c>
      <c r="I45" t="s">
        <v>327</v>
      </c>
      <c r="J45" t="s">
        <v>641</v>
      </c>
      <c r="K45" s="154" t="s">
        <v>501</v>
      </c>
      <c r="L45" s="154" t="s">
        <v>504</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509</v>
      </c>
      <c r="B46" s="154" t="s">
        <v>267</v>
      </c>
      <c r="C46" s="154" t="s">
        <v>268</v>
      </c>
      <c r="D46" s="137" t="s">
        <v>583</v>
      </c>
      <c r="E46" s="105" t="s">
        <v>54</v>
      </c>
      <c r="F46" t="s">
        <v>270</v>
      </c>
      <c r="G46" t="s">
        <v>323</v>
      </c>
      <c r="H46" t="s">
        <v>324</v>
      </c>
      <c r="I46" t="s">
        <v>330</v>
      </c>
      <c r="J46" t="s">
        <v>642</v>
      </c>
      <c r="K46" s="154" t="s">
        <v>501</v>
      </c>
      <c r="L46" s="154" t="s">
        <v>504</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509</v>
      </c>
      <c r="B47" s="154" t="s">
        <v>267</v>
      </c>
      <c r="C47" s="154" t="s">
        <v>21</v>
      </c>
      <c r="D47" s="137" t="s">
        <v>583</v>
      </c>
      <c r="E47" s="105" t="s">
        <v>57</v>
      </c>
      <c r="F47" t="s">
        <v>274</v>
      </c>
      <c r="G47" t="s">
        <v>332</v>
      </c>
      <c r="H47" t="s">
        <v>333</v>
      </c>
      <c r="I47" t="s">
        <v>334</v>
      </c>
      <c r="J47" t="s">
        <v>643</v>
      </c>
      <c r="K47" s="154" t="s">
        <v>501</v>
      </c>
      <c r="L47" s="154" t="s">
        <v>504</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509</v>
      </c>
      <c r="B48" s="154" t="s">
        <v>267</v>
      </c>
      <c r="C48" s="154" t="s">
        <v>268</v>
      </c>
      <c r="D48" s="137" t="s">
        <v>583</v>
      </c>
      <c r="E48" s="105" t="s">
        <v>57</v>
      </c>
      <c r="F48" t="s">
        <v>275</v>
      </c>
      <c r="G48" t="s">
        <v>335</v>
      </c>
      <c r="H48" t="s">
        <v>336</v>
      </c>
      <c r="I48" t="s">
        <v>339</v>
      </c>
      <c r="J48" t="s">
        <v>644</v>
      </c>
      <c r="K48" s="154" t="s">
        <v>501</v>
      </c>
      <c r="L48" s="154" t="s">
        <v>504</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509</v>
      </c>
      <c r="B49" s="154" t="s">
        <v>267</v>
      </c>
      <c r="C49" s="154" t="s">
        <v>268</v>
      </c>
      <c r="D49" s="137" t="s">
        <v>583</v>
      </c>
      <c r="E49" s="105" t="s">
        <v>57</v>
      </c>
      <c r="F49" t="s">
        <v>275</v>
      </c>
      <c r="G49" t="s">
        <v>335</v>
      </c>
      <c r="H49" t="s">
        <v>336</v>
      </c>
      <c r="I49" t="s">
        <v>645</v>
      </c>
      <c r="J49" t="s">
        <v>646</v>
      </c>
      <c r="K49" s="154" t="s">
        <v>501</v>
      </c>
      <c r="L49" s="154" t="s">
        <v>504</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509</v>
      </c>
      <c r="B50" s="154" t="s">
        <v>267</v>
      </c>
      <c r="C50" s="154" t="s">
        <v>268</v>
      </c>
      <c r="D50" s="137" t="s">
        <v>583</v>
      </c>
      <c r="E50" s="105" t="s">
        <v>57</v>
      </c>
      <c r="F50" t="s">
        <v>275</v>
      </c>
      <c r="G50" t="s">
        <v>335</v>
      </c>
      <c r="H50" t="s">
        <v>336</v>
      </c>
      <c r="I50" t="s">
        <v>337</v>
      </c>
      <c r="J50" t="s">
        <v>647</v>
      </c>
      <c r="K50" s="154" t="s">
        <v>501</v>
      </c>
      <c r="L50" s="154" t="s">
        <v>504</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509</v>
      </c>
      <c r="B51" s="154" t="s">
        <v>267</v>
      </c>
      <c r="C51" s="154" t="s">
        <v>268</v>
      </c>
      <c r="D51" s="137" t="s">
        <v>583</v>
      </c>
      <c r="E51" s="105" t="s">
        <v>57</v>
      </c>
      <c r="F51" t="s">
        <v>275</v>
      </c>
      <c r="G51" t="s">
        <v>335</v>
      </c>
      <c r="H51" t="s">
        <v>336</v>
      </c>
      <c r="I51" t="s">
        <v>338</v>
      </c>
      <c r="J51" t="s">
        <v>648</v>
      </c>
      <c r="K51" s="154" t="s">
        <v>501</v>
      </c>
      <c r="L51" s="154" t="s">
        <v>504</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509</v>
      </c>
      <c r="B52" s="154" t="s">
        <v>267</v>
      </c>
      <c r="C52" s="154" t="s">
        <v>268</v>
      </c>
      <c r="D52" s="137" t="s">
        <v>583</v>
      </c>
      <c r="E52" s="105" t="s">
        <v>57</v>
      </c>
      <c r="F52" t="s">
        <v>275</v>
      </c>
      <c r="G52" t="s">
        <v>335</v>
      </c>
      <c r="H52" t="s">
        <v>336</v>
      </c>
      <c r="I52" t="s">
        <v>340</v>
      </c>
      <c r="J52" t="s">
        <v>649</v>
      </c>
      <c r="K52" s="154" t="s">
        <v>501</v>
      </c>
      <c r="L52" s="154" t="s">
        <v>504</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509</v>
      </c>
      <c r="B53" s="154" t="s">
        <v>267</v>
      </c>
      <c r="C53" s="154" t="s">
        <v>268</v>
      </c>
      <c r="D53" s="137" t="s">
        <v>583</v>
      </c>
      <c r="E53" s="105" t="s">
        <v>51</v>
      </c>
      <c r="F53" t="s">
        <v>276</v>
      </c>
      <c r="G53" t="s">
        <v>341</v>
      </c>
      <c r="H53" t="s">
        <v>342</v>
      </c>
      <c r="I53" t="s">
        <v>344</v>
      </c>
      <c r="J53" t="s">
        <v>650</v>
      </c>
      <c r="K53" s="154" t="s">
        <v>501</v>
      </c>
      <c r="L53" s="154" t="s">
        <v>504</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509</v>
      </c>
      <c r="B54" s="154" t="s">
        <v>267</v>
      </c>
      <c r="C54" s="154" t="s">
        <v>268</v>
      </c>
      <c r="D54" s="137" t="s">
        <v>583</v>
      </c>
      <c r="E54" s="105" t="s">
        <v>51</v>
      </c>
      <c r="F54" t="s">
        <v>276</v>
      </c>
      <c r="G54" t="s">
        <v>341</v>
      </c>
      <c r="H54" t="s">
        <v>342</v>
      </c>
      <c r="I54" t="s">
        <v>651</v>
      </c>
      <c r="J54" t="s">
        <v>652</v>
      </c>
      <c r="K54" s="154" t="s">
        <v>501</v>
      </c>
      <c r="L54" s="154" t="s">
        <v>504</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509</v>
      </c>
      <c r="B55" s="154" t="s">
        <v>267</v>
      </c>
      <c r="C55" s="154" t="s">
        <v>268</v>
      </c>
      <c r="D55" s="137" t="s">
        <v>583</v>
      </c>
      <c r="E55" s="105" t="s">
        <v>51</v>
      </c>
      <c r="F55" t="s">
        <v>276</v>
      </c>
      <c r="G55" t="s">
        <v>341</v>
      </c>
      <c r="H55" t="s">
        <v>342</v>
      </c>
      <c r="I55" t="s">
        <v>343</v>
      </c>
      <c r="J55" t="s">
        <v>653</v>
      </c>
      <c r="K55" s="154" t="s">
        <v>501</v>
      </c>
      <c r="L55" s="154" t="s">
        <v>504</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864</v>
      </c>
      <c r="B56" s="154" t="s">
        <v>267</v>
      </c>
      <c r="C56" s="154" t="s">
        <v>268</v>
      </c>
      <c r="D56" s="137" t="s">
        <v>53</v>
      </c>
      <c r="E56" s="105" t="s">
        <v>53</v>
      </c>
      <c r="F56" t="s">
        <v>277</v>
      </c>
      <c r="G56" t="s">
        <v>345</v>
      </c>
      <c r="H56" t="s">
        <v>346</v>
      </c>
      <c r="I56" t="s">
        <v>347</v>
      </c>
      <c r="J56" t="s">
        <v>654</v>
      </c>
      <c r="K56" s="154" t="s">
        <v>501</v>
      </c>
      <c r="L56" s="154" t="s">
        <v>504</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509</v>
      </c>
      <c r="B57" s="154" t="s">
        <v>267</v>
      </c>
      <c r="C57" s="154" t="s">
        <v>268</v>
      </c>
      <c r="D57" s="137" t="s">
        <v>583</v>
      </c>
      <c r="E57" s="105" t="s">
        <v>57</v>
      </c>
      <c r="F57" t="s">
        <v>269</v>
      </c>
      <c r="G57" t="s">
        <v>348</v>
      </c>
      <c r="H57" t="s">
        <v>349</v>
      </c>
      <c r="I57" t="s">
        <v>655</v>
      </c>
      <c r="J57" t="s">
        <v>656</v>
      </c>
      <c r="K57" s="154" t="s">
        <v>501</v>
      </c>
      <c r="L57" s="154" t="s">
        <v>504</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509</v>
      </c>
      <c r="B58" s="154" t="s">
        <v>267</v>
      </c>
      <c r="C58" s="154" t="s">
        <v>268</v>
      </c>
      <c r="D58" s="137" t="s">
        <v>583</v>
      </c>
      <c r="E58" s="105" t="s">
        <v>57</v>
      </c>
      <c r="F58" t="s">
        <v>269</v>
      </c>
      <c r="G58" t="s">
        <v>348</v>
      </c>
      <c r="H58" t="s">
        <v>349</v>
      </c>
      <c r="I58" t="s">
        <v>657</v>
      </c>
      <c r="J58" t="s">
        <v>658</v>
      </c>
      <c r="K58" s="154" t="s">
        <v>501</v>
      </c>
      <c r="L58" s="154" t="s">
        <v>504</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509</v>
      </c>
      <c r="B59" s="154" t="s">
        <v>267</v>
      </c>
      <c r="C59" s="154" t="s">
        <v>21</v>
      </c>
      <c r="D59" s="137" t="s">
        <v>583</v>
      </c>
      <c r="E59" s="105" t="s">
        <v>57</v>
      </c>
      <c r="F59" t="s">
        <v>269</v>
      </c>
      <c r="G59" t="s">
        <v>348</v>
      </c>
      <c r="H59" t="s">
        <v>349</v>
      </c>
      <c r="I59" t="s">
        <v>659</v>
      </c>
      <c r="J59" t="s">
        <v>660</v>
      </c>
      <c r="K59" s="154" t="s">
        <v>501</v>
      </c>
      <c r="L59" s="154" t="s">
        <v>504</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509</v>
      </c>
      <c r="B60" s="154" t="s">
        <v>267</v>
      </c>
      <c r="C60" s="154" t="s">
        <v>21</v>
      </c>
      <c r="D60" s="137" t="s">
        <v>583</v>
      </c>
      <c r="E60" s="105" t="s">
        <v>57</v>
      </c>
      <c r="F60" t="s">
        <v>269</v>
      </c>
      <c r="G60" t="s">
        <v>348</v>
      </c>
      <c r="H60" t="s">
        <v>349</v>
      </c>
      <c r="I60" t="s">
        <v>661</v>
      </c>
      <c r="J60" t="s">
        <v>662</v>
      </c>
      <c r="K60" s="154" t="s">
        <v>501</v>
      </c>
      <c r="L60" s="154" t="s">
        <v>504</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509</v>
      </c>
      <c r="B61" s="154" t="s">
        <v>267</v>
      </c>
      <c r="C61" s="154" t="s">
        <v>21</v>
      </c>
      <c r="D61" s="137" t="s">
        <v>583</v>
      </c>
      <c r="E61" s="105" t="s">
        <v>57</v>
      </c>
      <c r="F61" t="s">
        <v>269</v>
      </c>
      <c r="G61" t="s">
        <v>348</v>
      </c>
      <c r="H61" t="s">
        <v>349</v>
      </c>
      <c r="I61" t="s">
        <v>663</v>
      </c>
      <c r="J61" t="s">
        <v>664</v>
      </c>
      <c r="K61" s="154" t="s">
        <v>501</v>
      </c>
      <c r="L61" s="154" t="s">
        <v>504</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509</v>
      </c>
      <c r="B62" s="154" t="s">
        <v>267</v>
      </c>
      <c r="C62" s="154" t="s">
        <v>21</v>
      </c>
      <c r="D62" s="137" t="s">
        <v>583</v>
      </c>
      <c r="E62" s="105" t="s">
        <v>57</v>
      </c>
      <c r="F62" t="s">
        <v>269</v>
      </c>
      <c r="G62" t="s">
        <v>348</v>
      </c>
      <c r="H62" t="s">
        <v>349</v>
      </c>
      <c r="I62" t="s">
        <v>351</v>
      </c>
      <c r="J62" t="s">
        <v>665</v>
      </c>
      <c r="K62" s="154" t="s">
        <v>501</v>
      </c>
      <c r="L62" s="154" t="s">
        <v>504</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509</v>
      </c>
      <c r="B63" s="154" t="s">
        <v>267</v>
      </c>
      <c r="C63" s="154" t="s">
        <v>21</v>
      </c>
      <c r="D63" s="137" t="s">
        <v>583</v>
      </c>
      <c r="E63" s="105" t="s">
        <v>57</v>
      </c>
      <c r="F63" t="s">
        <v>269</v>
      </c>
      <c r="G63" t="s">
        <v>348</v>
      </c>
      <c r="H63" t="s">
        <v>349</v>
      </c>
      <c r="I63" t="s">
        <v>666</v>
      </c>
      <c r="J63" t="s">
        <v>667</v>
      </c>
      <c r="K63" s="154" t="s">
        <v>501</v>
      </c>
      <c r="L63" s="154" t="s">
        <v>504</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509</v>
      </c>
      <c r="B64" s="154" t="s">
        <v>267</v>
      </c>
      <c r="C64" s="154" t="s">
        <v>268</v>
      </c>
      <c r="D64" s="137" t="s">
        <v>583</v>
      </c>
      <c r="E64" s="105" t="s">
        <v>57</v>
      </c>
      <c r="F64" t="s">
        <v>269</v>
      </c>
      <c r="G64" t="s">
        <v>348</v>
      </c>
      <c r="H64" t="s">
        <v>349</v>
      </c>
      <c r="I64" t="s">
        <v>356</v>
      </c>
      <c r="J64" t="s">
        <v>668</v>
      </c>
      <c r="K64" s="154" t="s">
        <v>501</v>
      </c>
      <c r="L64" s="154" t="s">
        <v>504</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509</v>
      </c>
      <c r="B65" s="154" t="s">
        <v>267</v>
      </c>
      <c r="C65" s="154" t="s">
        <v>268</v>
      </c>
      <c r="D65" s="137" t="s">
        <v>583</v>
      </c>
      <c r="E65" s="105" t="s">
        <v>57</v>
      </c>
      <c r="F65" t="s">
        <v>269</v>
      </c>
      <c r="G65" t="s">
        <v>348</v>
      </c>
      <c r="H65" t="s">
        <v>349</v>
      </c>
      <c r="I65" t="s">
        <v>355</v>
      </c>
      <c r="J65" t="s">
        <v>669</v>
      </c>
      <c r="K65" s="154" t="s">
        <v>501</v>
      </c>
      <c r="L65" s="154" t="s">
        <v>504</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509</v>
      </c>
      <c r="B66" s="154" t="s">
        <v>267</v>
      </c>
      <c r="C66" s="154" t="s">
        <v>21</v>
      </c>
      <c r="D66" s="137" t="s">
        <v>583</v>
      </c>
      <c r="E66" s="105" t="s">
        <v>57</v>
      </c>
      <c r="F66" t="s">
        <v>269</v>
      </c>
      <c r="G66" t="s">
        <v>348</v>
      </c>
      <c r="H66" t="s">
        <v>349</v>
      </c>
      <c r="I66" t="s">
        <v>352</v>
      </c>
      <c r="J66" t="s">
        <v>670</v>
      </c>
      <c r="K66" s="154" t="s">
        <v>501</v>
      </c>
      <c r="L66" s="154" t="s">
        <v>504</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509</v>
      </c>
      <c r="B67" s="154" t="s">
        <v>267</v>
      </c>
      <c r="C67" s="154" t="s">
        <v>268</v>
      </c>
      <c r="D67" s="137" t="s">
        <v>583</v>
      </c>
      <c r="E67" s="105" t="s">
        <v>57</v>
      </c>
      <c r="F67" t="s">
        <v>269</v>
      </c>
      <c r="G67" t="s">
        <v>348</v>
      </c>
      <c r="H67" t="s">
        <v>349</v>
      </c>
      <c r="I67" t="s">
        <v>354</v>
      </c>
      <c r="J67" t="s">
        <v>671</v>
      </c>
      <c r="K67" s="154" t="s">
        <v>501</v>
      </c>
      <c r="L67" s="154" t="s">
        <v>504</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509</v>
      </c>
      <c r="B68" s="154" t="s">
        <v>267</v>
      </c>
      <c r="C68" s="154" t="s">
        <v>21</v>
      </c>
      <c r="D68" s="137" t="s">
        <v>583</v>
      </c>
      <c r="E68" s="105" t="s">
        <v>57</v>
      </c>
      <c r="F68" t="s">
        <v>269</v>
      </c>
      <c r="G68" t="s">
        <v>348</v>
      </c>
      <c r="H68" t="s">
        <v>349</v>
      </c>
      <c r="I68" t="s">
        <v>353</v>
      </c>
      <c r="J68" t="s">
        <v>672</v>
      </c>
      <c r="K68" s="154" t="s">
        <v>501</v>
      </c>
      <c r="L68" s="154" t="s">
        <v>504</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509</v>
      </c>
      <c r="B69" s="154" t="s">
        <v>267</v>
      </c>
      <c r="C69" s="154" t="s">
        <v>21</v>
      </c>
      <c r="D69" s="137" t="s">
        <v>583</v>
      </c>
      <c r="E69" s="105" t="s">
        <v>57</v>
      </c>
      <c r="F69" t="s">
        <v>269</v>
      </c>
      <c r="G69" t="s">
        <v>357</v>
      </c>
      <c r="H69" t="s">
        <v>358</v>
      </c>
      <c r="I69" t="s">
        <v>374</v>
      </c>
      <c r="J69" t="s">
        <v>673</v>
      </c>
      <c r="K69" s="154" t="s">
        <v>501</v>
      </c>
      <c r="L69" s="154" t="s">
        <v>505</v>
      </c>
      <c r="M69" s="119" t="str">
        <f t="shared" ref="M69:M131" si="67">B69&amp;"."&amp;C69</f>
        <v>ED.AN</v>
      </c>
      <c r="N69" s="118">
        <v>0.65639999999999998</v>
      </c>
      <c r="O69" s="118">
        <v>0</v>
      </c>
      <c r="P69" s="117">
        <f t="shared" ref="P69:P99" si="68">AD69*N69</f>
        <v>3896.3903999999998</v>
      </c>
      <c r="Q69" s="117">
        <f t="shared" ref="Q69:Q99" si="69">AD69*O69</f>
        <v>0</v>
      </c>
      <c r="R69" s="112">
        <v>5936</v>
      </c>
      <c r="S69" s="112">
        <v>0</v>
      </c>
      <c r="T69" s="112">
        <v>0</v>
      </c>
      <c r="U69" s="112">
        <v>0</v>
      </c>
      <c r="V69" s="112">
        <v>0</v>
      </c>
      <c r="W69" s="112">
        <v>0</v>
      </c>
      <c r="X69" s="112">
        <v>0</v>
      </c>
      <c r="Y69" s="112">
        <v>0</v>
      </c>
      <c r="Z69" s="112">
        <v>0</v>
      </c>
      <c r="AA69" s="112">
        <v>0</v>
      </c>
      <c r="AB69" s="112">
        <v>0</v>
      </c>
      <c r="AC69" s="112">
        <v>0</v>
      </c>
      <c r="AD69" s="112">
        <f t="shared" ref="AD69:AD131"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99" si="71">(((0+AQ69)/2)+SUM(AF69:AP69))/12</f>
        <v>5688.666666666667</v>
      </c>
      <c r="AT69" s="112">
        <f t="shared" ref="AT69:AT99" si="72">R69*$N69</f>
        <v>3896.3903999999998</v>
      </c>
      <c r="AU69" s="112">
        <f t="shared" ref="AU69:AU99" si="73">S69*$N69</f>
        <v>0</v>
      </c>
      <c r="AV69" s="112">
        <f t="shared" ref="AV69:AV99" si="74">T69*$N69</f>
        <v>0</v>
      </c>
      <c r="AW69" s="112">
        <f t="shared" ref="AW69:AW99" si="75">U69*$N69</f>
        <v>0</v>
      </c>
      <c r="AX69" s="112">
        <f t="shared" ref="AX69:AX99" si="76">V69*$N69</f>
        <v>0</v>
      </c>
      <c r="AY69" s="112">
        <f t="shared" ref="AY69:AY99" si="77">W69*$N69</f>
        <v>0</v>
      </c>
      <c r="AZ69" s="112">
        <f t="shared" ref="AZ69:AZ99" si="78">X69*$N69</f>
        <v>0</v>
      </c>
      <c r="BA69" s="112">
        <f t="shared" ref="BA69:BA99" si="79">Y69*$N69</f>
        <v>0</v>
      </c>
      <c r="BB69" s="112">
        <f t="shared" ref="BB69:BB99" si="80">Z69*$N69</f>
        <v>0</v>
      </c>
      <c r="BC69" s="112">
        <f t="shared" ref="BC69:BC99" si="81">AA69*$N69</f>
        <v>0</v>
      </c>
      <c r="BD69" s="112">
        <f t="shared" ref="BD69:BD99" si="82">AB69*$N69</f>
        <v>0</v>
      </c>
      <c r="BE69" s="112">
        <f t="shared" ref="BE69:BE99" si="83">AC69*$N69</f>
        <v>0</v>
      </c>
      <c r="BF69" s="112">
        <f t="shared" ref="BF69:BF99"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99" si="85">(((0+BS69)/2)+SUM(BH69:BR69))/12</f>
        <v>3734.0407999999993</v>
      </c>
      <c r="BV69" s="112">
        <f t="shared" ref="BV69:BV99" si="86">$O69*R69</f>
        <v>0</v>
      </c>
      <c r="BW69" s="112">
        <f t="shared" ref="BW69:BW99" si="87">$O69*S69</f>
        <v>0</v>
      </c>
      <c r="BX69" s="112">
        <f t="shared" ref="BX69:BX99" si="88">$O69*T69</f>
        <v>0</v>
      </c>
      <c r="BY69" s="112">
        <f t="shared" ref="BY69:BY99" si="89">$O69*U69</f>
        <v>0</v>
      </c>
      <c r="BZ69" s="112">
        <f t="shared" ref="BZ69:BZ99" si="90">$O69*V69</f>
        <v>0</v>
      </c>
      <c r="CA69" s="112">
        <f t="shared" ref="CA69:CA99" si="91">$O69*W69</f>
        <v>0</v>
      </c>
      <c r="CB69" s="112">
        <f t="shared" ref="CB69:CB99" si="92">$O69*X69</f>
        <v>0</v>
      </c>
      <c r="CC69" s="112">
        <f t="shared" ref="CC69:CC99" si="93">$O69*Y69</f>
        <v>0</v>
      </c>
      <c r="CD69" s="112">
        <f t="shared" ref="CD69:CD99" si="94">$O69*Z69</f>
        <v>0</v>
      </c>
      <c r="CE69" s="112">
        <f t="shared" ref="CE69:CE99" si="95">$O69*AA69</f>
        <v>0</v>
      </c>
      <c r="CF69" s="112">
        <f t="shared" ref="CF69:CF99" si="96">$O69*AB69</f>
        <v>0</v>
      </c>
      <c r="CG69" s="112">
        <f t="shared" ref="CG69:CG99" si="97">$O69*AC69</f>
        <v>0</v>
      </c>
      <c r="CH69" s="112">
        <f t="shared" ref="CH69:CH99"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1" si="99">(((0+CU69)/2)+SUM(CJ69:CT69))/12</f>
        <v>0</v>
      </c>
    </row>
    <row r="70" spans="1:100" s="94" customFormat="1" ht="14.4">
      <c r="A70" s="154" t="s">
        <v>509</v>
      </c>
      <c r="B70" s="154" t="s">
        <v>267</v>
      </c>
      <c r="C70" s="154" t="s">
        <v>21</v>
      </c>
      <c r="D70" s="137" t="s">
        <v>583</v>
      </c>
      <c r="E70" s="105" t="s">
        <v>57</v>
      </c>
      <c r="F70" t="s">
        <v>269</v>
      </c>
      <c r="G70" t="s">
        <v>357</v>
      </c>
      <c r="H70" t="s">
        <v>358</v>
      </c>
      <c r="I70" t="s">
        <v>674</v>
      </c>
      <c r="J70" t="s">
        <v>675</v>
      </c>
      <c r="K70" s="154" t="s">
        <v>501</v>
      </c>
      <c r="L70" s="154" t="s">
        <v>505</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509</v>
      </c>
      <c r="B71" s="154" t="s">
        <v>267</v>
      </c>
      <c r="C71" s="154" t="s">
        <v>21</v>
      </c>
      <c r="D71" s="137" t="s">
        <v>583</v>
      </c>
      <c r="E71" s="105" t="s">
        <v>57</v>
      </c>
      <c r="F71" t="s">
        <v>269</v>
      </c>
      <c r="G71" t="s">
        <v>357</v>
      </c>
      <c r="H71" t="s">
        <v>358</v>
      </c>
      <c r="I71" t="s">
        <v>362</v>
      </c>
      <c r="J71" t="s">
        <v>676</v>
      </c>
      <c r="K71" s="154" t="s">
        <v>501</v>
      </c>
      <c r="L71" s="154" t="s">
        <v>505</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509</v>
      </c>
      <c r="B72" s="154" t="s">
        <v>267</v>
      </c>
      <c r="C72" s="154" t="s">
        <v>21</v>
      </c>
      <c r="D72" s="137" t="s">
        <v>583</v>
      </c>
      <c r="E72" s="105" t="s">
        <v>57</v>
      </c>
      <c r="F72" t="s">
        <v>269</v>
      </c>
      <c r="G72" t="s">
        <v>357</v>
      </c>
      <c r="H72" t="s">
        <v>358</v>
      </c>
      <c r="I72" t="s">
        <v>370</v>
      </c>
      <c r="J72" t="s">
        <v>677</v>
      </c>
      <c r="K72" s="154" t="s">
        <v>501</v>
      </c>
      <c r="L72" s="154" t="s">
        <v>505</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509</v>
      </c>
      <c r="B73" s="154" t="s">
        <v>267</v>
      </c>
      <c r="C73" s="154" t="s">
        <v>21</v>
      </c>
      <c r="D73" s="137" t="s">
        <v>583</v>
      </c>
      <c r="E73" s="105" t="s">
        <v>57</v>
      </c>
      <c r="F73" t="s">
        <v>269</v>
      </c>
      <c r="G73" t="s">
        <v>357</v>
      </c>
      <c r="H73" t="s">
        <v>358</v>
      </c>
      <c r="I73" t="s">
        <v>363</v>
      </c>
      <c r="J73" t="s">
        <v>678</v>
      </c>
      <c r="K73" s="154" t="s">
        <v>501</v>
      </c>
      <c r="L73" s="154" t="s">
        <v>505</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509</v>
      </c>
      <c r="B74" s="154" t="s">
        <v>267</v>
      </c>
      <c r="C74" s="154" t="s">
        <v>21</v>
      </c>
      <c r="D74" s="137" t="s">
        <v>583</v>
      </c>
      <c r="E74" s="105" t="s">
        <v>57</v>
      </c>
      <c r="F74" t="s">
        <v>269</v>
      </c>
      <c r="G74" t="s">
        <v>357</v>
      </c>
      <c r="H74" t="s">
        <v>358</v>
      </c>
      <c r="I74" t="s">
        <v>369</v>
      </c>
      <c r="J74" t="s">
        <v>679</v>
      </c>
      <c r="K74" s="154" t="s">
        <v>501</v>
      </c>
      <c r="L74" s="154" t="s">
        <v>505</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509</v>
      </c>
      <c r="B75" s="154" t="s">
        <v>267</v>
      </c>
      <c r="C75" s="154" t="s">
        <v>21</v>
      </c>
      <c r="D75" s="137" t="s">
        <v>583</v>
      </c>
      <c r="E75" s="105" t="s">
        <v>57</v>
      </c>
      <c r="F75" t="s">
        <v>269</v>
      </c>
      <c r="G75" t="s">
        <v>357</v>
      </c>
      <c r="H75" t="s">
        <v>358</v>
      </c>
      <c r="I75" t="s">
        <v>373</v>
      </c>
      <c r="J75" t="s">
        <v>680</v>
      </c>
      <c r="K75" s="154" t="s">
        <v>501</v>
      </c>
      <c r="L75" s="154" t="s">
        <v>505</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509</v>
      </c>
      <c r="B76" s="154" t="s">
        <v>267</v>
      </c>
      <c r="C76" s="154" t="s">
        <v>21</v>
      </c>
      <c r="D76" s="137" t="s">
        <v>583</v>
      </c>
      <c r="E76" s="105" t="s">
        <v>57</v>
      </c>
      <c r="F76" t="s">
        <v>269</v>
      </c>
      <c r="G76" t="s">
        <v>357</v>
      </c>
      <c r="H76" t="s">
        <v>358</v>
      </c>
      <c r="I76" t="s">
        <v>359</v>
      </c>
      <c r="J76" t="s">
        <v>681</v>
      </c>
      <c r="K76" s="154" t="s">
        <v>501</v>
      </c>
      <c r="L76" s="154" t="s">
        <v>505</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509</v>
      </c>
      <c r="B77" s="154" t="s">
        <v>267</v>
      </c>
      <c r="C77" s="154" t="s">
        <v>21</v>
      </c>
      <c r="D77" s="137" t="s">
        <v>583</v>
      </c>
      <c r="E77" s="105" t="s">
        <v>57</v>
      </c>
      <c r="F77" t="s">
        <v>269</v>
      </c>
      <c r="G77" t="s">
        <v>357</v>
      </c>
      <c r="H77" t="s">
        <v>358</v>
      </c>
      <c r="I77" t="s">
        <v>372</v>
      </c>
      <c r="J77" t="s">
        <v>682</v>
      </c>
      <c r="K77" s="154" t="s">
        <v>501</v>
      </c>
      <c r="L77" s="154" t="s">
        <v>505</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509</v>
      </c>
      <c r="B78" s="154" t="s">
        <v>267</v>
      </c>
      <c r="C78" s="154" t="s">
        <v>21</v>
      </c>
      <c r="D78" s="137" t="s">
        <v>583</v>
      </c>
      <c r="E78" s="105" t="s">
        <v>57</v>
      </c>
      <c r="F78" t="s">
        <v>269</v>
      </c>
      <c r="G78" t="s">
        <v>357</v>
      </c>
      <c r="H78" t="s">
        <v>358</v>
      </c>
      <c r="I78" t="s">
        <v>364</v>
      </c>
      <c r="J78" t="s">
        <v>683</v>
      </c>
      <c r="K78" s="154" t="s">
        <v>501</v>
      </c>
      <c r="L78" s="154" t="s">
        <v>505</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509</v>
      </c>
      <c r="B79" s="154" t="s">
        <v>267</v>
      </c>
      <c r="C79" s="154" t="s">
        <v>21</v>
      </c>
      <c r="D79" s="137" t="s">
        <v>583</v>
      </c>
      <c r="E79" s="105" t="s">
        <v>57</v>
      </c>
      <c r="F79" t="s">
        <v>269</v>
      </c>
      <c r="G79" t="s">
        <v>357</v>
      </c>
      <c r="H79" t="s">
        <v>358</v>
      </c>
      <c r="I79" t="s">
        <v>684</v>
      </c>
      <c r="J79" t="s">
        <v>685</v>
      </c>
      <c r="K79" s="154" t="s">
        <v>501</v>
      </c>
      <c r="L79" s="154" t="s">
        <v>505</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509</v>
      </c>
      <c r="B80" s="154" t="s">
        <v>267</v>
      </c>
      <c r="C80" s="154" t="s">
        <v>21</v>
      </c>
      <c r="D80" s="137" t="s">
        <v>583</v>
      </c>
      <c r="E80" s="105" t="s">
        <v>57</v>
      </c>
      <c r="F80" t="s">
        <v>269</v>
      </c>
      <c r="G80" t="s">
        <v>357</v>
      </c>
      <c r="H80" t="s">
        <v>358</v>
      </c>
      <c r="I80" t="s">
        <v>366</v>
      </c>
      <c r="J80" t="s">
        <v>686</v>
      </c>
      <c r="K80" s="154" t="s">
        <v>501</v>
      </c>
      <c r="L80" s="154" t="s">
        <v>505</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509</v>
      </c>
      <c r="B81" s="154" t="s">
        <v>267</v>
      </c>
      <c r="C81" s="154" t="s">
        <v>21</v>
      </c>
      <c r="D81" s="137" t="s">
        <v>583</v>
      </c>
      <c r="E81" s="105" t="s">
        <v>57</v>
      </c>
      <c r="F81" t="s">
        <v>269</v>
      </c>
      <c r="G81" t="s">
        <v>357</v>
      </c>
      <c r="H81" t="s">
        <v>358</v>
      </c>
      <c r="I81" t="s">
        <v>368</v>
      </c>
      <c r="J81" t="s">
        <v>687</v>
      </c>
      <c r="K81" s="154" t="s">
        <v>501</v>
      </c>
      <c r="L81" s="154" t="s">
        <v>505</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509</v>
      </c>
      <c r="B82" s="154" t="s">
        <v>267</v>
      </c>
      <c r="C82" s="154" t="s">
        <v>21</v>
      </c>
      <c r="D82" s="137" t="s">
        <v>583</v>
      </c>
      <c r="E82" s="105" t="s">
        <v>57</v>
      </c>
      <c r="F82" t="s">
        <v>269</v>
      </c>
      <c r="G82" t="s">
        <v>357</v>
      </c>
      <c r="H82" t="s">
        <v>358</v>
      </c>
      <c r="I82" t="s">
        <v>367</v>
      </c>
      <c r="J82" t="s">
        <v>688</v>
      </c>
      <c r="K82" s="154" t="s">
        <v>501</v>
      </c>
      <c r="L82" s="154" t="s">
        <v>505</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509</v>
      </c>
      <c r="B83" s="154" t="s">
        <v>267</v>
      </c>
      <c r="C83" s="154" t="s">
        <v>21</v>
      </c>
      <c r="D83" s="137" t="s">
        <v>583</v>
      </c>
      <c r="E83" s="105" t="s">
        <v>57</v>
      </c>
      <c r="F83" t="s">
        <v>269</v>
      </c>
      <c r="G83" t="s">
        <v>357</v>
      </c>
      <c r="H83" t="s">
        <v>358</v>
      </c>
      <c r="I83" t="s">
        <v>365</v>
      </c>
      <c r="J83" t="s">
        <v>689</v>
      </c>
      <c r="K83" s="154" t="s">
        <v>501</v>
      </c>
      <c r="L83" s="154" t="s">
        <v>505</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509</v>
      </c>
      <c r="B84" s="154" t="s">
        <v>267</v>
      </c>
      <c r="C84" s="154" t="s">
        <v>21</v>
      </c>
      <c r="D84" s="137" t="s">
        <v>583</v>
      </c>
      <c r="E84" s="105" t="s">
        <v>57</v>
      </c>
      <c r="F84" t="s">
        <v>269</v>
      </c>
      <c r="G84" t="s">
        <v>357</v>
      </c>
      <c r="H84" t="s">
        <v>358</v>
      </c>
      <c r="I84" t="s">
        <v>360</v>
      </c>
      <c r="J84" t="s">
        <v>690</v>
      </c>
      <c r="K84" s="154" t="s">
        <v>501</v>
      </c>
      <c r="L84" s="154" t="s">
        <v>505</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509</v>
      </c>
      <c r="B85" s="154" t="s">
        <v>267</v>
      </c>
      <c r="C85" s="154" t="s">
        <v>21</v>
      </c>
      <c r="D85" s="137" t="s">
        <v>583</v>
      </c>
      <c r="E85" s="105" t="s">
        <v>57</v>
      </c>
      <c r="F85" t="s">
        <v>269</v>
      </c>
      <c r="G85" t="s">
        <v>357</v>
      </c>
      <c r="H85" t="s">
        <v>358</v>
      </c>
      <c r="I85" t="s">
        <v>691</v>
      </c>
      <c r="J85" t="s">
        <v>692</v>
      </c>
      <c r="K85" s="154" t="s">
        <v>501</v>
      </c>
      <c r="L85" s="154" t="s">
        <v>505</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509</v>
      </c>
      <c r="B86" s="154" t="s">
        <v>267</v>
      </c>
      <c r="C86" s="154" t="s">
        <v>21</v>
      </c>
      <c r="D86" s="137" t="s">
        <v>583</v>
      </c>
      <c r="E86" s="105" t="s">
        <v>57</v>
      </c>
      <c r="F86" t="s">
        <v>269</v>
      </c>
      <c r="G86" t="s">
        <v>357</v>
      </c>
      <c r="H86" t="s">
        <v>358</v>
      </c>
      <c r="I86" t="s">
        <v>371</v>
      </c>
      <c r="J86" t="s">
        <v>693</v>
      </c>
      <c r="K86" s="154" t="s">
        <v>501</v>
      </c>
      <c r="L86" s="154" t="s">
        <v>505</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509</v>
      </c>
      <c r="B87" s="154" t="s">
        <v>267</v>
      </c>
      <c r="C87" s="154" t="s">
        <v>21</v>
      </c>
      <c r="D87" s="137" t="s">
        <v>583</v>
      </c>
      <c r="E87" s="105" t="s">
        <v>57</v>
      </c>
      <c r="F87" t="s">
        <v>269</v>
      </c>
      <c r="G87" t="s">
        <v>357</v>
      </c>
      <c r="H87" t="s">
        <v>358</v>
      </c>
      <c r="I87" t="s">
        <v>361</v>
      </c>
      <c r="J87" t="s">
        <v>694</v>
      </c>
      <c r="K87" s="154" t="s">
        <v>501</v>
      </c>
      <c r="L87" s="154" t="s">
        <v>505</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509</v>
      </c>
      <c r="B88" s="154" t="s">
        <v>267</v>
      </c>
      <c r="C88" s="154" t="s">
        <v>268</v>
      </c>
      <c r="D88" s="137" t="s">
        <v>583</v>
      </c>
      <c r="E88" s="105" t="s">
        <v>51</v>
      </c>
      <c r="F88" t="s">
        <v>278</v>
      </c>
      <c r="G88" t="s">
        <v>375</v>
      </c>
      <c r="H88" t="s">
        <v>376</v>
      </c>
      <c r="I88" t="s">
        <v>695</v>
      </c>
      <c r="J88" t="s">
        <v>696</v>
      </c>
      <c r="K88" s="154" t="s">
        <v>501</v>
      </c>
      <c r="L88" s="154" t="s">
        <v>505</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509</v>
      </c>
      <c r="B89" s="154" t="s">
        <v>267</v>
      </c>
      <c r="C89" s="154" t="s">
        <v>268</v>
      </c>
      <c r="D89" s="137" t="s">
        <v>583</v>
      </c>
      <c r="E89" s="105" t="s">
        <v>51</v>
      </c>
      <c r="F89" t="s">
        <v>278</v>
      </c>
      <c r="G89" t="s">
        <v>375</v>
      </c>
      <c r="H89" t="s">
        <v>376</v>
      </c>
      <c r="I89" t="s">
        <v>379</v>
      </c>
      <c r="J89" t="s">
        <v>697</v>
      </c>
      <c r="K89" s="154" t="s">
        <v>501</v>
      </c>
      <c r="L89" s="154" t="s">
        <v>505</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509</v>
      </c>
      <c r="B90" s="154" t="s">
        <v>267</v>
      </c>
      <c r="C90" s="154" t="s">
        <v>268</v>
      </c>
      <c r="D90" s="137" t="s">
        <v>583</v>
      </c>
      <c r="E90" s="105" t="s">
        <v>51</v>
      </c>
      <c r="F90" t="s">
        <v>278</v>
      </c>
      <c r="G90" t="s">
        <v>375</v>
      </c>
      <c r="H90" t="s">
        <v>376</v>
      </c>
      <c r="I90" t="s">
        <v>698</v>
      </c>
      <c r="J90" t="s">
        <v>699</v>
      </c>
      <c r="K90" s="154" t="s">
        <v>501</v>
      </c>
      <c r="L90" s="154" t="s">
        <v>505</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509</v>
      </c>
      <c r="B91" s="154" t="s">
        <v>267</v>
      </c>
      <c r="C91" s="154" t="s">
        <v>21</v>
      </c>
      <c r="D91" s="137" t="s">
        <v>583</v>
      </c>
      <c r="E91" s="105" t="s">
        <v>51</v>
      </c>
      <c r="F91" t="s">
        <v>278</v>
      </c>
      <c r="G91" t="s">
        <v>375</v>
      </c>
      <c r="H91" t="s">
        <v>376</v>
      </c>
      <c r="I91" t="s">
        <v>377</v>
      </c>
      <c r="J91" t="s">
        <v>700</v>
      </c>
      <c r="K91" s="154" t="s">
        <v>501</v>
      </c>
      <c r="L91" s="154" t="s">
        <v>505</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509</v>
      </c>
      <c r="B92" s="154" t="s">
        <v>267</v>
      </c>
      <c r="C92" s="154" t="s">
        <v>21</v>
      </c>
      <c r="D92" s="137" t="s">
        <v>583</v>
      </c>
      <c r="E92" s="105" t="s">
        <v>51</v>
      </c>
      <c r="F92" t="s">
        <v>278</v>
      </c>
      <c r="G92" t="s">
        <v>375</v>
      </c>
      <c r="H92" t="s">
        <v>376</v>
      </c>
      <c r="I92" t="s">
        <v>378</v>
      </c>
      <c r="J92" t="s">
        <v>701</v>
      </c>
      <c r="K92" s="154" t="s">
        <v>501</v>
      </c>
      <c r="L92" s="154" t="s">
        <v>505</v>
      </c>
      <c r="M92" s="119" t="str">
        <f t="shared" si="67"/>
        <v>ED.AN</v>
      </c>
      <c r="N92" s="118">
        <v>0.65639999999999998</v>
      </c>
      <c r="O92" s="118">
        <v>0</v>
      </c>
      <c r="P92" s="117">
        <f t="shared" si="68"/>
        <v>3169271.4459239999</v>
      </c>
      <c r="Q92" s="117">
        <f t="shared" si="69"/>
        <v>0</v>
      </c>
      <c r="R92" s="112">
        <v>0</v>
      </c>
      <c r="S92" s="112">
        <v>0</v>
      </c>
      <c r="T92" s="112">
        <v>0</v>
      </c>
      <c r="U92" s="112">
        <v>0</v>
      </c>
      <c r="V92" s="112">
        <v>0</v>
      </c>
      <c r="W92" s="112">
        <v>1564419.77</v>
      </c>
      <c r="X92" s="112">
        <v>239596.09</v>
      </c>
      <c r="Y92" s="112">
        <v>161221.88999999998</v>
      </c>
      <c r="Z92" s="112">
        <v>2863024.66</v>
      </c>
      <c r="AA92" s="112">
        <v>0</v>
      </c>
      <c r="AB92" s="112">
        <v>0</v>
      </c>
      <c r="AC92" s="112">
        <v>0</v>
      </c>
      <c r="AD92" s="112">
        <f t="shared" si="70"/>
        <v>4828262.41</v>
      </c>
      <c r="AE92" s="96"/>
      <c r="AF92" s="112">
        <f>SUM($R92:R92)</f>
        <v>0</v>
      </c>
      <c r="AG92" s="112">
        <f>SUM($R92:S92)</f>
        <v>0</v>
      </c>
      <c r="AH92" s="112">
        <f>SUM($R92:T92)</f>
        <v>0</v>
      </c>
      <c r="AI92" s="112">
        <f>SUM($R92:U92)</f>
        <v>0</v>
      </c>
      <c r="AJ92" s="112">
        <f>SUM($R92:V92)</f>
        <v>0</v>
      </c>
      <c r="AK92" s="112">
        <f>SUM($R92:W92)</f>
        <v>1564419.77</v>
      </c>
      <c r="AL92" s="112">
        <f>SUM($R92:X92)</f>
        <v>1804015.86</v>
      </c>
      <c r="AM92" s="112">
        <f>SUM($R92:Y92)</f>
        <v>1965237.75</v>
      </c>
      <c r="AN92" s="112">
        <f>SUM($R92:Z92)</f>
        <v>4828262.41</v>
      </c>
      <c r="AO92" s="112">
        <f>SUM($R92:AA92)</f>
        <v>4828262.41</v>
      </c>
      <c r="AP92" s="112">
        <f>SUM($R92:AB92)</f>
        <v>4828262.41</v>
      </c>
      <c r="AQ92" s="112">
        <f>SUM($R92:AC92)</f>
        <v>4828262.41</v>
      </c>
      <c r="AR92" s="132">
        <f t="shared" si="71"/>
        <v>1852715.9845833331</v>
      </c>
      <c r="AT92" s="112">
        <f t="shared" si="72"/>
        <v>0</v>
      </c>
      <c r="AU92" s="112">
        <f t="shared" si="73"/>
        <v>0</v>
      </c>
      <c r="AV92" s="112">
        <f t="shared" si="74"/>
        <v>0</v>
      </c>
      <c r="AW92" s="112">
        <f t="shared" si="75"/>
        <v>0</v>
      </c>
      <c r="AX92" s="112">
        <f t="shared" si="76"/>
        <v>0</v>
      </c>
      <c r="AY92" s="112">
        <f t="shared" si="77"/>
        <v>1026885.137028</v>
      </c>
      <c r="AZ92" s="112">
        <f t="shared" si="78"/>
        <v>157270.87347600001</v>
      </c>
      <c r="BA92" s="112">
        <f t="shared" si="79"/>
        <v>105826.04859599999</v>
      </c>
      <c r="BB92" s="112">
        <f t="shared" si="80"/>
        <v>1879289.3868240002</v>
      </c>
      <c r="BC92" s="112">
        <f t="shared" si="81"/>
        <v>0</v>
      </c>
      <c r="BD92" s="112">
        <f t="shared" si="82"/>
        <v>0</v>
      </c>
      <c r="BE92" s="112">
        <f t="shared" si="83"/>
        <v>0</v>
      </c>
      <c r="BF92" s="112">
        <f t="shared" si="84"/>
        <v>3169271.4459239999</v>
      </c>
      <c r="BG92" s="96"/>
      <c r="BH92" s="112">
        <f>SUM($AT92:AT92)</f>
        <v>0</v>
      </c>
      <c r="BI92" s="112">
        <f>SUM($AT92:AU92)</f>
        <v>0</v>
      </c>
      <c r="BJ92" s="112">
        <f>SUM($AT92:AV92)</f>
        <v>0</v>
      </c>
      <c r="BK92" s="112">
        <f>SUM($AT92:AW92)</f>
        <v>0</v>
      </c>
      <c r="BL92" s="112">
        <f>SUM($AT92:AX92)</f>
        <v>0</v>
      </c>
      <c r="BM92" s="112">
        <f>SUM($AT92:AY92)</f>
        <v>1026885.137028</v>
      </c>
      <c r="BN92" s="112">
        <f>SUM($AT92:AZ92)</f>
        <v>1184156.0105039999</v>
      </c>
      <c r="BO92" s="112">
        <f>SUM($AT92:BA92)</f>
        <v>1289982.0591</v>
      </c>
      <c r="BP92" s="112">
        <f>SUM($AT92:BB92)</f>
        <v>3169271.4459239999</v>
      </c>
      <c r="BQ92" s="112">
        <f>SUM($AT92:BC92)</f>
        <v>3169271.4459239999</v>
      </c>
      <c r="BR92" s="112">
        <f>SUM($AT92:BD92)</f>
        <v>3169271.4459239999</v>
      </c>
      <c r="BS92" s="112">
        <f>SUM($AT92:BE92)</f>
        <v>3169271.4459239999</v>
      </c>
      <c r="BT92" s="132">
        <f t="shared" si="85"/>
        <v>1216122.7722805</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509</v>
      </c>
      <c r="B93" s="154" t="s">
        <v>267</v>
      </c>
      <c r="C93" s="154" t="s">
        <v>21</v>
      </c>
      <c r="D93" s="137" t="s">
        <v>583</v>
      </c>
      <c r="E93" s="105" t="s">
        <v>57</v>
      </c>
      <c r="F93" t="s">
        <v>279</v>
      </c>
      <c r="G93" t="s">
        <v>380</v>
      </c>
      <c r="H93" t="s">
        <v>381</v>
      </c>
      <c r="I93" t="s">
        <v>382</v>
      </c>
      <c r="J93" t="s">
        <v>702</v>
      </c>
      <c r="K93" s="154" t="s">
        <v>501</v>
      </c>
      <c r="L93" s="154" t="s">
        <v>46</v>
      </c>
      <c r="M93" s="119" t="str">
        <f t="shared" si="67"/>
        <v>ED.AN</v>
      </c>
      <c r="N93" s="118">
        <v>0.69189000000000001</v>
      </c>
      <c r="O93" s="118">
        <v>0</v>
      </c>
      <c r="P93" s="117">
        <f t="shared" si="68"/>
        <v>1367000.9756100001</v>
      </c>
      <c r="Q93" s="117">
        <f t="shared" si="69"/>
        <v>0</v>
      </c>
      <c r="R93" s="112">
        <v>14717</v>
      </c>
      <c r="S93" s="112">
        <v>38816</v>
      </c>
      <c r="T93" s="112">
        <v>23376</v>
      </c>
      <c r="U93" s="112">
        <v>1943</v>
      </c>
      <c r="V93" s="112">
        <v>22478</v>
      </c>
      <c r="W93" s="112">
        <v>14419</v>
      </c>
      <c r="X93" s="112">
        <v>0</v>
      </c>
      <c r="Y93" s="112">
        <v>0</v>
      </c>
      <c r="Z93" s="112">
        <v>1350000</v>
      </c>
      <c r="AA93" s="112">
        <v>130000</v>
      </c>
      <c r="AB93" s="112">
        <v>250000</v>
      </c>
      <c r="AC93" s="112">
        <v>130000</v>
      </c>
      <c r="AD93" s="112">
        <f t="shared" si="70"/>
        <v>1975749</v>
      </c>
      <c r="AE93" s="96"/>
      <c r="AF93" s="112">
        <f>SUM($R93:R93)</f>
        <v>14717</v>
      </c>
      <c r="AG93" s="112">
        <f>SUM($R93:S93)</f>
        <v>53533</v>
      </c>
      <c r="AH93" s="112">
        <f>SUM($R93:T93)</f>
        <v>76909</v>
      </c>
      <c r="AI93" s="112">
        <f>SUM($R93:U93)</f>
        <v>78852</v>
      </c>
      <c r="AJ93" s="112">
        <f>SUM($R93:V93)</f>
        <v>101330</v>
      </c>
      <c r="AK93" s="112">
        <f>SUM($R93:W93)</f>
        <v>115749</v>
      </c>
      <c r="AL93" s="112">
        <f>SUM($R93:X93)</f>
        <v>115749</v>
      </c>
      <c r="AM93" s="112">
        <f>SUM($R93:Y93)</f>
        <v>115749</v>
      </c>
      <c r="AN93" s="112">
        <f>SUM($R93:Z93)</f>
        <v>1465749</v>
      </c>
      <c r="AO93" s="112">
        <f>SUM($R93:AA93)</f>
        <v>1595749</v>
      </c>
      <c r="AP93" s="112">
        <f>SUM($R93:AB93)</f>
        <v>1845749</v>
      </c>
      <c r="AQ93" s="112">
        <f>SUM($R93:AC93)</f>
        <v>1975749</v>
      </c>
      <c r="AR93" s="132">
        <f t="shared" si="71"/>
        <v>547309.125</v>
      </c>
      <c r="AT93" s="112">
        <f t="shared" si="72"/>
        <v>10182.54513</v>
      </c>
      <c r="AU93" s="112">
        <f t="shared" si="73"/>
        <v>26856.402239999999</v>
      </c>
      <c r="AV93" s="112">
        <f t="shared" si="74"/>
        <v>16173.620640000001</v>
      </c>
      <c r="AW93" s="112">
        <f t="shared" si="75"/>
        <v>1344.3422700000001</v>
      </c>
      <c r="AX93" s="112">
        <f t="shared" si="76"/>
        <v>15552.30342</v>
      </c>
      <c r="AY93" s="112">
        <f t="shared" si="77"/>
        <v>9976.3619099999996</v>
      </c>
      <c r="AZ93" s="112">
        <f t="shared" si="78"/>
        <v>0</v>
      </c>
      <c r="BA93" s="112">
        <f t="shared" si="79"/>
        <v>0</v>
      </c>
      <c r="BB93" s="112">
        <f t="shared" si="80"/>
        <v>934051.5</v>
      </c>
      <c r="BC93" s="112">
        <f t="shared" si="81"/>
        <v>89945.7</v>
      </c>
      <c r="BD93" s="112">
        <f t="shared" si="82"/>
        <v>172972.5</v>
      </c>
      <c r="BE93" s="112">
        <f t="shared" si="83"/>
        <v>89945.7</v>
      </c>
      <c r="BF93" s="112">
        <f t="shared" si="84"/>
        <v>1367000.9756099998</v>
      </c>
      <c r="BG93" s="96"/>
      <c r="BH93" s="112">
        <f>SUM($AT93:AT93)</f>
        <v>10182.54513</v>
      </c>
      <c r="BI93" s="112">
        <f>SUM($AT93:AU93)</f>
        <v>37038.947370000002</v>
      </c>
      <c r="BJ93" s="112">
        <f>SUM($AT93:AV93)</f>
        <v>53212.568010000003</v>
      </c>
      <c r="BK93" s="112">
        <f>SUM($AT93:AW93)</f>
        <v>54556.910280000004</v>
      </c>
      <c r="BL93" s="112">
        <f>SUM($AT93:AX93)</f>
        <v>70109.213700000008</v>
      </c>
      <c r="BM93" s="112">
        <f>SUM($AT93:AY93)</f>
        <v>80085.57561</v>
      </c>
      <c r="BN93" s="112">
        <f>SUM($AT93:AZ93)</f>
        <v>80085.57561</v>
      </c>
      <c r="BO93" s="112">
        <f>SUM($AT93:BA93)</f>
        <v>80085.57561</v>
      </c>
      <c r="BP93" s="112">
        <f>SUM($AT93:BB93)</f>
        <v>1014137.0756099999</v>
      </c>
      <c r="BQ93" s="112">
        <f>SUM($AT93:BC93)</f>
        <v>1104082.7756099999</v>
      </c>
      <c r="BR93" s="112">
        <f>SUM($AT93:BD93)</f>
        <v>1277055.2756099999</v>
      </c>
      <c r="BS93" s="112">
        <f>SUM($AT93:BE93)</f>
        <v>1367000.9756099998</v>
      </c>
      <c r="BT93" s="132">
        <f t="shared" si="85"/>
        <v>378677.7104962499</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864</v>
      </c>
      <c r="B94" s="154" t="s">
        <v>267</v>
      </c>
      <c r="C94" s="154" t="s">
        <v>21</v>
      </c>
      <c r="D94" s="137" t="s">
        <v>53</v>
      </c>
      <c r="E94" s="105" t="s">
        <v>53</v>
      </c>
      <c r="F94" t="s">
        <v>280</v>
      </c>
      <c r="G94" t="s">
        <v>383</v>
      </c>
      <c r="H94" t="s">
        <v>384</v>
      </c>
      <c r="I94" t="s">
        <v>385</v>
      </c>
      <c r="J94" t="s">
        <v>703</v>
      </c>
      <c r="K94" s="154" t="s">
        <v>501</v>
      </c>
      <c r="L94" s="154" t="s">
        <v>505</v>
      </c>
      <c r="M94" s="119" t="str">
        <f t="shared" si="67"/>
        <v>ED.AN</v>
      </c>
      <c r="N94" s="118">
        <v>0.65639999999999998</v>
      </c>
      <c r="O94" s="118">
        <v>0</v>
      </c>
      <c r="P94" s="117">
        <f t="shared" si="68"/>
        <v>5168181.8099999996</v>
      </c>
      <c r="Q94" s="117">
        <f t="shared" si="69"/>
        <v>0</v>
      </c>
      <c r="R94" s="112">
        <v>0</v>
      </c>
      <c r="S94" s="112">
        <v>0</v>
      </c>
      <c r="T94" s="112">
        <v>0</v>
      </c>
      <c r="U94" s="112">
        <v>7675394</v>
      </c>
      <c r="V94" s="112">
        <v>111857</v>
      </c>
      <c r="W94" s="112">
        <v>23410</v>
      </c>
      <c r="X94" s="112">
        <v>0</v>
      </c>
      <c r="Y94" s="112">
        <v>0</v>
      </c>
      <c r="Z94" s="112">
        <v>0</v>
      </c>
      <c r="AA94" s="112">
        <v>0</v>
      </c>
      <c r="AB94" s="112">
        <v>0</v>
      </c>
      <c r="AC94" s="112">
        <v>62864</v>
      </c>
      <c r="AD94" s="112">
        <f t="shared" si="70"/>
        <v>7873525</v>
      </c>
      <c r="AE94" s="96"/>
      <c r="AF94" s="112">
        <f>SUM($R94:R94)</f>
        <v>0</v>
      </c>
      <c r="AG94" s="112">
        <f>SUM($R94:S94)</f>
        <v>0</v>
      </c>
      <c r="AH94" s="112">
        <f>SUM($R94:T94)</f>
        <v>0</v>
      </c>
      <c r="AI94" s="112">
        <f>SUM($R94:U94)</f>
        <v>7675394</v>
      </c>
      <c r="AJ94" s="112">
        <f>SUM($R94:V94)</f>
        <v>7787251</v>
      </c>
      <c r="AK94" s="112">
        <f>SUM($R94:W94)</f>
        <v>7810661</v>
      </c>
      <c r="AL94" s="112">
        <f>SUM($R94:X94)</f>
        <v>7810661</v>
      </c>
      <c r="AM94" s="112">
        <f>SUM($R94:Y94)</f>
        <v>7810661</v>
      </c>
      <c r="AN94" s="112">
        <f>SUM($R94:Z94)</f>
        <v>7810661</v>
      </c>
      <c r="AO94" s="112">
        <f>SUM($R94:AA94)</f>
        <v>7810661</v>
      </c>
      <c r="AP94" s="112">
        <f>SUM($R94:AB94)</f>
        <v>7810661</v>
      </c>
      <c r="AQ94" s="112">
        <f>SUM($R94:AC94)</f>
        <v>7873525</v>
      </c>
      <c r="AR94" s="132">
        <f t="shared" si="71"/>
        <v>5521947.791666667</v>
      </c>
      <c r="AT94" s="112">
        <f t="shared" si="72"/>
        <v>0</v>
      </c>
      <c r="AU94" s="112">
        <f t="shared" si="73"/>
        <v>0</v>
      </c>
      <c r="AV94" s="112">
        <f t="shared" si="74"/>
        <v>0</v>
      </c>
      <c r="AW94" s="112">
        <f t="shared" si="75"/>
        <v>5038128.6216000002</v>
      </c>
      <c r="AX94" s="112">
        <f t="shared" si="76"/>
        <v>73422.934800000003</v>
      </c>
      <c r="AY94" s="112">
        <f t="shared" si="77"/>
        <v>15366.323999999999</v>
      </c>
      <c r="AZ94" s="112">
        <f t="shared" si="78"/>
        <v>0</v>
      </c>
      <c r="BA94" s="112">
        <f t="shared" si="79"/>
        <v>0</v>
      </c>
      <c r="BB94" s="112">
        <f t="shared" si="80"/>
        <v>0</v>
      </c>
      <c r="BC94" s="112">
        <f t="shared" si="81"/>
        <v>0</v>
      </c>
      <c r="BD94" s="112">
        <f t="shared" si="82"/>
        <v>0</v>
      </c>
      <c r="BE94" s="112">
        <f t="shared" si="83"/>
        <v>41263.929599999996</v>
      </c>
      <c r="BF94" s="112">
        <f t="shared" si="84"/>
        <v>5168181.8100000005</v>
      </c>
      <c r="BG94" s="96"/>
      <c r="BH94" s="112">
        <f>SUM($AT94:AT94)</f>
        <v>0</v>
      </c>
      <c r="BI94" s="112">
        <f>SUM($AT94:AU94)</f>
        <v>0</v>
      </c>
      <c r="BJ94" s="112">
        <f>SUM($AT94:AV94)</f>
        <v>0</v>
      </c>
      <c r="BK94" s="112">
        <f>SUM($AT94:AW94)</f>
        <v>5038128.6216000002</v>
      </c>
      <c r="BL94" s="112">
        <f>SUM($AT94:AX94)</f>
        <v>5111551.5564000001</v>
      </c>
      <c r="BM94" s="112">
        <f>SUM($AT94:AY94)</f>
        <v>5126917.8804000001</v>
      </c>
      <c r="BN94" s="112">
        <f>SUM($AT94:AZ94)</f>
        <v>5126917.8804000001</v>
      </c>
      <c r="BO94" s="112">
        <f>SUM($AT94:BA94)</f>
        <v>5126917.8804000001</v>
      </c>
      <c r="BP94" s="112">
        <f>SUM($AT94:BB94)</f>
        <v>5126917.8804000001</v>
      </c>
      <c r="BQ94" s="112">
        <f>SUM($AT94:BC94)</f>
        <v>5126917.8804000001</v>
      </c>
      <c r="BR94" s="112">
        <f>SUM($AT94:BD94)</f>
        <v>5126917.8804000001</v>
      </c>
      <c r="BS94" s="112">
        <f>SUM($AT94:BE94)</f>
        <v>5168181.8100000005</v>
      </c>
      <c r="BT94" s="132">
        <f t="shared" si="85"/>
        <v>3624606.5304500009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509</v>
      </c>
      <c r="B95" s="154" t="s">
        <v>267</v>
      </c>
      <c r="C95" s="154" t="s">
        <v>268</v>
      </c>
      <c r="D95" s="137" t="s">
        <v>583</v>
      </c>
      <c r="E95" s="105" t="s">
        <v>57</v>
      </c>
      <c r="F95" t="s">
        <v>281</v>
      </c>
      <c r="G95" t="s">
        <v>386</v>
      </c>
      <c r="H95" t="s">
        <v>387</v>
      </c>
      <c r="I95" t="s">
        <v>389</v>
      </c>
      <c r="J95" t="s">
        <v>704</v>
      </c>
      <c r="K95" s="154" t="s">
        <v>501</v>
      </c>
      <c r="L95" s="154" t="s">
        <v>504</v>
      </c>
      <c r="M95" s="119" t="str">
        <f t="shared" si="67"/>
        <v>ED.WA</v>
      </c>
      <c r="N95" s="118">
        <v>1</v>
      </c>
      <c r="O95" s="118">
        <v>0</v>
      </c>
      <c r="P95" s="117">
        <f t="shared" si="68"/>
        <v>315200</v>
      </c>
      <c r="Q95" s="117">
        <f t="shared" si="69"/>
        <v>0</v>
      </c>
      <c r="R95" s="112">
        <v>115682</v>
      </c>
      <c r="S95" s="112">
        <v>194176</v>
      </c>
      <c r="T95" s="112">
        <v>-107938</v>
      </c>
      <c r="U95" s="112">
        <v>26321</v>
      </c>
      <c r="V95" s="112">
        <v>-20526</v>
      </c>
      <c r="W95" s="112">
        <v>-13191</v>
      </c>
      <c r="X95" s="112">
        <v>14840</v>
      </c>
      <c r="Y95" s="112">
        <v>14840</v>
      </c>
      <c r="Z95" s="112">
        <v>14840</v>
      </c>
      <c r="AA95" s="112">
        <v>35148</v>
      </c>
      <c r="AB95" s="112">
        <v>29773</v>
      </c>
      <c r="AC95" s="112">
        <v>11235</v>
      </c>
      <c r="AD95" s="112">
        <f t="shared" si="70"/>
        <v>315200</v>
      </c>
      <c r="AE95" s="96"/>
      <c r="AF95" s="112">
        <f>SUM($R95:R95)</f>
        <v>115682</v>
      </c>
      <c r="AG95" s="112">
        <f>SUM($R95:S95)</f>
        <v>309858</v>
      </c>
      <c r="AH95" s="112">
        <f>SUM($R95:T95)</f>
        <v>201920</v>
      </c>
      <c r="AI95" s="112">
        <f>SUM($R95:U95)</f>
        <v>228241</v>
      </c>
      <c r="AJ95" s="112">
        <f>SUM($R95:V95)</f>
        <v>207715</v>
      </c>
      <c r="AK95" s="112">
        <f>SUM($R95:W95)</f>
        <v>194524</v>
      </c>
      <c r="AL95" s="112">
        <f>SUM($R95:X95)</f>
        <v>209364</v>
      </c>
      <c r="AM95" s="112">
        <f>SUM($R95:Y95)</f>
        <v>224204</v>
      </c>
      <c r="AN95" s="112">
        <f>SUM($R95:Z95)</f>
        <v>239044</v>
      </c>
      <c r="AO95" s="112">
        <f>SUM($R95:AA95)</f>
        <v>274192</v>
      </c>
      <c r="AP95" s="112">
        <f>SUM($R95:AB95)</f>
        <v>303965</v>
      </c>
      <c r="AQ95" s="112">
        <f>SUM($R95:AC95)</f>
        <v>315200</v>
      </c>
      <c r="AR95" s="132">
        <f t="shared" si="71"/>
        <v>222192.41666666666</v>
      </c>
      <c r="AT95" s="112">
        <f t="shared" si="72"/>
        <v>115682</v>
      </c>
      <c r="AU95" s="112">
        <f t="shared" si="73"/>
        <v>194176</v>
      </c>
      <c r="AV95" s="112">
        <f t="shared" si="74"/>
        <v>-107938</v>
      </c>
      <c r="AW95" s="112">
        <f t="shared" si="75"/>
        <v>26321</v>
      </c>
      <c r="AX95" s="112">
        <f t="shared" si="76"/>
        <v>-20526</v>
      </c>
      <c r="AY95" s="112">
        <f t="shared" si="77"/>
        <v>-13191</v>
      </c>
      <c r="AZ95" s="112">
        <f t="shared" si="78"/>
        <v>14840</v>
      </c>
      <c r="BA95" s="112">
        <f t="shared" si="79"/>
        <v>14840</v>
      </c>
      <c r="BB95" s="112">
        <f t="shared" si="80"/>
        <v>14840</v>
      </c>
      <c r="BC95" s="112">
        <f t="shared" si="81"/>
        <v>35148</v>
      </c>
      <c r="BD95" s="112">
        <f t="shared" si="82"/>
        <v>29773</v>
      </c>
      <c r="BE95" s="112">
        <f t="shared" si="83"/>
        <v>11235</v>
      </c>
      <c r="BF95" s="112">
        <f t="shared" si="84"/>
        <v>315200</v>
      </c>
      <c r="BG95" s="96"/>
      <c r="BH95" s="112">
        <f>SUM($AT95:AT95)</f>
        <v>115682</v>
      </c>
      <c r="BI95" s="112">
        <f>SUM($AT95:AU95)</f>
        <v>309858</v>
      </c>
      <c r="BJ95" s="112">
        <f>SUM($AT95:AV95)</f>
        <v>201920</v>
      </c>
      <c r="BK95" s="112">
        <f>SUM($AT95:AW95)</f>
        <v>228241</v>
      </c>
      <c r="BL95" s="112">
        <f>SUM($AT95:AX95)</f>
        <v>207715</v>
      </c>
      <c r="BM95" s="112">
        <f>SUM($AT95:AY95)</f>
        <v>194524</v>
      </c>
      <c r="BN95" s="112">
        <f>SUM($AT95:AZ95)</f>
        <v>209364</v>
      </c>
      <c r="BO95" s="112">
        <f>SUM($AT95:BA95)</f>
        <v>224204</v>
      </c>
      <c r="BP95" s="112">
        <f>SUM($AT95:BB95)</f>
        <v>239044</v>
      </c>
      <c r="BQ95" s="112">
        <f>SUM($AT95:BC95)</f>
        <v>274192</v>
      </c>
      <c r="BR95" s="112">
        <f>SUM($AT95:BD95)</f>
        <v>303965</v>
      </c>
      <c r="BS95" s="112">
        <f>SUM($AT95:BE95)</f>
        <v>315200</v>
      </c>
      <c r="BT95" s="132">
        <f t="shared" si="85"/>
        <v>222192.41666666666</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509</v>
      </c>
      <c r="B96" s="154" t="s">
        <v>267</v>
      </c>
      <c r="C96" s="154" t="s">
        <v>268</v>
      </c>
      <c r="D96" s="137" t="s">
        <v>583</v>
      </c>
      <c r="E96" s="105" t="s">
        <v>57</v>
      </c>
      <c r="F96" t="s">
        <v>281</v>
      </c>
      <c r="G96" t="s">
        <v>386</v>
      </c>
      <c r="H96" t="s">
        <v>387</v>
      </c>
      <c r="I96" t="s">
        <v>390</v>
      </c>
      <c r="J96" t="s">
        <v>705</v>
      </c>
      <c r="K96" s="154" t="s">
        <v>501</v>
      </c>
      <c r="L96" s="154" t="s">
        <v>504</v>
      </c>
      <c r="M96" s="119" t="str">
        <f t="shared" si="67"/>
        <v>ED.WA</v>
      </c>
      <c r="N96" s="118">
        <v>1</v>
      </c>
      <c r="O96" s="118">
        <v>0</v>
      </c>
      <c r="P96" s="117">
        <f t="shared" si="68"/>
        <v>1393155</v>
      </c>
      <c r="Q96" s="117">
        <f t="shared" si="69"/>
        <v>0</v>
      </c>
      <c r="R96" s="112">
        <v>39910</v>
      </c>
      <c r="S96" s="112">
        <v>345528</v>
      </c>
      <c r="T96" s="112">
        <v>394831</v>
      </c>
      <c r="U96" s="112">
        <v>68535</v>
      </c>
      <c r="V96" s="112">
        <v>33600</v>
      </c>
      <c r="W96" s="112">
        <v>70583</v>
      </c>
      <c r="X96" s="112">
        <v>82677</v>
      </c>
      <c r="Y96" s="112">
        <v>82782</v>
      </c>
      <c r="Z96" s="112">
        <v>82887</v>
      </c>
      <c r="AA96" s="112">
        <v>63836</v>
      </c>
      <c r="AB96" s="112">
        <v>63941</v>
      </c>
      <c r="AC96" s="112">
        <v>64045</v>
      </c>
      <c r="AD96" s="112">
        <f t="shared" si="70"/>
        <v>1393155</v>
      </c>
      <c r="AE96" s="96"/>
      <c r="AF96" s="112">
        <f>SUM($R96:R96)</f>
        <v>39910</v>
      </c>
      <c r="AG96" s="112">
        <f>SUM($R96:S96)</f>
        <v>385438</v>
      </c>
      <c r="AH96" s="112">
        <f>SUM($R96:T96)</f>
        <v>780269</v>
      </c>
      <c r="AI96" s="112">
        <f>SUM($R96:U96)</f>
        <v>848804</v>
      </c>
      <c r="AJ96" s="112">
        <f>SUM($R96:V96)</f>
        <v>882404</v>
      </c>
      <c r="AK96" s="112">
        <f>SUM($R96:W96)</f>
        <v>952987</v>
      </c>
      <c r="AL96" s="112">
        <f>SUM($R96:X96)</f>
        <v>1035664</v>
      </c>
      <c r="AM96" s="112">
        <f>SUM($R96:Y96)</f>
        <v>1118446</v>
      </c>
      <c r="AN96" s="112">
        <f>SUM($R96:Z96)</f>
        <v>1201333</v>
      </c>
      <c r="AO96" s="112">
        <f>SUM($R96:AA96)</f>
        <v>1265169</v>
      </c>
      <c r="AP96" s="112">
        <f>SUM($R96:AB96)</f>
        <v>1329110</v>
      </c>
      <c r="AQ96" s="112">
        <f>SUM($R96:AC96)</f>
        <v>1393155</v>
      </c>
      <c r="AR96" s="132">
        <f t="shared" si="71"/>
        <v>878009.29166666663</v>
      </c>
      <c r="AT96" s="112">
        <f t="shared" si="72"/>
        <v>39910</v>
      </c>
      <c r="AU96" s="112">
        <f t="shared" si="73"/>
        <v>345528</v>
      </c>
      <c r="AV96" s="112">
        <f t="shared" si="74"/>
        <v>394831</v>
      </c>
      <c r="AW96" s="112">
        <f t="shared" si="75"/>
        <v>68535</v>
      </c>
      <c r="AX96" s="112">
        <f t="shared" si="76"/>
        <v>33600</v>
      </c>
      <c r="AY96" s="112">
        <f t="shared" si="77"/>
        <v>70583</v>
      </c>
      <c r="AZ96" s="112">
        <f t="shared" si="78"/>
        <v>82677</v>
      </c>
      <c r="BA96" s="112">
        <f t="shared" si="79"/>
        <v>82782</v>
      </c>
      <c r="BB96" s="112">
        <f t="shared" si="80"/>
        <v>82887</v>
      </c>
      <c r="BC96" s="112">
        <f t="shared" si="81"/>
        <v>63836</v>
      </c>
      <c r="BD96" s="112">
        <f t="shared" si="82"/>
        <v>63941</v>
      </c>
      <c r="BE96" s="112">
        <f t="shared" si="83"/>
        <v>64045</v>
      </c>
      <c r="BF96" s="112">
        <f t="shared" si="84"/>
        <v>1393155</v>
      </c>
      <c r="BG96" s="96"/>
      <c r="BH96" s="112">
        <f>SUM($AT96:AT96)</f>
        <v>39910</v>
      </c>
      <c r="BI96" s="112">
        <f>SUM($AT96:AU96)</f>
        <v>385438</v>
      </c>
      <c r="BJ96" s="112">
        <f>SUM($AT96:AV96)</f>
        <v>780269</v>
      </c>
      <c r="BK96" s="112">
        <f>SUM($AT96:AW96)</f>
        <v>848804</v>
      </c>
      <c r="BL96" s="112">
        <f>SUM($AT96:AX96)</f>
        <v>882404</v>
      </c>
      <c r="BM96" s="112">
        <f>SUM($AT96:AY96)</f>
        <v>952987</v>
      </c>
      <c r="BN96" s="112">
        <f>SUM($AT96:AZ96)</f>
        <v>1035664</v>
      </c>
      <c r="BO96" s="112">
        <f>SUM($AT96:BA96)</f>
        <v>1118446</v>
      </c>
      <c r="BP96" s="112">
        <f>SUM($AT96:BB96)</f>
        <v>1201333</v>
      </c>
      <c r="BQ96" s="112">
        <f>SUM($AT96:BC96)</f>
        <v>1265169</v>
      </c>
      <c r="BR96" s="112">
        <f>SUM($AT96:BD96)</f>
        <v>1329110</v>
      </c>
      <c r="BS96" s="112">
        <f>SUM($AT96:BE96)</f>
        <v>1393155</v>
      </c>
      <c r="BT96" s="132">
        <f t="shared" si="85"/>
        <v>878009.29166666663</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509</v>
      </c>
      <c r="B97" s="154" t="s">
        <v>267</v>
      </c>
      <c r="C97" s="154" t="s">
        <v>268</v>
      </c>
      <c r="D97" s="137" t="s">
        <v>583</v>
      </c>
      <c r="E97" s="105" t="s">
        <v>57</v>
      </c>
      <c r="F97" t="s">
        <v>281</v>
      </c>
      <c r="G97" t="s">
        <v>386</v>
      </c>
      <c r="H97" t="s">
        <v>387</v>
      </c>
      <c r="I97" t="s">
        <v>388</v>
      </c>
      <c r="J97" t="s">
        <v>706</v>
      </c>
      <c r="K97" s="154" t="s">
        <v>501</v>
      </c>
      <c r="L97" s="154" t="s">
        <v>504</v>
      </c>
      <c r="M97" s="119" t="str">
        <f t="shared" si="67"/>
        <v>ED.WA</v>
      </c>
      <c r="N97" s="118">
        <v>1</v>
      </c>
      <c r="O97" s="118">
        <v>0</v>
      </c>
      <c r="P97" s="117">
        <f t="shared" si="68"/>
        <v>1997972</v>
      </c>
      <c r="Q97" s="117">
        <f t="shared" si="69"/>
        <v>0</v>
      </c>
      <c r="R97" s="112">
        <v>245676</v>
      </c>
      <c r="S97" s="112">
        <v>219590</v>
      </c>
      <c r="T97" s="112">
        <v>256732</v>
      </c>
      <c r="U97" s="112">
        <v>135378</v>
      </c>
      <c r="V97" s="112">
        <v>423049</v>
      </c>
      <c r="W97" s="112">
        <v>279256</v>
      </c>
      <c r="X97" s="112">
        <v>168190</v>
      </c>
      <c r="Y97" s="112">
        <v>152824</v>
      </c>
      <c r="Z97" s="112">
        <v>103868</v>
      </c>
      <c r="AA97" s="112">
        <v>9578</v>
      </c>
      <c r="AB97" s="112">
        <v>3831</v>
      </c>
      <c r="AC97" s="112">
        <v>0</v>
      </c>
      <c r="AD97" s="112">
        <f t="shared" si="70"/>
        <v>1997972</v>
      </c>
      <c r="AE97" s="96"/>
      <c r="AF97" s="112">
        <f>SUM($R97:R97)</f>
        <v>245676</v>
      </c>
      <c r="AG97" s="112">
        <f>SUM($R97:S97)</f>
        <v>465266</v>
      </c>
      <c r="AH97" s="112">
        <f>SUM($R97:T97)</f>
        <v>721998</v>
      </c>
      <c r="AI97" s="112">
        <f>SUM($R97:U97)</f>
        <v>857376</v>
      </c>
      <c r="AJ97" s="112">
        <f>SUM($R97:V97)</f>
        <v>1280425</v>
      </c>
      <c r="AK97" s="112">
        <f>SUM($R97:W97)</f>
        <v>1559681</v>
      </c>
      <c r="AL97" s="112">
        <f>SUM($R97:X97)</f>
        <v>1727871</v>
      </c>
      <c r="AM97" s="112">
        <f>SUM($R97:Y97)</f>
        <v>1880695</v>
      </c>
      <c r="AN97" s="112">
        <f>SUM($R97:Z97)</f>
        <v>1984563</v>
      </c>
      <c r="AO97" s="112">
        <f>SUM($R97:AA97)</f>
        <v>1994141</v>
      </c>
      <c r="AP97" s="112">
        <f>SUM($R97:AB97)</f>
        <v>1997972</v>
      </c>
      <c r="AQ97" s="112">
        <f>SUM($R97:AC97)</f>
        <v>1997972</v>
      </c>
      <c r="AR97" s="132">
        <f t="shared" si="71"/>
        <v>1309554.1666666667</v>
      </c>
      <c r="AT97" s="112">
        <f t="shared" si="72"/>
        <v>245676</v>
      </c>
      <c r="AU97" s="112">
        <f t="shared" si="73"/>
        <v>219590</v>
      </c>
      <c r="AV97" s="112">
        <f t="shared" si="74"/>
        <v>256732</v>
      </c>
      <c r="AW97" s="112">
        <f t="shared" si="75"/>
        <v>135378</v>
      </c>
      <c r="AX97" s="112">
        <f t="shared" si="76"/>
        <v>423049</v>
      </c>
      <c r="AY97" s="112">
        <f t="shared" si="77"/>
        <v>279256</v>
      </c>
      <c r="AZ97" s="112">
        <f t="shared" si="78"/>
        <v>168190</v>
      </c>
      <c r="BA97" s="112">
        <f t="shared" si="79"/>
        <v>152824</v>
      </c>
      <c r="BB97" s="112">
        <f t="shared" si="80"/>
        <v>103868</v>
      </c>
      <c r="BC97" s="112">
        <f t="shared" si="81"/>
        <v>9578</v>
      </c>
      <c r="BD97" s="112">
        <f t="shared" si="82"/>
        <v>3831</v>
      </c>
      <c r="BE97" s="112">
        <f t="shared" si="83"/>
        <v>0</v>
      </c>
      <c r="BF97" s="112">
        <f t="shared" si="84"/>
        <v>1997972</v>
      </c>
      <c r="BG97" s="96"/>
      <c r="BH97" s="112">
        <f>SUM($AT97:AT97)</f>
        <v>245676</v>
      </c>
      <c r="BI97" s="112">
        <f>SUM($AT97:AU97)</f>
        <v>465266</v>
      </c>
      <c r="BJ97" s="112">
        <f>SUM($AT97:AV97)</f>
        <v>721998</v>
      </c>
      <c r="BK97" s="112">
        <f>SUM($AT97:AW97)</f>
        <v>857376</v>
      </c>
      <c r="BL97" s="112">
        <f>SUM($AT97:AX97)</f>
        <v>1280425</v>
      </c>
      <c r="BM97" s="112">
        <f>SUM($AT97:AY97)</f>
        <v>1559681</v>
      </c>
      <c r="BN97" s="112">
        <f>SUM($AT97:AZ97)</f>
        <v>1727871</v>
      </c>
      <c r="BO97" s="112">
        <f>SUM($AT97:BA97)</f>
        <v>1880695</v>
      </c>
      <c r="BP97" s="112">
        <f>SUM($AT97:BB97)</f>
        <v>1984563</v>
      </c>
      <c r="BQ97" s="112">
        <f>SUM($AT97:BC97)</f>
        <v>1994141</v>
      </c>
      <c r="BR97" s="112">
        <f>SUM($AT97:BD97)</f>
        <v>1997972</v>
      </c>
      <c r="BS97" s="112">
        <f>SUM($AT97:BE97)</f>
        <v>1997972</v>
      </c>
      <c r="BT97" s="132">
        <f t="shared" si="85"/>
        <v>1309554.1666666667</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509</v>
      </c>
      <c r="B98" s="154" t="s">
        <v>267</v>
      </c>
      <c r="C98" s="154" t="s">
        <v>268</v>
      </c>
      <c r="D98" s="137" t="s">
        <v>583</v>
      </c>
      <c r="E98" s="105" t="s">
        <v>51</v>
      </c>
      <c r="F98" t="s">
        <v>282</v>
      </c>
      <c r="G98" t="s">
        <v>391</v>
      </c>
      <c r="H98" t="s">
        <v>392</v>
      </c>
      <c r="I98" t="s">
        <v>707</v>
      </c>
      <c r="J98" t="s">
        <v>708</v>
      </c>
      <c r="K98" s="154" t="s">
        <v>501</v>
      </c>
      <c r="L98" s="154" t="s">
        <v>504</v>
      </c>
      <c r="M98" s="119" t="str">
        <f t="shared" si="67"/>
        <v>ED.WA</v>
      </c>
      <c r="N98" s="118">
        <v>1</v>
      </c>
      <c r="O98" s="118">
        <v>0</v>
      </c>
      <c r="P98" s="117">
        <f t="shared" si="68"/>
        <v>625</v>
      </c>
      <c r="Q98" s="117">
        <f t="shared" si="69"/>
        <v>0</v>
      </c>
      <c r="R98" s="112">
        <v>198</v>
      </c>
      <c r="S98" s="112">
        <v>427</v>
      </c>
      <c r="T98" s="112">
        <v>0</v>
      </c>
      <c r="U98" s="112">
        <v>0</v>
      </c>
      <c r="V98" s="112">
        <v>0</v>
      </c>
      <c r="W98" s="112">
        <v>0</v>
      </c>
      <c r="X98" s="112">
        <v>0</v>
      </c>
      <c r="Y98" s="112">
        <v>0</v>
      </c>
      <c r="Z98" s="112">
        <v>0</v>
      </c>
      <c r="AA98" s="112">
        <v>0</v>
      </c>
      <c r="AB98" s="112">
        <v>0</v>
      </c>
      <c r="AC98" s="112">
        <v>0</v>
      </c>
      <c r="AD98" s="112">
        <f t="shared" si="70"/>
        <v>625</v>
      </c>
      <c r="AE98" s="96"/>
      <c r="AF98" s="112">
        <f>SUM($R98:R98)</f>
        <v>198</v>
      </c>
      <c r="AG98" s="112">
        <f>SUM($R98:S98)</f>
        <v>625</v>
      </c>
      <c r="AH98" s="112">
        <f>SUM($R98:T98)</f>
        <v>625</v>
      </c>
      <c r="AI98" s="112">
        <f>SUM($R98:U98)</f>
        <v>625</v>
      </c>
      <c r="AJ98" s="112">
        <f>SUM($R98:V98)</f>
        <v>625</v>
      </c>
      <c r="AK98" s="112">
        <f>SUM($R98:W98)</f>
        <v>625</v>
      </c>
      <c r="AL98" s="112">
        <f>SUM($R98:X98)</f>
        <v>625</v>
      </c>
      <c r="AM98" s="112">
        <f>SUM($R98:Y98)</f>
        <v>625</v>
      </c>
      <c r="AN98" s="112">
        <f>SUM($R98:Z98)</f>
        <v>625</v>
      </c>
      <c r="AO98" s="112">
        <f>SUM($R98:AA98)</f>
        <v>625</v>
      </c>
      <c r="AP98" s="112">
        <f>SUM($R98:AB98)</f>
        <v>625</v>
      </c>
      <c r="AQ98" s="112">
        <f>SUM($R98:AC98)</f>
        <v>625</v>
      </c>
      <c r="AR98" s="132">
        <f t="shared" si="71"/>
        <v>563.375</v>
      </c>
      <c r="AT98" s="112">
        <f t="shared" si="72"/>
        <v>198</v>
      </c>
      <c r="AU98" s="112">
        <f t="shared" si="73"/>
        <v>427</v>
      </c>
      <c r="AV98" s="112">
        <f t="shared" si="74"/>
        <v>0</v>
      </c>
      <c r="AW98" s="112">
        <f t="shared" si="75"/>
        <v>0</v>
      </c>
      <c r="AX98" s="112">
        <f t="shared" si="76"/>
        <v>0</v>
      </c>
      <c r="AY98" s="112">
        <f t="shared" si="77"/>
        <v>0</v>
      </c>
      <c r="AZ98" s="112">
        <f t="shared" si="78"/>
        <v>0</v>
      </c>
      <c r="BA98" s="112">
        <f t="shared" si="79"/>
        <v>0</v>
      </c>
      <c r="BB98" s="112">
        <f t="shared" si="80"/>
        <v>0</v>
      </c>
      <c r="BC98" s="112">
        <f t="shared" si="81"/>
        <v>0</v>
      </c>
      <c r="BD98" s="112">
        <f t="shared" si="82"/>
        <v>0</v>
      </c>
      <c r="BE98" s="112">
        <f t="shared" si="83"/>
        <v>0</v>
      </c>
      <c r="BF98" s="112">
        <f t="shared" si="84"/>
        <v>625</v>
      </c>
      <c r="BG98" s="96"/>
      <c r="BH98" s="112">
        <f>SUM($AT98:AT98)</f>
        <v>198</v>
      </c>
      <c r="BI98" s="112">
        <f>SUM($AT98:AU98)</f>
        <v>625</v>
      </c>
      <c r="BJ98" s="112">
        <f>SUM($AT98:AV98)</f>
        <v>625</v>
      </c>
      <c r="BK98" s="112">
        <f>SUM($AT98:AW98)</f>
        <v>625</v>
      </c>
      <c r="BL98" s="112">
        <f>SUM($AT98:AX98)</f>
        <v>625</v>
      </c>
      <c r="BM98" s="112">
        <f>SUM($AT98:AY98)</f>
        <v>625</v>
      </c>
      <c r="BN98" s="112">
        <f>SUM($AT98:AZ98)</f>
        <v>625</v>
      </c>
      <c r="BO98" s="112">
        <f>SUM($AT98:BA98)</f>
        <v>625</v>
      </c>
      <c r="BP98" s="112">
        <f>SUM($AT98:BB98)</f>
        <v>625</v>
      </c>
      <c r="BQ98" s="112">
        <f>SUM($AT98:BC98)</f>
        <v>625</v>
      </c>
      <c r="BR98" s="112">
        <f>SUM($AT98:BD98)</f>
        <v>625</v>
      </c>
      <c r="BS98" s="112">
        <f>SUM($AT98:BE98)</f>
        <v>625</v>
      </c>
      <c r="BT98" s="132">
        <f t="shared" si="85"/>
        <v>563.375</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509</v>
      </c>
      <c r="B99" s="154" t="s">
        <v>267</v>
      </c>
      <c r="C99" s="154" t="s">
        <v>268</v>
      </c>
      <c r="D99" s="137" t="s">
        <v>583</v>
      </c>
      <c r="E99" s="105" t="s">
        <v>51</v>
      </c>
      <c r="F99" t="s">
        <v>282</v>
      </c>
      <c r="G99" t="s">
        <v>391</v>
      </c>
      <c r="H99" t="s">
        <v>392</v>
      </c>
      <c r="I99" t="s">
        <v>709</v>
      </c>
      <c r="J99" t="s">
        <v>710</v>
      </c>
      <c r="K99" s="154" t="s">
        <v>501</v>
      </c>
      <c r="L99" s="154" t="s">
        <v>504</v>
      </c>
      <c r="M99" s="119" t="str">
        <f t="shared" si="67"/>
        <v>ED.WA</v>
      </c>
      <c r="N99" s="118">
        <v>1</v>
      </c>
      <c r="O99" s="118">
        <v>0</v>
      </c>
      <c r="P99" s="117">
        <f t="shared" si="68"/>
        <v>3852</v>
      </c>
      <c r="Q99" s="117">
        <f t="shared" si="69"/>
        <v>0</v>
      </c>
      <c r="R99" s="112">
        <v>1581</v>
      </c>
      <c r="S99" s="112">
        <v>1646</v>
      </c>
      <c r="T99" s="112">
        <v>89</v>
      </c>
      <c r="U99" s="112">
        <v>536</v>
      </c>
      <c r="V99" s="112">
        <v>0</v>
      </c>
      <c r="W99" s="112">
        <v>0</v>
      </c>
      <c r="X99" s="112">
        <v>0</v>
      </c>
      <c r="Y99" s="112">
        <v>0</v>
      </c>
      <c r="Z99" s="112">
        <v>0</v>
      </c>
      <c r="AA99" s="112">
        <v>0</v>
      </c>
      <c r="AB99" s="112">
        <v>0</v>
      </c>
      <c r="AC99" s="112">
        <v>0</v>
      </c>
      <c r="AD99" s="112">
        <f t="shared" si="70"/>
        <v>3852</v>
      </c>
      <c r="AE99" s="96"/>
      <c r="AF99" s="112">
        <f>SUM($R99:R99)</f>
        <v>1581</v>
      </c>
      <c r="AG99" s="112">
        <f>SUM($R99:S99)</f>
        <v>3227</v>
      </c>
      <c r="AH99" s="112">
        <f>SUM($R99:T99)</f>
        <v>3316</v>
      </c>
      <c r="AI99" s="112">
        <f>SUM($R99:U99)</f>
        <v>3852</v>
      </c>
      <c r="AJ99" s="112">
        <f>SUM($R99:V99)</f>
        <v>3852</v>
      </c>
      <c r="AK99" s="112">
        <f>SUM($R99:W99)</f>
        <v>3852</v>
      </c>
      <c r="AL99" s="112">
        <f>SUM($R99:X99)</f>
        <v>3852</v>
      </c>
      <c r="AM99" s="112">
        <f>SUM($R99:Y99)</f>
        <v>3852</v>
      </c>
      <c r="AN99" s="112">
        <f>SUM($R99:Z99)</f>
        <v>3852</v>
      </c>
      <c r="AO99" s="112">
        <f>SUM($R99:AA99)</f>
        <v>3852</v>
      </c>
      <c r="AP99" s="112">
        <f>SUM($R99:AB99)</f>
        <v>3852</v>
      </c>
      <c r="AQ99" s="112">
        <f>SUM($R99:AC99)</f>
        <v>3852</v>
      </c>
      <c r="AR99" s="132">
        <f t="shared" si="71"/>
        <v>3405.5</v>
      </c>
      <c r="AT99" s="112">
        <f t="shared" si="72"/>
        <v>1581</v>
      </c>
      <c r="AU99" s="112">
        <f t="shared" si="73"/>
        <v>1646</v>
      </c>
      <c r="AV99" s="112">
        <f t="shared" si="74"/>
        <v>89</v>
      </c>
      <c r="AW99" s="112">
        <f t="shared" si="75"/>
        <v>536</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3852</v>
      </c>
      <c r="BG99" s="96"/>
      <c r="BH99" s="112">
        <f>SUM($AT99:AT99)</f>
        <v>1581</v>
      </c>
      <c r="BI99" s="112">
        <f>SUM($AT99:AU99)</f>
        <v>3227</v>
      </c>
      <c r="BJ99" s="112">
        <f>SUM($AT99:AV99)</f>
        <v>3316</v>
      </c>
      <c r="BK99" s="112">
        <f>SUM($AT99:AW99)</f>
        <v>3852</v>
      </c>
      <c r="BL99" s="112">
        <f>SUM($AT99:AX99)</f>
        <v>3852</v>
      </c>
      <c r="BM99" s="112">
        <f>SUM($AT99:AY99)</f>
        <v>3852</v>
      </c>
      <c r="BN99" s="112">
        <f>SUM($AT99:AZ99)</f>
        <v>3852</v>
      </c>
      <c r="BO99" s="112">
        <f>SUM($AT99:BA99)</f>
        <v>3852</v>
      </c>
      <c r="BP99" s="112">
        <f>SUM($AT99:BB99)</f>
        <v>3852</v>
      </c>
      <c r="BQ99" s="112">
        <f>SUM($AT99:BC99)</f>
        <v>3852</v>
      </c>
      <c r="BR99" s="112">
        <f>SUM($AT99:BD99)</f>
        <v>3852</v>
      </c>
      <c r="BS99" s="112">
        <f>SUM($AT99:BE99)</f>
        <v>3852</v>
      </c>
      <c r="BT99" s="132">
        <f t="shared" si="85"/>
        <v>3405.5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509</v>
      </c>
      <c r="B100" s="154" t="s">
        <v>267</v>
      </c>
      <c r="C100" s="154" t="s">
        <v>268</v>
      </c>
      <c r="D100" s="137" t="s">
        <v>583</v>
      </c>
      <c r="E100" s="105" t="s">
        <v>51</v>
      </c>
      <c r="F100" t="s">
        <v>282</v>
      </c>
      <c r="G100" t="s">
        <v>391</v>
      </c>
      <c r="H100" t="s">
        <v>392</v>
      </c>
      <c r="I100" t="s">
        <v>400</v>
      </c>
      <c r="J100" t="s">
        <v>711</v>
      </c>
      <c r="K100" s="154" t="s">
        <v>501</v>
      </c>
      <c r="L100" s="154" t="s">
        <v>504</v>
      </c>
      <c r="M100" s="119" t="str">
        <f t="shared" si="67"/>
        <v>ED.WA</v>
      </c>
      <c r="N100" s="118">
        <v>1</v>
      </c>
      <c r="O100" s="118">
        <v>0</v>
      </c>
      <c r="P100" s="117">
        <f t="shared" ref="P100:P131" si="100">AD100*N100</f>
        <v>25516</v>
      </c>
      <c r="Q100" s="117">
        <f t="shared" ref="Q100:Q131" si="101">AD100*O100</f>
        <v>0</v>
      </c>
      <c r="R100" s="112">
        <v>477</v>
      </c>
      <c r="S100" s="112">
        <v>0</v>
      </c>
      <c r="T100" s="112">
        <v>0</v>
      </c>
      <c r="U100" s="112">
        <v>0</v>
      </c>
      <c r="V100" s="112">
        <v>1153</v>
      </c>
      <c r="W100" s="112">
        <v>0</v>
      </c>
      <c r="X100" s="112">
        <v>0</v>
      </c>
      <c r="Y100" s="112">
        <v>0</v>
      </c>
      <c r="Z100" s="112">
        <v>0</v>
      </c>
      <c r="AA100" s="112">
        <v>23886</v>
      </c>
      <c r="AB100" s="112">
        <v>0</v>
      </c>
      <c r="AC100" s="112">
        <v>0</v>
      </c>
      <c r="AD100" s="112">
        <f t="shared" si="70"/>
        <v>25516</v>
      </c>
      <c r="AE100" s="96"/>
      <c r="AF100" s="112">
        <f>SUM($R100:R100)</f>
        <v>477</v>
      </c>
      <c r="AG100" s="112">
        <f>SUM($R100:S100)</f>
        <v>477</v>
      </c>
      <c r="AH100" s="112">
        <f>SUM($R100:T100)</f>
        <v>477</v>
      </c>
      <c r="AI100" s="112">
        <f>SUM($R100:U100)</f>
        <v>477</v>
      </c>
      <c r="AJ100" s="112">
        <f>SUM($R100:V100)</f>
        <v>1630</v>
      </c>
      <c r="AK100" s="112">
        <f>SUM($R100:W100)</f>
        <v>1630</v>
      </c>
      <c r="AL100" s="112">
        <f>SUM($R100:X100)</f>
        <v>1630</v>
      </c>
      <c r="AM100" s="112">
        <f>SUM($R100:Y100)</f>
        <v>1630</v>
      </c>
      <c r="AN100" s="112">
        <f>SUM($R100:Z100)</f>
        <v>1630</v>
      </c>
      <c r="AO100" s="112">
        <f>SUM($R100:AA100)</f>
        <v>25516</v>
      </c>
      <c r="AP100" s="112">
        <f>SUM($R100:AB100)</f>
        <v>25516</v>
      </c>
      <c r="AQ100" s="112">
        <f>SUM($R100:AC100)</f>
        <v>25516</v>
      </c>
      <c r="AR100" s="132">
        <f t="shared" ref="AR100:AR131" si="102">(((0+AQ100)/2)+SUM(AF100:AP100))/12</f>
        <v>6154</v>
      </c>
      <c r="AT100" s="112">
        <f t="shared" ref="AT100:AT131" si="103">R100*$N100</f>
        <v>477</v>
      </c>
      <c r="AU100" s="112">
        <f t="shared" ref="AU100:AU131" si="104">S100*$N100</f>
        <v>0</v>
      </c>
      <c r="AV100" s="112">
        <f t="shared" ref="AV100:AV131" si="105">T100*$N100</f>
        <v>0</v>
      </c>
      <c r="AW100" s="112">
        <f t="shared" ref="AW100:AW131" si="106">U100*$N100</f>
        <v>0</v>
      </c>
      <c r="AX100" s="112">
        <f t="shared" ref="AX100:AX131" si="107">V100*$N100</f>
        <v>1153</v>
      </c>
      <c r="AY100" s="112">
        <f t="shared" ref="AY100:AY131" si="108">W100*$N100</f>
        <v>0</v>
      </c>
      <c r="AZ100" s="112">
        <f t="shared" ref="AZ100:AZ131" si="109">X100*$N100</f>
        <v>0</v>
      </c>
      <c r="BA100" s="112">
        <f t="shared" ref="BA100:BA131" si="110">Y100*$N100</f>
        <v>0</v>
      </c>
      <c r="BB100" s="112">
        <f t="shared" ref="BB100:BB131" si="111">Z100*$N100</f>
        <v>0</v>
      </c>
      <c r="BC100" s="112">
        <f t="shared" ref="BC100:BC131" si="112">AA100*$N100</f>
        <v>23886</v>
      </c>
      <c r="BD100" s="112">
        <f t="shared" ref="BD100:BD131" si="113">AB100*$N100</f>
        <v>0</v>
      </c>
      <c r="BE100" s="112">
        <f t="shared" ref="BE100:BE131" si="114">AC100*$N100</f>
        <v>0</v>
      </c>
      <c r="BF100" s="112">
        <f t="shared" ref="BF100:BF131" si="115">SUM(AT100:BE100)</f>
        <v>25516</v>
      </c>
      <c r="BG100" s="96"/>
      <c r="BH100" s="112">
        <f>SUM($AT100:AT100)</f>
        <v>477</v>
      </c>
      <c r="BI100" s="112">
        <f>SUM($AT100:AU100)</f>
        <v>477</v>
      </c>
      <c r="BJ100" s="112">
        <f>SUM($AT100:AV100)</f>
        <v>477</v>
      </c>
      <c r="BK100" s="112">
        <f>SUM($AT100:AW100)</f>
        <v>477</v>
      </c>
      <c r="BL100" s="112">
        <f>SUM($AT100:AX100)</f>
        <v>1630</v>
      </c>
      <c r="BM100" s="112">
        <f>SUM($AT100:AY100)</f>
        <v>1630</v>
      </c>
      <c r="BN100" s="112">
        <f>SUM($AT100:AZ100)</f>
        <v>1630</v>
      </c>
      <c r="BO100" s="112">
        <f>SUM($AT100:BA100)</f>
        <v>1630</v>
      </c>
      <c r="BP100" s="112">
        <f>SUM($AT100:BB100)</f>
        <v>1630</v>
      </c>
      <c r="BQ100" s="112">
        <f>SUM($AT100:BC100)</f>
        <v>25516</v>
      </c>
      <c r="BR100" s="112">
        <f>SUM($AT100:BD100)</f>
        <v>25516</v>
      </c>
      <c r="BS100" s="112">
        <f>SUM($AT100:BE100)</f>
        <v>25516</v>
      </c>
      <c r="BT100" s="132">
        <f t="shared" ref="BT100:BT131" si="116">(((0+BS100)/2)+SUM(BH100:BR100))/12</f>
        <v>6154</v>
      </c>
      <c r="BV100" s="112">
        <f t="shared" ref="BV100:BV131" si="117">$O100*R100</f>
        <v>0</v>
      </c>
      <c r="BW100" s="112">
        <f t="shared" ref="BW100:BW131" si="118">$O100*S100</f>
        <v>0</v>
      </c>
      <c r="BX100" s="112">
        <f t="shared" ref="BX100:BX131" si="119">$O100*T100</f>
        <v>0</v>
      </c>
      <c r="BY100" s="112">
        <f t="shared" ref="BY100:BY131" si="120">$O100*U100</f>
        <v>0</v>
      </c>
      <c r="BZ100" s="112">
        <f t="shared" ref="BZ100:BZ131" si="121">$O100*V100</f>
        <v>0</v>
      </c>
      <c r="CA100" s="112">
        <f t="shared" ref="CA100:CA131" si="122">$O100*W100</f>
        <v>0</v>
      </c>
      <c r="CB100" s="112">
        <f t="shared" ref="CB100:CB131" si="123">$O100*X100</f>
        <v>0</v>
      </c>
      <c r="CC100" s="112">
        <f t="shared" ref="CC100:CC131" si="124">$O100*Y100</f>
        <v>0</v>
      </c>
      <c r="CD100" s="112">
        <f t="shared" ref="CD100:CD131" si="125">$O100*Z100</f>
        <v>0</v>
      </c>
      <c r="CE100" s="112">
        <f t="shared" ref="CE100:CE131" si="126">$O100*AA100</f>
        <v>0</v>
      </c>
      <c r="CF100" s="112">
        <f t="shared" ref="CF100:CF131" si="127">$O100*AB100</f>
        <v>0</v>
      </c>
      <c r="CG100" s="112">
        <f t="shared" ref="CG100:CG131" si="128">$O100*AC100</f>
        <v>0</v>
      </c>
      <c r="CH100" s="112">
        <f t="shared" ref="CH100:CH131" si="129">SUM(BV100:CG100)</f>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509</v>
      </c>
      <c r="B101" s="154" t="s">
        <v>267</v>
      </c>
      <c r="C101" s="154" t="s">
        <v>268</v>
      </c>
      <c r="D101" s="137" t="s">
        <v>583</v>
      </c>
      <c r="E101" s="105" t="s">
        <v>51</v>
      </c>
      <c r="F101" t="s">
        <v>282</v>
      </c>
      <c r="G101" t="s">
        <v>391</v>
      </c>
      <c r="H101" t="s">
        <v>392</v>
      </c>
      <c r="I101" t="s">
        <v>394</v>
      </c>
      <c r="J101" t="s">
        <v>712</v>
      </c>
      <c r="K101" s="154" t="s">
        <v>501</v>
      </c>
      <c r="L101" s="154" t="s">
        <v>504</v>
      </c>
      <c r="M101" s="119" t="str">
        <f t="shared" si="67"/>
        <v>ED.WA</v>
      </c>
      <c r="N101" s="118">
        <v>1</v>
      </c>
      <c r="O101" s="118">
        <v>0</v>
      </c>
      <c r="P101" s="117">
        <f t="shared" si="100"/>
        <v>94000</v>
      </c>
      <c r="Q101" s="117">
        <f t="shared" si="101"/>
        <v>0</v>
      </c>
      <c r="R101" s="112">
        <v>0</v>
      </c>
      <c r="S101" s="112">
        <v>0</v>
      </c>
      <c r="T101" s="112">
        <v>0</v>
      </c>
      <c r="U101" s="112">
        <v>0</v>
      </c>
      <c r="V101" s="112">
        <v>0</v>
      </c>
      <c r="W101" s="112">
        <v>0</v>
      </c>
      <c r="X101" s="112">
        <v>0</v>
      </c>
      <c r="Y101" s="112">
        <v>0</v>
      </c>
      <c r="Z101" s="112">
        <v>0</v>
      </c>
      <c r="AA101" s="112">
        <v>94000</v>
      </c>
      <c r="AB101" s="112">
        <v>0</v>
      </c>
      <c r="AC101" s="112">
        <v>0</v>
      </c>
      <c r="AD101" s="112">
        <f t="shared" si="70"/>
        <v>94000</v>
      </c>
      <c r="AE101" s="96"/>
      <c r="AF101" s="112">
        <f>SUM($R101:R101)</f>
        <v>0</v>
      </c>
      <c r="AG101" s="112">
        <f>SUM($R101:S101)</f>
        <v>0</v>
      </c>
      <c r="AH101" s="112">
        <f>SUM($R101:T101)</f>
        <v>0</v>
      </c>
      <c r="AI101" s="112">
        <f>SUM($R101:U101)</f>
        <v>0</v>
      </c>
      <c r="AJ101" s="112">
        <f>SUM($R101:V101)</f>
        <v>0</v>
      </c>
      <c r="AK101" s="112">
        <f>SUM($R101:W101)</f>
        <v>0</v>
      </c>
      <c r="AL101" s="112">
        <f>SUM($R101:X101)</f>
        <v>0</v>
      </c>
      <c r="AM101" s="112">
        <f>SUM($R101:Y101)</f>
        <v>0</v>
      </c>
      <c r="AN101" s="112">
        <f>SUM($R101:Z101)</f>
        <v>0</v>
      </c>
      <c r="AO101" s="112">
        <f>SUM($R101:AA101)</f>
        <v>94000</v>
      </c>
      <c r="AP101" s="112">
        <f>SUM($R101:AB101)</f>
        <v>94000</v>
      </c>
      <c r="AQ101" s="112">
        <f>SUM($R101:AC101)</f>
        <v>94000</v>
      </c>
      <c r="AR101" s="132">
        <f t="shared" si="102"/>
        <v>19583.333333333332</v>
      </c>
      <c r="AT101" s="112">
        <f t="shared" si="103"/>
        <v>0</v>
      </c>
      <c r="AU101" s="112">
        <f t="shared" si="104"/>
        <v>0</v>
      </c>
      <c r="AV101" s="112">
        <f t="shared" si="105"/>
        <v>0</v>
      </c>
      <c r="AW101" s="112">
        <f t="shared" si="106"/>
        <v>0</v>
      </c>
      <c r="AX101" s="112">
        <f t="shared" si="107"/>
        <v>0</v>
      </c>
      <c r="AY101" s="112">
        <f t="shared" si="108"/>
        <v>0</v>
      </c>
      <c r="AZ101" s="112">
        <f t="shared" si="109"/>
        <v>0</v>
      </c>
      <c r="BA101" s="112">
        <f t="shared" si="110"/>
        <v>0</v>
      </c>
      <c r="BB101" s="112">
        <f t="shared" si="111"/>
        <v>0</v>
      </c>
      <c r="BC101" s="112">
        <f t="shared" si="112"/>
        <v>94000</v>
      </c>
      <c r="BD101" s="112">
        <f t="shared" si="113"/>
        <v>0</v>
      </c>
      <c r="BE101" s="112">
        <f t="shared" si="114"/>
        <v>0</v>
      </c>
      <c r="BF101" s="112">
        <f t="shared" si="115"/>
        <v>94000</v>
      </c>
      <c r="BG101" s="96"/>
      <c r="BH101" s="112">
        <f>SUM($AT101:AT101)</f>
        <v>0</v>
      </c>
      <c r="BI101" s="112">
        <f>SUM($AT101:AU101)</f>
        <v>0</v>
      </c>
      <c r="BJ101" s="112">
        <f>SUM($AT101:AV101)</f>
        <v>0</v>
      </c>
      <c r="BK101" s="112">
        <f>SUM($AT101:AW101)</f>
        <v>0</v>
      </c>
      <c r="BL101" s="112">
        <f>SUM($AT101:AX101)</f>
        <v>0</v>
      </c>
      <c r="BM101" s="112">
        <f>SUM($AT101:AY101)</f>
        <v>0</v>
      </c>
      <c r="BN101" s="112">
        <f>SUM($AT101:AZ101)</f>
        <v>0</v>
      </c>
      <c r="BO101" s="112">
        <f>SUM($AT101:BA101)</f>
        <v>0</v>
      </c>
      <c r="BP101" s="112">
        <f>SUM($AT101:BB101)</f>
        <v>0</v>
      </c>
      <c r="BQ101" s="112">
        <f>SUM($AT101:BC101)</f>
        <v>94000</v>
      </c>
      <c r="BR101" s="112">
        <f>SUM($AT101:BD101)</f>
        <v>94000</v>
      </c>
      <c r="BS101" s="112">
        <f>SUM($AT101:BE101)</f>
        <v>94000</v>
      </c>
      <c r="BT101" s="132">
        <f t="shared" si="116"/>
        <v>19583.333333333332</v>
      </c>
      <c r="BV101" s="112">
        <f t="shared" si="117"/>
        <v>0</v>
      </c>
      <c r="BW101" s="112">
        <f t="shared" si="118"/>
        <v>0</v>
      </c>
      <c r="BX101" s="112">
        <f t="shared" si="119"/>
        <v>0</v>
      </c>
      <c r="BY101" s="112">
        <f t="shared" si="120"/>
        <v>0</v>
      </c>
      <c r="BZ101" s="112">
        <f t="shared" si="121"/>
        <v>0</v>
      </c>
      <c r="CA101" s="112">
        <f t="shared" si="122"/>
        <v>0</v>
      </c>
      <c r="CB101" s="112">
        <f t="shared" si="123"/>
        <v>0</v>
      </c>
      <c r="CC101" s="112">
        <f t="shared" si="124"/>
        <v>0</v>
      </c>
      <c r="CD101" s="112">
        <f t="shared" si="125"/>
        <v>0</v>
      </c>
      <c r="CE101" s="112">
        <f t="shared" si="126"/>
        <v>0</v>
      </c>
      <c r="CF101" s="112">
        <f t="shared" si="127"/>
        <v>0</v>
      </c>
      <c r="CG101" s="112">
        <f t="shared" si="128"/>
        <v>0</v>
      </c>
      <c r="CH101" s="112">
        <f t="shared" si="129"/>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509</v>
      </c>
      <c r="B102" s="154" t="s">
        <v>267</v>
      </c>
      <c r="C102" s="154" t="s">
        <v>268</v>
      </c>
      <c r="D102" s="137" t="s">
        <v>583</v>
      </c>
      <c r="E102" s="105" t="s">
        <v>51</v>
      </c>
      <c r="F102" t="s">
        <v>282</v>
      </c>
      <c r="G102" t="s">
        <v>391</v>
      </c>
      <c r="H102" t="s">
        <v>392</v>
      </c>
      <c r="I102" t="s">
        <v>396</v>
      </c>
      <c r="J102" t="s">
        <v>713</v>
      </c>
      <c r="K102" s="154" t="s">
        <v>501</v>
      </c>
      <c r="L102" s="154" t="s">
        <v>504</v>
      </c>
      <c r="M102" s="119" t="str">
        <f t="shared" si="67"/>
        <v>ED.WA</v>
      </c>
      <c r="N102" s="118">
        <v>1</v>
      </c>
      <c r="O102" s="118">
        <v>0</v>
      </c>
      <c r="P102" s="117">
        <f t="shared" si="100"/>
        <v>99513</v>
      </c>
      <c r="Q102" s="117">
        <f t="shared" si="101"/>
        <v>0</v>
      </c>
      <c r="R102" s="112">
        <v>0</v>
      </c>
      <c r="S102" s="112">
        <v>0</v>
      </c>
      <c r="T102" s="112">
        <v>0</v>
      </c>
      <c r="U102" s="112">
        <v>0</v>
      </c>
      <c r="V102" s="112">
        <v>0</v>
      </c>
      <c r="W102" s="112">
        <v>0</v>
      </c>
      <c r="X102" s="112">
        <v>0</v>
      </c>
      <c r="Y102" s="112">
        <v>99513</v>
      </c>
      <c r="Z102" s="112">
        <v>0</v>
      </c>
      <c r="AA102" s="112">
        <v>0</v>
      </c>
      <c r="AB102" s="112">
        <v>0</v>
      </c>
      <c r="AC102" s="112">
        <v>0</v>
      </c>
      <c r="AD102" s="112">
        <f t="shared" si="70"/>
        <v>99513</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99513</v>
      </c>
      <c r="AN102" s="112">
        <f>SUM($R102:Z102)</f>
        <v>99513</v>
      </c>
      <c r="AO102" s="112">
        <f>SUM($R102:AA102)</f>
        <v>99513</v>
      </c>
      <c r="AP102" s="112">
        <f>SUM($R102:AB102)</f>
        <v>99513</v>
      </c>
      <c r="AQ102" s="112">
        <f>SUM($R102:AC102)</f>
        <v>99513</v>
      </c>
      <c r="AR102" s="132">
        <f t="shared" si="102"/>
        <v>37317.375</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99513</v>
      </c>
      <c r="BB102" s="112">
        <f t="shared" si="111"/>
        <v>0</v>
      </c>
      <c r="BC102" s="112">
        <f t="shared" si="112"/>
        <v>0</v>
      </c>
      <c r="BD102" s="112">
        <f t="shared" si="113"/>
        <v>0</v>
      </c>
      <c r="BE102" s="112">
        <f t="shared" si="114"/>
        <v>0</v>
      </c>
      <c r="BF102" s="112">
        <f t="shared" si="115"/>
        <v>99513</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99513</v>
      </c>
      <c r="BP102" s="112">
        <f>SUM($AT102:BB102)</f>
        <v>99513</v>
      </c>
      <c r="BQ102" s="112">
        <f>SUM($AT102:BC102)</f>
        <v>99513</v>
      </c>
      <c r="BR102" s="112">
        <f>SUM($AT102:BD102)</f>
        <v>99513</v>
      </c>
      <c r="BS102" s="112">
        <f>SUM($AT102:BE102)</f>
        <v>99513</v>
      </c>
      <c r="BT102" s="132">
        <f t="shared" si="116"/>
        <v>37317.375</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509</v>
      </c>
      <c r="B103" s="154" t="s">
        <v>267</v>
      </c>
      <c r="C103" s="154" t="s">
        <v>268</v>
      </c>
      <c r="D103" s="137" t="s">
        <v>583</v>
      </c>
      <c r="E103" s="105" t="s">
        <v>51</v>
      </c>
      <c r="F103" t="s">
        <v>282</v>
      </c>
      <c r="G103" t="s">
        <v>391</v>
      </c>
      <c r="H103" t="s">
        <v>392</v>
      </c>
      <c r="I103" t="s">
        <v>399</v>
      </c>
      <c r="J103" t="s">
        <v>714</v>
      </c>
      <c r="K103" s="154" t="s">
        <v>501</v>
      </c>
      <c r="L103" s="154" t="s">
        <v>504</v>
      </c>
      <c r="M103" s="119" t="str">
        <f t="shared" si="67"/>
        <v>ED.WA</v>
      </c>
      <c r="N103" s="118">
        <v>1</v>
      </c>
      <c r="O103" s="118">
        <v>0</v>
      </c>
      <c r="P103" s="117">
        <f t="shared" si="100"/>
        <v>200495</v>
      </c>
      <c r="Q103" s="117">
        <f t="shared" si="101"/>
        <v>0</v>
      </c>
      <c r="R103" s="112">
        <v>4127</v>
      </c>
      <c r="S103" s="112">
        <v>0</v>
      </c>
      <c r="T103" s="112">
        <v>0</v>
      </c>
      <c r="U103" s="112">
        <v>0</v>
      </c>
      <c r="V103" s="112">
        <v>0</v>
      </c>
      <c r="W103" s="112">
        <v>0</v>
      </c>
      <c r="X103" s="112">
        <v>0</v>
      </c>
      <c r="Y103" s="112">
        <v>0</v>
      </c>
      <c r="Z103" s="112">
        <v>0</v>
      </c>
      <c r="AA103" s="112">
        <v>0</v>
      </c>
      <c r="AB103" s="112">
        <v>0</v>
      </c>
      <c r="AC103" s="112">
        <v>196368</v>
      </c>
      <c r="AD103" s="112">
        <f t="shared" si="70"/>
        <v>200495</v>
      </c>
      <c r="AE103" s="96"/>
      <c r="AF103" s="112">
        <f>SUM($R103:R103)</f>
        <v>4127</v>
      </c>
      <c r="AG103" s="112">
        <f>SUM($R103:S103)</f>
        <v>4127</v>
      </c>
      <c r="AH103" s="112">
        <f>SUM($R103:T103)</f>
        <v>4127</v>
      </c>
      <c r="AI103" s="112">
        <f>SUM($R103:U103)</f>
        <v>4127</v>
      </c>
      <c r="AJ103" s="112">
        <f>SUM($R103:V103)</f>
        <v>4127</v>
      </c>
      <c r="AK103" s="112">
        <f>SUM($R103:W103)</f>
        <v>4127</v>
      </c>
      <c r="AL103" s="112">
        <f>SUM($R103:X103)</f>
        <v>4127</v>
      </c>
      <c r="AM103" s="112">
        <f>SUM($R103:Y103)</f>
        <v>4127</v>
      </c>
      <c r="AN103" s="112">
        <f>SUM($R103:Z103)</f>
        <v>4127</v>
      </c>
      <c r="AO103" s="112">
        <f>SUM($R103:AA103)</f>
        <v>4127</v>
      </c>
      <c r="AP103" s="112">
        <f>SUM($R103:AB103)</f>
        <v>4127</v>
      </c>
      <c r="AQ103" s="112">
        <f>SUM($R103:AC103)</f>
        <v>200495</v>
      </c>
      <c r="AR103" s="132">
        <f t="shared" si="102"/>
        <v>12137.041666666666</v>
      </c>
      <c r="AT103" s="112">
        <f t="shared" si="103"/>
        <v>4127</v>
      </c>
      <c r="AU103" s="112">
        <f t="shared" si="104"/>
        <v>0</v>
      </c>
      <c r="AV103" s="112">
        <f t="shared" si="105"/>
        <v>0</v>
      </c>
      <c r="AW103" s="112">
        <f t="shared" si="106"/>
        <v>0</v>
      </c>
      <c r="AX103" s="112">
        <f t="shared" si="107"/>
        <v>0</v>
      </c>
      <c r="AY103" s="112">
        <f t="shared" si="108"/>
        <v>0</v>
      </c>
      <c r="AZ103" s="112">
        <f t="shared" si="109"/>
        <v>0</v>
      </c>
      <c r="BA103" s="112">
        <f t="shared" si="110"/>
        <v>0</v>
      </c>
      <c r="BB103" s="112">
        <f t="shared" si="111"/>
        <v>0</v>
      </c>
      <c r="BC103" s="112">
        <f t="shared" si="112"/>
        <v>0</v>
      </c>
      <c r="BD103" s="112">
        <f t="shared" si="113"/>
        <v>0</v>
      </c>
      <c r="BE103" s="112">
        <f t="shared" si="114"/>
        <v>196368</v>
      </c>
      <c r="BF103" s="112">
        <f t="shared" si="115"/>
        <v>200495</v>
      </c>
      <c r="BG103" s="96"/>
      <c r="BH103" s="112">
        <f>SUM($AT103:AT103)</f>
        <v>4127</v>
      </c>
      <c r="BI103" s="112">
        <f>SUM($AT103:AU103)</f>
        <v>4127</v>
      </c>
      <c r="BJ103" s="112">
        <f>SUM($AT103:AV103)</f>
        <v>4127</v>
      </c>
      <c r="BK103" s="112">
        <f>SUM($AT103:AW103)</f>
        <v>4127</v>
      </c>
      <c r="BL103" s="112">
        <f>SUM($AT103:AX103)</f>
        <v>4127</v>
      </c>
      <c r="BM103" s="112">
        <f>SUM($AT103:AY103)</f>
        <v>4127</v>
      </c>
      <c r="BN103" s="112">
        <f>SUM($AT103:AZ103)</f>
        <v>4127</v>
      </c>
      <c r="BO103" s="112">
        <f>SUM($AT103:BA103)</f>
        <v>4127</v>
      </c>
      <c r="BP103" s="112">
        <f>SUM($AT103:BB103)</f>
        <v>4127</v>
      </c>
      <c r="BQ103" s="112">
        <f>SUM($AT103:BC103)</f>
        <v>4127</v>
      </c>
      <c r="BR103" s="112">
        <f>SUM($AT103:BD103)</f>
        <v>4127</v>
      </c>
      <c r="BS103" s="112">
        <f>SUM($AT103:BE103)</f>
        <v>200495</v>
      </c>
      <c r="BT103" s="132">
        <f t="shared" si="116"/>
        <v>12137.041666666666</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509</v>
      </c>
      <c r="B104" s="154" t="s">
        <v>267</v>
      </c>
      <c r="C104" s="154" t="s">
        <v>268</v>
      </c>
      <c r="D104" s="137" t="s">
        <v>583</v>
      </c>
      <c r="E104" s="105" t="s">
        <v>51</v>
      </c>
      <c r="F104" t="s">
        <v>282</v>
      </c>
      <c r="G104" t="s">
        <v>391</v>
      </c>
      <c r="H104" t="s">
        <v>392</v>
      </c>
      <c r="I104" t="s">
        <v>395</v>
      </c>
      <c r="J104" t="s">
        <v>715</v>
      </c>
      <c r="K104" s="154" t="s">
        <v>501</v>
      </c>
      <c r="L104" s="154" t="s">
        <v>504</v>
      </c>
      <c r="M104" s="119" t="str">
        <f t="shared" si="67"/>
        <v>ED.WA</v>
      </c>
      <c r="N104" s="118">
        <v>1</v>
      </c>
      <c r="O104" s="118">
        <v>0</v>
      </c>
      <c r="P104" s="117">
        <f t="shared" si="100"/>
        <v>375830</v>
      </c>
      <c r="Q104" s="117">
        <f t="shared" si="101"/>
        <v>0</v>
      </c>
      <c r="R104" s="112">
        <v>0</v>
      </c>
      <c r="S104" s="112">
        <v>0</v>
      </c>
      <c r="T104" s="112">
        <v>0</v>
      </c>
      <c r="U104" s="112">
        <v>0</v>
      </c>
      <c r="V104" s="112">
        <v>0</v>
      </c>
      <c r="W104" s="112">
        <v>0</v>
      </c>
      <c r="X104" s="112">
        <v>0</v>
      </c>
      <c r="Y104" s="112">
        <v>0</v>
      </c>
      <c r="Z104" s="112">
        <v>375830</v>
      </c>
      <c r="AA104" s="112">
        <v>0</v>
      </c>
      <c r="AB104" s="112">
        <v>0</v>
      </c>
      <c r="AC104" s="112">
        <v>0</v>
      </c>
      <c r="AD104" s="112">
        <f t="shared" si="70"/>
        <v>375830</v>
      </c>
      <c r="AE104" s="96"/>
      <c r="AF104" s="112">
        <f>SUM($R104:R104)</f>
        <v>0</v>
      </c>
      <c r="AG104" s="112">
        <f>SUM($R104:S104)</f>
        <v>0</v>
      </c>
      <c r="AH104" s="112">
        <f>SUM($R104:T104)</f>
        <v>0</v>
      </c>
      <c r="AI104" s="112">
        <f>SUM($R104:U104)</f>
        <v>0</v>
      </c>
      <c r="AJ104" s="112">
        <f>SUM($R104:V104)</f>
        <v>0</v>
      </c>
      <c r="AK104" s="112">
        <f>SUM($R104:W104)</f>
        <v>0</v>
      </c>
      <c r="AL104" s="112">
        <f>SUM($R104:X104)</f>
        <v>0</v>
      </c>
      <c r="AM104" s="112">
        <f>SUM($R104:Y104)</f>
        <v>0</v>
      </c>
      <c r="AN104" s="112">
        <f>SUM($R104:Z104)</f>
        <v>375830</v>
      </c>
      <c r="AO104" s="112">
        <f>SUM($R104:AA104)</f>
        <v>375830</v>
      </c>
      <c r="AP104" s="112">
        <f>SUM($R104:AB104)</f>
        <v>375830</v>
      </c>
      <c r="AQ104" s="112">
        <f>SUM($R104:AC104)</f>
        <v>375830</v>
      </c>
      <c r="AR104" s="132">
        <f t="shared" si="102"/>
        <v>109617.08333333333</v>
      </c>
      <c r="AT104" s="112">
        <f t="shared" si="103"/>
        <v>0</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375830</v>
      </c>
      <c r="BC104" s="112">
        <f t="shared" si="112"/>
        <v>0</v>
      </c>
      <c r="BD104" s="112">
        <f t="shared" si="113"/>
        <v>0</v>
      </c>
      <c r="BE104" s="112">
        <f t="shared" si="114"/>
        <v>0</v>
      </c>
      <c r="BF104" s="112">
        <f t="shared" si="115"/>
        <v>375830</v>
      </c>
      <c r="BG104" s="96"/>
      <c r="BH104" s="112">
        <f>SUM($AT104:AT104)</f>
        <v>0</v>
      </c>
      <c r="BI104" s="112">
        <f>SUM($AT104:AU104)</f>
        <v>0</v>
      </c>
      <c r="BJ104" s="112">
        <f>SUM($AT104:AV104)</f>
        <v>0</v>
      </c>
      <c r="BK104" s="112">
        <f>SUM($AT104:AW104)</f>
        <v>0</v>
      </c>
      <c r="BL104" s="112">
        <f>SUM($AT104:AX104)</f>
        <v>0</v>
      </c>
      <c r="BM104" s="112">
        <f>SUM($AT104:AY104)</f>
        <v>0</v>
      </c>
      <c r="BN104" s="112">
        <f>SUM($AT104:AZ104)</f>
        <v>0</v>
      </c>
      <c r="BO104" s="112">
        <f>SUM($AT104:BA104)</f>
        <v>0</v>
      </c>
      <c r="BP104" s="112">
        <f>SUM($AT104:BB104)</f>
        <v>375830</v>
      </c>
      <c r="BQ104" s="112">
        <f>SUM($AT104:BC104)</f>
        <v>375830</v>
      </c>
      <c r="BR104" s="112">
        <f>SUM($AT104:BD104)</f>
        <v>375830</v>
      </c>
      <c r="BS104" s="112">
        <f>SUM($AT104:BE104)</f>
        <v>375830</v>
      </c>
      <c r="BT104" s="132">
        <f t="shared" si="116"/>
        <v>109617.08333333333</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509</v>
      </c>
      <c r="B105" s="154" t="s">
        <v>267</v>
      </c>
      <c r="C105" s="154" t="s">
        <v>268</v>
      </c>
      <c r="D105" s="137" t="s">
        <v>583</v>
      </c>
      <c r="E105" s="105" t="s">
        <v>51</v>
      </c>
      <c r="F105" t="s">
        <v>282</v>
      </c>
      <c r="G105" t="s">
        <v>391</v>
      </c>
      <c r="H105" t="s">
        <v>392</v>
      </c>
      <c r="I105" t="s">
        <v>397</v>
      </c>
      <c r="J105" t="s">
        <v>716</v>
      </c>
      <c r="K105" s="154" t="s">
        <v>501</v>
      </c>
      <c r="L105" s="154" t="s">
        <v>504</v>
      </c>
      <c r="M105" s="119" t="str">
        <f t="shared" si="67"/>
        <v>ED.WA</v>
      </c>
      <c r="N105" s="118">
        <v>1</v>
      </c>
      <c r="O105" s="118">
        <v>0</v>
      </c>
      <c r="P105" s="117">
        <f t="shared" si="100"/>
        <v>589222</v>
      </c>
      <c r="Q105" s="117">
        <f t="shared" si="101"/>
        <v>0</v>
      </c>
      <c r="R105" s="112">
        <v>0</v>
      </c>
      <c r="S105" s="112">
        <v>0</v>
      </c>
      <c r="T105" s="112">
        <v>0</v>
      </c>
      <c r="U105" s="112">
        <v>0</v>
      </c>
      <c r="V105" s="112">
        <v>0</v>
      </c>
      <c r="W105" s="112">
        <v>0</v>
      </c>
      <c r="X105" s="112">
        <v>589222</v>
      </c>
      <c r="Y105" s="112">
        <v>0</v>
      </c>
      <c r="Z105" s="112">
        <v>0</v>
      </c>
      <c r="AA105" s="112">
        <v>0</v>
      </c>
      <c r="AB105" s="112">
        <v>0</v>
      </c>
      <c r="AC105" s="112">
        <v>0</v>
      </c>
      <c r="AD105" s="112">
        <f t="shared" si="70"/>
        <v>589222</v>
      </c>
      <c r="AE105" s="96"/>
      <c r="AF105" s="112">
        <f>SUM($R105:R105)</f>
        <v>0</v>
      </c>
      <c r="AG105" s="112">
        <f>SUM($R105:S105)</f>
        <v>0</v>
      </c>
      <c r="AH105" s="112">
        <f>SUM($R105:T105)</f>
        <v>0</v>
      </c>
      <c r="AI105" s="112">
        <f>SUM($R105:U105)</f>
        <v>0</v>
      </c>
      <c r="AJ105" s="112">
        <f>SUM($R105:V105)</f>
        <v>0</v>
      </c>
      <c r="AK105" s="112">
        <f>SUM($R105:W105)</f>
        <v>0</v>
      </c>
      <c r="AL105" s="112">
        <f>SUM($R105:X105)</f>
        <v>589222</v>
      </c>
      <c r="AM105" s="112">
        <f>SUM($R105:Y105)</f>
        <v>589222</v>
      </c>
      <c r="AN105" s="112">
        <f>SUM($R105:Z105)</f>
        <v>589222</v>
      </c>
      <c r="AO105" s="112">
        <f>SUM($R105:AA105)</f>
        <v>589222</v>
      </c>
      <c r="AP105" s="112">
        <f>SUM($R105:AB105)</f>
        <v>589222</v>
      </c>
      <c r="AQ105" s="112">
        <f>SUM($R105:AC105)</f>
        <v>589222</v>
      </c>
      <c r="AR105" s="132">
        <f t="shared" si="102"/>
        <v>270060.08333333331</v>
      </c>
      <c r="AT105" s="112">
        <f t="shared" si="103"/>
        <v>0</v>
      </c>
      <c r="AU105" s="112">
        <f t="shared" si="104"/>
        <v>0</v>
      </c>
      <c r="AV105" s="112">
        <f t="shared" si="105"/>
        <v>0</v>
      </c>
      <c r="AW105" s="112">
        <f t="shared" si="106"/>
        <v>0</v>
      </c>
      <c r="AX105" s="112">
        <f t="shared" si="107"/>
        <v>0</v>
      </c>
      <c r="AY105" s="112">
        <f t="shared" si="108"/>
        <v>0</v>
      </c>
      <c r="AZ105" s="112">
        <f t="shared" si="109"/>
        <v>589222</v>
      </c>
      <c r="BA105" s="112">
        <f t="shared" si="110"/>
        <v>0</v>
      </c>
      <c r="BB105" s="112">
        <f t="shared" si="111"/>
        <v>0</v>
      </c>
      <c r="BC105" s="112">
        <f t="shared" si="112"/>
        <v>0</v>
      </c>
      <c r="BD105" s="112">
        <f t="shared" si="113"/>
        <v>0</v>
      </c>
      <c r="BE105" s="112">
        <f t="shared" si="114"/>
        <v>0</v>
      </c>
      <c r="BF105" s="112">
        <f t="shared" si="115"/>
        <v>589222</v>
      </c>
      <c r="BG105" s="96"/>
      <c r="BH105" s="112">
        <f>SUM($AT105:AT105)</f>
        <v>0</v>
      </c>
      <c r="BI105" s="112">
        <f>SUM($AT105:AU105)</f>
        <v>0</v>
      </c>
      <c r="BJ105" s="112">
        <f>SUM($AT105:AV105)</f>
        <v>0</v>
      </c>
      <c r="BK105" s="112">
        <f>SUM($AT105:AW105)</f>
        <v>0</v>
      </c>
      <c r="BL105" s="112">
        <f>SUM($AT105:AX105)</f>
        <v>0</v>
      </c>
      <c r="BM105" s="112">
        <f>SUM($AT105:AY105)</f>
        <v>0</v>
      </c>
      <c r="BN105" s="112">
        <f>SUM($AT105:AZ105)</f>
        <v>589222</v>
      </c>
      <c r="BO105" s="112">
        <f>SUM($AT105:BA105)</f>
        <v>589222</v>
      </c>
      <c r="BP105" s="112">
        <f>SUM($AT105:BB105)</f>
        <v>589222</v>
      </c>
      <c r="BQ105" s="112">
        <f>SUM($AT105:BC105)</f>
        <v>589222</v>
      </c>
      <c r="BR105" s="112">
        <f>SUM($AT105:BD105)</f>
        <v>589222</v>
      </c>
      <c r="BS105" s="112">
        <f>SUM($AT105:BE105)</f>
        <v>589222</v>
      </c>
      <c r="BT105" s="132">
        <f t="shared" si="116"/>
        <v>270060.08333333331</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509</v>
      </c>
      <c r="B106" s="154" t="s">
        <v>267</v>
      </c>
      <c r="C106" s="154" t="s">
        <v>268</v>
      </c>
      <c r="D106" s="137" t="s">
        <v>583</v>
      </c>
      <c r="E106" s="105" t="s">
        <v>51</v>
      </c>
      <c r="F106" t="s">
        <v>282</v>
      </c>
      <c r="G106" t="s">
        <v>391</v>
      </c>
      <c r="H106" t="s">
        <v>392</v>
      </c>
      <c r="I106" t="s">
        <v>393</v>
      </c>
      <c r="J106" t="s">
        <v>717</v>
      </c>
      <c r="K106" s="154" t="s">
        <v>501</v>
      </c>
      <c r="L106" s="154" t="s">
        <v>504</v>
      </c>
      <c r="M106" s="119" t="str">
        <f t="shared" si="67"/>
        <v>ED.WA</v>
      </c>
      <c r="N106" s="118">
        <v>1</v>
      </c>
      <c r="O106" s="118">
        <v>0</v>
      </c>
      <c r="P106" s="117">
        <f t="shared" si="100"/>
        <v>635035</v>
      </c>
      <c r="Q106" s="117">
        <f t="shared" si="101"/>
        <v>0</v>
      </c>
      <c r="R106" s="112">
        <v>0</v>
      </c>
      <c r="S106" s="112">
        <v>0</v>
      </c>
      <c r="T106" s="112">
        <v>0</v>
      </c>
      <c r="U106" s="112">
        <v>0</v>
      </c>
      <c r="V106" s="112">
        <v>0</v>
      </c>
      <c r="W106" s="112">
        <v>0</v>
      </c>
      <c r="X106" s="112">
        <v>0</v>
      </c>
      <c r="Y106" s="112">
        <v>0</v>
      </c>
      <c r="Z106" s="112">
        <v>0</v>
      </c>
      <c r="AA106" s="112">
        <v>0</v>
      </c>
      <c r="AB106" s="112">
        <v>635035</v>
      </c>
      <c r="AC106" s="112">
        <v>0</v>
      </c>
      <c r="AD106" s="112">
        <f t="shared" si="70"/>
        <v>635035</v>
      </c>
      <c r="AE106" s="96"/>
      <c r="AF106" s="112">
        <f>SUM($R106:R106)</f>
        <v>0</v>
      </c>
      <c r="AG106" s="112">
        <f>SUM($R106:S106)</f>
        <v>0</v>
      </c>
      <c r="AH106" s="112">
        <f>SUM($R106:T106)</f>
        <v>0</v>
      </c>
      <c r="AI106" s="112">
        <f>SUM($R106:U106)</f>
        <v>0</v>
      </c>
      <c r="AJ106" s="112">
        <f>SUM($R106:V106)</f>
        <v>0</v>
      </c>
      <c r="AK106" s="112">
        <f>SUM($R106:W106)</f>
        <v>0</v>
      </c>
      <c r="AL106" s="112">
        <f>SUM($R106:X106)</f>
        <v>0</v>
      </c>
      <c r="AM106" s="112">
        <f>SUM($R106:Y106)</f>
        <v>0</v>
      </c>
      <c r="AN106" s="112">
        <f>SUM($R106:Z106)</f>
        <v>0</v>
      </c>
      <c r="AO106" s="112">
        <f>SUM($R106:AA106)</f>
        <v>0</v>
      </c>
      <c r="AP106" s="112">
        <f>SUM($R106:AB106)</f>
        <v>635035</v>
      </c>
      <c r="AQ106" s="112">
        <f>SUM($R106:AC106)</f>
        <v>635035</v>
      </c>
      <c r="AR106" s="132">
        <f t="shared" si="102"/>
        <v>79379.375</v>
      </c>
      <c r="AT106" s="112">
        <f t="shared" si="103"/>
        <v>0</v>
      </c>
      <c r="AU106" s="112">
        <f t="shared" si="104"/>
        <v>0</v>
      </c>
      <c r="AV106" s="112">
        <f t="shared" si="105"/>
        <v>0</v>
      </c>
      <c r="AW106" s="112">
        <f t="shared" si="106"/>
        <v>0</v>
      </c>
      <c r="AX106" s="112">
        <f t="shared" si="107"/>
        <v>0</v>
      </c>
      <c r="AY106" s="112">
        <f t="shared" si="108"/>
        <v>0</v>
      </c>
      <c r="AZ106" s="112">
        <f t="shared" si="109"/>
        <v>0</v>
      </c>
      <c r="BA106" s="112">
        <f t="shared" si="110"/>
        <v>0</v>
      </c>
      <c r="BB106" s="112">
        <f t="shared" si="111"/>
        <v>0</v>
      </c>
      <c r="BC106" s="112">
        <f t="shared" si="112"/>
        <v>0</v>
      </c>
      <c r="BD106" s="112">
        <f t="shared" si="113"/>
        <v>635035</v>
      </c>
      <c r="BE106" s="112">
        <f t="shared" si="114"/>
        <v>0</v>
      </c>
      <c r="BF106" s="112">
        <f t="shared" si="115"/>
        <v>635035</v>
      </c>
      <c r="BG106" s="96"/>
      <c r="BH106" s="112">
        <f>SUM($AT106:AT106)</f>
        <v>0</v>
      </c>
      <c r="BI106" s="112">
        <f>SUM($AT106:AU106)</f>
        <v>0</v>
      </c>
      <c r="BJ106" s="112">
        <f>SUM($AT106:AV106)</f>
        <v>0</v>
      </c>
      <c r="BK106" s="112">
        <f>SUM($AT106:AW106)</f>
        <v>0</v>
      </c>
      <c r="BL106" s="112">
        <f>SUM($AT106:AX106)</f>
        <v>0</v>
      </c>
      <c r="BM106" s="112">
        <f>SUM($AT106:AY106)</f>
        <v>0</v>
      </c>
      <c r="BN106" s="112">
        <f>SUM($AT106:AZ106)</f>
        <v>0</v>
      </c>
      <c r="BO106" s="112">
        <f>SUM($AT106:BA106)</f>
        <v>0</v>
      </c>
      <c r="BP106" s="112">
        <f>SUM($AT106:BB106)</f>
        <v>0</v>
      </c>
      <c r="BQ106" s="112">
        <f>SUM($AT106:BC106)</f>
        <v>0</v>
      </c>
      <c r="BR106" s="112">
        <f>SUM($AT106:BD106)</f>
        <v>635035</v>
      </c>
      <c r="BS106" s="112">
        <f>SUM($AT106:BE106)</f>
        <v>635035</v>
      </c>
      <c r="BT106" s="132">
        <f t="shared" si="116"/>
        <v>79379.375</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509</v>
      </c>
      <c r="B107" s="154" t="s">
        <v>267</v>
      </c>
      <c r="C107" s="154" t="s">
        <v>268</v>
      </c>
      <c r="D107" s="137" t="s">
        <v>583</v>
      </c>
      <c r="E107" s="105" t="s">
        <v>51</v>
      </c>
      <c r="F107" t="s">
        <v>282</v>
      </c>
      <c r="G107" t="s">
        <v>391</v>
      </c>
      <c r="H107" t="s">
        <v>392</v>
      </c>
      <c r="I107" t="s">
        <v>398</v>
      </c>
      <c r="J107" t="s">
        <v>718</v>
      </c>
      <c r="K107" s="154" t="s">
        <v>501</v>
      </c>
      <c r="L107" s="154" t="s">
        <v>504</v>
      </c>
      <c r="M107" s="119" t="str">
        <f t="shared" si="67"/>
        <v>ED.WA</v>
      </c>
      <c r="N107" s="118">
        <v>1</v>
      </c>
      <c r="O107" s="118">
        <v>0</v>
      </c>
      <c r="P107" s="117">
        <f t="shared" si="100"/>
        <v>1329054</v>
      </c>
      <c r="Q107" s="117">
        <f t="shared" si="101"/>
        <v>0</v>
      </c>
      <c r="R107" s="112">
        <v>8746</v>
      </c>
      <c r="S107" s="112">
        <v>1669</v>
      </c>
      <c r="T107" s="112">
        <v>5034</v>
      </c>
      <c r="U107" s="112">
        <v>17390</v>
      </c>
      <c r="V107" s="112">
        <v>16227</v>
      </c>
      <c r="W107" s="112">
        <v>18383</v>
      </c>
      <c r="X107" s="112">
        <v>105251</v>
      </c>
      <c r="Y107" s="112">
        <v>0</v>
      </c>
      <c r="Z107" s="112">
        <v>0</v>
      </c>
      <c r="AA107" s="112">
        <v>211000</v>
      </c>
      <c r="AB107" s="112">
        <v>945354</v>
      </c>
      <c r="AC107" s="112">
        <v>0</v>
      </c>
      <c r="AD107" s="112">
        <f t="shared" si="70"/>
        <v>1329054</v>
      </c>
      <c r="AE107" s="96"/>
      <c r="AF107" s="112">
        <f>SUM($R107:R107)</f>
        <v>8746</v>
      </c>
      <c r="AG107" s="112">
        <f>SUM($R107:S107)</f>
        <v>10415</v>
      </c>
      <c r="AH107" s="112">
        <f>SUM($R107:T107)</f>
        <v>15449</v>
      </c>
      <c r="AI107" s="112">
        <f>SUM($R107:U107)</f>
        <v>32839</v>
      </c>
      <c r="AJ107" s="112">
        <f>SUM($R107:V107)</f>
        <v>49066</v>
      </c>
      <c r="AK107" s="112">
        <f>SUM($R107:W107)</f>
        <v>67449</v>
      </c>
      <c r="AL107" s="112">
        <f>SUM($R107:X107)</f>
        <v>172700</v>
      </c>
      <c r="AM107" s="112">
        <f>SUM($R107:Y107)</f>
        <v>172700</v>
      </c>
      <c r="AN107" s="112">
        <f>SUM($R107:Z107)</f>
        <v>172700</v>
      </c>
      <c r="AO107" s="112">
        <f>SUM($R107:AA107)</f>
        <v>383700</v>
      </c>
      <c r="AP107" s="112">
        <f>SUM($R107:AB107)</f>
        <v>1329054</v>
      </c>
      <c r="AQ107" s="112">
        <f>SUM($R107:AC107)</f>
        <v>1329054</v>
      </c>
      <c r="AR107" s="132">
        <f t="shared" si="102"/>
        <v>256612.08333333334</v>
      </c>
      <c r="AT107" s="112">
        <f t="shared" si="103"/>
        <v>8746</v>
      </c>
      <c r="AU107" s="112">
        <f t="shared" si="104"/>
        <v>1669</v>
      </c>
      <c r="AV107" s="112">
        <f t="shared" si="105"/>
        <v>5034</v>
      </c>
      <c r="AW107" s="112">
        <f t="shared" si="106"/>
        <v>17390</v>
      </c>
      <c r="AX107" s="112">
        <f t="shared" si="107"/>
        <v>16227</v>
      </c>
      <c r="AY107" s="112">
        <f t="shared" si="108"/>
        <v>18383</v>
      </c>
      <c r="AZ107" s="112">
        <f t="shared" si="109"/>
        <v>105251</v>
      </c>
      <c r="BA107" s="112">
        <f t="shared" si="110"/>
        <v>0</v>
      </c>
      <c r="BB107" s="112">
        <f t="shared" si="111"/>
        <v>0</v>
      </c>
      <c r="BC107" s="112">
        <f t="shared" si="112"/>
        <v>211000</v>
      </c>
      <c r="BD107" s="112">
        <f t="shared" si="113"/>
        <v>945354</v>
      </c>
      <c r="BE107" s="112">
        <f t="shared" si="114"/>
        <v>0</v>
      </c>
      <c r="BF107" s="112">
        <f t="shared" si="115"/>
        <v>1329054</v>
      </c>
      <c r="BG107" s="96"/>
      <c r="BH107" s="112">
        <f>SUM($AT107:AT107)</f>
        <v>8746</v>
      </c>
      <c r="BI107" s="112">
        <f>SUM($AT107:AU107)</f>
        <v>10415</v>
      </c>
      <c r="BJ107" s="112">
        <f>SUM($AT107:AV107)</f>
        <v>15449</v>
      </c>
      <c r="BK107" s="112">
        <f>SUM($AT107:AW107)</f>
        <v>32839</v>
      </c>
      <c r="BL107" s="112">
        <f>SUM($AT107:AX107)</f>
        <v>49066</v>
      </c>
      <c r="BM107" s="112">
        <f>SUM($AT107:AY107)</f>
        <v>67449</v>
      </c>
      <c r="BN107" s="112">
        <f>SUM($AT107:AZ107)</f>
        <v>172700</v>
      </c>
      <c r="BO107" s="112">
        <f>SUM($AT107:BA107)</f>
        <v>172700</v>
      </c>
      <c r="BP107" s="112">
        <f>SUM($AT107:BB107)</f>
        <v>172700</v>
      </c>
      <c r="BQ107" s="112">
        <f>SUM($AT107:BC107)</f>
        <v>383700</v>
      </c>
      <c r="BR107" s="112">
        <f>SUM($AT107:BD107)</f>
        <v>1329054</v>
      </c>
      <c r="BS107" s="112">
        <f>SUM($AT107:BE107)</f>
        <v>1329054</v>
      </c>
      <c r="BT107" s="132">
        <f t="shared" si="116"/>
        <v>256612.08333333334</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864</v>
      </c>
      <c r="B108" s="154" t="s">
        <v>267</v>
      </c>
      <c r="C108" s="154" t="s">
        <v>21</v>
      </c>
      <c r="D108" s="137" t="s">
        <v>53</v>
      </c>
      <c r="E108" s="105" t="s">
        <v>53</v>
      </c>
      <c r="F108" t="s">
        <v>283</v>
      </c>
      <c r="G108" t="s">
        <v>401</v>
      </c>
      <c r="H108" t="s">
        <v>402</v>
      </c>
      <c r="I108" t="s">
        <v>404</v>
      </c>
      <c r="J108" t="s">
        <v>719</v>
      </c>
      <c r="K108" s="154" t="s">
        <v>501</v>
      </c>
      <c r="L108" s="154" t="s">
        <v>505</v>
      </c>
      <c r="M108" s="119" t="str">
        <f t="shared" si="67"/>
        <v>ED.AN</v>
      </c>
      <c r="N108" s="118">
        <v>0.65639999999999998</v>
      </c>
      <c r="O108" s="118">
        <v>0</v>
      </c>
      <c r="P108" s="117">
        <f t="shared" si="100"/>
        <v>328203.28200000001</v>
      </c>
      <c r="Q108" s="117">
        <f t="shared" si="101"/>
        <v>0</v>
      </c>
      <c r="R108" s="112">
        <v>0</v>
      </c>
      <c r="S108" s="112">
        <v>0</v>
      </c>
      <c r="T108" s="112">
        <v>0</v>
      </c>
      <c r="U108" s="112">
        <v>0</v>
      </c>
      <c r="V108" s="112">
        <v>0</v>
      </c>
      <c r="W108" s="112">
        <v>0</v>
      </c>
      <c r="X108" s="112">
        <v>0</v>
      </c>
      <c r="Y108" s="112">
        <v>0</v>
      </c>
      <c r="Z108" s="112">
        <v>0</v>
      </c>
      <c r="AA108" s="112">
        <v>0</v>
      </c>
      <c r="AB108" s="112">
        <v>0</v>
      </c>
      <c r="AC108" s="112">
        <v>500005</v>
      </c>
      <c r="AD108" s="112">
        <f t="shared" si="70"/>
        <v>500005</v>
      </c>
      <c r="AE108" s="96"/>
      <c r="AF108" s="112">
        <f>SUM($R108:R108)</f>
        <v>0</v>
      </c>
      <c r="AG108" s="112">
        <f>SUM($R108:S108)</f>
        <v>0</v>
      </c>
      <c r="AH108" s="112">
        <f>SUM($R108:T108)</f>
        <v>0</v>
      </c>
      <c r="AI108" s="112">
        <f>SUM($R108:U108)</f>
        <v>0</v>
      </c>
      <c r="AJ108" s="112">
        <f>SUM($R108:V108)</f>
        <v>0</v>
      </c>
      <c r="AK108" s="112">
        <f>SUM($R108:W108)</f>
        <v>0</v>
      </c>
      <c r="AL108" s="112">
        <f>SUM($R108:X108)</f>
        <v>0</v>
      </c>
      <c r="AM108" s="112">
        <f>SUM($R108:Y108)</f>
        <v>0</v>
      </c>
      <c r="AN108" s="112">
        <f>SUM($R108:Z108)</f>
        <v>0</v>
      </c>
      <c r="AO108" s="112">
        <f>SUM($R108:AA108)</f>
        <v>0</v>
      </c>
      <c r="AP108" s="112">
        <f>SUM($R108:AB108)</f>
        <v>0</v>
      </c>
      <c r="AQ108" s="112">
        <f>SUM($R108:AC108)</f>
        <v>500005</v>
      </c>
      <c r="AR108" s="132">
        <f t="shared" si="102"/>
        <v>20833.541666666668</v>
      </c>
      <c r="AT108" s="112">
        <f t="shared" si="103"/>
        <v>0</v>
      </c>
      <c r="AU108" s="112">
        <f t="shared" si="104"/>
        <v>0</v>
      </c>
      <c r="AV108" s="112">
        <f t="shared" si="105"/>
        <v>0</v>
      </c>
      <c r="AW108" s="112">
        <f t="shared" si="106"/>
        <v>0</v>
      </c>
      <c r="AX108" s="112">
        <f t="shared" si="107"/>
        <v>0</v>
      </c>
      <c r="AY108" s="112">
        <f t="shared" si="108"/>
        <v>0</v>
      </c>
      <c r="AZ108" s="112">
        <f t="shared" si="109"/>
        <v>0</v>
      </c>
      <c r="BA108" s="112">
        <f t="shared" si="110"/>
        <v>0</v>
      </c>
      <c r="BB108" s="112">
        <f t="shared" si="111"/>
        <v>0</v>
      </c>
      <c r="BC108" s="112">
        <f t="shared" si="112"/>
        <v>0</v>
      </c>
      <c r="BD108" s="112">
        <f t="shared" si="113"/>
        <v>0</v>
      </c>
      <c r="BE108" s="112">
        <f t="shared" si="114"/>
        <v>328203.28200000001</v>
      </c>
      <c r="BF108" s="112">
        <f t="shared" si="115"/>
        <v>328203.28200000001</v>
      </c>
      <c r="BG108" s="96"/>
      <c r="BH108" s="112">
        <f>SUM($AT108:AT108)</f>
        <v>0</v>
      </c>
      <c r="BI108" s="112">
        <f>SUM($AT108:AU108)</f>
        <v>0</v>
      </c>
      <c r="BJ108" s="112">
        <f>SUM($AT108:AV108)</f>
        <v>0</v>
      </c>
      <c r="BK108" s="112">
        <f>SUM($AT108:AW108)</f>
        <v>0</v>
      </c>
      <c r="BL108" s="112">
        <f>SUM($AT108:AX108)</f>
        <v>0</v>
      </c>
      <c r="BM108" s="112">
        <f>SUM($AT108:AY108)</f>
        <v>0</v>
      </c>
      <c r="BN108" s="112">
        <f>SUM($AT108:AZ108)</f>
        <v>0</v>
      </c>
      <c r="BO108" s="112">
        <f>SUM($AT108:BA108)</f>
        <v>0</v>
      </c>
      <c r="BP108" s="112">
        <f>SUM($AT108:BB108)</f>
        <v>0</v>
      </c>
      <c r="BQ108" s="112">
        <f>SUM($AT108:BC108)</f>
        <v>0</v>
      </c>
      <c r="BR108" s="112">
        <f>SUM($AT108:BD108)</f>
        <v>0</v>
      </c>
      <c r="BS108" s="112">
        <f>SUM($AT108:BE108)</f>
        <v>328203.28200000001</v>
      </c>
      <c r="BT108" s="132">
        <f t="shared" si="116"/>
        <v>13675.13675</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864</v>
      </c>
      <c r="B109" s="154" t="s">
        <v>267</v>
      </c>
      <c r="C109" s="154" t="s">
        <v>21</v>
      </c>
      <c r="D109" s="137" t="s">
        <v>53</v>
      </c>
      <c r="E109" s="105" t="s">
        <v>53</v>
      </c>
      <c r="F109" t="s">
        <v>283</v>
      </c>
      <c r="G109" t="s">
        <v>401</v>
      </c>
      <c r="H109" t="s">
        <v>402</v>
      </c>
      <c r="I109" t="s">
        <v>403</v>
      </c>
      <c r="J109" t="s">
        <v>720</v>
      </c>
      <c r="K109" s="154" t="s">
        <v>501</v>
      </c>
      <c r="L109" s="154" t="s">
        <v>505</v>
      </c>
      <c r="M109" s="119" t="str">
        <f t="shared" si="67"/>
        <v>ED.AN</v>
      </c>
      <c r="N109" s="118">
        <v>0.65639999999999998</v>
      </c>
      <c r="O109" s="118">
        <v>0</v>
      </c>
      <c r="P109" s="117">
        <f t="shared" si="100"/>
        <v>1969200</v>
      </c>
      <c r="Q109" s="117">
        <f t="shared" si="101"/>
        <v>0</v>
      </c>
      <c r="R109" s="112">
        <v>0</v>
      </c>
      <c r="S109" s="112">
        <v>0</v>
      </c>
      <c r="T109" s="112">
        <v>0</v>
      </c>
      <c r="U109" s="112">
        <v>0</v>
      </c>
      <c r="V109" s="112">
        <v>0</v>
      </c>
      <c r="W109" s="112">
        <v>0</v>
      </c>
      <c r="X109" s="112">
        <v>0</v>
      </c>
      <c r="Y109" s="112">
        <v>0</v>
      </c>
      <c r="Z109" s="112">
        <v>0</v>
      </c>
      <c r="AA109" s="112">
        <v>0</v>
      </c>
      <c r="AB109" s="112">
        <v>0</v>
      </c>
      <c r="AC109" s="112">
        <v>3000000</v>
      </c>
      <c r="AD109" s="112">
        <f t="shared" si="70"/>
        <v>3000000</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3000000</v>
      </c>
      <c r="AR109" s="132">
        <f t="shared" si="102"/>
        <v>125000</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1969200</v>
      </c>
      <c r="BF109" s="112">
        <f t="shared" si="115"/>
        <v>1969200</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1969200</v>
      </c>
      <c r="BT109" s="132">
        <f t="shared" si="116"/>
        <v>82050</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864</v>
      </c>
      <c r="B110" s="154" t="s">
        <v>267</v>
      </c>
      <c r="C110" s="154" t="s">
        <v>21</v>
      </c>
      <c r="D110" s="137" t="s">
        <v>53</v>
      </c>
      <c r="E110" s="105" t="s">
        <v>53</v>
      </c>
      <c r="F110" t="s">
        <v>284</v>
      </c>
      <c r="G110" t="s">
        <v>405</v>
      </c>
      <c r="H110" t="s">
        <v>406</v>
      </c>
      <c r="I110" t="s">
        <v>721</v>
      </c>
      <c r="J110" t="s">
        <v>722</v>
      </c>
      <c r="K110" s="154" t="s">
        <v>501</v>
      </c>
      <c r="L110" s="154" t="s">
        <v>505</v>
      </c>
      <c r="M110" s="119" t="str">
        <f t="shared" si="67"/>
        <v>ED.AN</v>
      </c>
      <c r="N110" s="118">
        <v>0.65639999999999998</v>
      </c>
      <c r="O110" s="118">
        <v>0</v>
      </c>
      <c r="P110" s="117">
        <f t="shared" si="100"/>
        <v>-9907.0452000000005</v>
      </c>
      <c r="Q110" s="117">
        <f t="shared" si="101"/>
        <v>0</v>
      </c>
      <c r="R110" s="112">
        <v>0</v>
      </c>
      <c r="S110" s="112">
        <v>0</v>
      </c>
      <c r="T110" s="112">
        <v>-15093</v>
      </c>
      <c r="U110" s="112">
        <v>0</v>
      </c>
      <c r="V110" s="112">
        <v>0</v>
      </c>
      <c r="W110" s="112">
        <v>0</v>
      </c>
      <c r="X110" s="112">
        <v>0</v>
      </c>
      <c r="Y110" s="112">
        <v>0</v>
      </c>
      <c r="Z110" s="112">
        <v>0</v>
      </c>
      <c r="AA110" s="112">
        <v>0</v>
      </c>
      <c r="AB110" s="112">
        <v>0</v>
      </c>
      <c r="AC110" s="112">
        <v>0</v>
      </c>
      <c r="AD110" s="112">
        <f t="shared" si="70"/>
        <v>-15093</v>
      </c>
      <c r="AE110" s="96"/>
      <c r="AF110" s="112">
        <f>SUM($R110:R110)</f>
        <v>0</v>
      </c>
      <c r="AG110" s="112">
        <f>SUM($R110:S110)</f>
        <v>0</v>
      </c>
      <c r="AH110" s="112">
        <f>SUM($R110:T110)</f>
        <v>-15093</v>
      </c>
      <c r="AI110" s="112">
        <f>SUM($R110:U110)</f>
        <v>-15093</v>
      </c>
      <c r="AJ110" s="112">
        <f>SUM($R110:V110)</f>
        <v>-15093</v>
      </c>
      <c r="AK110" s="112">
        <f>SUM($R110:W110)</f>
        <v>-15093</v>
      </c>
      <c r="AL110" s="112">
        <f>SUM($R110:X110)</f>
        <v>-15093</v>
      </c>
      <c r="AM110" s="112">
        <f>SUM($R110:Y110)</f>
        <v>-15093</v>
      </c>
      <c r="AN110" s="112">
        <f>SUM($R110:Z110)</f>
        <v>-15093</v>
      </c>
      <c r="AO110" s="112">
        <f>SUM($R110:AA110)</f>
        <v>-15093</v>
      </c>
      <c r="AP110" s="112">
        <f>SUM($R110:AB110)</f>
        <v>-15093</v>
      </c>
      <c r="AQ110" s="112">
        <f>SUM($R110:AC110)</f>
        <v>-15093</v>
      </c>
      <c r="AR110" s="132">
        <f t="shared" si="102"/>
        <v>-11948.625</v>
      </c>
      <c r="AT110" s="112">
        <f t="shared" si="103"/>
        <v>0</v>
      </c>
      <c r="AU110" s="112">
        <f t="shared" si="104"/>
        <v>0</v>
      </c>
      <c r="AV110" s="112">
        <f t="shared" si="105"/>
        <v>-9907.0452000000005</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0</v>
      </c>
      <c r="BF110" s="112">
        <f t="shared" si="115"/>
        <v>-9907.0452000000005</v>
      </c>
      <c r="BG110" s="96"/>
      <c r="BH110" s="112">
        <f>SUM($AT110:AT110)</f>
        <v>0</v>
      </c>
      <c r="BI110" s="112">
        <f>SUM($AT110:AU110)</f>
        <v>0</v>
      </c>
      <c r="BJ110" s="112">
        <f>SUM($AT110:AV110)</f>
        <v>-9907.0452000000005</v>
      </c>
      <c r="BK110" s="112">
        <f>SUM($AT110:AW110)</f>
        <v>-9907.0452000000005</v>
      </c>
      <c r="BL110" s="112">
        <f>SUM($AT110:AX110)</f>
        <v>-9907.0452000000005</v>
      </c>
      <c r="BM110" s="112">
        <f>SUM($AT110:AY110)</f>
        <v>-9907.0452000000005</v>
      </c>
      <c r="BN110" s="112">
        <f>SUM($AT110:AZ110)</f>
        <v>-9907.0452000000005</v>
      </c>
      <c r="BO110" s="112">
        <f>SUM($AT110:BA110)</f>
        <v>-9907.0452000000005</v>
      </c>
      <c r="BP110" s="112">
        <f>SUM($AT110:BB110)</f>
        <v>-9907.0452000000005</v>
      </c>
      <c r="BQ110" s="112">
        <f>SUM($AT110:BC110)</f>
        <v>-9907.0452000000005</v>
      </c>
      <c r="BR110" s="112">
        <f>SUM($AT110:BD110)</f>
        <v>-9907.0452000000005</v>
      </c>
      <c r="BS110" s="112">
        <f>SUM($AT110:BE110)</f>
        <v>-9907.0452000000005</v>
      </c>
      <c r="BT110" s="132">
        <f t="shared" si="116"/>
        <v>-7843.0774499999998</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864</v>
      </c>
      <c r="B111" s="154" t="s">
        <v>267</v>
      </c>
      <c r="C111" s="154" t="s">
        <v>21</v>
      </c>
      <c r="D111" s="137" t="s">
        <v>53</v>
      </c>
      <c r="E111" s="105" t="s">
        <v>53</v>
      </c>
      <c r="F111" t="s">
        <v>284</v>
      </c>
      <c r="G111" t="s">
        <v>405</v>
      </c>
      <c r="H111" t="s">
        <v>406</v>
      </c>
      <c r="I111" t="s">
        <v>409</v>
      </c>
      <c r="J111" t="s">
        <v>723</v>
      </c>
      <c r="K111" s="154" t="s">
        <v>501</v>
      </c>
      <c r="L111" s="154" t="s">
        <v>505</v>
      </c>
      <c r="M111" s="119" t="str">
        <f t="shared" si="67"/>
        <v>ED.AN</v>
      </c>
      <c r="N111" s="118">
        <v>0.65639999999999998</v>
      </c>
      <c r="O111" s="118">
        <v>0</v>
      </c>
      <c r="P111" s="117">
        <f t="shared" si="100"/>
        <v>106998.4512</v>
      </c>
      <c r="Q111" s="117">
        <f t="shared" si="101"/>
        <v>0</v>
      </c>
      <c r="R111" s="112">
        <v>0</v>
      </c>
      <c r="S111" s="112">
        <v>-3092</v>
      </c>
      <c r="T111" s="112">
        <v>16100</v>
      </c>
      <c r="U111" s="112">
        <v>0</v>
      </c>
      <c r="V111" s="112">
        <v>0</v>
      </c>
      <c r="W111" s="112">
        <v>0</v>
      </c>
      <c r="X111" s="112">
        <v>0</v>
      </c>
      <c r="Y111" s="112">
        <v>0</v>
      </c>
      <c r="Z111" s="112">
        <v>0</v>
      </c>
      <c r="AA111" s="112">
        <v>0</v>
      </c>
      <c r="AB111" s="112">
        <v>0</v>
      </c>
      <c r="AC111" s="112">
        <v>150000</v>
      </c>
      <c r="AD111" s="112">
        <f t="shared" si="70"/>
        <v>163008</v>
      </c>
      <c r="AE111" s="96"/>
      <c r="AF111" s="112">
        <f>SUM($R111:R111)</f>
        <v>0</v>
      </c>
      <c r="AG111" s="112">
        <f>SUM($R111:S111)</f>
        <v>-3092</v>
      </c>
      <c r="AH111" s="112">
        <f>SUM($R111:T111)</f>
        <v>13008</v>
      </c>
      <c r="AI111" s="112">
        <f>SUM($R111:U111)</f>
        <v>13008</v>
      </c>
      <c r="AJ111" s="112">
        <f>SUM($R111:V111)</f>
        <v>13008</v>
      </c>
      <c r="AK111" s="112">
        <f>SUM($R111:W111)</f>
        <v>13008</v>
      </c>
      <c r="AL111" s="112">
        <f>SUM($R111:X111)</f>
        <v>13008</v>
      </c>
      <c r="AM111" s="112">
        <f>SUM($R111:Y111)</f>
        <v>13008</v>
      </c>
      <c r="AN111" s="112">
        <f>SUM($R111:Z111)</f>
        <v>13008</v>
      </c>
      <c r="AO111" s="112">
        <f>SUM($R111:AA111)</f>
        <v>13008</v>
      </c>
      <c r="AP111" s="112">
        <f>SUM($R111:AB111)</f>
        <v>13008</v>
      </c>
      <c r="AQ111" s="112">
        <f>SUM($R111:AC111)</f>
        <v>163008</v>
      </c>
      <c r="AR111" s="132">
        <f t="shared" si="102"/>
        <v>16290.333333333334</v>
      </c>
      <c r="AT111" s="112">
        <f t="shared" si="103"/>
        <v>0</v>
      </c>
      <c r="AU111" s="112">
        <f t="shared" si="104"/>
        <v>-2029.5888</v>
      </c>
      <c r="AV111" s="112">
        <f t="shared" si="105"/>
        <v>10568.039999999999</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98460</v>
      </c>
      <c r="BF111" s="112">
        <f t="shared" si="115"/>
        <v>106998.4512</v>
      </c>
      <c r="BG111" s="96"/>
      <c r="BH111" s="112">
        <f>SUM($AT111:AT111)</f>
        <v>0</v>
      </c>
      <c r="BI111" s="112">
        <f>SUM($AT111:AU111)</f>
        <v>-2029.5888</v>
      </c>
      <c r="BJ111" s="112">
        <f>SUM($AT111:AV111)</f>
        <v>8538.4511999999995</v>
      </c>
      <c r="BK111" s="112">
        <f>SUM($AT111:AW111)</f>
        <v>8538.4511999999995</v>
      </c>
      <c r="BL111" s="112">
        <f>SUM($AT111:AX111)</f>
        <v>8538.4511999999995</v>
      </c>
      <c r="BM111" s="112">
        <f>SUM($AT111:AY111)</f>
        <v>8538.4511999999995</v>
      </c>
      <c r="BN111" s="112">
        <f>SUM($AT111:AZ111)</f>
        <v>8538.4511999999995</v>
      </c>
      <c r="BO111" s="112">
        <f>SUM($AT111:BA111)</f>
        <v>8538.4511999999995</v>
      </c>
      <c r="BP111" s="112">
        <f>SUM($AT111:BB111)</f>
        <v>8538.4511999999995</v>
      </c>
      <c r="BQ111" s="112">
        <f>SUM($AT111:BC111)</f>
        <v>8538.4511999999995</v>
      </c>
      <c r="BR111" s="112">
        <f>SUM($AT111:BD111)</f>
        <v>8538.4511999999995</v>
      </c>
      <c r="BS111" s="112">
        <f>SUM($AT111:BE111)</f>
        <v>106998.4512</v>
      </c>
      <c r="BT111" s="132">
        <f t="shared" si="116"/>
        <v>10692.974799999998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864</v>
      </c>
      <c r="B112" s="154" t="s">
        <v>267</v>
      </c>
      <c r="C112" s="154" t="s">
        <v>21</v>
      </c>
      <c r="D112" s="137" t="s">
        <v>53</v>
      </c>
      <c r="E112" s="105" t="s">
        <v>53</v>
      </c>
      <c r="F112" t="s">
        <v>284</v>
      </c>
      <c r="G112" t="s">
        <v>405</v>
      </c>
      <c r="H112" t="s">
        <v>406</v>
      </c>
      <c r="I112" t="s">
        <v>408</v>
      </c>
      <c r="J112" t="s">
        <v>724</v>
      </c>
      <c r="K112" s="154" t="s">
        <v>501</v>
      </c>
      <c r="L112" s="154" t="s">
        <v>505</v>
      </c>
      <c r="M112" s="119" t="str">
        <f t="shared" si="67"/>
        <v>ED.AN</v>
      </c>
      <c r="N112" s="118">
        <v>0.65639999999999998</v>
      </c>
      <c r="O112" s="118">
        <v>0</v>
      </c>
      <c r="P112" s="117">
        <f t="shared" si="100"/>
        <v>238489.1556</v>
      </c>
      <c r="Q112" s="117">
        <f t="shared" si="101"/>
        <v>0</v>
      </c>
      <c r="R112" s="112">
        <v>0</v>
      </c>
      <c r="S112" s="112">
        <v>0</v>
      </c>
      <c r="T112" s="112">
        <v>0</v>
      </c>
      <c r="U112" s="112">
        <v>0</v>
      </c>
      <c r="V112" s="112">
        <v>0</v>
      </c>
      <c r="W112" s="112">
        <v>0</v>
      </c>
      <c r="X112" s="112">
        <v>0</v>
      </c>
      <c r="Y112" s="112">
        <v>0</v>
      </c>
      <c r="Z112" s="112">
        <v>0</v>
      </c>
      <c r="AA112" s="112">
        <v>0</v>
      </c>
      <c r="AB112" s="112">
        <v>0</v>
      </c>
      <c r="AC112" s="112">
        <v>363329</v>
      </c>
      <c r="AD112" s="112">
        <f t="shared" si="70"/>
        <v>363329</v>
      </c>
      <c r="AE112" s="96"/>
      <c r="AF112" s="112">
        <f>SUM($R112:R112)</f>
        <v>0</v>
      </c>
      <c r="AG112" s="112">
        <f>SUM($R112:S112)</f>
        <v>0</v>
      </c>
      <c r="AH112" s="112">
        <f>SUM($R112:T112)</f>
        <v>0</v>
      </c>
      <c r="AI112" s="112">
        <f>SUM($R112:U112)</f>
        <v>0</v>
      </c>
      <c r="AJ112" s="112">
        <f>SUM($R112:V112)</f>
        <v>0</v>
      </c>
      <c r="AK112" s="112">
        <f>SUM($R112:W112)</f>
        <v>0</v>
      </c>
      <c r="AL112" s="112">
        <f>SUM($R112:X112)</f>
        <v>0</v>
      </c>
      <c r="AM112" s="112">
        <f>SUM($R112:Y112)</f>
        <v>0</v>
      </c>
      <c r="AN112" s="112">
        <f>SUM($R112:Z112)</f>
        <v>0</v>
      </c>
      <c r="AO112" s="112">
        <f>SUM($R112:AA112)</f>
        <v>0</v>
      </c>
      <c r="AP112" s="112">
        <f>SUM($R112:AB112)</f>
        <v>0</v>
      </c>
      <c r="AQ112" s="112">
        <f>SUM($R112:AC112)</f>
        <v>363329</v>
      </c>
      <c r="AR112" s="132">
        <f t="shared" si="102"/>
        <v>15138.708333333334</v>
      </c>
      <c r="AT112" s="112">
        <f t="shared" si="103"/>
        <v>0</v>
      </c>
      <c r="AU112" s="112">
        <f t="shared" si="104"/>
        <v>0</v>
      </c>
      <c r="AV112" s="112">
        <f t="shared" si="105"/>
        <v>0</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238489.1556</v>
      </c>
      <c r="BF112" s="112">
        <f t="shared" si="115"/>
        <v>238489.1556</v>
      </c>
      <c r="BG112" s="96"/>
      <c r="BH112" s="112">
        <f>SUM($AT112:AT112)</f>
        <v>0</v>
      </c>
      <c r="BI112" s="112">
        <f>SUM($AT112:AU112)</f>
        <v>0</v>
      </c>
      <c r="BJ112" s="112">
        <f>SUM($AT112:AV112)</f>
        <v>0</v>
      </c>
      <c r="BK112" s="112">
        <f>SUM($AT112:AW112)</f>
        <v>0</v>
      </c>
      <c r="BL112" s="112">
        <f>SUM($AT112:AX112)</f>
        <v>0</v>
      </c>
      <c r="BM112" s="112">
        <f>SUM($AT112:AY112)</f>
        <v>0</v>
      </c>
      <c r="BN112" s="112">
        <f>SUM($AT112:AZ112)</f>
        <v>0</v>
      </c>
      <c r="BO112" s="112">
        <f>SUM($AT112:BA112)</f>
        <v>0</v>
      </c>
      <c r="BP112" s="112">
        <f>SUM($AT112:BB112)</f>
        <v>0</v>
      </c>
      <c r="BQ112" s="112">
        <f>SUM($AT112:BC112)</f>
        <v>0</v>
      </c>
      <c r="BR112" s="112">
        <f>SUM($AT112:BD112)</f>
        <v>0</v>
      </c>
      <c r="BS112" s="112">
        <f>SUM($AT112:BE112)</f>
        <v>238489.1556</v>
      </c>
      <c r="BT112" s="132">
        <f t="shared" si="116"/>
        <v>9937.0481500000005</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864</v>
      </c>
      <c r="B113" s="154" t="s">
        <v>267</v>
      </c>
      <c r="C113" s="154" t="s">
        <v>21</v>
      </c>
      <c r="D113" s="137" t="s">
        <v>53</v>
      </c>
      <c r="E113" s="105" t="s">
        <v>53</v>
      </c>
      <c r="F113" t="s">
        <v>284</v>
      </c>
      <c r="G113" t="s">
        <v>405</v>
      </c>
      <c r="H113" t="s">
        <v>406</v>
      </c>
      <c r="I113" t="s">
        <v>407</v>
      </c>
      <c r="J113" t="s">
        <v>725</v>
      </c>
      <c r="K113" s="154" t="s">
        <v>501</v>
      </c>
      <c r="L113" s="154" t="s">
        <v>505</v>
      </c>
      <c r="M113" s="119" t="str">
        <f t="shared" si="67"/>
        <v>ED.AN</v>
      </c>
      <c r="N113" s="118">
        <v>0.65639999999999998</v>
      </c>
      <c r="O113" s="118">
        <v>0</v>
      </c>
      <c r="P113" s="117">
        <f t="shared" si="100"/>
        <v>2514694.656</v>
      </c>
      <c r="Q113" s="117">
        <f t="shared" si="101"/>
        <v>0</v>
      </c>
      <c r="R113" s="112">
        <v>0</v>
      </c>
      <c r="S113" s="112">
        <v>0</v>
      </c>
      <c r="T113" s="112">
        <v>0</v>
      </c>
      <c r="U113" s="112">
        <v>0</v>
      </c>
      <c r="V113" s="112">
        <v>0</v>
      </c>
      <c r="W113" s="112">
        <v>0</v>
      </c>
      <c r="X113" s="112">
        <v>3831040</v>
      </c>
      <c r="Y113" s="112">
        <v>0</v>
      </c>
      <c r="Z113" s="112">
        <v>0</v>
      </c>
      <c r="AA113" s="112">
        <v>0</v>
      </c>
      <c r="AB113" s="112">
        <v>0</v>
      </c>
      <c r="AC113" s="112">
        <v>0</v>
      </c>
      <c r="AD113" s="112">
        <f t="shared" si="70"/>
        <v>3831040</v>
      </c>
      <c r="AE113" s="96"/>
      <c r="AF113" s="112">
        <f>SUM($R113:R113)</f>
        <v>0</v>
      </c>
      <c r="AG113" s="112">
        <f>SUM($R113:S113)</f>
        <v>0</v>
      </c>
      <c r="AH113" s="112">
        <f>SUM($R113:T113)</f>
        <v>0</v>
      </c>
      <c r="AI113" s="112">
        <f>SUM($R113:U113)</f>
        <v>0</v>
      </c>
      <c r="AJ113" s="112">
        <f>SUM($R113:V113)</f>
        <v>0</v>
      </c>
      <c r="AK113" s="112">
        <f>SUM($R113:W113)</f>
        <v>0</v>
      </c>
      <c r="AL113" s="112">
        <f>SUM($R113:X113)</f>
        <v>3831040</v>
      </c>
      <c r="AM113" s="112">
        <f>SUM($R113:Y113)</f>
        <v>3831040</v>
      </c>
      <c r="AN113" s="112">
        <f>SUM($R113:Z113)</f>
        <v>3831040</v>
      </c>
      <c r="AO113" s="112">
        <f>SUM($R113:AA113)</f>
        <v>3831040</v>
      </c>
      <c r="AP113" s="112">
        <f>SUM($R113:AB113)</f>
        <v>3831040</v>
      </c>
      <c r="AQ113" s="112">
        <f>SUM($R113:AC113)</f>
        <v>3831040</v>
      </c>
      <c r="AR113" s="132">
        <f t="shared" si="102"/>
        <v>1755893.3333333333</v>
      </c>
      <c r="AT113" s="112">
        <f t="shared" si="103"/>
        <v>0</v>
      </c>
      <c r="AU113" s="112">
        <f t="shared" si="104"/>
        <v>0</v>
      </c>
      <c r="AV113" s="112">
        <f t="shared" si="105"/>
        <v>0</v>
      </c>
      <c r="AW113" s="112">
        <f t="shared" si="106"/>
        <v>0</v>
      </c>
      <c r="AX113" s="112">
        <f t="shared" si="107"/>
        <v>0</v>
      </c>
      <c r="AY113" s="112">
        <f t="shared" si="108"/>
        <v>0</v>
      </c>
      <c r="AZ113" s="112">
        <f t="shared" si="109"/>
        <v>2514694.656</v>
      </c>
      <c r="BA113" s="112">
        <f t="shared" si="110"/>
        <v>0</v>
      </c>
      <c r="BB113" s="112">
        <f t="shared" si="111"/>
        <v>0</v>
      </c>
      <c r="BC113" s="112">
        <f t="shared" si="112"/>
        <v>0</v>
      </c>
      <c r="BD113" s="112">
        <f t="shared" si="113"/>
        <v>0</v>
      </c>
      <c r="BE113" s="112">
        <f t="shared" si="114"/>
        <v>0</v>
      </c>
      <c r="BF113" s="112">
        <f t="shared" si="115"/>
        <v>2514694.656</v>
      </c>
      <c r="BG113" s="96"/>
      <c r="BH113" s="112">
        <f>SUM($AT113:AT113)</f>
        <v>0</v>
      </c>
      <c r="BI113" s="112">
        <f>SUM($AT113:AU113)</f>
        <v>0</v>
      </c>
      <c r="BJ113" s="112">
        <f>SUM($AT113:AV113)</f>
        <v>0</v>
      </c>
      <c r="BK113" s="112">
        <f>SUM($AT113:AW113)</f>
        <v>0</v>
      </c>
      <c r="BL113" s="112">
        <f>SUM($AT113:AX113)</f>
        <v>0</v>
      </c>
      <c r="BM113" s="112">
        <f>SUM($AT113:AY113)</f>
        <v>0</v>
      </c>
      <c r="BN113" s="112">
        <f>SUM($AT113:AZ113)</f>
        <v>2514694.656</v>
      </c>
      <c r="BO113" s="112">
        <f>SUM($AT113:BA113)</f>
        <v>2514694.656</v>
      </c>
      <c r="BP113" s="112">
        <f>SUM($AT113:BB113)</f>
        <v>2514694.656</v>
      </c>
      <c r="BQ113" s="112">
        <f>SUM($AT113:BC113)</f>
        <v>2514694.656</v>
      </c>
      <c r="BR113" s="112">
        <f>SUM($AT113:BD113)</f>
        <v>2514694.656</v>
      </c>
      <c r="BS113" s="112">
        <f>SUM($AT113:BE113)</f>
        <v>2514694.656</v>
      </c>
      <c r="BT113" s="132">
        <f t="shared" si="116"/>
        <v>1152568.3839999998</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864</v>
      </c>
      <c r="B114" s="154" t="s">
        <v>267</v>
      </c>
      <c r="C114" s="154" t="s">
        <v>21</v>
      </c>
      <c r="D114" s="137" t="s">
        <v>53</v>
      </c>
      <c r="E114" s="105" t="s">
        <v>53</v>
      </c>
      <c r="F114" t="s">
        <v>286</v>
      </c>
      <c r="G114" t="s">
        <v>410</v>
      </c>
      <c r="H114" t="s">
        <v>411</v>
      </c>
      <c r="I114" t="s">
        <v>414</v>
      </c>
      <c r="J114" t="s">
        <v>726</v>
      </c>
      <c r="K114" s="154" t="s">
        <v>501</v>
      </c>
      <c r="L114" s="154" t="s">
        <v>505</v>
      </c>
      <c r="M114" s="119" t="str">
        <f t="shared" si="67"/>
        <v>ED.AN</v>
      </c>
      <c r="N114" s="118">
        <v>0.65639999999999998</v>
      </c>
      <c r="O114" s="118">
        <v>0</v>
      </c>
      <c r="P114" s="117">
        <f t="shared" si="100"/>
        <v>2250321.6792000001</v>
      </c>
      <c r="Q114" s="117">
        <f t="shared" si="101"/>
        <v>0</v>
      </c>
      <c r="R114" s="112">
        <v>0</v>
      </c>
      <c r="S114" s="112">
        <v>0</v>
      </c>
      <c r="T114" s="112">
        <v>0</v>
      </c>
      <c r="U114" s="112">
        <v>0</v>
      </c>
      <c r="V114" s="112">
        <v>0</v>
      </c>
      <c r="W114" s="112">
        <v>0</v>
      </c>
      <c r="X114" s="112">
        <v>0</v>
      </c>
      <c r="Y114" s="112">
        <v>0</v>
      </c>
      <c r="Z114" s="112">
        <v>0</v>
      </c>
      <c r="AA114" s="112">
        <v>0</v>
      </c>
      <c r="AB114" s="112">
        <v>0</v>
      </c>
      <c r="AC114" s="112">
        <v>3428278</v>
      </c>
      <c r="AD114" s="112">
        <f t="shared" si="70"/>
        <v>3428278</v>
      </c>
      <c r="AE114" s="96"/>
      <c r="AF114" s="112">
        <f>SUM($R114:R114)</f>
        <v>0</v>
      </c>
      <c r="AG114" s="112">
        <f>SUM($R114:S114)</f>
        <v>0</v>
      </c>
      <c r="AH114" s="112">
        <f>SUM($R114:T114)</f>
        <v>0</v>
      </c>
      <c r="AI114" s="112">
        <f>SUM($R114:U114)</f>
        <v>0</v>
      </c>
      <c r="AJ114" s="112">
        <f>SUM($R114:V114)</f>
        <v>0</v>
      </c>
      <c r="AK114" s="112">
        <f>SUM($R114:W114)</f>
        <v>0</v>
      </c>
      <c r="AL114" s="112">
        <f>SUM($R114:X114)</f>
        <v>0</v>
      </c>
      <c r="AM114" s="112">
        <f>SUM($R114:Y114)</f>
        <v>0</v>
      </c>
      <c r="AN114" s="112">
        <f>SUM($R114:Z114)</f>
        <v>0</v>
      </c>
      <c r="AO114" s="112">
        <f>SUM($R114:AA114)</f>
        <v>0</v>
      </c>
      <c r="AP114" s="112">
        <f>SUM($R114:AB114)</f>
        <v>0</v>
      </c>
      <c r="AQ114" s="112">
        <f>SUM($R114:AC114)</f>
        <v>3428278</v>
      </c>
      <c r="AR114" s="132">
        <f t="shared" si="102"/>
        <v>142844.91666666666</v>
      </c>
      <c r="AT114" s="112">
        <f t="shared" si="103"/>
        <v>0</v>
      </c>
      <c r="AU114" s="112">
        <f t="shared" si="104"/>
        <v>0</v>
      </c>
      <c r="AV114" s="112">
        <f t="shared" si="105"/>
        <v>0</v>
      </c>
      <c r="AW114" s="112">
        <f t="shared" si="106"/>
        <v>0</v>
      </c>
      <c r="AX114" s="112">
        <f t="shared" si="107"/>
        <v>0</v>
      </c>
      <c r="AY114" s="112">
        <f t="shared" si="108"/>
        <v>0</v>
      </c>
      <c r="AZ114" s="112">
        <f t="shared" si="109"/>
        <v>0</v>
      </c>
      <c r="BA114" s="112">
        <f t="shared" si="110"/>
        <v>0</v>
      </c>
      <c r="BB114" s="112">
        <f t="shared" si="111"/>
        <v>0</v>
      </c>
      <c r="BC114" s="112">
        <f t="shared" si="112"/>
        <v>0</v>
      </c>
      <c r="BD114" s="112">
        <f t="shared" si="113"/>
        <v>0</v>
      </c>
      <c r="BE114" s="112">
        <f t="shared" si="114"/>
        <v>2250321.6792000001</v>
      </c>
      <c r="BF114" s="112">
        <f t="shared" si="115"/>
        <v>2250321.6792000001</v>
      </c>
      <c r="BG114" s="96"/>
      <c r="BH114" s="112">
        <f>SUM($AT114:AT114)</f>
        <v>0</v>
      </c>
      <c r="BI114" s="112">
        <f>SUM($AT114:AU114)</f>
        <v>0</v>
      </c>
      <c r="BJ114" s="112">
        <f>SUM($AT114:AV114)</f>
        <v>0</v>
      </c>
      <c r="BK114" s="112">
        <f>SUM($AT114:AW114)</f>
        <v>0</v>
      </c>
      <c r="BL114" s="112">
        <f>SUM($AT114:AX114)</f>
        <v>0</v>
      </c>
      <c r="BM114" s="112">
        <f>SUM($AT114:AY114)</f>
        <v>0</v>
      </c>
      <c r="BN114" s="112">
        <f>SUM($AT114:AZ114)</f>
        <v>0</v>
      </c>
      <c r="BO114" s="112">
        <f>SUM($AT114:BA114)</f>
        <v>0</v>
      </c>
      <c r="BP114" s="112">
        <f>SUM($AT114:BB114)</f>
        <v>0</v>
      </c>
      <c r="BQ114" s="112">
        <f>SUM($AT114:BC114)</f>
        <v>0</v>
      </c>
      <c r="BR114" s="112">
        <f>SUM($AT114:BD114)</f>
        <v>0</v>
      </c>
      <c r="BS114" s="112">
        <f>SUM($AT114:BE114)</f>
        <v>2250321.6792000001</v>
      </c>
      <c r="BT114" s="132">
        <f t="shared" si="116"/>
        <v>93763.403300000005</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864</v>
      </c>
      <c r="B115" s="154" t="s">
        <v>267</v>
      </c>
      <c r="C115" s="154" t="s">
        <v>21</v>
      </c>
      <c r="D115" s="137" t="s">
        <v>53</v>
      </c>
      <c r="E115" s="105" t="s">
        <v>53</v>
      </c>
      <c r="F115" t="s">
        <v>286</v>
      </c>
      <c r="G115" t="s">
        <v>410</v>
      </c>
      <c r="H115" t="s">
        <v>411</v>
      </c>
      <c r="I115" t="s">
        <v>413</v>
      </c>
      <c r="J115" t="s">
        <v>727</v>
      </c>
      <c r="K115" s="154" t="s">
        <v>501</v>
      </c>
      <c r="L115" s="154" t="s">
        <v>505</v>
      </c>
      <c r="M115" s="119" t="str">
        <f t="shared" si="67"/>
        <v>ED.AN</v>
      </c>
      <c r="N115" s="118">
        <v>0.65639999999999998</v>
      </c>
      <c r="O115" s="118">
        <v>0</v>
      </c>
      <c r="P115" s="117">
        <f t="shared" si="100"/>
        <v>4604652.5640000002</v>
      </c>
      <c r="Q115" s="117">
        <f t="shared" si="101"/>
        <v>0</v>
      </c>
      <c r="R115" s="112">
        <v>0</v>
      </c>
      <c r="S115" s="112">
        <v>-680</v>
      </c>
      <c r="T115" s="112">
        <v>0</v>
      </c>
      <c r="U115" s="112">
        <v>0</v>
      </c>
      <c r="V115" s="112">
        <v>0</v>
      </c>
      <c r="W115" s="112">
        <v>0</v>
      </c>
      <c r="X115" s="112">
        <v>0</v>
      </c>
      <c r="Y115" s="112">
        <v>0</v>
      </c>
      <c r="Z115" s="112">
        <v>0</v>
      </c>
      <c r="AA115" s="112">
        <v>0</v>
      </c>
      <c r="AB115" s="112">
        <v>0</v>
      </c>
      <c r="AC115" s="112">
        <v>7015690</v>
      </c>
      <c r="AD115" s="112">
        <f t="shared" si="70"/>
        <v>7015010</v>
      </c>
      <c r="AE115" s="96"/>
      <c r="AF115" s="112">
        <f>SUM($R115:R115)</f>
        <v>0</v>
      </c>
      <c r="AG115" s="112">
        <f>SUM($R115:S115)</f>
        <v>-680</v>
      </c>
      <c r="AH115" s="112">
        <f>SUM($R115:T115)</f>
        <v>-680</v>
      </c>
      <c r="AI115" s="112">
        <f>SUM($R115:U115)</f>
        <v>-680</v>
      </c>
      <c r="AJ115" s="112">
        <f>SUM($R115:V115)</f>
        <v>-680</v>
      </c>
      <c r="AK115" s="112">
        <f>SUM($R115:W115)</f>
        <v>-680</v>
      </c>
      <c r="AL115" s="112">
        <f>SUM($R115:X115)</f>
        <v>-680</v>
      </c>
      <c r="AM115" s="112">
        <f>SUM($R115:Y115)</f>
        <v>-680</v>
      </c>
      <c r="AN115" s="112">
        <f>SUM($R115:Z115)</f>
        <v>-680</v>
      </c>
      <c r="AO115" s="112">
        <f>SUM($R115:AA115)</f>
        <v>-680</v>
      </c>
      <c r="AP115" s="112">
        <f>SUM($R115:AB115)</f>
        <v>-680</v>
      </c>
      <c r="AQ115" s="112">
        <f>SUM($R115:AC115)</f>
        <v>7015010</v>
      </c>
      <c r="AR115" s="132">
        <f t="shared" si="102"/>
        <v>291725.41666666669</v>
      </c>
      <c r="AT115" s="112">
        <f t="shared" si="103"/>
        <v>0</v>
      </c>
      <c r="AU115" s="112">
        <f t="shared" si="104"/>
        <v>-446.35199999999998</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4605098.9160000002</v>
      </c>
      <c r="BF115" s="112">
        <f t="shared" si="115"/>
        <v>4604652.5640000002</v>
      </c>
      <c r="BG115" s="96"/>
      <c r="BH115" s="112">
        <f>SUM($AT115:AT115)</f>
        <v>0</v>
      </c>
      <c r="BI115" s="112">
        <f>SUM($AT115:AU115)</f>
        <v>-446.35199999999998</v>
      </c>
      <c r="BJ115" s="112">
        <f>SUM($AT115:AV115)</f>
        <v>-446.35199999999998</v>
      </c>
      <c r="BK115" s="112">
        <f>SUM($AT115:AW115)</f>
        <v>-446.35199999999998</v>
      </c>
      <c r="BL115" s="112">
        <f>SUM($AT115:AX115)</f>
        <v>-446.35199999999998</v>
      </c>
      <c r="BM115" s="112">
        <f>SUM($AT115:AY115)</f>
        <v>-446.35199999999998</v>
      </c>
      <c r="BN115" s="112">
        <f>SUM($AT115:AZ115)</f>
        <v>-446.35199999999998</v>
      </c>
      <c r="BO115" s="112">
        <f>SUM($AT115:BA115)</f>
        <v>-446.35199999999998</v>
      </c>
      <c r="BP115" s="112">
        <f>SUM($AT115:BB115)</f>
        <v>-446.35199999999998</v>
      </c>
      <c r="BQ115" s="112">
        <f>SUM($AT115:BC115)</f>
        <v>-446.35199999999998</v>
      </c>
      <c r="BR115" s="112">
        <f>SUM($AT115:BD115)</f>
        <v>-446.35199999999998</v>
      </c>
      <c r="BS115" s="112">
        <f>SUM($AT115:BE115)</f>
        <v>4604652.5640000002</v>
      </c>
      <c r="BT115" s="132">
        <f t="shared" si="116"/>
        <v>191488.56350000002</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864</v>
      </c>
      <c r="B116" s="154" t="s">
        <v>267</v>
      </c>
      <c r="C116" s="154" t="s">
        <v>21</v>
      </c>
      <c r="D116" s="137" t="s">
        <v>53</v>
      </c>
      <c r="E116" s="105" t="s">
        <v>53</v>
      </c>
      <c r="F116" t="s">
        <v>286</v>
      </c>
      <c r="G116" t="s">
        <v>410</v>
      </c>
      <c r="H116" t="s">
        <v>411</v>
      </c>
      <c r="I116" t="s">
        <v>412</v>
      </c>
      <c r="J116" t="s">
        <v>728</v>
      </c>
      <c r="K116" s="154" t="s">
        <v>501</v>
      </c>
      <c r="L116" s="154" t="s">
        <v>505</v>
      </c>
      <c r="M116" s="119" t="str">
        <f t="shared" si="67"/>
        <v>ED.AN</v>
      </c>
      <c r="N116" s="118">
        <v>0.65639999999999998</v>
      </c>
      <c r="O116" s="118">
        <v>0</v>
      </c>
      <c r="P116" s="117">
        <f t="shared" si="100"/>
        <v>11961604.7688</v>
      </c>
      <c r="Q116" s="117">
        <f t="shared" si="101"/>
        <v>0</v>
      </c>
      <c r="R116" s="112">
        <v>0</v>
      </c>
      <c r="S116" s="112">
        <v>0</v>
      </c>
      <c r="T116" s="112">
        <v>0</v>
      </c>
      <c r="U116" s="112">
        <v>0</v>
      </c>
      <c r="V116" s="112">
        <v>0</v>
      </c>
      <c r="W116" s="112">
        <v>0</v>
      </c>
      <c r="X116" s="112">
        <v>0</v>
      </c>
      <c r="Y116" s="112">
        <v>0</v>
      </c>
      <c r="Z116" s="112">
        <v>0</v>
      </c>
      <c r="AA116" s="112">
        <v>0</v>
      </c>
      <c r="AB116" s="112">
        <v>0</v>
      </c>
      <c r="AC116" s="112">
        <v>18223042</v>
      </c>
      <c r="AD116" s="112">
        <f t="shared" si="70"/>
        <v>18223042</v>
      </c>
      <c r="AE116" s="96"/>
      <c r="AF116" s="112">
        <f>SUM($R116:R116)</f>
        <v>0</v>
      </c>
      <c r="AG116" s="112">
        <f>SUM($R116:S116)</f>
        <v>0</v>
      </c>
      <c r="AH116" s="112">
        <f>SUM($R116:T116)</f>
        <v>0</v>
      </c>
      <c r="AI116" s="112">
        <f>SUM($R116:U116)</f>
        <v>0</v>
      </c>
      <c r="AJ116" s="112">
        <f>SUM($R116:V116)</f>
        <v>0</v>
      </c>
      <c r="AK116" s="112">
        <f>SUM($R116:W116)</f>
        <v>0</v>
      </c>
      <c r="AL116" s="112">
        <f>SUM($R116:X116)</f>
        <v>0</v>
      </c>
      <c r="AM116" s="112">
        <f>SUM($R116:Y116)</f>
        <v>0</v>
      </c>
      <c r="AN116" s="112">
        <f>SUM($R116:Z116)</f>
        <v>0</v>
      </c>
      <c r="AO116" s="112">
        <f>SUM($R116:AA116)</f>
        <v>0</v>
      </c>
      <c r="AP116" s="112">
        <f>SUM($R116:AB116)</f>
        <v>0</v>
      </c>
      <c r="AQ116" s="112">
        <f>SUM($R116:AC116)</f>
        <v>18223042</v>
      </c>
      <c r="AR116" s="132">
        <f t="shared" si="102"/>
        <v>759293.41666666663</v>
      </c>
      <c r="AT116" s="112">
        <f t="shared" si="103"/>
        <v>0</v>
      </c>
      <c r="AU116" s="112">
        <f t="shared" si="104"/>
        <v>0</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11961604.7688</v>
      </c>
      <c r="BF116" s="112">
        <f t="shared" si="115"/>
        <v>11961604.7688</v>
      </c>
      <c r="BG116" s="96"/>
      <c r="BH116" s="112">
        <f>SUM($AT116:AT116)</f>
        <v>0</v>
      </c>
      <c r="BI116" s="112">
        <f>SUM($AT116:AU116)</f>
        <v>0</v>
      </c>
      <c r="BJ116" s="112">
        <f>SUM($AT116:AV116)</f>
        <v>0</v>
      </c>
      <c r="BK116" s="112">
        <f>SUM($AT116:AW116)</f>
        <v>0</v>
      </c>
      <c r="BL116" s="112">
        <f>SUM($AT116:AX116)</f>
        <v>0</v>
      </c>
      <c r="BM116" s="112">
        <f>SUM($AT116:AY116)</f>
        <v>0</v>
      </c>
      <c r="BN116" s="112">
        <f>SUM($AT116:AZ116)</f>
        <v>0</v>
      </c>
      <c r="BO116" s="112">
        <f>SUM($AT116:BA116)</f>
        <v>0</v>
      </c>
      <c r="BP116" s="112">
        <f>SUM($AT116:BB116)</f>
        <v>0</v>
      </c>
      <c r="BQ116" s="112">
        <f>SUM($AT116:BC116)</f>
        <v>0</v>
      </c>
      <c r="BR116" s="112">
        <f>SUM($AT116:BD116)</f>
        <v>0</v>
      </c>
      <c r="BS116" s="112">
        <f>SUM($AT116:BE116)</f>
        <v>11961604.7688</v>
      </c>
      <c r="BT116" s="132">
        <f t="shared" si="116"/>
        <v>498400.19870000001</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864</v>
      </c>
      <c r="B117" s="154" t="s">
        <v>267</v>
      </c>
      <c r="C117" s="154" t="s">
        <v>21</v>
      </c>
      <c r="D117" s="137" t="s">
        <v>53</v>
      </c>
      <c r="E117" s="105" t="s">
        <v>53</v>
      </c>
      <c r="F117" t="s">
        <v>287</v>
      </c>
      <c r="G117" t="s">
        <v>415</v>
      </c>
      <c r="H117" t="s">
        <v>416</v>
      </c>
      <c r="I117" t="s">
        <v>417</v>
      </c>
      <c r="J117" t="s">
        <v>729</v>
      </c>
      <c r="K117" s="154" t="s">
        <v>501</v>
      </c>
      <c r="L117" s="154" t="s">
        <v>505</v>
      </c>
      <c r="M117" s="119" t="str">
        <f t="shared" si="67"/>
        <v>ED.AN</v>
      </c>
      <c r="N117" s="118">
        <v>0.65639999999999998</v>
      </c>
      <c r="O117" s="118">
        <v>0</v>
      </c>
      <c r="P117" s="117">
        <f t="shared" si="100"/>
        <v>837255.26639999996</v>
      </c>
      <c r="Q117" s="117">
        <f t="shared" si="101"/>
        <v>0</v>
      </c>
      <c r="R117" s="112">
        <v>0</v>
      </c>
      <c r="S117" s="112">
        <v>1167</v>
      </c>
      <c r="T117" s="112">
        <v>0</v>
      </c>
      <c r="U117" s="112">
        <v>0</v>
      </c>
      <c r="V117" s="112">
        <v>0</v>
      </c>
      <c r="W117" s="112">
        <v>0</v>
      </c>
      <c r="X117" s="112">
        <v>0</v>
      </c>
      <c r="Y117" s="112">
        <v>0</v>
      </c>
      <c r="Z117" s="112">
        <v>0</v>
      </c>
      <c r="AA117" s="112">
        <v>0</v>
      </c>
      <c r="AB117" s="112">
        <v>0</v>
      </c>
      <c r="AC117" s="112">
        <v>1274359</v>
      </c>
      <c r="AD117" s="112">
        <f t="shared" si="70"/>
        <v>1275526</v>
      </c>
      <c r="AE117" s="96"/>
      <c r="AF117" s="112">
        <f>SUM($R117:R117)</f>
        <v>0</v>
      </c>
      <c r="AG117" s="112">
        <f>SUM($R117:S117)</f>
        <v>1167</v>
      </c>
      <c r="AH117" s="112">
        <f>SUM($R117:T117)</f>
        <v>1167</v>
      </c>
      <c r="AI117" s="112">
        <f>SUM($R117:U117)</f>
        <v>1167</v>
      </c>
      <c r="AJ117" s="112">
        <f>SUM($R117:V117)</f>
        <v>1167</v>
      </c>
      <c r="AK117" s="112">
        <f>SUM($R117:W117)</f>
        <v>1167</v>
      </c>
      <c r="AL117" s="112">
        <f>SUM($R117:X117)</f>
        <v>1167</v>
      </c>
      <c r="AM117" s="112">
        <f>SUM($R117:Y117)</f>
        <v>1167</v>
      </c>
      <c r="AN117" s="112">
        <f>SUM($R117:Z117)</f>
        <v>1167</v>
      </c>
      <c r="AO117" s="112">
        <f>SUM($R117:AA117)</f>
        <v>1167</v>
      </c>
      <c r="AP117" s="112">
        <f>SUM($R117:AB117)</f>
        <v>1167</v>
      </c>
      <c r="AQ117" s="112">
        <f>SUM($R117:AC117)</f>
        <v>1275526</v>
      </c>
      <c r="AR117" s="132">
        <f t="shared" si="102"/>
        <v>54119.416666666664</v>
      </c>
      <c r="AT117" s="112">
        <f t="shared" si="103"/>
        <v>0</v>
      </c>
      <c r="AU117" s="112">
        <f t="shared" si="104"/>
        <v>766.01879999999994</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836489.2476</v>
      </c>
      <c r="BF117" s="112">
        <f t="shared" si="115"/>
        <v>837255.26639999996</v>
      </c>
      <c r="BG117" s="96"/>
      <c r="BH117" s="112">
        <f>SUM($AT117:AT117)</f>
        <v>0</v>
      </c>
      <c r="BI117" s="112">
        <f>SUM($AT117:AU117)</f>
        <v>766.01879999999994</v>
      </c>
      <c r="BJ117" s="112">
        <f>SUM($AT117:AV117)</f>
        <v>766.01879999999994</v>
      </c>
      <c r="BK117" s="112">
        <f>SUM($AT117:AW117)</f>
        <v>766.01879999999994</v>
      </c>
      <c r="BL117" s="112">
        <f>SUM($AT117:AX117)</f>
        <v>766.01879999999994</v>
      </c>
      <c r="BM117" s="112">
        <f>SUM($AT117:AY117)</f>
        <v>766.01879999999994</v>
      </c>
      <c r="BN117" s="112">
        <f>SUM($AT117:AZ117)</f>
        <v>766.01879999999994</v>
      </c>
      <c r="BO117" s="112">
        <f>SUM($AT117:BA117)</f>
        <v>766.01879999999994</v>
      </c>
      <c r="BP117" s="112">
        <f>SUM($AT117:BB117)</f>
        <v>766.01879999999994</v>
      </c>
      <c r="BQ117" s="112">
        <f>SUM($AT117:BC117)</f>
        <v>766.01879999999994</v>
      </c>
      <c r="BR117" s="112">
        <f>SUM($AT117:BD117)</f>
        <v>766.01879999999994</v>
      </c>
      <c r="BS117" s="112">
        <f>SUM($AT117:BE117)</f>
        <v>837255.26639999996</v>
      </c>
      <c r="BT117" s="132">
        <f t="shared" si="116"/>
        <v>35523.985099999998</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864</v>
      </c>
      <c r="B118" s="154" t="s">
        <v>267</v>
      </c>
      <c r="C118" s="154" t="s">
        <v>21</v>
      </c>
      <c r="D118" s="137" t="s">
        <v>53</v>
      </c>
      <c r="E118" s="105" t="s">
        <v>53</v>
      </c>
      <c r="F118" t="s">
        <v>280</v>
      </c>
      <c r="G118" t="s">
        <v>418</v>
      </c>
      <c r="H118" t="s">
        <v>419</v>
      </c>
      <c r="I118" t="s">
        <v>420</v>
      </c>
      <c r="J118" t="s">
        <v>730</v>
      </c>
      <c r="K118" s="154" t="s">
        <v>501</v>
      </c>
      <c r="L118" s="154" t="s">
        <v>505</v>
      </c>
      <c r="M118" s="119" t="str">
        <f t="shared" si="67"/>
        <v>ED.AN</v>
      </c>
      <c r="N118" s="118">
        <v>0.65639999999999998</v>
      </c>
      <c r="O118" s="118">
        <v>0</v>
      </c>
      <c r="P118" s="117">
        <f t="shared" si="100"/>
        <v>988101.89399999997</v>
      </c>
      <c r="Q118" s="117">
        <f t="shared" si="101"/>
        <v>0</v>
      </c>
      <c r="R118" s="112">
        <v>1504789</v>
      </c>
      <c r="S118" s="112">
        <v>546</v>
      </c>
      <c r="T118" s="112">
        <v>0</v>
      </c>
      <c r="U118" s="112">
        <v>0</v>
      </c>
      <c r="V118" s="112">
        <v>0</v>
      </c>
      <c r="W118" s="112">
        <v>0</v>
      </c>
      <c r="X118" s="112">
        <v>0</v>
      </c>
      <c r="Y118" s="112">
        <v>0</v>
      </c>
      <c r="Z118" s="112">
        <v>0</v>
      </c>
      <c r="AA118" s="112">
        <v>0</v>
      </c>
      <c r="AB118" s="112">
        <v>0</v>
      </c>
      <c r="AC118" s="112">
        <v>0</v>
      </c>
      <c r="AD118" s="112">
        <f t="shared" si="70"/>
        <v>1505335</v>
      </c>
      <c r="AE118" s="96"/>
      <c r="AF118" s="112">
        <f>SUM($R118:R118)</f>
        <v>1504789</v>
      </c>
      <c r="AG118" s="112">
        <f>SUM($R118:S118)</f>
        <v>1505335</v>
      </c>
      <c r="AH118" s="112">
        <f>SUM($R118:T118)</f>
        <v>1505335</v>
      </c>
      <c r="AI118" s="112">
        <f>SUM($R118:U118)</f>
        <v>1505335</v>
      </c>
      <c r="AJ118" s="112">
        <f>SUM($R118:V118)</f>
        <v>1505335</v>
      </c>
      <c r="AK118" s="112">
        <f>SUM($R118:W118)</f>
        <v>1505335</v>
      </c>
      <c r="AL118" s="112">
        <f>SUM($R118:X118)</f>
        <v>1505335</v>
      </c>
      <c r="AM118" s="112">
        <f>SUM($R118:Y118)</f>
        <v>1505335</v>
      </c>
      <c r="AN118" s="112">
        <f>SUM($R118:Z118)</f>
        <v>1505335</v>
      </c>
      <c r="AO118" s="112">
        <f>SUM($R118:AA118)</f>
        <v>1505335</v>
      </c>
      <c r="AP118" s="112">
        <f>SUM($R118:AB118)</f>
        <v>1505335</v>
      </c>
      <c r="AQ118" s="112">
        <f>SUM($R118:AC118)</f>
        <v>1505335</v>
      </c>
      <c r="AR118" s="132">
        <f t="shared" si="102"/>
        <v>1442567.2083333333</v>
      </c>
      <c r="AT118" s="112">
        <f t="shared" si="103"/>
        <v>987743.49959999998</v>
      </c>
      <c r="AU118" s="112">
        <f t="shared" si="104"/>
        <v>358.39440000000002</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0</v>
      </c>
      <c r="BF118" s="112">
        <f t="shared" si="115"/>
        <v>988101.89399999997</v>
      </c>
      <c r="BG118" s="96"/>
      <c r="BH118" s="112">
        <f>SUM($AT118:AT118)</f>
        <v>987743.49959999998</v>
      </c>
      <c r="BI118" s="112">
        <f>SUM($AT118:AU118)</f>
        <v>988101.89399999997</v>
      </c>
      <c r="BJ118" s="112">
        <f>SUM($AT118:AV118)</f>
        <v>988101.89399999997</v>
      </c>
      <c r="BK118" s="112">
        <f>SUM($AT118:AW118)</f>
        <v>988101.89399999997</v>
      </c>
      <c r="BL118" s="112">
        <f>SUM($AT118:AX118)</f>
        <v>988101.89399999997</v>
      </c>
      <c r="BM118" s="112">
        <f>SUM($AT118:AY118)</f>
        <v>988101.89399999997</v>
      </c>
      <c r="BN118" s="112">
        <f>SUM($AT118:AZ118)</f>
        <v>988101.89399999997</v>
      </c>
      <c r="BO118" s="112">
        <f>SUM($AT118:BA118)</f>
        <v>988101.89399999997</v>
      </c>
      <c r="BP118" s="112">
        <f>SUM($AT118:BB118)</f>
        <v>988101.89399999997</v>
      </c>
      <c r="BQ118" s="112">
        <f>SUM($AT118:BC118)</f>
        <v>988101.89399999997</v>
      </c>
      <c r="BR118" s="112">
        <f>SUM($AT118:BD118)</f>
        <v>988101.89399999997</v>
      </c>
      <c r="BS118" s="112">
        <f>SUM($AT118:BE118)</f>
        <v>988101.89399999997</v>
      </c>
      <c r="BT118" s="132">
        <f t="shared" si="116"/>
        <v>946901.1155500001</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864</v>
      </c>
      <c r="B119" s="154" t="s">
        <v>267</v>
      </c>
      <c r="C119" s="154" t="s">
        <v>268</v>
      </c>
      <c r="D119" s="137" t="s">
        <v>731</v>
      </c>
      <c r="E119" s="105" t="s">
        <v>56</v>
      </c>
      <c r="F119" t="s">
        <v>285</v>
      </c>
      <c r="G119" t="s">
        <v>421</v>
      </c>
      <c r="H119" t="s">
        <v>422</v>
      </c>
      <c r="I119" t="s">
        <v>732</v>
      </c>
      <c r="J119" t="s">
        <v>733</v>
      </c>
      <c r="K119" s="154" t="s">
        <v>501</v>
      </c>
      <c r="L119" s="154" t="s">
        <v>505</v>
      </c>
      <c r="M119" s="119" t="str">
        <f t="shared" si="67"/>
        <v>ED.WA</v>
      </c>
      <c r="N119" s="118">
        <v>0.65639999999999998</v>
      </c>
      <c r="O119" s="118">
        <v>0</v>
      </c>
      <c r="P119" s="117">
        <f t="shared" si="100"/>
        <v>14593.084800000001</v>
      </c>
      <c r="Q119" s="117">
        <f t="shared" si="101"/>
        <v>0</v>
      </c>
      <c r="R119" s="112">
        <v>7327</v>
      </c>
      <c r="S119" s="112">
        <v>53</v>
      </c>
      <c r="T119" s="112">
        <v>0</v>
      </c>
      <c r="U119" s="112">
        <v>14852</v>
      </c>
      <c r="V119" s="112">
        <v>0</v>
      </c>
      <c r="W119" s="112">
        <v>0</v>
      </c>
      <c r="X119" s="112">
        <v>0</v>
      </c>
      <c r="Y119" s="112">
        <v>0</v>
      </c>
      <c r="Z119" s="112">
        <v>0</v>
      </c>
      <c r="AA119" s="112">
        <v>0</v>
      </c>
      <c r="AB119" s="112">
        <v>0</v>
      </c>
      <c r="AC119" s="112">
        <v>0</v>
      </c>
      <c r="AD119" s="112">
        <f t="shared" si="70"/>
        <v>22232</v>
      </c>
      <c r="AE119" s="96"/>
      <c r="AF119" s="112">
        <f>SUM($R119:R119)</f>
        <v>7327</v>
      </c>
      <c r="AG119" s="112">
        <f>SUM($R119:S119)</f>
        <v>7380</v>
      </c>
      <c r="AH119" s="112">
        <f>SUM($R119:T119)</f>
        <v>7380</v>
      </c>
      <c r="AI119" s="112">
        <f>SUM($R119:U119)</f>
        <v>22232</v>
      </c>
      <c r="AJ119" s="112">
        <f>SUM($R119:V119)</f>
        <v>22232</v>
      </c>
      <c r="AK119" s="112">
        <f>SUM($R119:W119)</f>
        <v>22232</v>
      </c>
      <c r="AL119" s="112">
        <f>SUM($R119:X119)</f>
        <v>22232</v>
      </c>
      <c r="AM119" s="112">
        <f>SUM($R119:Y119)</f>
        <v>22232</v>
      </c>
      <c r="AN119" s="112">
        <f>SUM($R119:Z119)</f>
        <v>22232</v>
      </c>
      <c r="AO119" s="112">
        <f>SUM($R119:AA119)</f>
        <v>22232</v>
      </c>
      <c r="AP119" s="112">
        <f>SUM($R119:AB119)</f>
        <v>22232</v>
      </c>
      <c r="AQ119" s="112">
        <f>SUM($R119:AC119)</f>
        <v>22232</v>
      </c>
      <c r="AR119" s="132">
        <f t="shared" si="102"/>
        <v>17588.25</v>
      </c>
      <c r="AT119" s="112">
        <f t="shared" si="103"/>
        <v>4809.4427999999998</v>
      </c>
      <c r="AU119" s="112">
        <f t="shared" si="104"/>
        <v>34.789200000000001</v>
      </c>
      <c r="AV119" s="112">
        <f t="shared" si="105"/>
        <v>0</v>
      </c>
      <c r="AW119" s="112">
        <f t="shared" si="106"/>
        <v>9748.8528000000006</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14593.084800000001</v>
      </c>
      <c r="BG119" s="96"/>
      <c r="BH119" s="112">
        <f>SUM($AT119:AT119)</f>
        <v>4809.4427999999998</v>
      </c>
      <c r="BI119" s="112">
        <f>SUM($AT119:AU119)</f>
        <v>4844.232</v>
      </c>
      <c r="BJ119" s="112">
        <f>SUM($AT119:AV119)</f>
        <v>4844.232</v>
      </c>
      <c r="BK119" s="112">
        <f>SUM($AT119:AW119)</f>
        <v>14593.084800000001</v>
      </c>
      <c r="BL119" s="112">
        <f>SUM($AT119:AX119)</f>
        <v>14593.084800000001</v>
      </c>
      <c r="BM119" s="112">
        <f>SUM($AT119:AY119)</f>
        <v>14593.084800000001</v>
      </c>
      <c r="BN119" s="112">
        <f>SUM($AT119:AZ119)</f>
        <v>14593.084800000001</v>
      </c>
      <c r="BO119" s="112">
        <f>SUM($AT119:BA119)</f>
        <v>14593.084800000001</v>
      </c>
      <c r="BP119" s="112">
        <f>SUM($AT119:BB119)</f>
        <v>14593.084800000001</v>
      </c>
      <c r="BQ119" s="112">
        <f>SUM($AT119:BC119)</f>
        <v>14593.084800000001</v>
      </c>
      <c r="BR119" s="112">
        <f>SUM($AT119:BD119)</f>
        <v>14593.084800000001</v>
      </c>
      <c r="BS119" s="112">
        <f>SUM($AT119:BE119)</f>
        <v>14593.084800000001</v>
      </c>
      <c r="BT119" s="132">
        <f t="shared" si="116"/>
        <v>11544.927300000001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864</v>
      </c>
      <c r="B120" s="154" t="s">
        <v>267</v>
      </c>
      <c r="C120" s="154" t="s">
        <v>21</v>
      </c>
      <c r="D120" s="137" t="s">
        <v>731</v>
      </c>
      <c r="E120" s="105" t="s">
        <v>56</v>
      </c>
      <c r="F120" t="s">
        <v>285</v>
      </c>
      <c r="G120" t="s">
        <v>421</v>
      </c>
      <c r="H120" t="s">
        <v>422</v>
      </c>
      <c r="I120" t="s">
        <v>425</v>
      </c>
      <c r="J120" t="s">
        <v>734</v>
      </c>
      <c r="K120" s="154" t="s">
        <v>501</v>
      </c>
      <c r="L120" s="154" t="s">
        <v>505</v>
      </c>
      <c r="M120" s="119" t="str">
        <f t="shared" si="67"/>
        <v>ED.AN</v>
      </c>
      <c r="N120" s="118">
        <v>0.65639999999999998</v>
      </c>
      <c r="O120" s="118">
        <v>0</v>
      </c>
      <c r="P120" s="117">
        <f t="shared" si="100"/>
        <v>46734.367200000001</v>
      </c>
      <c r="Q120" s="117">
        <f t="shared" si="101"/>
        <v>0</v>
      </c>
      <c r="R120" s="112">
        <v>0</v>
      </c>
      <c r="S120" s="112">
        <v>0</v>
      </c>
      <c r="T120" s="112">
        <v>0</v>
      </c>
      <c r="U120" s="112">
        <v>0</v>
      </c>
      <c r="V120" s="112">
        <v>0</v>
      </c>
      <c r="W120" s="112">
        <v>0</v>
      </c>
      <c r="X120" s="112">
        <v>0</v>
      </c>
      <c r="Y120" s="112">
        <v>0</v>
      </c>
      <c r="Z120" s="112">
        <v>0</v>
      </c>
      <c r="AA120" s="112">
        <v>0</v>
      </c>
      <c r="AB120" s="112">
        <v>0</v>
      </c>
      <c r="AC120" s="112">
        <v>71198</v>
      </c>
      <c r="AD120" s="112">
        <f t="shared" si="70"/>
        <v>71198</v>
      </c>
      <c r="AE120" s="96"/>
      <c r="AF120" s="112">
        <f>SUM($R120:R120)</f>
        <v>0</v>
      </c>
      <c r="AG120" s="112">
        <f>SUM($R120:S120)</f>
        <v>0</v>
      </c>
      <c r="AH120" s="112">
        <f>SUM($R120:T120)</f>
        <v>0</v>
      </c>
      <c r="AI120" s="112">
        <f>SUM($R120:U120)</f>
        <v>0</v>
      </c>
      <c r="AJ120" s="112">
        <f>SUM($R120:V120)</f>
        <v>0</v>
      </c>
      <c r="AK120" s="112">
        <f>SUM($R120:W120)</f>
        <v>0</v>
      </c>
      <c r="AL120" s="112">
        <f>SUM($R120:X120)</f>
        <v>0</v>
      </c>
      <c r="AM120" s="112">
        <f>SUM($R120:Y120)</f>
        <v>0</v>
      </c>
      <c r="AN120" s="112">
        <f>SUM($R120:Z120)</f>
        <v>0</v>
      </c>
      <c r="AO120" s="112">
        <f>SUM($R120:AA120)</f>
        <v>0</v>
      </c>
      <c r="AP120" s="112">
        <f>SUM($R120:AB120)</f>
        <v>0</v>
      </c>
      <c r="AQ120" s="112">
        <f>SUM($R120:AC120)</f>
        <v>71198</v>
      </c>
      <c r="AR120" s="132">
        <f t="shared" si="102"/>
        <v>2966.5833333333335</v>
      </c>
      <c r="AT120" s="112">
        <f t="shared" si="103"/>
        <v>0</v>
      </c>
      <c r="AU120" s="112">
        <f t="shared" si="104"/>
        <v>0</v>
      </c>
      <c r="AV120" s="112">
        <f t="shared" si="105"/>
        <v>0</v>
      </c>
      <c r="AW120" s="112">
        <f t="shared" si="106"/>
        <v>0</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46734.367200000001</v>
      </c>
      <c r="BF120" s="112">
        <f t="shared" si="115"/>
        <v>46734.367200000001</v>
      </c>
      <c r="BG120" s="96"/>
      <c r="BH120" s="112">
        <f>SUM($AT120:AT120)</f>
        <v>0</v>
      </c>
      <c r="BI120" s="112">
        <f>SUM($AT120:AU120)</f>
        <v>0</v>
      </c>
      <c r="BJ120" s="112">
        <f>SUM($AT120:AV120)</f>
        <v>0</v>
      </c>
      <c r="BK120" s="112">
        <f>SUM($AT120:AW120)</f>
        <v>0</v>
      </c>
      <c r="BL120" s="112">
        <f>SUM($AT120:AX120)</f>
        <v>0</v>
      </c>
      <c r="BM120" s="112">
        <f>SUM($AT120:AY120)</f>
        <v>0</v>
      </c>
      <c r="BN120" s="112">
        <f>SUM($AT120:AZ120)</f>
        <v>0</v>
      </c>
      <c r="BO120" s="112">
        <f>SUM($AT120:BA120)</f>
        <v>0</v>
      </c>
      <c r="BP120" s="112">
        <f>SUM($AT120:BB120)</f>
        <v>0</v>
      </c>
      <c r="BQ120" s="112">
        <f>SUM($AT120:BC120)</f>
        <v>0</v>
      </c>
      <c r="BR120" s="112">
        <f>SUM($AT120:BD120)</f>
        <v>0</v>
      </c>
      <c r="BS120" s="112">
        <f>SUM($AT120:BE120)</f>
        <v>46734.367200000001</v>
      </c>
      <c r="BT120" s="132">
        <f t="shared" si="116"/>
        <v>1947.2653</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864</v>
      </c>
      <c r="B121" s="154" t="s">
        <v>267</v>
      </c>
      <c r="C121" s="154" t="s">
        <v>21</v>
      </c>
      <c r="D121" s="137" t="s">
        <v>731</v>
      </c>
      <c r="E121" s="105" t="s">
        <v>56</v>
      </c>
      <c r="F121" t="s">
        <v>285</v>
      </c>
      <c r="G121" t="s">
        <v>421</v>
      </c>
      <c r="H121" t="s">
        <v>422</v>
      </c>
      <c r="I121" t="s">
        <v>428</v>
      </c>
      <c r="J121" t="s">
        <v>735</v>
      </c>
      <c r="K121" s="154" t="s">
        <v>501</v>
      </c>
      <c r="L121" s="154" t="s">
        <v>505</v>
      </c>
      <c r="M121" s="119" t="str">
        <f t="shared" si="67"/>
        <v>ED.AN</v>
      </c>
      <c r="N121" s="118">
        <v>0.65639999999999998</v>
      </c>
      <c r="O121" s="118">
        <v>0</v>
      </c>
      <c r="P121" s="117">
        <f t="shared" si="100"/>
        <v>47513.513999999996</v>
      </c>
      <c r="Q121" s="117">
        <f t="shared" si="101"/>
        <v>0</v>
      </c>
      <c r="R121" s="112">
        <v>0</v>
      </c>
      <c r="S121" s="112">
        <v>0</v>
      </c>
      <c r="T121" s="112">
        <v>0</v>
      </c>
      <c r="U121" s="112">
        <v>0</v>
      </c>
      <c r="V121" s="112">
        <v>0</v>
      </c>
      <c r="W121" s="112">
        <v>0</v>
      </c>
      <c r="X121" s="112">
        <v>0</v>
      </c>
      <c r="Y121" s="112">
        <v>0</v>
      </c>
      <c r="Z121" s="112">
        <v>0</v>
      </c>
      <c r="AA121" s="112">
        <v>72385</v>
      </c>
      <c r="AB121" s="112">
        <v>0</v>
      </c>
      <c r="AC121" s="112">
        <v>0</v>
      </c>
      <c r="AD121" s="112">
        <f t="shared" si="70"/>
        <v>72385</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72385</v>
      </c>
      <c r="AP121" s="112">
        <f>SUM($R121:AB121)</f>
        <v>72385</v>
      </c>
      <c r="AQ121" s="112">
        <f>SUM($R121:AC121)</f>
        <v>72385</v>
      </c>
      <c r="AR121" s="132">
        <f t="shared" si="102"/>
        <v>15080.208333333334</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47513.513999999996</v>
      </c>
      <c r="BD121" s="112">
        <f t="shared" si="113"/>
        <v>0</v>
      </c>
      <c r="BE121" s="112">
        <f t="shared" si="114"/>
        <v>0</v>
      </c>
      <c r="BF121" s="112">
        <f t="shared" si="115"/>
        <v>47513.513999999996</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47513.513999999996</v>
      </c>
      <c r="BR121" s="112">
        <f>SUM($AT121:BD121)</f>
        <v>47513.513999999996</v>
      </c>
      <c r="BS121" s="112">
        <f>SUM($AT121:BE121)</f>
        <v>47513.513999999996</v>
      </c>
      <c r="BT121" s="132">
        <f t="shared" si="116"/>
        <v>9898.6487499999985</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864</v>
      </c>
      <c r="B122" s="154" t="s">
        <v>267</v>
      </c>
      <c r="C122" s="154" t="s">
        <v>21</v>
      </c>
      <c r="D122" s="137" t="s">
        <v>731</v>
      </c>
      <c r="E122" s="105" t="s">
        <v>56</v>
      </c>
      <c r="F122" t="s">
        <v>285</v>
      </c>
      <c r="G122" t="s">
        <v>421</v>
      </c>
      <c r="H122" t="s">
        <v>422</v>
      </c>
      <c r="I122" t="s">
        <v>423</v>
      </c>
      <c r="J122" t="s">
        <v>736</v>
      </c>
      <c r="K122" s="154" t="s">
        <v>501</v>
      </c>
      <c r="L122" s="154" t="s">
        <v>505</v>
      </c>
      <c r="M122" s="119" t="str">
        <f t="shared" si="67"/>
        <v>ED.AN</v>
      </c>
      <c r="N122" s="118">
        <v>0.65639999999999998</v>
      </c>
      <c r="O122" s="118">
        <v>0</v>
      </c>
      <c r="P122" s="117">
        <f t="shared" si="100"/>
        <v>92742.099600000001</v>
      </c>
      <c r="Q122" s="117">
        <f t="shared" si="101"/>
        <v>0</v>
      </c>
      <c r="R122" s="112">
        <v>0</v>
      </c>
      <c r="S122" s="112">
        <v>0</v>
      </c>
      <c r="T122" s="112">
        <v>0</v>
      </c>
      <c r="U122" s="112">
        <v>0</v>
      </c>
      <c r="V122" s="112">
        <v>0</v>
      </c>
      <c r="W122" s="112">
        <v>0</v>
      </c>
      <c r="X122" s="112">
        <v>0</v>
      </c>
      <c r="Y122" s="112">
        <v>0</v>
      </c>
      <c r="Z122" s="112">
        <v>0</v>
      </c>
      <c r="AA122" s="112">
        <v>0</v>
      </c>
      <c r="AB122" s="112">
        <v>0</v>
      </c>
      <c r="AC122" s="112">
        <v>141289</v>
      </c>
      <c r="AD122" s="112">
        <f t="shared" si="70"/>
        <v>141289</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0</v>
      </c>
      <c r="AP122" s="112">
        <f>SUM($R122:AB122)</f>
        <v>0</v>
      </c>
      <c r="AQ122" s="112">
        <f>SUM($R122:AC122)</f>
        <v>141289</v>
      </c>
      <c r="AR122" s="132">
        <f t="shared" si="102"/>
        <v>5887.041666666667</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0</v>
      </c>
      <c r="BD122" s="112">
        <f t="shared" si="113"/>
        <v>0</v>
      </c>
      <c r="BE122" s="112">
        <f t="shared" si="114"/>
        <v>92742.099600000001</v>
      </c>
      <c r="BF122" s="112">
        <f t="shared" si="115"/>
        <v>92742.099600000001</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0</v>
      </c>
      <c r="BR122" s="112">
        <f>SUM($AT122:BD122)</f>
        <v>0</v>
      </c>
      <c r="BS122" s="112">
        <f>SUM($AT122:BE122)</f>
        <v>92742.099600000001</v>
      </c>
      <c r="BT122" s="132">
        <f t="shared" si="116"/>
        <v>3864.2541500000002</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864</v>
      </c>
      <c r="B123" s="154" t="s">
        <v>267</v>
      </c>
      <c r="C123" s="154" t="s">
        <v>268</v>
      </c>
      <c r="D123" s="137" t="s">
        <v>731</v>
      </c>
      <c r="E123" s="105" t="s">
        <v>56</v>
      </c>
      <c r="F123" t="s">
        <v>285</v>
      </c>
      <c r="G123" t="s">
        <v>421</v>
      </c>
      <c r="H123" t="s">
        <v>422</v>
      </c>
      <c r="I123" t="s">
        <v>431</v>
      </c>
      <c r="J123" t="s">
        <v>737</v>
      </c>
      <c r="K123" s="154" t="s">
        <v>501</v>
      </c>
      <c r="L123" s="154" t="s">
        <v>505</v>
      </c>
      <c r="M123" s="119" t="str">
        <f t="shared" si="67"/>
        <v>ED.WA</v>
      </c>
      <c r="N123" s="118">
        <v>0.65639999999999998</v>
      </c>
      <c r="O123" s="118">
        <v>0</v>
      </c>
      <c r="P123" s="117">
        <f t="shared" si="100"/>
        <v>172905.606</v>
      </c>
      <c r="Q123" s="117">
        <f t="shared" si="101"/>
        <v>0</v>
      </c>
      <c r="R123" s="112">
        <v>0</v>
      </c>
      <c r="S123" s="112">
        <v>0</v>
      </c>
      <c r="T123" s="112">
        <v>0</v>
      </c>
      <c r="U123" s="112">
        <v>0</v>
      </c>
      <c r="V123" s="112">
        <v>247758</v>
      </c>
      <c r="W123" s="112">
        <v>15657</v>
      </c>
      <c r="X123" s="112">
        <v>0</v>
      </c>
      <c r="Y123" s="112">
        <v>0</v>
      </c>
      <c r="Z123" s="112">
        <v>0</v>
      </c>
      <c r="AA123" s="112">
        <v>0</v>
      </c>
      <c r="AB123" s="112">
        <v>0</v>
      </c>
      <c r="AC123" s="112">
        <v>0</v>
      </c>
      <c r="AD123" s="112">
        <f t="shared" si="70"/>
        <v>263415</v>
      </c>
      <c r="AE123" s="96"/>
      <c r="AF123" s="112">
        <f>SUM($R123:R123)</f>
        <v>0</v>
      </c>
      <c r="AG123" s="112">
        <f>SUM($R123:S123)</f>
        <v>0</v>
      </c>
      <c r="AH123" s="112">
        <f>SUM($R123:T123)</f>
        <v>0</v>
      </c>
      <c r="AI123" s="112">
        <f>SUM($R123:U123)</f>
        <v>0</v>
      </c>
      <c r="AJ123" s="112">
        <f>SUM($R123:V123)</f>
        <v>247758</v>
      </c>
      <c r="AK123" s="112">
        <f>SUM($R123:W123)</f>
        <v>263415</v>
      </c>
      <c r="AL123" s="112">
        <f>SUM($R123:X123)</f>
        <v>263415</v>
      </c>
      <c r="AM123" s="112">
        <f>SUM($R123:Y123)</f>
        <v>263415</v>
      </c>
      <c r="AN123" s="112">
        <f>SUM($R123:Z123)</f>
        <v>263415</v>
      </c>
      <c r="AO123" s="112">
        <f>SUM($R123:AA123)</f>
        <v>263415</v>
      </c>
      <c r="AP123" s="112">
        <f>SUM($R123:AB123)</f>
        <v>263415</v>
      </c>
      <c r="AQ123" s="112">
        <f>SUM($R123:AC123)</f>
        <v>263415</v>
      </c>
      <c r="AR123" s="132">
        <f t="shared" si="102"/>
        <v>163329.625</v>
      </c>
      <c r="AT123" s="112">
        <f t="shared" si="103"/>
        <v>0</v>
      </c>
      <c r="AU123" s="112">
        <f t="shared" si="104"/>
        <v>0</v>
      </c>
      <c r="AV123" s="112">
        <f t="shared" si="105"/>
        <v>0</v>
      </c>
      <c r="AW123" s="112">
        <f t="shared" si="106"/>
        <v>0</v>
      </c>
      <c r="AX123" s="112">
        <f t="shared" si="107"/>
        <v>162628.3512</v>
      </c>
      <c r="AY123" s="112">
        <f t="shared" si="108"/>
        <v>10277.254800000001</v>
      </c>
      <c r="AZ123" s="112">
        <f t="shared" si="109"/>
        <v>0</v>
      </c>
      <c r="BA123" s="112">
        <f t="shared" si="110"/>
        <v>0</v>
      </c>
      <c r="BB123" s="112">
        <f t="shared" si="111"/>
        <v>0</v>
      </c>
      <c r="BC123" s="112">
        <f t="shared" si="112"/>
        <v>0</v>
      </c>
      <c r="BD123" s="112">
        <f t="shared" si="113"/>
        <v>0</v>
      </c>
      <c r="BE123" s="112">
        <f t="shared" si="114"/>
        <v>0</v>
      </c>
      <c r="BF123" s="112">
        <f t="shared" si="115"/>
        <v>172905.606</v>
      </c>
      <c r="BG123" s="96"/>
      <c r="BH123" s="112">
        <f>SUM($AT123:AT123)</f>
        <v>0</v>
      </c>
      <c r="BI123" s="112">
        <f>SUM($AT123:AU123)</f>
        <v>0</v>
      </c>
      <c r="BJ123" s="112">
        <f>SUM($AT123:AV123)</f>
        <v>0</v>
      </c>
      <c r="BK123" s="112">
        <f>SUM($AT123:AW123)</f>
        <v>0</v>
      </c>
      <c r="BL123" s="112">
        <f>SUM($AT123:AX123)</f>
        <v>162628.3512</v>
      </c>
      <c r="BM123" s="112">
        <f>SUM($AT123:AY123)</f>
        <v>172905.606</v>
      </c>
      <c r="BN123" s="112">
        <f>SUM($AT123:AZ123)</f>
        <v>172905.606</v>
      </c>
      <c r="BO123" s="112">
        <f>SUM($AT123:BA123)</f>
        <v>172905.606</v>
      </c>
      <c r="BP123" s="112">
        <f>SUM($AT123:BB123)</f>
        <v>172905.606</v>
      </c>
      <c r="BQ123" s="112">
        <f>SUM($AT123:BC123)</f>
        <v>172905.606</v>
      </c>
      <c r="BR123" s="112">
        <f>SUM($AT123:BD123)</f>
        <v>172905.606</v>
      </c>
      <c r="BS123" s="112">
        <f>SUM($AT123:BE123)</f>
        <v>172905.606</v>
      </c>
      <c r="BT123" s="132">
        <f t="shared" si="116"/>
        <v>107209.56585000001</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864</v>
      </c>
      <c r="B124" s="154" t="s">
        <v>267</v>
      </c>
      <c r="C124" s="154" t="s">
        <v>268</v>
      </c>
      <c r="D124" s="137" t="s">
        <v>731</v>
      </c>
      <c r="E124" s="105" t="s">
        <v>56</v>
      </c>
      <c r="F124" t="s">
        <v>285</v>
      </c>
      <c r="G124" t="s">
        <v>421</v>
      </c>
      <c r="H124" t="s">
        <v>422</v>
      </c>
      <c r="I124" t="s">
        <v>430</v>
      </c>
      <c r="J124" t="s">
        <v>738</v>
      </c>
      <c r="K124" s="154" t="s">
        <v>501</v>
      </c>
      <c r="L124" s="154" t="s">
        <v>505</v>
      </c>
      <c r="M124" s="119" t="str">
        <f t="shared" si="67"/>
        <v>ED.WA</v>
      </c>
      <c r="N124" s="118">
        <v>0.65639999999999998</v>
      </c>
      <c r="O124" s="118">
        <v>0</v>
      </c>
      <c r="P124" s="117">
        <f t="shared" si="100"/>
        <v>202891.2708</v>
      </c>
      <c r="Q124" s="117">
        <f t="shared" si="101"/>
        <v>0</v>
      </c>
      <c r="R124" s="112">
        <v>0</v>
      </c>
      <c r="S124" s="112">
        <v>0</v>
      </c>
      <c r="T124" s="112">
        <v>0</v>
      </c>
      <c r="U124" s="112">
        <v>0</v>
      </c>
      <c r="V124" s="112">
        <v>283314</v>
      </c>
      <c r="W124" s="112">
        <v>25783</v>
      </c>
      <c r="X124" s="112">
        <v>0</v>
      </c>
      <c r="Y124" s="112">
        <v>0</v>
      </c>
      <c r="Z124" s="112">
        <v>0</v>
      </c>
      <c r="AA124" s="112">
        <v>0</v>
      </c>
      <c r="AB124" s="112">
        <v>0</v>
      </c>
      <c r="AC124" s="112">
        <v>0</v>
      </c>
      <c r="AD124" s="112">
        <f t="shared" si="70"/>
        <v>309097</v>
      </c>
      <c r="AE124" s="96"/>
      <c r="AF124" s="112">
        <f>SUM($R124:R124)</f>
        <v>0</v>
      </c>
      <c r="AG124" s="112">
        <f>SUM($R124:S124)</f>
        <v>0</v>
      </c>
      <c r="AH124" s="112">
        <f>SUM($R124:T124)</f>
        <v>0</v>
      </c>
      <c r="AI124" s="112">
        <f>SUM($R124:U124)</f>
        <v>0</v>
      </c>
      <c r="AJ124" s="112">
        <f>SUM($R124:V124)</f>
        <v>283314</v>
      </c>
      <c r="AK124" s="112">
        <f>SUM($R124:W124)</f>
        <v>309097</v>
      </c>
      <c r="AL124" s="112">
        <f>SUM($R124:X124)</f>
        <v>309097</v>
      </c>
      <c r="AM124" s="112">
        <f>SUM($R124:Y124)</f>
        <v>309097</v>
      </c>
      <c r="AN124" s="112">
        <f>SUM($R124:Z124)</f>
        <v>309097</v>
      </c>
      <c r="AO124" s="112">
        <f>SUM($R124:AA124)</f>
        <v>309097</v>
      </c>
      <c r="AP124" s="112">
        <f>SUM($R124:AB124)</f>
        <v>309097</v>
      </c>
      <c r="AQ124" s="112">
        <f>SUM($R124:AC124)</f>
        <v>309097</v>
      </c>
      <c r="AR124" s="132">
        <f t="shared" si="102"/>
        <v>191037.04166666666</v>
      </c>
      <c r="AT124" s="112">
        <f t="shared" si="103"/>
        <v>0</v>
      </c>
      <c r="AU124" s="112">
        <f t="shared" si="104"/>
        <v>0</v>
      </c>
      <c r="AV124" s="112">
        <f t="shared" si="105"/>
        <v>0</v>
      </c>
      <c r="AW124" s="112">
        <f t="shared" si="106"/>
        <v>0</v>
      </c>
      <c r="AX124" s="112">
        <f t="shared" si="107"/>
        <v>185967.30960000001</v>
      </c>
      <c r="AY124" s="112">
        <f t="shared" si="108"/>
        <v>16923.961199999998</v>
      </c>
      <c r="AZ124" s="112">
        <f t="shared" si="109"/>
        <v>0</v>
      </c>
      <c r="BA124" s="112">
        <f t="shared" si="110"/>
        <v>0</v>
      </c>
      <c r="BB124" s="112">
        <f t="shared" si="111"/>
        <v>0</v>
      </c>
      <c r="BC124" s="112">
        <f t="shared" si="112"/>
        <v>0</v>
      </c>
      <c r="BD124" s="112">
        <f t="shared" si="113"/>
        <v>0</v>
      </c>
      <c r="BE124" s="112">
        <f t="shared" si="114"/>
        <v>0</v>
      </c>
      <c r="BF124" s="112">
        <f t="shared" si="115"/>
        <v>202891.2708</v>
      </c>
      <c r="BG124" s="96"/>
      <c r="BH124" s="112">
        <f>SUM($AT124:AT124)</f>
        <v>0</v>
      </c>
      <c r="BI124" s="112">
        <f>SUM($AT124:AU124)</f>
        <v>0</v>
      </c>
      <c r="BJ124" s="112">
        <f>SUM($AT124:AV124)</f>
        <v>0</v>
      </c>
      <c r="BK124" s="112">
        <f>SUM($AT124:AW124)</f>
        <v>0</v>
      </c>
      <c r="BL124" s="112">
        <f>SUM($AT124:AX124)</f>
        <v>185967.30960000001</v>
      </c>
      <c r="BM124" s="112">
        <f>SUM($AT124:AY124)</f>
        <v>202891.2708</v>
      </c>
      <c r="BN124" s="112">
        <f>SUM($AT124:AZ124)</f>
        <v>202891.2708</v>
      </c>
      <c r="BO124" s="112">
        <f>SUM($AT124:BA124)</f>
        <v>202891.2708</v>
      </c>
      <c r="BP124" s="112">
        <f>SUM($AT124:BB124)</f>
        <v>202891.2708</v>
      </c>
      <c r="BQ124" s="112">
        <f>SUM($AT124:BC124)</f>
        <v>202891.2708</v>
      </c>
      <c r="BR124" s="112">
        <f>SUM($AT124:BD124)</f>
        <v>202891.2708</v>
      </c>
      <c r="BS124" s="112">
        <f>SUM($AT124:BE124)</f>
        <v>202891.2708</v>
      </c>
      <c r="BT124" s="132">
        <f t="shared" si="116"/>
        <v>125396.71415000001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864</v>
      </c>
      <c r="B125" s="154" t="s">
        <v>267</v>
      </c>
      <c r="C125" s="154" t="s">
        <v>21</v>
      </c>
      <c r="D125" s="137" t="s">
        <v>731</v>
      </c>
      <c r="E125" s="105" t="s">
        <v>56</v>
      </c>
      <c r="F125" t="s">
        <v>285</v>
      </c>
      <c r="G125" t="s">
        <v>421</v>
      </c>
      <c r="H125" t="s">
        <v>422</v>
      </c>
      <c r="I125" t="s">
        <v>427</v>
      </c>
      <c r="J125" t="s">
        <v>739</v>
      </c>
      <c r="K125" s="154" t="s">
        <v>501</v>
      </c>
      <c r="L125" s="154" t="s">
        <v>505</v>
      </c>
      <c r="M125" s="119" t="str">
        <f t="shared" si="67"/>
        <v>ED.AN</v>
      </c>
      <c r="N125" s="118">
        <v>0.65639999999999998</v>
      </c>
      <c r="O125" s="118">
        <v>0</v>
      </c>
      <c r="P125" s="117">
        <f t="shared" si="100"/>
        <v>239744.1924</v>
      </c>
      <c r="Q125" s="117">
        <f t="shared" si="101"/>
        <v>0</v>
      </c>
      <c r="R125" s="112">
        <v>0</v>
      </c>
      <c r="S125" s="112">
        <v>0</v>
      </c>
      <c r="T125" s="112">
        <v>0</v>
      </c>
      <c r="U125" s="112">
        <v>0</v>
      </c>
      <c r="V125" s="112">
        <v>0</v>
      </c>
      <c r="W125" s="112">
        <v>335982</v>
      </c>
      <c r="X125" s="112">
        <v>0</v>
      </c>
      <c r="Y125" s="112">
        <v>0</v>
      </c>
      <c r="Z125" s="112">
        <v>0</v>
      </c>
      <c r="AA125" s="112">
        <v>29259</v>
      </c>
      <c r="AB125" s="112">
        <v>0</v>
      </c>
      <c r="AC125" s="112">
        <v>0</v>
      </c>
      <c r="AD125" s="112">
        <f t="shared" si="70"/>
        <v>365241</v>
      </c>
      <c r="AE125" s="96"/>
      <c r="AF125" s="112">
        <f>SUM($R125:R125)</f>
        <v>0</v>
      </c>
      <c r="AG125" s="112">
        <f>SUM($R125:S125)</f>
        <v>0</v>
      </c>
      <c r="AH125" s="112">
        <f>SUM($R125:T125)</f>
        <v>0</v>
      </c>
      <c r="AI125" s="112">
        <f>SUM($R125:U125)</f>
        <v>0</v>
      </c>
      <c r="AJ125" s="112">
        <f>SUM($R125:V125)</f>
        <v>0</v>
      </c>
      <c r="AK125" s="112">
        <f>SUM($R125:W125)</f>
        <v>335982</v>
      </c>
      <c r="AL125" s="112">
        <f>SUM($R125:X125)</f>
        <v>335982</v>
      </c>
      <c r="AM125" s="112">
        <f>SUM($R125:Y125)</f>
        <v>335982</v>
      </c>
      <c r="AN125" s="112">
        <f>SUM($R125:Z125)</f>
        <v>335982</v>
      </c>
      <c r="AO125" s="112">
        <f>SUM($R125:AA125)</f>
        <v>365241</v>
      </c>
      <c r="AP125" s="112">
        <f>SUM($R125:AB125)</f>
        <v>365241</v>
      </c>
      <c r="AQ125" s="112">
        <f>SUM($R125:AC125)</f>
        <v>365241</v>
      </c>
      <c r="AR125" s="132">
        <f t="shared" si="102"/>
        <v>188085.875</v>
      </c>
      <c r="AT125" s="112">
        <f t="shared" si="103"/>
        <v>0</v>
      </c>
      <c r="AU125" s="112">
        <f t="shared" si="104"/>
        <v>0</v>
      </c>
      <c r="AV125" s="112">
        <f t="shared" si="105"/>
        <v>0</v>
      </c>
      <c r="AW125" s="112">
        <f t="shared" si="106"/>
        <v>0</v>
      </c>
      <c r="AX125" s="112">
        <f t="shared" si="107"/>
        <v>0</v>
      </c>
      <c r="AY125" s="112">
        <f t="shared" si="108"/>
        <v>220538.58479999998</v>
      </c>
      <c r="AZ125" s="112">
        <f t="shared" si="109"/>
        <v>0</v>
      </c>
      <c r="BA125" s="112">
        <f t="shared" si="110"/>
        <v>0</v>
      </c>
      <c r="BB125" s="112">
        <f t="shared" si="111"/>
        <v>0</v>
      </c>
      <c r="BC125" s="112">
        <f t="shared" si="112"/>
        <v>19205.607599999999</v>
      </c>
      <c r="BD125" s="112">
        <f t="shared" si="113"/>
        <v>0</v>
      </c>
      <c r="BE125" s="112">
        <f t="shared" si="114"/>
        <v>0</v>
      </c>
      <c r="BF125" s="112">
        <f t="shared" si="115"/>
        <v>239744.19239999997</v>
      </c>
      <c r="BG125" s="96"/>
      <c r="BH125" s="112">
        <f>SUM($AT125:AT125)</f>
        <v>0</v>
      </c>
      <c r="BI125" s="112">
        <f>SUM($AT125:AU125)</f>
        <v>0</v>
      </c>
      <c r="BJ125" s="112">
        <f>SUM($AT125:AV125)</f>
        <v>0</v>
      </c>
      <c r="BK125" s="112">
        <f>SUM($AT125:AW125)</f>
        <v>0</v>
      </c>
      <c r="BL125" s="112">
        <f>SUM($AT125:AX125)</f>
        <v>0</v>
      </c>
      <c r="BM125" s="112">
        <f>SUM($AT125:AY125)</f>
        <v>220538.58479999998</v>
      </c>
      <c r="BN125" s="112">
        <f>SUM($AT125:AZ125)</f>
        <v>220538.58479999998</v>
      </c>
      <c r="BO125" s="112">
        <f>SUM($AT125:BA125)</f>
        <v>220538.58479999998</v>
      </c>
      <c r="BP125" s="112">
        <f>SUM($AT125:BB125)</f>
        <v>220538.58479999998</v>
      </c>
      <c r="BQ125" s="112">
        <f>SUM($AT125:BC125)</f>
        <v>239744.19239999997</v>
      </c>
      <c r="BR125" s="112">
        <f>SUM($AT125:BD125)</f>
        <v>239744.19239999997</v>
      </c>
      <c r="BS125" s="112">
        <f>SUM($AT125:BE125)</f>
        <v>239744.19239999997</v>
      </c>
      <c r="BT125" s="132">
        <f t="shared" si="116"/>
        <v>123459.56835</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864</v>
      </c>
      <c r="B126" s="154" t="s">
        <v>267</v>
      </c>
      <c r="C126" s="154" t="s">
        <v>21</v>
      </c>
      <c r="D126" s="137" t="s">
        <v>731</v>
      </c>
      <c r="E126" s="105" t="s">
        <v>56</v>
      </c>
      <c r="F126" t="s">
        <v>285</v>
      </c>
      <c r="G126" t="s">
        <v>421</v>
      </c>
      <c r="H126" t="s">
        <v>422</v>
      </c>
      <c r="I126" t="s">
        <v>424</v>
      </c>
      <c r="J126" t="s">
        <v>740</v>
      </c>
      <c r="K126" s="154" t="s">
        <v>501</v>
      </c>
      <c r="L126" s="154" t="s">
        <v>505</v>
      </c>
      <c r="M126" s="119" t="str">
        <f t="shared" si="67"/>
        <v>ED.AN</v>
      </c>
      <c r="N126" s="118">
        <v>0.65639999999999998</v>
      </c>
      <c r="O126" s="118">
        <v>0</v>
      </c>
      <c r="P126" s="117">
        <f t="shared" si="100"/>
        <v>890237.90519999992</v>
      </c>
      <c r="Q126" s="117">
        <f t="shared" si="101"/>
        <v>0</v>
      </c>
      <c r="R126" s="112">
        <v>0</v>
      </c>
      <c r="S126" s="112">
        <v>0</v>
      </c>
      <c r="T126" s="112">
        <v>0</v>
      </c>
      <c r="U126" s="112">
        <v>0</v>
      </c>
      <c r="V126" s="112">
        <v>0</v>
      </c>
      <c r="W126" s="112">
        <v>0</v>
      </c>
      <c r="X126" s="112">
        <v>0</v>
      </c>
      <c r="Y126" s="112">
        <v>0</v>
      </c>
      <c r="Z126" s="112">
        <v>0</v>
      </c>
      <c r="AA126" s="112">
        <v>0</v>
      </c>
      <c r="AB126" s="112">
        <v>0</v>
      </c>
      <c r="AC126" s="112">
        <v>1356243</v>
      </c>
      <c r="AD126" s="112">
        <f t="shared" si="70"/>
        <v>1356243</v>
      </c>
      <c r="AE126" s="96"/>
      <c r="AF126" s="112">
        <f>SUM($R126:R126)</f>
        <v>0</v>
      </c>
      <c r="AG126" s="112">
        <f>SUM($R126:S126)</f>
        <v>0</v>
      </c>
      <c r="AH126" s="112">
        <f>SUM($R126:T126)</f>
        <v>0</v>
      </c>
      <c r="AI126" s="112">
        <f>SUM($R126:U126)</f>
        <v>0</v>
      </c>
      <c r="AJ126" s="112">
        <f>SUM($R126:V126)</f>
        <v>0</v>
      </c>
      <c r="AK126" s="112">
        <f>SUM($R126:W126)</f>
        <v>0</v>
      </c>
      <c r="AL126" s="112">
        <f>SUM($R126:X126)</f>
        <v>0</v>
      </c>
      <c r="AM126" s="112">
        <f>SUM($R126:Y126)</f>
        <v>0</v>
      </c>
      <c r="AN126" s="112">
        <f>SUM($R126:Z126)</f>
        <v>0</v>
      </c>
      <c r="AO126" s="112">
        <f>SUM($R126:AA126)</f>
        <v>0</v>
      </c>
      <c r="AP126" s="112">
        <f>SUM($R126:AB126)</f>
        <v>0</v>
      </c>
      <c r="AQ126" s="112">
        <f>SUM($R126:AC126)</f>
        <v>1356243</v>
      </c>
      <c r="AR126" s="132">
        <f t="shared" si="102"/>
        <v>56510.125</v>
      </c>
      <c r="AT126" s="112">
        <f t="shared" si="103"/>
        <v>0</v>
      </c>
      <c r="AU126" s="112">
        <f t="shared" si="104"/>
        <v>0</v>
      </c>
      <c r="AV126" s="112">
        <f t="shared" si="105"/>
        <v>0</v>
      </c>
      <c r="AW126" s="112">
        <f t="shared" si="106"/>
        <v>0</v>
      </c>
      <c r="AX126" s="112">
        <f t="shared" si="107"/>
        <v>0</v>
      </c>
      <c r="AY126" s="112">
        <f t="shared" si="108"/>
        <v>0</v>
      </c>
      <c r="AZ126" s="112">
        <f t="shared" si="109"/>
        <v>0</v>
      </c>
      <c r="BA126" s="112">
        <f t="shared" si="110"/>
        <v>0</v>
      </c>
      <c r="BB126" s="112">
        <f t="shared" si="111"/>
        <v>0</v>
      </c>
      <c r="BC126" s="112">
        <f t="shared" si="112"/>
        <v>0</v>
      </c>
      <c r="BD126" s="112">
        <f t="shared" si="113"/>
        <v>0</v>
      </c>
      <c r="BE126" s="112">
        <f t="shared" si="114"/>
        <v>890237.90519999992</v>
      </c>
      <c r="BF126" s="112">
        <f t="shared" si="115"/>
        <v>890237.90519999992</v>
      </c>
      <c r="BG126" s="96"/>
      <c r="BH126" s="112">
        <f>SUM($AT126:AT126)</f>
        <v>0</v>
      </c>
      <c r="BI126" s="112">
        <f>SUM($AT126:AU126)</f>
        <v>0</v>
      </c>
      <c r="BJ126" s="112">
        <f>SUM($AT126:AV126)</f>
        <v>0</v>
      </c>
      <c r="BK126" s="112">
        <f>SUM($AT126:AW126)</f>
        <v>0</v>
      </c>
      <c r="BL126" s="112">
        <f>SUM($AT126:AX126)</f>
        <v>0</v>
      </c>
      <c r="BM126" s="112">
        <f>SUM($AT126:AY126)</f>
        <v>0</v>
      </c>
      <c r="BN126" s="112">
        <f>SUM($AT126:AZ126)</f>
        <v>0</v>
      </c>
      <c r="BO126" s="112">
        <f>SUM($AT126:BA126)</f>
        <v>0</v>
      </c>
      <c r="BP126" s="112">
        <f>SUM($AT126:BB126)</f>
        <v>0</v>
      </c>
      <c r="BQ126" s="112">
        <f>SUM($AT126:BC126)</f>
        <v>0</v>
      </c>
      <c r="BR126" s="112">
        <f>SUM($AT126:BD126)</f>
        <v>0</v>
      </c>
      <c r="BS126" s="112">
        <f>SUM($AT126:BE126)</f>
        <v>890237.90519999992</v>
      </c>
      <c r="BT126" s="132">
        <f t="shared" si="116"/>
        <v>37093.246049999994</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864</v>
      </c>
      <c r="B127" s="154" t="s">
        <v>267</v>
      </c>
      <c r="C127" s="154" t="s">
        <v>21</v>
      </c>
      <c r="D127" s="137" t="s">
        <v>731</v>
      </c>
      <c r="E127" s="105" t="s">
        <v>56</v>
      </c>
      <c r="F127" t="s">
        <v>285</v>
      </c>
      <c r="G127" t="s">
        <v>421</v>
      </c>
      <c r="H127" t="s">
        <v>422</v>
      </c>
      <c r="I127" t="s">
        <v>429</v>
      </c>
      <c r="J127" t="s">
        <v>741</v>
      </c>
      <c r="K127" s="154" t="s">
        <v>501</v>
      </c>
      <c r="L127" s="154" t="s">
        <v>505</v>
      </c>
      <c r="M127" s="119" t="str">
        <f t="shared" si="67"/>
        <v>ED.AN</v>
      </c>
      <c r="N127" s="118">
        <v>0.65639999999999998</v>
      </c>
      <c r="O127" s="118">
        <v>0</v>
      </c>
      <c r="P127" s="117">
        <f t="shared" si="100"/>
        <v>1544208.5688</v>
      </c>
      <c r="Q127" s="117">
        <f t="shared" si="101"/>
        <v>0</v>
      </c>
      <c r="R127" s="112">
        <v>2347496</v>
      </c>
      <c r="S127" s="112">
        <v>0</v>
      </c>
      <c r="T127" s="112">
        <v>3609</v>
      </c>
      <c r="U127" s="112">
        <v>-36</v>
      </c>
      <c r="V127" s="112">
        <v>0</v>
      </c>
      <c r="W127" s="112">
        <v>1473</v>
      </c>
      <c r="X127" s="112">
        <v>0</v>
      </c>
      <c r="Y127" s="112">
        <v>0</v>
      </c>
      <c r="Z127" s="112">
        <v>0</v>
      </c>
      <c r="AA127" s="112">
        <v>0</v>
      </c>
      <c r="AB127" s="112">
        <v>0</v>
      </c>
      <c r="AC127" s="112">
        <v>0</v>
      </c>
      <c r="AD127" s="112">
        <f t="shared" si="70"/>
        <v>2352542</v>
      </c>
      <c r="AE127" s="96"/>
      <c r="AF127" s="112">
        <f>SUM($R127:R127)</f>
        <v>2347496</v>
      </c>
      <c r="AG127" s="112">
        <f>SUM($R127:S127)</f>
        <v>2347496</v>
      </c>
      <c r="AH127" s="112">
        <f>SUM($R127:T127)</f>
        <v>2351105</v>
      </c>
      <c r="AI127" s="112">
        <f>SUM($R127:U127)</f>
        <v>2351069</v>
      </c>
      <c r="AJ127" s="112">
        <f>SUM($R127:V127)</f>
        <v>2351069</v>
      </c>
      <c r="AK127" s="112">
        <f>SUM($R127:W127)</f>
        <v>2352542</v>
      </c>
      <c r="AL127" s="112">
        <f>SUM($R127:X127)</f>
        <v>2352542</v>
      </c>
      <c r="AM127" s="112">
        <f>SUM($R127:Y127)</f>
        <v>2352542</v>
      </c>
      <c r="AN127" s="112">
        <f>SUM($R127:Z127)</f>
        <v>2352542</v>
      </c>
      <c r="AO127" s="112">
        <f>SUM($R127:AA127)</f>
        <v>2352542</v>
      </c>
      <c r="AP127" s="112">
        <f>SUM($R127:AB127)</f>
        <v>2352542</v>
      </c>
      <c r="AQ127" s="112">
        <f>SUM($R127:AC127)</f>
        <v>2352542</v>
      </c>
      <c r="AR127" s="132">
        <f t="shared" si="102"/>
        <v>2253313.1666666665</v>
      </c>
      <c r="AT127" s="112">
        <f t="shared" si="103"/>
        <v>1540896.3743999999</v>
      </c>
      <c r="AU127" s="112">
        <f t="shared" si="104"/>
        <v>0</v>
      </c>
      <c r="AV127" s="112">
        <f t="shared" si="105"/>
        <v>2368.9476</v>
      </c>
      <c r="AW127" s="112">
        <f t="shared" si="106"/>
        <v>-23.630399999999998</v>
      </c>
      <c r="AX127" s="112">
        <f t="shared" si="107"/>
        <v>0</v>
      </c>
      <c r="AY127" s="112">
        <f t="shared" si="108"/>
        <v>966.87720000000002</v>
      </c>
      <c r="AZ127" s="112">
        <f t="shared" si="109"/>
        <v>0</v>
      </c>
      <c r="BA127" s="112">
        <f t="shared" si="110"/>
        <v>0</v>
      </c>
      <c r="BB127" s="112">
        <f t="shared" si="111"/>
        <v>0</v>
      </c>
      <c r="BC127" s="112">
        <f t="shared" si="112"/>
        <v>0</v>
      </c>
      <c r="BD127" s="112">
        <f t="shared" si="113"/>
        <v>0</v>
      </c>
      <c r="BE127" s="112">
        <f t="shared" si="114"/>
        <v>0</v>
      </c>
      <c r="BF127" s="112">
        <f t="shared" si="115"/>
        <v>1544208.5688</v>
      </c>
      <c r="BG127" s="96"/>
      <c r="BH127" s="112">
        <f>SUM($AT127:AT127)</f>
        <v>1540896.3743999999</v>
      </c>
      <c r="BI127" s="112">
        <f>SUM($AT127:AU127)</f>
        <v>1540896.3743999999</v>
      </c>
      <c r="BJ127" s="112">
        <f>SUM($AT127:AV127)</f>
        <v>1543265.3219999999</v>
      </c>
      <c r="BK127" s="112">
        <f>SUM($AT127:AW127)</f>
        <v>1543241.6916</v>
      </c>
      <c r="BL127" s="112">
        <f>SUM($AT127:AX127)</f>
        <v>1543241.6916</v>
      </c>
      <c r="BM127" s="112">
        <f>SUM($AT127:AY127)</f>
        <v>1544208.5688</v>
      </c>
      <c r="BN127" s="112">
        <f>SUM($AT127:AZ127)</f>
        <v>1544208.5688</v>
      </c>
      <c r="BO127" s="112">
        <f>SUM($AT127:BA127)</f>
        <v>1544208.5688</v>
      </c>
      <c r="BP127" s="112">
        <f>SUM($AT127:BB127)</f>
        <v>1544208.5688</v>
      </c>
      <c r="BQ127" s="112">
        <f>SUM($AT127:BC127)</f>
        <v>1544208.5688</v>
      </c>
      <c r="BR127" s="112">
        <f>SUM($AT127:BD127)</f>
        <v>1544208.5688</v>
      </c>
      <c r="BS127" s="112">
        <f>SUM($AT127:BE127)</f>
        <v>1544208.5688</v>
      </c>
      <c r="BT127" s="132">
        <f t="shared" si="116"/>
        <v>1479074.7626000002</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864</v>
      </c>
      <c r="B128" s="154" t="s">
        <v>267</v>
      </c>
      <c r="C128" s="154" t="s">
        <v>21</v>
      </c>
      <c r="D128" s="137" t="s">
        <v>731</v>
      </c>
      <c r="E128" s="105" t="s">
        <v>56</v>
      </c>
      <c r="F128" t="s">
        <v>285</v>
      </c>
      <c r="G128" t="s">
        <v>421</v>
      </c>
      <c r="H128" t="s">
        <v>422</v>
      </c>
      <c r="I128" t="s">
        <v>426</v>
      </c>
      <c r="J128" t="s">
        <v>742</v>
      </c>
      <c r="K128" s="154" t="s">
        <v>501</v>
      </c>
      <c r="L128" s="154" t="s">
        <v>505</v>
      </c>
      <c r="M128" s="119" t="str">
        <f t="shared" si="67"/>
        <v>ED.AN</v>
      </c>
      <c r="N128" s="118">
        <v>0.65639999999999998</v>
      </c>
      <c r="O128" s="118">
        <v>0</v>
      </c>
      <c r="P128" s="117">
        <f t="shared" si="100"/>
        <v>3610641.1008000001</v>
      </c>
      <c r="Q128" s="117">
        <f t="shared" si="101"/>
        <v>0</v>
      </c>
      <c r="R128" s="112">
        <v>0</v>
      </c>
      <c r="S128" s="112">
        <v>0</v>
      </c>
      <c r="T128" s="112">
        <v>0</v>
      </c>
      <c r="U128" s="112">
        <v>0</v>
      </c>
      <c r="V128" s="112">
        <v>0</v>
      </c>
      <c r="W128" s="112">
        <v>0</v>
      </c>
      <c r="X128" s="112">
        <v>0</v>
      </c>
      <c r="Y128" s="112">
        <v>0</v>
      </c>
      <c r="Z128" s="112">
        <v>0</v>
      </c>
      <c r="AA128" s="112">
        <v>5500672</v>
      </c>
      <c r="AB128" s="112">
        <v>0</v>
      </c>
      <c r="AC128" s="112">
        <v>0</v>
      </c>
      <c r="AD128" s="112">
        <f t="shared" si="70"/>
        <v>5500672</v>
      </c>
      <c r="AE128" s="96"/>
      <c r="AF128" s="112">
        <f>SUM($R128:R128)</f>
        <v>0</v>
      </c>
      <c r="AG128" s="112">
        <f>SUM($R128:S128)</f>
        <v>0</v>
      </c>
      <c r="AH128" s="112">
        <f>SUM($R128:T128)</f>
        <v>0</v>
      </c>
      <c r="AI128" s="112">
        <f>SUM($R128:U128)</f>
        <v>0</v>
      </c>
      <c r="AJ128" s="112">
        <f>SUM($R128:V128)</f>
        <v>0</v>
      </c>
      <c r="AK128" s="112">
        <f>SUM($R128:W128)</f>
        <v>0</v>
      </c>
      <c r="AL128" s="112">
        <f>SUM($R128:X128)</f>
        <v>0</v>
      </c>
      <c r="AM128" s="112">
        <f>SUM($R128:Y128)</f>
        <v>0</v>
      </c>
      <c r="AN128" s="112">
        <f>SUM($R128:Z128)</f>
        <v>0</v>
      </c>
      <c r="AO128" s="112">
        <f>SUM($R128:AA128)</f>
        <v>5500672</v>
      </c>
      <c r="AP128" s="112">
        <f>SUM($R128:AB128)</f>
        <v>5500672</v>
      </c>
      <c r="AQ128" s="112">
        <f>SUM($R128:AC128)</f>
        <v>5500672</v>
      </c>
      <c r="AR128" s="132">
        <f t="shared" si="102"/>
        <v>1145973.3333333333</v>
      </c>
      <c r="AT128" s="112">
        <f t="shared" si="103"/>
        <v>0</v>
      </c>
      <c r="AU128" s="112">
        <f t="shared" si="104"/>
        <v>0</v>
      </c>
      <c r="AV128" s="112">
        <f t="shared" si="105"/>
        <v>0</v>
      </c>
      <c r="AW128" s="112">
        <f t="shared" si="106"/>
        <v>0</v>
      </c>
      <c r="AX128" s="112">
        <f t="shared" si="107"/>
        <v>0</v>
      </c>
      <c r="AY128" s="112">
        <f t="shared" si="108"/>
        <v>0</v>
      </c>
      <c r="AZ128" s="112">
        <f t="shared" si="109"/>
        <v>0</v>
      </c>
      <c r="BA128" s="112">
        <f t="shared" si="110"/>
        <v>0</v>
      </c>
      <c r="BB128" s="112">
        <f t="shared" si="111"/>
        <v>0</v>
      </c>
      <c r="BC128" s="112">
        <f t="shared" si="112"/>
        <v>3610641.1008000001</v>
      </c>
      <c r="BD128" s="112">
        <f t="shared" si="113"/>
        <v>0</v>
      </c>
      <c r="BE128" s="112">
        <f t="shared" si="114"/>
        <v>0</v>
      </c>
      <c r="BF128" s="112">
        <f t="shared" si="115"/>
        <v>3610641.1008000001</v>
      </c>
      <c r="BG128" s="96"/>
      <c r="BH128" s="112">
        <f>SUM($AT128:AT128)</f>
        <v>0</v>
      </c>
      <c r="BI128" s="112">
        <f>SUM($AT128:AU128)</f>
        <v>0</v>
      </c>
      <c r="BJ128" s="112">
        <f>SUM($AT128:AV128)</f>
        <v>0</v>
      </c>
      <c r="BK128" s="112">
        <f>SUM($AT128:AW128)</f>
        <v>0</v>
      </c>
      <c r="BL128" s="112">
        <f>SUM($AT128:AX128)</f>
        <v>0</v>
      </c>
      <c r="BM128" s="112">
        <f>SUM($AT128:AY128)</f>
        <v>0</v>
      </c>
      <c r="BN128" s="112">
        <f>SUM($AT128:AZ128)</f>
        <v>0</v>
      </c>
      <c r="BO128" s="112">
        <f>SUM($AT128:BA128)</f>
        <v>0</v>
      </c>
      <c r="BP128" s="112">
        <f>SUM($AT128:BB128)</f>
        <v>0</v>
      </c>
      <c r="BQ128" s="112">
        <f>SUM($AT128:BC128)</f>
        <v>3610641.1008000001</v>
      </c>
      <c r="BR128" s="112">
        <f>SUM($AT128:BD128)</f>
        <v>3610641.1008000001</v>
      </c>
      <c r="BS128" s="112">
        <f>SUM($AT128:BE128)</f>
        <v>3610641.1008000001</v>
      </c>
      <c r="BT128" s="132">
        <f t="shared" si="116"/>
        <v>752216.89600000007</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509</v>
      </c>
      <c r="B129" s="154" t="s">
        <v>62</v>
      </c>
      <c r="C129" s="154" t="s">
        <v>268</v>
      </c>
      <c r="D129" s="137" t="s">
        <v>583</v>
      </c>
      <c r="E129" s="105" t="s">
        <v>51</v>
      </c>
      <c r="F129" t="s">
        <v>153</v>
      </c>
      <c r="G129" t="s">
        <v>154</v>
      </c>
      <c r="H129" t="s">
        <v>155</v>
      </c>
      <c r="I129" t="s">
        <v>432</v>
      </c>
      <c r="J129" t="s">
        <v>743</v>
      </c>
      <c r="K129" s="154" t="s">
        <v>61</v>
      </c>
      <c r="L129" s="154" t="s">
        <v>47</v>
      </c>
      <c r="M129" s="119" t="str">
        <f t="shared" si="67"/>
        <v>GD.WA</v>
      </c>
      <c r="N129" s="118">
        <v>0</v>
      </c>
      <c r="O129" s="118">
        <v>1</v>
      </c>
      <c r="P129" s="117">
        <f t="shared" si="100"/>
        <v>0</v>
      </c>
      <c r="Q129" s="117">
        <f t="shared" si="101"/>
        <v>234662</v>
      </c>
      <c r="R129" s="112">
        <v>0</v>
      </c>
      <c r="S129" s="112">
        <v>0</v>
      </c>
      <c r="T129" s="112">
        <v>0</v>
      </c>
      <c r="U129" s="112">
        <v>0</v>
      </c>
      <c r="V129" s="112">
        <v>202265</v>
      </c>
      <c r="W129" s="112">
        <v>0</v>
      </c>
      <c r="X129" s="112">
        <v>5615</v>
      </c>
      <c r="Y129" s="112">
        <v>5615</v>
      </c>
      <c r="Z129" s="112">
        <v>5615</v>
      </c>
      <c r="AA129" s="112">
        <v>5615</v>
      </c>
      <c r="AB129" s="112">
        <v>5615</v>
      </c>
      <c r="AC129" s="112">
        <v>4322</v>
      </c>
      <c r="AD129" s="112">
        <f t="shared" si="70"/>
        <v>234662</v>
      </c>
      <c r="AE129" s="96"/>
      <c r="AF129" s="112">
        <f>SUM($R129:R129)</f>
        <v>0</v>
      </c>
      <c r="AG129" s="112">
        <f>SUM($R129:S129)</f>
        <v>0</v>
      </c>
      <c r="AH129" s="112">
        <f>SUM($R129:T129)</f>
        <v>0</v>
      </c>
      <c r="AI129" s="112">
        <f>SUM($R129:U129)</f>
        <v>0</v>
      </c>
      <c r="AJ129" s="112">
        <f>SUM($R129:V129)</f>
        <v>202265</v>
      </c>
      <c r="AK129" s="112">
        <f>SUM($R129:W129)</f>
        <v>202265</v>
      </c>
      <c r="AL129" s="112">
        <f>SUM($R129:X129)</f>
        <v>207880</v>
      </c>
      <c r="AM129" s="112">
        <f>SUM($R129:Y129)</f>
        <v>213495</v>
      </c>
      <c r="AN129" s="112">
        <f>SUM($R129:Z129)</f>
        <v>219110</v>
      </c>
      <c r="AO129" s="112">
        <f>SUM($R129:AA129)</f>
        <v>224725</v>
      </c>
      <c r="AP129" s="112">
        <f>SUM($R129:AB129)</f>
        <v>230340</v>
      </c>
      <c r="AQ129" s="112">
        <f>SUM($R129:AC129)</f>
        <v>234662</v>
      </c>
      <c r="AR129" s="132">
        <f t="shared" si="102"/>
        <v>134784.25</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0</v>
      </c>
      <c r="BD129" s="112">
        <f t="shared" si="113"/>
        <v>0</v>
      </c>
      <c r="BE129" s="112">
        <f t="shared" si="114"/>
        <v>0</v>
      </c>
      <c r="BF129" s="112">
        <f t="shared" si="115"/>
        <v>0</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0</v>
      </c>
      <c r="BR129" s="112">
        <f>SUM($AT129:BD129)</f>
        <v>0</v>
      </c>
      <c r="BS129" s="112">
        <f>SUM($AT129:BE129)</f>
        <v>0</v>
      </c>
      <c r="BT129" s="132">
        <f t="shared" si="116"/>
        <v>0</v>
      </c>
      <c r="BV129" s="112">
        <f t="shared" si="117"/>
        <v>0</v>
      </c>
      <c r="BW129" s="112">
        <f t="shared" si="118"/>
        <v>0</v>
      </c>
      <c r="BX129" s="112">
        <f t="shared" si="119"/>
        <v>0</v>
      </c>
      <c r="BY129" s="112">
        <f t="shared" si="120"/>
        <v>0</v>
      </c>
      <c r="BZ129" s="112">
        <f t="shared" si="121"/>
        <v>202265</v>
      </c>
      <c r="CA129" s="112">
        <f t="shared" si="122"/>
        <v>0</v>
      </c>
      <c r="CB129" s="112">
        <f t="shared" si="123"/>
        <v>5615</v>
      </c>
      <c r="CC129" s="112">
        <f t="shared" si="124"/>
        <v>5615</v>
      </c>
      <c r="CD129" s="112">
        <f t="shared" si="125"/>
        <v>5615</v>
      </c>
      <c r="CE129" s="112">
        <f t="shared" si="126"/>
        <v>5615</v>
      </c>
      <c r="CF129" s="112">
        <f t="shared" si="127"/>
        <v>5615</v>
      </c>
      <c r="CG129" s="112">
        <f t="shared" si="128"/>
        <v>4322</v>
      </c>
      <c r="CH129" s="112">
        <f t="shared" si="129"/>
        <v>234662</v>
      </c>
      <c r="CI129" s="96"/>
      <c r="CJ129" s="112">
        <f>SUM($BV129:BV129)</f>
        <v>0</v>
      </c>
      <c r="CK129" s="112">
        <f>SUM($BV129:BW129)</f>
        <v>0</v>
      </c>
      <c r="CL129" s="112">
        <f>SUM($BV129:BX129)</f>
        <v>0</v>
      </c>
      <c r="CM129" s="112">
        <f>SUM($BV129:BY129)</f>
        <v>0</v>
      </c>
      <c r="CN129" s="112">
        <f>SUM($BV129:BZ129)</f>
        <v>202265</v>
      </c>
      <c r="CO129" s="112">
        <f>SUM($BV129:CA129)</f>
        <v>202265</v>
      </c>
      <c r="CP129" s="112">
        <f>SUM($BV129:CB129)</f>
        <v>207880</v>
      </c>
      <c r="CQ129" s="112">
        <f>SUM($BV129:CC129)</f>
        <v>213495</v>
      </c>
      <c r="CR129" s="112">
        <f>SUM($BV129:CD129)</f>
        <v>219110</v>
      </c>
      <c r="CS129" s="112">
        <f>SUM($BV129:CE129)</f>
        <v>224725</v>
      </c>
      <c r="CT129" s="112">
        <f>SUM($BV129:CF129)</f>
        <v>230340</v>
      </c>
      <c r="CU129" s="112">
        <f>SUM($BV129:CG129)</f>
        <v>234662</v>
      </c>
      <c r="CV129" s="132">
        <f t="shared" si="99"/>
        <v>134784.25</v>
      </c>
    </row>
    <row r="130" spans="1:100" s="94" customFormat="1" ht="14.4">
      <c r="A130" s="154" t="s">
        <v>509</v>
      </c>
      <c r="B130" s="154" t="s">
        <v>62</v>
      </c>
      <c r="C130" s="154" t="s">
        <v>20</v>
      </c>
      <c r="D130" s="137" t="s">
        <v>583</v>
      </c>
      <c r="E130" s="105" t="s">
        <v>51</v>
      </c>
      <c r="F130" t="s">
        <v>153</v>
      </c>
      <c r="G130" t="s">
        <v>154</v>
      </c>
      <c r="H130" t="s">
        <v>155</v>
      </c>
      <c r="I130" t="s">
        <v>100</v>
      </c>
      <c r="J130" t="s">
        <v>744</v>
      </c>
      <c r="K130" s="154" t="s">
        <v>61</v>
      </c>
      <c r="L130" s="154" t="s">
        <v>47</v>
      </c>
      <c r="M130" s="119" t="str">
        <f t="shared" si="67"/>
        <v>GD.AA</v>
      </c>
      <c r="N130" s="118">
        <v>0</v>
      </c>
      <c r="O130" s="118">
        <v>0.47411177599999998</v>
      </c>
      <c r="P130" s="117">
        <f t="shared" si="100"/>
        <v>0</v>
      </c>
      <c r="Q130" s="117">
        <f t="shared" si="101"/>
        <v>439433.81836803199</v>
      </c>
      <c r="R130" s="112">
        <v>36866</v>
      </c>
      <c r="S130" s="112">
        <v>46739</v>
      </c>
      <c r="T130" s="112">
        <v>14516</v>
      </c>
      <c r="U130" s="112">
        <v>111307</v>
      </c>
      <c r="V130" s="112">
        <v>107794</v>
      </c>
      <c r="W130" s="112">
        <v>54037</v>
      </c>
      <c r="X130" s="112">
        <v>101809</v>
      </c>
      <c r="Y130" s="112">
        <v>98522</v>
      </c>
      <c r="Z130" s="112">
        <v>97627</v>
      </c>
      <c r="AA130" s="112">
        <v>86297</v>
      </c>
      <c r="AB130" s="112">
        <v>97616</v>
      </c>
      <c r="AC130" s="112">
        <v>73727</v>
      </c>
      <c r="AD130" s="112">
        <f t="shared" si="70"/>
        <v>926857</v>
      </c>
      <c r="AE130" s="96"/>
      <c r="AF130" s="112">
        <f>SUM($R130:R130)</f>
        <v>36866</v>
      </c>
      <c r="AG130" s="112">
        <f>SUM($R130:S130)</f>
        <v>83605</v>
      </c>
      <c r="AH130" s="112">
        <f>SUM($R130:T130)</f>
        <v>98121</v>
      </c>
      <c r="AI130" s="112">
        <f>SUM($R130:U130)</f>
        <v>209428</v>
      </c>
      <c r="AJ130" s="112">
        <f>SUM($R130:V130)</f>
        <v>317222</v>
      </c>
      <c r="AK130" s="112">
        <f>SUM($R130:W130)</f>
        <v>371259</v>
      </c>
      <c r="AL130" s="112">
        <f>SUM($R130:X130)</f>
        <v>473068</v>
      </c>
      <c r="AM130" s="112">
        <f>SUM($R130:Y130)</f>
        <v>571590</v>
      </c>
      <c r="AN130" s="112">
        <f>SUM($R130:Z130)</f>
        <v>669217</v>
      </c>
      <c r="AO130" s="112">
        <f>SUM($R130:AA130)</f>
        <v>755514</v>
      </c>
      <c r="AP130" s="112">
        <f>SUM($R130:AB130)</f>
        <v>853130</v>
      </c>
      <c r="AQ130" s="112">
        <f>SUM($R130:AC130)</f>
        <v>926857</v>
      </c>
      <c r="AR130" s="132">
        <f t="shared" si="102"/>
        <v>408537.375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17478.604734016</v>
      </c>
      <c r="BW130" s="112">
        <f t="shared" si="118"/>
        <v>22159.510298464</v>
      </c>
      <c r="BX130" s="112">
        <f t="shared" si="119"/>
        <v>6882.2065404159994</v>
      </c>
      <c r="BY130" s="112">
        <f t="shared" si="120"/>
        <v>52771.959451231996</v>
      </c>
      <c r="BZ130" s="112">
        <f t="shared" si="121"/>
        <v>51106.404782143996</v>
      </c>
      <c r="CA130" s="112">
        <f t="shared" si="122"/>
        <v>25619.578039712</v>
      </c>
      <c r="CB130" s="112">
        <f t="shared" si="123"/>
        <v>48268.845802783995</v>
      </c>
      <c r="CC130" s="112">
        <f t="shared" si="124"/>
        <v>46710.440395072001</v>
      </c>
      <c r="CD130" s="112">
        <f t="shared" si="125"/>
        <v>46286.110355552002</v>
      </c>
      <c r="CE130" s="112">
        <f t="shared" si="126"/>
        <v>40914.423933471997</v>
      </c>
      <c r="CF130" s="112">
        <f t="shared" si="127"/>
        <v>46280.895126015996</v>
      </c>
      <c r="CG130" s="112">
        <f t="shared" si="128"/>
        <v>34954.838909152</v>
      </c>
      <c r="CH130" s="112">
        <f t="shared" si="129"/>
        <v>439433.81836803205</v>
      </c>
      <c r="CI130" s="96"/>
      <c r="CJ130" s="112">
        <f>SUM($BV130:BV130)</f>
        <v>17478.604734016</v>
      </c>
      <c r="CK130" s="112">
        <f>SUM($BV130:BW130)</f>
        <v>39638.115032479996</v>
      </c>
      <c r="CL130" s="112">
        <f>SUM($BV130:BX130)</f>
        <v>46520.321572895999</v>
      </c>
      <c r="CM130" s="112">
        <f>SUM($BV130:BY130)</f>
        <v>99292.281024127995</v>
      </c>
      <c r="CN130" s="112">
        <f>SUM($BV130:BZ130)</f>
        <v>150398.685806272</v>
      </c>
      <c r="CO130" s="112">
        <f>SUM($BV130:CA130)</f>
        <v>176018.26384598401</v>
      </c>
      <c r="CP130" s="112">
        <f>SUM($BV130:CB130)</f>
        <v>224287.109648768</v>
      </c>
      <c r="CQ130" s="112">
        <f>SUM($BV130:CC130)</f>
        <v>270997.55004384002</v>
      </c>
      <c r="CR130" s="112">
        <f>SUM($BV130:CD130)</f>
        <v>317283.66039939201</v>
      </c>
      <c r="CS130" s="112">
        <f>SUM($BV130:CE130)</f>
        <v>358198.08433286403</v>
      </c>
      <c r="CT130" s="112">
        <f>SUM($BV130:CF130)</f>
        <v>404478.97945888003</v>
      </c>
      <c r="CU130" s="112">
        <f>SUM($BV130:CG130)</f>
        <v>439433.81836803205</v>
      </c>
      <c r="CV130" s="132">
        <f t="shared" si="99"/>
        <v>193692.380423628</v>
      </c>
    </row>
    <row r="131" spans="1:100" s="94" customFormat="1" ht="14.4">
      <c r="A131" s="154" t="s">
        <v>509</v>
      </c>
      <c r="B131" s="154" t="s">
        <v>62</v>
      </c>
      <c r="C131" s="154" t="s">
        <v>20</v>
      </c>
      <c r="D131" s="137" t="s">
        <v>583</v>
      </c>
      <c r="E131" s="105" t="s">
        <v>57</v>
      </c>
      <c r="F131" t="s">
        <v>150</v>
      </c>
      <c r="G131" t="s">
        <v>151</v>
      </c>
      <c r="H131" t="s">
        <v>152</v>
      </c>
      <c r="I131" t="s">
        <v>64</v>
      </c>
      <c r="J131" t="s">
        <v>745</v>
      </c>
      <c r="K131" s="154" t="s">
        <v>61</v>
      </c>
      <c r="L131" s="154" t="s">
        <v>47</v>
      </c>
      <c r="M131" s="119" t="str">
        <f t="shared" si="67"/>
        <v>GD.AA</v>
      </c>
      <c r="N131" s="118">
        <v>0</v>
      </c>
      <c r="O131" s="118">
        <v>0.47411177599999998</v>
      </c>
      <c r="P131" s="117">
        <f t="shared" si="100"/>
        <v>0</v>
      </c>
      <c r="Q131" s="117">
        <f t="shared" si="101"/>
        <v>71249.517697279996</v>
      </c>
      <c r="R131" s="112">
        <v>-415</v>
      </c>
      <c r="S131" s="112">
        <v>0</v>
      </c>
      <c r="T131" s="112">
        <v>67</v>
      </c>
      <c r="U131" s="112">
        <v>143210</v>
      </c>
      <c r="V131" s="112">
        <v>5398</v>
      </c>
      <c r="W131" s="112">
        <v>2020</v>
      </c>
      <c r="X131" s="112">
        <v>0</v>
      </c>
      <c r="Y131" s="112">
        <v>0</v>
      </c>
      <c r="Z131" s="112">
        <v>0</v>
      </c>
      <c r="AA131" s="112">
        <v>0</v>
      </c>
      <c r="AB131" s="112">
        <v>0</v>
      </c>
      <c r="AC131" s="112">
        <v>0</v>
      </c>
      <c r="AD131" s="112">
        <f t="shared" si="70"/>
        <v>150280</v>
      </c>
      <c r="AE131" s="96"/>
      <c r="AF131" s="112">
        <f>SUM($R131:R131)</f>
        <v>-415</v>
      </c>
      <c r="AG131" s="112">
        <f>SUM($R131:S131)</f>
        <v>-415</v>
      </c>
      <c r="AH131" s="112">
        <f>SUM($R131:T131)</f>
        <v>-348</v>
      </c>
      <c r="AI131" s="112">
        <f>SUM($R131:U131)</f>
        <v>142862</v>
      </c>
      <c r="AJ131" s="112">
        <f>SUM($R131:V131)</f>
        <v>148260</v>
      </c>
      <c r="AK131" s="112">
        <f>SUM($R131:W131)</f>
        <v>150280</v>
      </c>
      <c r="AL131" s="112">
        <f>SUM($R131:X131)</f>
        <v>150280</v>
      </c>
      <c r="AM131" s="112">
        <f>SUM($R131:Y131)</f>
        <v>150280</v>
      </c>
      <c r="AN131" s="112">
        <f>SUM($R131:Z131)</f>
        <v>150280</v>
      </c>
      <c r="AO131" s="112">
        <f>SUM($R131:AA131)</f>
        <v>150280</v>
      </c>
      <c r="AP131" s="112">
        <f>SUM($R131:AB131)</f>
        <v>150280</v>
      </c>
      <c r="AQ131" s="112">
        <f>SUM($R131:AC131)</f>
        <v>150280</v>
      </c>
      <c r="AR131" s="132">
        <f t="shared" si="102"/>
        <v>105563.66666666667</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-196.75638703999999</v>
      </c>
      <c r="BW131" s="112">
        <f t="shared" si="118"/>
        <v>0</v>
      </c>
      <c r="BX131" s="112">
        <f t="shared" si="119"/>
        <v>31.765488991999998</v>
      </c>
      <c r="BY131" s="112">
        <f t="shared" si="120"/>
        <v>67897.547440959999</v>
      </c>
      <c r="BZ131" s="112">
        <f t="shared" si="121"/>
        <v>2559.255366848</v>
      </c>
      <c r="CA131" s="112">
        <f t="shared" si="122"/>
        <v>957.70578751999994</v>
      </c>
      <c r="CB131" s="112">
        <f t="shared" si="123"/>
        <v>0</v>
      </c>
      <c r="CC131" s="112">
        <f t="shared" si="124"/>
        <v>0</v>
      </c>
      <c r="CD131" s="112">
        <f t="shared" si="125"/>
        <v>0</v>
      </c>
      <c r="CE131" s="112">
        <f t="shared" si="126"/>
        <v>0</v>
      </c>
      <c r="CF131" s="112">
        <f t="shared" si="127"/>
        <v>0</v>
      </c>
      <c r="CG131" s="112">
        <f t="shared" si="128"/>
        <v>0</v>
      </c>
      <c r="CH131" s="112">
        <f t="shared" si="129"/>
        <v>71249.517697279996</v>
      </c>
      <c r="CI131" s="96"/>
      <c r="CJ131" s="112">
        <f>SUM($BV131:BV131)</f>
        <v>-196.75638703999999</v>
      </c>
      <c r="CK131" s="112">
        <f>SUM($BV131:BW131)</f>
        <v>-196.75638703999999</v>
      </c>
      <c r="CL131" s="112">
        <f>SUM($BV131:BX131)</f>
        <v>-164.99089804799999</v>
      </c>
      <c r="CM131" s="112">
        <f>SUM($BV131:BY131)</f>
        <v>67732.556542912003</v>
      </c>
      <c r="CN131" s="112">
        <f>SUM($BV131:BZ131)</f>
        <v>70291.811909759999</v>
      </c>
      <c r="CO131" s="112">
        <f>SUM($BV131:CA131)</f>
        <v>71249.517697279996</v>
      </c>
      <c r="CP131" s="112">
        <f>SUM($BV131:CB131)</f>
        <v>71249.517697279996</v>
      </c>
      <c r="CQ131" s="112">
        <f>SUM($BV131:CC131)</f>
        <v>71249.517697279996</v>
      </c>
      <c r="CR131" s="112">
        <f>SUM($BV131:CD131)</f>
        <v>71249.517697279996</v>
      </c>
      <c r="CS131" s="112">
        <f>SUM($BV131:CE131)</f>
        <v>71249.517697279996</v>
      </c>
      <c r="CT131" s="112">
        <f>SUM($BV131:CF131)</f>
        <v>71249.517697279996</v>
      </c>
      <c r="CU131" s="112">
        <f>SUM($BV131:CG131)</f>
        <v>71249.517697279996</v>
      </c>
      <c r="CV131" s="132">
        <f t="shared" si="99"/>
        <v>50048.977484405332</v>
      </c>
    </row>
    <row r="132" spans="1:100" s="94" customFormat="1" ht="14.4">
      <c r="A132" s="154" t="s">
        <v>509</v>
      </c>
      <c r="B132" s="154" t="s">
        <v>62</v>
      </c>
      <c r="C132" s="154" t="s">
        <v>268</v>
      </c>
      <c r="D132" s="137" t="s">
        <v>583</v>
      </c>
      <c r="E132" s="105" t="s">
        <v>57</v>
      </c>
      <c r="F132" t="s">
        <v>150</v>
      </c>
      <c r="G132" t="s">
        <v>151</v>
      </c>
      <c r="H132" t="s">
        <v>152</v>
      </c>
      <c r="I132" t="s">
        <v>433</v>
      </c>
      <c r="J132" t="s">
        <v>746</v>
      </c>
      <c r="K132" s="154" t="s">
        <v>61</v>
      </c>
      <c r="L132" s="154" t="s">
        <v>47</v>
      </c>
      <c r="M132" s="119" t="str">
        <f t="shared" ref="M132:M195" si="130">B132&amp;"."&amp;C132</f>
        <v>GD.WA</v>
      </c>
      <c r="N132" s="118">
        <v>0</v>
      </c>
      <c r="O132" s="118">
        <v>1</v>
      </c>
      <c r="P132" s="117">
        <f t="shared" ref="P132:P163" si="131">AD132*N132</f>
        <v>0</v>
      </c>
      <c r="Q132" s="117">
        <f t="shared" ref="Q132:Q163" si="132">AD132*O132</f>
        <v>247488</v>
      </c>
      <c r="R132" s="112">
        <v>0</v>
      </c>
      <c r="S132" s="112">
        <v>0</v>
      </c>
      <c r="T132" s="112">
        <v>0</v>
      </c>
      <c r="U132" s="112">
        <v>0</v>
      </c>
      <c r="V132" s="112">
        <v>0</v>
      </c>
      <c r="W132" s="112">
        <v>0</v>
      </c>
      <c r="X132" s="112">
        <v>41241</v>
      </c>
      <c r="Y132" s="112">
        <v>41241</v>
      </c>
      <c r="Z132" s="112">
        <v>41241</v>
      </c>
      <c r="AA132" s="112">
        <v>41241</v>
      </c>
      <c r="AB132" s="112">
        <v>41241</v>
      </c>
      <c r="AC132" s="112">
        <v>41283</v>
      </c>
      <c r="AD132" s="112">
        <f t="shared" ref="AD132:AD195" si="133">SUM(R132:AC132)</f>
        <v>247488</v>
      </c>
      <c r="AE132" s="96"/>
      <c r="AF132" s="112">
        <f>SUM($R132:R132)</f>
        <v>0</v>
      </c>
      <c r="AG132" s="112">
        <f>SUM($R132:S132)</f>
        <v>0</v>
      </c>
      <c r="AH132" s="112">
        <f>SUM($R132:T132)</f>
        <v>0</v>
      </c>
      <c r="AI132" s="112">
        <f>SUM($R132:U132)</f>
        <v>0</v>
      </c>
      <c r="AJ132" s="112">
        <f>SUM($R132:V132)</f>
        <v>0</v>
      </c>
      <c r="AK132" s="112">
        <f>SUM($R132:W132)</f>
        <v>0</v>
      </c>
      <c r="AL132" s="112">
        <f>SUM($R132:X132)</f>
        <v>41241</v>
      </c>
      <c r="AM132" s="112">
        <f>SUM($R132:Y132)</f>
        <v>82482</v>
      </c>
      <c r="AN132" s="112">
        <f>SUM($R132:Z132)</f>
        <v>123723</v>
      </c>
      <c r="AO132" s="112">
        <f>SUM($R132:AA132)</f>
        <v>164964</v>
      </c>
      <c r="AP132" s="112">
        <f>SUM($R132:AB132)</f>
        <v>206205</v>
      </c>
      <c r="AQ132" s="112">
        <f>SUM($R132:AC132)</f>
        <v>247488</v>
      </c>
      <c r="AR132" s="132">
        <f t="shared" ref="AR132:AR163" si="134">(((0+AQ132)/2)+SUM(AF132:AP132))/12</f>
        <v>61863.25</v>
      </c>
      <c r="AT132" s="112">
        <f t="shared" ref="AT132:AT163" si="135">R132*$N132</f>
        <v>0</v>
      </c>
      <c r="AU132" s="112">
        <f t="shared" ref="AU132:AU163" si="136">S132*$N132</f>
        <v>0</v>
      </c>
      <c r="AV132" s="112">
        <f t="shared" ref="AV132:AV163" si="137">T132*$N132</f>
        <v>0</v>
      </c>
      <c r="AW132" s="112">
        <f t="shared" ref="AW132:AW163" si="138">U132*$N132</f>
        <v>0</v>
      </c>
      <c r="AX132" s="112">
        <f t="shared" ref="AX132:AX163" si="139">V132*$N132</f>
        <v>0</v>
      </c>
      <c r="AY132" s="112">
        <f t="shared" ref="AY132:AY163" si="140">W132*$N132</f>
        <v>0</v>
      </c>
      <c r="AZ132" s="112">
        <f t="shared" ref="AZ132:AZ163" si="141">X132*$N132</f>
        <v>0</v>
      </c>
      <c r="BA132" s="112">
        <f t="shared" ref="BA132:BA163" si="142">Y132*$N132</f>
        <v>0</v>
      </c>
      <c r="BB132" s="112">
        <f t="shared" ref="BB132:BB163" si="143">Z132*$N132</f>
        <v>0</v>
      </c>
      <c r="BC132" s="112">
        <f t="shared" ref="BC132:BC163" si="144">AA132*$N132</f>
        <v>0</v>
      </c>
      <c r="BD132" s="112">
        <f t="shared" ref="BD132:BD163" si="145">AB132*$N132</f>
        <v>0</v>
      </c>
      <c r="BE132" s="112">
        <f t="shared" ref="BE132:BE163" si="146">AC132*$N132</f>
        <v>0</v>
      </c>
      <c r="BF132" s="112">
        <f t="shared" ref="BF132:BF163" si="147">SUM(AT132:BE132)</f>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ref="BT132:BT163" si="148">(((0+BS132)/2)+SUM(BH132:BR132))/12</f>
        <v>0</v>
      </c>
      <c r="BV132" s="112">
        <f t="shared" ref="BV132:BV163" si="149">$O132*R132</f>
        <v>0</v>
      </c>
      <c r="BW132" s="112">
        <f t="shared" ref="BW132:BW163" si="150">$O132*S132</f>
        <v>0</v>
      </c>
      <c r="BX132" s="112">
        <f t="shared" ref="BX132:BX163" si="151">$O132*T132</f>
        <v>0</v>
      </c>
      <c r="BY132" s="112">
        <f t="shared" ref="BY132:BY163" si="152">$O132*U132</f>
        <v>0</v>
      </c>
      <c r="BZ132" s="112">
        <f t="shared" ref="BZ132:BZ163" si="153">$O132*V132</f>
        <v>0</v>
      </c>
      <c r="CA132" s="112">
        <f t="shared" ref="CA132:CA163" si="154">$O132*W132</f>
        <v>0</v>
      </c>
      <c r="CB132" s="112">
        <f t="shared" ref="CB132:CB163" si="155">$O132*X132</f>
        <v>41241</v>
      </c>
      <c r="CC132" s="112">
        <f t="shared" ref="CC132:CC163" si="156">$O132*Y132</f>
        <v>41241</v>
      </c>
      <c r="CD132" s="112">
        <f t="shared" ref="CD132:CD163" si="157">$O132*Z132</f>
        <v>41241</v>
      </c>
      <c r="CE132" s="112">
        <f t="shared" ref="CE132:CE163" si="158">$O132*AA132</f>
        <v>41241</v>
      </c>
      <c r="CF132" s="112">
        <f t="shared" ref="CF132:CF163" si="159">$O132*AB132</f>
        <v>41241</v>
      </c>
      <c r="CG132" s="112">
        <f t="shared" ref="CG132:CG163" si="160">$O132*AC132</f>
        <v>41283</v>
      </c>
      <c r="CH132" s="112">
        <f t="shared" ref="CH132:CH163" si="161">SUM(BV132:CG132)</f>
        <v>247488</v>
      </c>
      <c r="CI132" s="96"/>
      <c r="CJ132" s="112">
        <f>SUM($BV132:BV132)</f>
        <v>0</v>
      </c>
      <c r="CK132" s="112">
        <f>SUM($BV132:BW132)</f>
        <v>0</v>
      </c>
      <c r="CL132" s="112">
        <f>SUM($BV132:BX132)</f>
        <v>0</v>
      </c>
      <c r="CM132" s="112">
        <f>SUM($BV132:BY132)</f>
        <v>0</v>
      </c>
      <c r="CN132" s="112">
        <f>SUM($BV132:BZ132)</f>
        <v>0</v>
      </c>
      <c r="CO132" s="112">
        <f>SUM($BV132:CA132)</f>
        <v>0</v>
      </c>
      <c r="CP132" s="112">
        <f>SUM($BV132:CB132)</f>
        <v>41241</v>
      </c>
      <c r="CQ132" s="112">
        <f>SUM($BV132:CC132)</f>
        <v>82482</v>
      </c>
      <c r="CR132" s="112">
        <f>SUM($BV132:CD132)</f>
        <v>123723</v>
      </c>
      <c r="CS132" s="112">
        <f>SUM($BV132:CE132)</f>
        <v>164964</v>
      </c>
      <c r="CT132" s="112">
        <f>SUM($BV132:CF132)</f>
        <v>206205</v>
      </c>
      <c r="CU132" s="112">
        <f>SUM($BV132:CG132)</f>
        <v>247488</v>
      </c>
      <c r="CV132" s="132">
        <f t="shared" ref="CV132:CV195" si="162">(((0+CU132)/2)+SUM(CJ132:CT132))/12</f>
        <v>61863.25</v>
      </c>
    </row>
    <row r="133" spans="1:100" s="94" customFormat="1" ht="14.4">
      <c r="A133" s="154" t="s">
        <v>864</v>
      </c>
      <c r="B133" s="154" t="s">
        <v>62</v>
      </c>
      <c r="C133" s="154" t="s">
        <v>268</v>
      </c>
      <c r="D133" s="137" t="s">
        <v>53</v>
      </c>
      <c r="E133" s="105" t="s">
        <v>53</v>
      </c>
      <c r="F133" t="s">
        <v>156</v>
      </c>
      <c r="G133" t="s">
        <v>157</v>
      </c>
      <c r="H133" t="s">
        <v>158</v>
      </c>
      <c r="I133" t="s">
        <v>436</v>
      </c>
      <c r="J133" t="s">
        <v>747</v>
      </c>
      <c r="K133" s="154" t="s">
        <v>61</v>
      </c>
      <c r="L133" s="154" t="s">
        <v>47</v>
      </c>
      <c r="M133" s="119" t="str">
        <f t="shared" si="130"/>
        <v>GD.WA</v>
      </c>
      <c r="N133" s="118">
        <v>0</v>
      </c>
      <c r="O133" s="118">
        <v>1</v>
      </c>
      <c r="P133" s="117">
        <f t="shared" si="131"/>
        <v>0</v>
      </c>
      <c r="Q133" s="117">
        <f t="shared" si="132"/>
        <v>2180</v>
      </c>
      <c r="R133" s="112">
        <v>0</v>
      </c>
      <c r="S133" s="112">
        <v>0</v>
      </c>
      <c r="T133" s="112">
        <v>0</v>
      </c>
      <c r="U133" s="112">
        <v>0</v>
      </c>
      <c r="V133" s="112">
        <v>0</v>
      </c>
      <c r="W133" s="112">
        <v>0</v>
      </c>
      <c r="X133" s="112">
        <v>1138</v>
      </c>
      <c r="Y133" s="112">
        <v>0</v>
      </c>
      <c r="Z133" s="112">
        <v>0</v>
      </c>
      <c r="AA133" s="112">
        <v>1042</v>
      </c>
      <c r="AB133" s="112">
        <v>0</v>
      </c>
      <c r="AC133" s="112">
        <v>0</v>
      </c>
      <c r="AD133" s="112">
        <f t="shared" si="133"/>
        <v>2180</v>
      </c>
      <c r="AE133" s="96"/>
      <c r="AF133" s="112">
        <f>SUM($R133:R133)</f>
        <v>0</v>
      </c>
      <c r="AG133" s="112">
        <f>SUM($R133:S133)</f>
        <v>0</v>
      </c>
      <c r="AH133" s="112">
        <f>SUM($R133:T133)</f>
        <v>0</v>
      </c>
      <c r="AI133" s="112">
        <f>SUM($R133:U133)</f>
        <v>0</v>
      </c>
      <c r="AJ133" s="112">
        <f>SUM($R133:V133)</f>
        <v>0</v>
      </c>
      <c r="AK133" s="112">
        <f>SUM($R133:W133)</f>
        <v>0</v>
      </c>
      <c r="AL133" s="112">
        <f>SUM($R133:X133)</f>
        <v>1138</v>
      </c>
      <c r="AM133" s="112">
        <f>SUM($R133:Y133)</f>
        <v>1138</v>
      </c>
      <c r="AN133" s="112">
        <f>SUM($R133:Z133)</f>
        <v>1138</v>
      </c>
      <c r="AO133" s="112">
        <f>SUM($R133:AA133)</f>
        <v>2180</v>
      </c>
      <c r="AP133" s="112">
        <f>SUM($R133:AB133)</f>
        <v>2180</v>
      </c>
      <c r="AQ133" s="112">
        <f>SUM($R133:AC133)</f>
        <v>2180</v>
      </c>
      <c r="AR133" s="132">
        <f t="shared" si="134"/>
        <v>738.66666666666663</v>
      </c>
      <c r="AT133" s="112">
        <f t="shared" si="135"/>
        <v>0</v>
      </c>
      <c r="AU133" s="112">
        <f t="shared" si="136"/>
        <v>0</v>
      </c>
      <c r="AV133" s="112">
        <f t="shared" si="137"/>
        <v>0</v>
      </c>
      <c r="AW133" s="112">
        <f t="shared" si="138"/>
        <v>0</v>
      </c>
      <c r="AX133" s="112">
        <f t="shared" si="139"/>
        <v>0</v>
      </c>
      <c r="AY133" s="112">
        <f t="shared" si="140"/>
        <v>0</v>
      </c>
      <c r="AZ133" s="112">
        <f t="shared" si="141"/>
        <v>0</v>
      </c>
      <c r="BA133" s="112">
        <f t="shared" si="142"/>
        <v>0</v>
      </c>
      <c r="BB133" s="112">
        <f t="shared" si="143"/>
        <v>0</v>
      </c>
      <c r="BC133" s="112">
        <f t="shared" si="144"/>
        <v>0</v>
      </c>
      <c r="BD133" s="112">
        <f t="shared" si="145"/>
        <v>0</v>
      </c>
      <c r="BE133" s="112">
        <f t="shared" si="146"/>
        <v>0</v>
      </c>
      <c r="BF133" s="112">
        <f t="shared" si="147"/>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si="148"/>
        <v>0</v>
      </c>
      <c r="BV133" s="112">
        <f t="shared" si="149"/>
        <v>0</v>
      </c>
      <c r="BW133" s="112">
        <f t="shared" si="150"/>
        <v>0</v>
      </c>
      <c r="BX133" s="112">
        <f t="shared" si="151"/>
        <v>0</v>
      </c>
      <c r="BY133" s="112">
        <f t="shared" si="152"/>
        <v>0</v>
      </c>
      <c r="BZ133" s="112">
        <f t="shared" si="153"/>
        <v>0</v>
      </c>
      <c r="CA133" s="112">
        <f t="shared" si="154"/>
        <v>0</v>
      </c>
      <c r="CB133" s="112">
        <f t="shared" si="155"/>
        <v>1138</v>
      </c>
      <c r="CC133" s="112">
        <f t="shared" si="156"/>
        <v>0</v>
      </c>
      <c r="CD133" s="112">
        <f t="shared" si="157"/>
        <v>0</v>
      </c>
      <c r="CE133" s="112">
        <f t="shared" si="158"/>
        <v>1042</v>
      </c>
      <c r="CF133" s="112">
        <f t="shared" si="159"/>
        <v>0</v>
      </c>
      <c r="CG133" s="112">
        <f t="shared" si="160"/>
        <v>0</v>
      </c>
      <c r="CH133" s="112">
        <f t="shared" si="161"/>
        <v>2180</v>
      </c>
      <c r="CI133" s="96"/>
      <c r="CJ133" s="112">
        <f>SUM($BV133:BV133)</f>
        <v>0</v>
      </c>
      <c r="CK133" s="112">
        <f>SUM($BV133:BW133)</f>
        <v>0</v>
      </c>
      <c r="CL133" s="112">
        <f>SUM($BV133:BX133)</f>
        <v>0</v>
      </c>
      <c r="CM133" s="112">
        <f>SUM($BV133:BY133)</f>
        <v>0</v>
      </c>
      <c r="CN133" s="112">
        <f>SUM($BV133:BZ133)</f>
        <v>0</v>
      </c>
      <c r="CO133" s="112">
        <f>SUM($BV133:CA133)</f>
        <v>0</v>
      </c>
      <c r="CP133" s="112">
        <f>SUM($BV133:CB133)</f>
        <v>1138</v>
      </c>
      <c r="CQ133" s="112">
        <f>SUM($BV133:CC133)</f>
        <v>1138</v>
      </c>
      <c r="CR133" s="112">
        <f>SUM($BV133:CD133)</f>
        <v>1138</v>
      </c>
      <c r="CS133" s="112">
        <f>SUM($BV133:CE133)</f>
        <v>2180</v>
      </c>
      <c r="CT133" s="112">
        <f>SUM($BV133:CF133)</f>
        <v>2180</v>
      </c>
      <c r="CU133" s="112">
        <f>SUM($BV133:CG133)</f>
        <v>2180</v>
      </c>
      <c r="CV133" s="132">
        <f t="shared" si="162"/>
        <v>738.66666666666663</v>
      </c>
    </row>
    <row r="134" spans="1:100" s="94" customFormat="1" ht="14.4">
      <c r="A134" s="154" t="s">
        <v>864</v>
      </c>
      <c r="B134" s="154" t="s">
        <v>62</v>
      </c>
      <c r="C134" s="154" t="s">
        <v>21</v>
      </c>
      <c r="D134" s="137" t="s">
        <v>53</v>
      </c>
      <c r="E134" s="105" t="s">
        <v>53</v>
      </c>
      <c r="F134" t="s">
        <v>156</v>
      </c>
      <c r="G134" t="s">
        <v>157</v>
      </c>
      <c r="H134" t="s">
        <v>158</v>
      </c>
      <c r="I134" t="s">
        <v>434</v>
      </c>
      <c r="J134" t="s">
        <v>748</v>
      </c>
      <c r="K134" s="154" t="s">
        <v>61</v>
      </c>
      <c r="L134" s="154" t="s">
        <v>47</v>
      </c>
      <c r="M134" s="119" t="str">
        <f t="shared" si="130"/>
        <v>GD.AN</v>
      </c>
      <c r="N134" s="118">
        <v>0</v>
      </c>
      <c r="O134" s="118">
        <v>0.68679999999999997</v>
      </c>
      <c r="P134" s="117">
        <f t="shared" si="131"/>
        <v>0</v>
      </c>
      <c r="Q134" s="117">
        <f t="shared" si="132"/>
        <v>60478.921199999997</v>
      </c>
      <c r="R134" s="112">
        <v>5313</v>
      </c>
      <c r="S134" s="112">
        <v>4459</v>
      </c>
      <c r="T134" s="112">
        <v>5342</v>
      </c>
      <c r="U134" s="112">
        <v>5438</v>
      </c>
      <c r="V134" s="112">
        <v>9164</v>
      </c>
      <c r="W134" s="112">
        <v>4313</v>
      </c>
      <c r="X134" s="112">
        <v>12379</v>
      </c>
      <c r="Y134" s="112">
        <v>7618</v>
      </c>
      <c r="Z134" s="112">
        <v>7583</v>
      </c>
      <c r="AA134" s="112">
        <v>5762</v>
      </c>
      <c r="AB134" s="112">
        <v>12970</v>
      </c>
      <c r="AC134" s="112">
        <v>7718</v>
      </c>
      <c r="AD134" s="112">
        <f t="shared" si="133"/>
        <v>88059</v>
      </c>
      <c r="AE134" s="96"/>
      <c r="AF134" s="112">
        <f>SUM($R134:R134)</f>
        <v>5313</v>
      </c>
      <c r="AG134" s="112">
        <f>SUM($R134:S134)</f>
        <v>9772</v>
      </c>
      <c r="AH134" s="112">
        <f>SUM($R134:T134)</f>
        <v>15114</v>
      </c>
      <c r="AI134" s="112">
        <f>SUM($R134:U134)</f>
        <v>20552</v>
      </c>
      <c r="AJ134" s="112">
        <f>SUM($R134:V134)</f>
        <v>29716</v>
      </c>
      <c r="AK134" s="112">
        <f>SUM($R134:W134)</f>
        <v>34029</v>
      </c>
      <c r="AL134" s="112">
        <f>SUM($R134:X134)</f>
        <v>46408</v>
      </c>
      <c r="AM134" s="112">
        <f>SUM($R134:Y134)</f>
        <v>54026</v>
      </c>
      <c r="AN134" s="112">
        <f>SUM($R134:Z134)</f>
        <v>61609</v>
      </c>
      <c r="AO134" s="112">
        <f>SUM($R134:AA134)</f>
        <v>67371</v>
      </c>
      <c r="AP134" s="112">
        <f>SUM($R134:AB134)</f>
        <v>80341</v>
      </c>
      <c r="AQ134" s="112">
        <f>SUM($R134:AC134)</f>
        <v>88059</v>
      </c>
      <c r="AR134" s="132">
        <f t="shared" si="134"/>
        <v>39023.375</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3648.9683999999997</v>
      </c>
      <c r="BW134" s="112">
        <f t="shared" si="150"/>
        <v>3062.4411999999998</v>
      </c>
      <c r="BX134" s="112">
        <f t="shared" si="151"/>
        <v>3668.8855999999996</v>
      </c>
      <c r="BY134" s="112">
        <f t="shared" si="152"/>
        <v>3734.8183999999997</v>
      </c>
      <c r="BZ134" s="112">
        <f t="shared" si="153"/>
        <v>6293.8351999999995</v>
      </c>
      <c r="CA134" s="112">
        <f t="shared" si="154"/>
        <v>2962.1684</v>
      </c>
      <c r="CB134" s="112">
        <f t="shared" si="155"/>
        <v>8501.8971999999994</v>
      </c>
      <c r="CC134" s="112">
        <f t="shared" si="156"/>
        <v>5232.0423999999994</v>
      </c>
      <c r="CD134" s="112">
        <f t="shared" si="157"/>
        <v>5208.0043999999998</v>
      </c>
      <c r="CE134" s="112">
        <f t="shared" si="158"/>
        <v>3957.3415999999997</v>
      </c>
      <c r="CF134" s="112">
        <f t="shared" si="159"/>
        <v>8907.7960000000003</v>
      </c>
      <c r="CG134" s="112">
        <f t="shared" si="160"/>
        <v>5300.7223999999997</v>
      </c>
      <c r="CH134" s="112">
        <f t="shared" si="161"/>
        <v>60478.921199999997</v>
      </c>
      <c r="CI134" s="96"/>
      <c r="CJ134" s="112">
        <f>SUM($BV134:BV134)</f>
        <v>3648.9683999999997</v>
      </c>
      <c r="CK134" s="112">
        <f>SUM($BV134:BW134)</f>
        <v>6711.409599999999</v>
      </c>
      <c r="CL134" s="112">
        <f>SUM($BV134:BX134)</f>
        <v>10380.295199999999</v>
      </c>
      <c r="CM134" s="112">
        <f>SUM($BV134:BY134)</f>
        <v>14115.113599999999</v>
      </c>
      <c r="CN134" s="112">
        <f>SUM($BV134:BZ134)</f>
        <v>20408.948799999998</v>
      </c>
      <c r="CO134" s="112">
        <f>SUM($BV134:CA134)</f>
        <v>23371.117199999997</v>
      </c>
      <c r="CP134" s="112">
        <f>SUM($BV134:CB134)</f>
        <v>31873.014399999996</v>
      </c>
      <c r="CQ134" s="112">
        <f>SUM($BV134:CC134)</f>
        <v>37105.056799999998</v>
      </c>
      <c r="CR134" s="112">
        <f>SUM($BV134:CD134)</f>
        <v>42313.061199999996</v>
      </c>
      <c r="CS134" s="112">
        <f>SUM($BV134:CE134)</f>
        <v>46270.402799999996</v>
      </c>
      <c r="CT134" s="112">
        <f>SUM($BV134:CF134)</f>
        <v>55178.198799999998</v>
      </c>
      <c r="CU134" s="112">
        <f>SUM($BV134:CG134)</f>
        <v>60478.921199999997</v>
      </c>
      <c r="CV134" s="132">
        <f t="shared" si="162"/>
        <v>26801.253949999998</v>
      </c>
    </row>
    <row r="135" spans="1:100" s="94" customFormat="1" ht="14.4">
      <c r="A135" s="154" t="s">
        <v>864</v>
      </c>
      <c r="B135" s="154" t="s">
        <v>62</v>
      </c>
      <c r="C135" s="154" t="s">
        <v>21</v>
      </c>
      <c r="D135" s="137" t="s">
        <v>53</v>
      </c>
      <c r="E135" s="105" t="s">
        <v>53</v>
      </c>
      <c r="F135" t="s">
        <v>156</v>
      </c>
      <c r="G135" t="s">
        <v>157</v>
      </c>
      <c r="H135" t="s">
        <v>158</v>
      </c>
      <c r="I135" t="s">
        <v>435</v>
      </c>
      <c r="J135" t="s">
        <v>749</v>
      </c>
      <c r="K135" s="154" t="s">
        <v>61</v>
      </c>
      <c r="L135" s="154" t="s">
        <v>47</v>
      </c>
      <c r="M135" s="119" t="str">
        <f t="shared" si="130"/>
        <v>GD.AN</v>
      </c>
      <c r="N135" s="118">
        <v>0</v>
      </c>
      <c r="O135" s="118">
        <v>0.68679999999999997</v>
      </c>
      <c r="P135" s="117">
        <f t="shared" si="131"/>
        <v>0</v>
      </c>
      <c r="Q135" s="117">
        <f t="shared" si="132"/>
        <v>70442.328800000003</v>
      </c>
      <c r="R135" s="112">
        <v>3111</v>
      </c>
      <c r="S135" s="112">
        <v>4904</v>
      </c>
      <c r="T135" s="112">
        <v>12690</v>
      </c>
      <c r="U135" s="112">
        <v>86348</v>
      </c>
      <c r="V135" s="112">
        <v>45281</v>
      </c>
      <c r="W135" s="112">
        <v>-85860</v>
      </c>
      <c r="X135" s="112">
        <v>2458</v>
      </c>
      <c r="Y135" s="112">
        <v>5192</v>
      </c>
      <c r="Z135" s="112">
        <v>14429</v>
      </c>
      <c r="AA135" s="112">
        <v>13631</v>
      </c>
      <c r="AB135" s="112">
        <v>382</v>
      </c>
      <c r="AC135" s="112">
        <v>0</v>
      </c>
      <c r="AD135" s="112">
        <f t="shared" si="133"/>
        <v>102566</v>
      </c>
      <c r="AE135" s="96"/>
      <c r="AF135" s="112">
        <f>SUM($R135:R135)</f>
        <v>3111</v>
      </c>
      <c r="AG135" s="112">
        <f>SUM($R135:S135)</f>
        <v>8015</v>
      </c>
      <c r="AH135" s="112">
        <f>SUM($R135:T135)</f>
        <v>20705</v>
      </c>
      <c r="AI135" s="112">
        <f>SUM($R135:U135)</f>
        <v>107053</v>
      </c>
      <c r="AJ135" s="112">
        <f>SUM($R135:V135)</f>
        <v>152334</v>
      </c>
      <c r="AK135" s="112">
        <f>SUM($R135:W135)</f>
        <v>66474</v>
      </c>
      <c r="AL135" s="112">
        <f>SUM($R135:X135)</f>
        <v>68932</v>
      </c>
      <c r="AM135" s="112">
        <f>SUM($R135:Y135)</f>
        <v>74124</v>
      </c>
      <c r="AN135" s="112">
        <f>SUM($R135:Z135)</f>
        <v>88553</v>
      </c>
      <c r="AO135" s="112">
        <f>SUM($R135:AA135)</f>
        <v>102184</v>
      </c>
      <c r="AP135" s="112">
        <f>SUM($R135:AB135)</f>
        <v>102566</v>
      </c>
      <c r="AQ135" s="112">
        <f>SUM($R135:AC135)</f>
        <v>102566</v>
      </c>
      <c r="AR135" s="132">
        <f t="shared" si="134"/>
        <v>70444.5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2136.6347999999998</v>
      </c>
      <c r="BW135" s="112">
        <f t="shared" si="150"/>
        <v>3368.0672</v>
      </c>
      <c r="BX135" s="112">
        <f t="shared" si="151"/>
        <v>8715.4920000000002</v>
      </c>
      <c r="BY135" s="112">
        <f t="shared" si="152"/>
        <v>59303.806399999994</v>
      </c>
      <c r="BZ135" s="112">
        <f t="shared" si="153"/>
        <v>31098.9908</v>
      </c>
      <c r="CA135" s="112">
        <f t="shared" si="154"/>
        <v>-58968.647999999994</v>
      </c>
      <c r="CB135" s="112">
        <f t="shared" si="155"/>
        <v>1688.1543999999999</v>
      </c>
      <c r="CC135" s="112">
        <f t="shared" si="156"/>
        <v>3565.8655999999996</v>
      </c>
      <c r="CD135" s="112">
        <f t="shared" si="157"/>
        <v>9909.8371999999999</v>
      </c>
      <c r="CE135" s="112">
        <f t="shared" si="158"/>
        <v>9361.7708000000002</v>
      </c>
      <c r="CF135" s="112">
        <f t="shared" si="159"/>
        <v>262.35759999999999</v>
      </c>
      <c r="CG135" s="112">
        <f t="shared" si="160"/>
        <v>0</v>
      </c>
      <c r="CH135" s="112">
        <f t="shared" si="161"/>
        <v>70442.328800000003</v>
      </c>
      <c r="CI135" s="96"/>
      <c r="CJ135" s="112">
        <f>SUM($BV135:BV135)</f>
        <v>2136.6347999999998</v>
      </c>
      <c r="CK135" s="112">
        <f>SUM($BV135:BW135)</f>
        <v>5504.7019999999993</v>
      </c>
      <c r="CL135" s="112">
        <f>SUM($BV135:BX135)</f>
        <v>14220.194</v>
      </c>
      <c r="CM135" s="112">
        <f>SUM($BV135:BY135)</f>
        <v>73524.00039999999</v>
      </c>
      <c r="CN135" s="112">
        <f>SUM($BV135:BZ135)</f>
        <v>104622.99119999999</v>
      </c>
      <c r="CO135" s="112">
        <f>SUM($BV135:CA135)</f>
        <v>45654.343199999996</v>
      </c>
      <c r="CP135" s="112">
        <f>SUM($BV135:CB135)</f>
        <v>47342.497599999995</v>
      </c>
      <c r="CQ135" s="112">
        <f>SUM($BV135:CC135)</f>
        <v>50908.363199999993</v>
      </c>
      <c r="CR135" s="112">
        <f>SUM($BV135:CD135)</f>
        <v>60818.200399999994</v>
      </c>
      <c r="CS135" s="112">
        <f>SUM($BV135:CE135)</f>
        <v>70179.9712</v>
      </c>
      <c r="CT135" s="112">
        <f>SUM($BV135:CF135)</f>
        <v>70442.328800000003</v>
      </c>
      <c r="CU135" s="112">
        <f>SUM($BV135:CG135)</f>
        <v>70442.328800000003</v>
      </c>
      <c r="CV135" s="132">
        <f t="shared" si="162"/>
        <v>48381.282599999999</v>
      </c>
    </row>
    <row r="136" spans="1:100" s="94" customFormat="1" ht="14.4">
      <c r="A136" s="154" t="s">
        <v>864</v>
      </c>
      <c r="B136" s="154" t="s">
        <v>62</v>
      </c>
      <c r="C136" s="154" t="s">
        <v>20</v>
      </c>
      <c r="D136" s="137" t="s">
        <v>53</v>
      </c>
      <c r="E136" s="105" t="s">
        <v>53</v>
      </c>
      <c r="F136" t="s">
        <v>156</v>
      </c>
      <c r="G136" t="s">
        <v>157</v>
      </c>
      <c r="H136" t="s">
        <v>158</v>
      </c>
      <c r="I136" t="s">
        <v>63</v>
      </c>
      <c r="J136" t="s">
        <v>750</v>
      </c>
      <c r="K136" s="154" t="s">
        <v>61</v>
      </c>
      <c r="L136" s="154" t="s">
        <v>47</v>
      </c>
      <c r="M136" s="119" t="str">
        <f t="shared" si="130"/>
        <v>GD.AA</v>
      </c>
      <c r="N136" s="118">
        <v>0</v>
      </c>
      <c r="O136" s="118">
        <v>0.47411177599999998</v>
      </c>
      <c r="P136" s="117">
        <f t="shared" si="131"/>
        <v>0</v>
      </c>
      <c r="Q136" s="117">
        <f t="shared" si="132"/>
        <v>140530.52330060801</v>
      </c>
      <c r="R136" s="112">
        <v>0</v>
      </c>
      <c r="S136" s="112">
        <v>0</v>
      </c>
      <c r="T136" s="112">
        <v>0</v>
      </c>
      <c r="U136" s="112">
        <v>0</v>
      </c>
      <c r="V136" s="112">
        <v>0</v>
      </c>
      <c r="W136" s="112">
        <v>0</v>
      </c>
      <c r="X136" s="112">
        <v>17685</v>
      </c>
      <c r="Y136" s="112">
        <v>32735</v>
      </c>
      <c r="Z136" s="112">
        <v>116694</v>
      </c>
      <c r="AA136" s="112">
        <v>125230</v>
      </c>
      <c r="AB136" s="112">
        <v>2043</v>
      </c>
      <c r="AC136" s="112">
        <v>2021</v>
      </c>
      <c r="AD136" s="112">
        <f t="shared" si="133"/>
        <v>296408</v>
      </c>
      <c r="AE136" s="96"/>
      <c r="AF136" s="112">
        <f>SUM($R136:R136)</f>
        <v>0</v>
      </c>
      <c r="AG136" s="112">
        <f>SUM($R136:S136)</f>
        <v>0</v>
      </c>
      <c r="AH136" s="112">
        <f>SUM($R136:T136)</f>
        <v>0</v>
      </c>
      <c r="AI136" s="112">
        <f>SUM($R136:U136)</f>
        <v>0</v>
      </c>
      <c r="AJ136" s="112">
        <f>SUM($R136:V136)</f>
        <v>0</v>
      </c>
      <c r="AK136" s="112">
        <f>SUM($R136:W136)</f>
        <v>0</v>
      </c>
      <c r="AL136" s="112">
        <f>SUM($R136:X136)</f>
        <v>17685</v>
      </c>
      <c r="AM136" s="112">
        <f>SUM($R136:Y136)</f>
        <v>50420</v>
      </c>
      <c r="AN136" s="112">
        <f>SUM($R136:Z136)</f>
        <v>167114</v>
      </c>
      <c r="AO136" s="112">
        <f>SUM($R136:AA136)</f>
        <v>292344</v>
      </c>
      <c r="AP136" s="112">
        <f>SUM($R136:AB136)</f>
        <v>294387</v>
      </c>
      <c r="AQ136" s="112">
        <f>SUM($R136:AC136)</f>
        <v>296408</v>
      </c>
      <c r="AR136" s="132">
        <f t="shared" si="134"/>
        <v>80846.166666666672</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0</v>
      </c>
      <c r="BW136" s="112">
        <f t="shared" si="150"/>
        <v>0</v>
      </c>
      <c r="BX136" s="112">
        <f t="shared" si="151"/>
        <v>0</v>
      </c>
      <c r="BY136" s="112">
        <f t="shared" si="152"/>
        <v>0</v>
      </c>
      <c r="BZ136" s="112">
        <f t="shared" si="153"/>
        <v>0</v>
      </c>
      <c r="CA136" s="112">
        <f t="shared" si="154"/>
        <v>0</v>
      </c>
      <c r="CB136" s="112">
        <f t="shared" si="155"/>
        <v>8384.6667585599989</v>
      </c>
      <c r="CC136" s="112">
        <f t="shared" si="156"/>
        <v>15520.04898736</v>
      </c>
      <c r="CD136" s="112">
        <f t="shared" si="157"/>
        <v>55325.999588544</v>
      </c>
      <c r="CE136" s="112">
        <f t="shared" si="158"/>
        <v>59373.017708480002</v>
      </c>
      <c r="CF136" s="112">
        <f t="shared" si="159"/>
        <v>968.61035836799999</v>
      </c>
      <c r="CG136" s="112">
        <f t="shared" si="160"/>
        <v>958.17989929599992</v>
      </c>
      <c r="CH136" s="112">
        <f t="shared" si="161"/>
        <v>140530.52330060798</v>
      </c>
      <c r="CI136" s="96"/>
      <c r="CJ136" s="112">
        <f>SUM($BV136:BV136)</f>
        <v>0</v>
      </c>
      <c r="CK136" s="112">
        <f>SUM($BV136:BW136)</f>
        <v>0</v>
      </c>
      <c r="CL136" s="112">
        <f>SUM($BV136:BX136)</f>
        <v>0</v>
      </c>
      <c r="CM136" s="112">
        <f>SUM($BV136:BY136)</f>
        <v>0</v>
      </c>
      <c r="CN136" s="112">
        <f>SUM($BV136:BZ136)</f>
        <v>0</v>
      </c>
      <c r="CO136" s="112">
        <f>SUM($BV136:CA136)</f>
        <v>0</v>
      </c>
      <c r="CP136" s="112">
        <f>SUM($BV136:CB136)</f>
        <v>8384.6667585599989</v>
      </c>
      <c r="CQ136" s="112">
        <f>SUM($BV136:CC136)</f>
        <v>23904.715745919999</v>
      </c>
      <c r="CR136" s="112">
        <f>SUM($BV136:CD136)</f>
        <v>79230.715334463996</v>
      </c>
      <c r="CS136" s="112">
        <f>SUM($BV136:CE136)</f>
        <v>138603.73304294399</v>
      </c>
      <c r="CT136" s="112">
        <f>SUM($BV136:CF136)</f>
        <v>139572.34340131198</v>
      </c>
      <c r="CU136" s="112">
        <f>SUM($BV136:CG136)</f>
        <v>140530.52330060798</v>
      </c>
      <c r="CV136" s="132">
        <f t="shared" si="162"/>
        <v>38330.119661125325</v>
      </c>
    </row>
    <row r="137" spans="1:100" s="94" customFormat="1" ht="14.4">
      <c r="A137" s="154" t="s">
        <v>864</v>
      </c>
      <c r="B137" s="154" t="s">
        <v>62</v>
      </c>
      <c r="C137" s="154" t="s">
        <v>268</v>
      </c>
      <c r="D137" s="137" t="s">
        <v>53</v>
      </c>
      <c r="E137" s="105" t="s">
        <v>53</v>
      </c>
      <c r="F137" t="s">
        <v>156</v>
      </c>
      <c r="G137" t="s">
        <v>157</v>
      </c>
      <c r="H137" t="s">
        <v>158</v>
      </c>
      <c r="I137" t="s">
        <v>437</v>
      </c>
      <c r="J137" t="s">
        <v>751</v>
      </c>
      <c r="K137" s="154" t="s">
        <v>61</v>
      </c>
      <c r="L137" s="154" t="s">
        <v>47</v>
      </c>
      <c r="M137" s="119" t="str">
        <f t="shared" si="130"/>
        <v>GD.WA</v>
      </c>
      <c r="N137" s="118">
        <v>0</v>
      </c>
      <c r="O137" s="118">
        <v>1</v>
      </c>
      <c r="P137" s="117">
        <f t="shared" si="131"/>
        <v>0</v>
      </c>
      <c r="Q137" s="117">
        <f t="shared" si="132"/>
        <v>237384</v>
      </c>
      <c r="R137" s="112">
        <v>6225</v>
      </c>
      <c r="S137" s="112">
        <v>3472</v>
      </c>
      <c r="T137" s="112">
        <v>9577</v>
      </c>
      <c r="U137" s="112">
        <v>17945</v>
      </c>
      <c r="V137" s="112">
        <v>15755</v>
      </c>
      <c r="W137" s="112">
        <v>20341</v>
      </c>
      <c r="X137" s="112">
        <v>40000</v>
      </c>
      <c r="Y137" s="112">
        <v>50000</v>
      </c>
      <c r="Z137" s="112">
        <v>35000</v>
      </c>
      <c r="AA137" s="112">
        <v>20000</v>
      </c>
      <c r="AB137" s="112">
        <v>19069</v>
      </c>
      <c r="AC137" s="112">
        <v>0</v>
      </c>
      <c r="AD137" s="112">
        <f t="shared" si="133"/>
        <v>237384</v>
      </c>
      <c r="AE137" s="96"/>
      <c r="AF137" s="112">
        <f>SUM($R137:R137)</f>
        <v>6225</v>
      </c>
      <c r="AG137" s="112">
        <f>SUM($R137:S137)</f>
        <v>9697</v>
      </c>
      <c r="AH137" s="112">
        <f>SUM($R137:T137)</f>
        <v>19274</v>
      </c>
      <c r="AI137" s="112">
        <f>SUM($R137:U137)</f>
        <v>37219</v>
      </c>
      <c r="AJ137" s="112">
        <f>SUM($R137:V137)</f>
        <v>52974</v>
      </c>
      <c r="AK137" s="112">
        <f>SUM($R137:W137)</f>
        <v>73315</v>
      </c>
      <c r="AL137" s="112">
        <f>SUM($R137:X137)</f>
        <v>113315</v>
      </c>
      <c r="AM137" s="112">
        <f>SUM($R137:Y137)</f>
        <v>163315</v>
      </c>
      <c r="AN137" s="112">
        <f>SUM($R137:Z137)</f>
        <v>198315</v>
      </c>
      <c r="AO137" s="112">
        <f>SUM($R137:AA137)</f>
        <v>218315</v>
      </c>
      <c r="AP137" s="112">
        <f>SUM($R137:AB137)</f>
        <v>237384</v>
      </c>
      <c r="AQ137" s="112">
        <f>SUM($R137:AC137)</f>
        <v>237384</v>
      </c>
      <c r="AR137" s="132">
        <f t="shared" si="134"/>
        <v>104003.33333333333</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6225</v>
      </c>
      <c r="BW137" s="112">
        <f t="shared" si="150"/>
        <v>3472</v>
      </c>
      <c r="BX137" s="112">
        <f t="shared" si="151"/>
        <v>9577</v>
      </c>
      <c r="BY137" s="112">
        <f t="shared" si="152"/>
        <v>17945</v>
      </c>
      <c r="BZ137" s="112">
        <f t="shared" si="153"/>
        <v>15755</v>
      </c>
      <c r="CA137" s="112">
        <f t="shared" si="154"/>
        <v>20341</v>
      </c>
      <c r="CB137" s="112">
        <f t="shared" si="155"/>
        <v>40000</v>
      </c>
      <c r="CC137" s="112">
        <f t="shared" si="156"/>
        <v>50000</v>
      </c>
      <c r="CD137" s="112">
        <f t="shared" si="157"/>
        <v>35000</v>
      </c>
      <c r="CE137" s="112">
        <f t="shared" si="158"/>
        <v>20000</v>
      </c>
      <c r="CF137" s="112">
        <f t="shared" si="159"/>
        <v>19069</v>
      </c>
      <c r="CG137" s="112">
        <f t="shared" si="160"/>
        <v>0</v>
      </c>
      <c r="CH137" s="112">
        <f t="shared" si="161"/>
        <v>237384</v>
      </c>
      <c r="CI137" s="96"/>
      <c r="CJ137" s="112">
        <f>SUM($BV137:BV137)</f>
        <v>6225</v>
      </c>
      <c r="CK137" s="112">
        <f>SUM($BV137:BW137)</f>
        <v>9697</v>
      </c>
      <c r="CL137" s="112">
        <f>SUM($BV137:BX137)</f>
        <v>19274</v>
      </c>
      <c r="CM137" s="112">
        <f>SUM($BV137:BY137)</f>
        <v>37219</v>
      </c>
      <c r="CN137" s="112">
        <f>SUM($BV137:BZ137)</f>
        <v>52974</v>
      </c>
      <c r="CO137" s="112">
        <f>SUM($BV137:CA137)</f>
        <v>73315</v>
      </c>
      <c r="CP137" s="112">
        <f>SUM($BV137:CB137)</f>
        <v>113315</v>
      </c>
      <c r="CQ137" s="112">
        <f>SUM($BV137:CC137)</f>
        <v>163315</v>
      </c>
      <c r="CR137" s="112">
        <f>SUM($BV137:CD137)</f>
        <v>198315</v>
      </c>
      <c r="CS137" s="112">
        <f>SUM($BV137:CE137)</f>
        <v>218315</v>
      </c>
      <c r="CT137" s="112">
        <f>SUM($BV137:CF137)</f>
        <v>237384</v>
      </c>
      <c r="CU137" s="112">
        <f>SUM($BV137:CG137)</f>
        <v>237384</v>
      </c>
      <c r="CV137" s="132">
        <f t="shared" si="162"/>
        <v>104003.33333333333</v>
      </c>
    </row>
    <row r="138" spans="1:100" s="94" customFormat="1" ht="14.4">
      <c r="A138" s="154" t="s">
        <v>864</v>
      </c>
      <c r="B138" s="154" t="s">
        <v>62</v>
      </c>
      <c r="C138" s="154" t="s">
        <v>268</v>
      </c>
      <c r="D138" s="137" t="s">
        <v>53</v>
      </c>
      <c r="E138" s="105" t="s">
        <v>53</v>
      </c>
      <c r="F138" t="s">
        <v>159</v>
      </c>
      <c r="G138" t="s">
        <v>160</v>
      </c>
      <c r="H138" t="s">
        <v>161</v>
      </c>
      <c r="I138" t="s">
        <v>438</v>
      </c>
      <c r="J138" t="s">
        <v>752</v>
      </c>
      <c r="K138" s="154" t="s">
        <v>61</v>
      </c>
      <c r="L138" s="154" t="s">
        <v>47</v>
      </c>
      <c r="M138" s="119" t="str">
        <f t="shared" si="130"/>
        <v>GD.WA</v>
      </c>
      <c r="N138" s="118">
        <v>0</v>
      </c>
      <c r="O138" s="118">
        <v>1</v>
      </c>
      <c r="P138" s="117">
        <f t="shared" si="131"/>
        <v>0</v>
      </c>
      <c r="Q138" s="117">
        <f t="shared" si="132"/>
        <v>100000</v>
      </c>
      <c r="R138" s="112">
        <v>0</v>
      </c>
      <c r="S138" s="112">
        <v>0</v>
      </c>
      <c r="T138" s="112">
        <v>0</v>
      </c>
      <c r="U138" s="112">
        <v>0</v>
      </c>
      <c r="V138" s="112">
        <v>0</v>
      </c>
      <c r="W138" s="112">
        <v>0</v>
      </c>
      <c r="X138" s="112">
        <v>100000</v>
      </c>
      <c r="Y138" s="112">
        <v>0</v>
      </c>
      <c r="Z138" s="112">
        <v>0</v>
      </c>
      <c r="AA138" s="112">
        <v>0</v>
      </c>
      <c r="AB138" s="112">
        <v>0</v>
      </c>
      <c r="AC138" s="112">
        <v>0</v>
      </c>
      <c r="AD138" s="112">
        <f t="shared" si="133"/>
        <v>100000</v>
      </c>
      <c r="AE138" s="96"/>
      <c r="AF138" s="112">
        <f>SUM($R138:R138)</f>
        <v>0</v>
      </c>
      <c r="AG138" s="112">
        <f>SUM($R138:S138)</f>
        <v>0</v>
      </c>
      <c r="AH138" s="112">
        <f>SUM($R138:T138)</f>
        <v>0</v>
      </c>
      <c r="AI138" s="112">
        <f>SUM($R138:U138)</f>
        <v>0</v>
      </c>
      <c r="AJ138" s="112">
        <f>SUM($R138:V138)</f>
        <v>0</v>
      </c>
      <c r="AK138" s="112">
        <f>SUM($R138:W138)</f>
        <v>0</v>
      </c>
      <c r="AL138" s="112">
        <f>SUM($R138:X138)</f>
        <v>100000</v>
      </c>
      <c r="AM138" s="112">
        <f>SUM($R138:Y138)</f>
        <v>100000</v>
      </c>
      <c r="AN138" s="112">
        <f>SUM($R138:Z138)</f>
        <v>100000</v>
      </c>
      <c r="AO138" s="112">
        <f>SUM($R138:AA138)</f>
        <v>100000</v>
      </c>
      <c r="AP138" s="112">
        <f>SUM($R138:AB138)</f>
        <v>100000</v>
      </c>
      <c r="AQ138" s="112">
        <f>SUM($R138:AC138)</f>
        <v>100000</v>
      </c>
      <c r="AR138" s="132">
        <f t="shared" si="134"/>
        <v>45833.333333333336</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0</v>
      </c>
      <c r="BW138" s="112">
        <f t="shared" si="150"/>
        <v>0</v>
      </c>
      <c r="BX138" s="112">
        <f t="shared" si="151"/>
        <v>0</v>
      </c>
      <c r="BY138" s="112">
        <f t="shared" si="152"/>
        <v>0</v>
      </c>
      <c r="BZ138" s="112">
        <f t="shared" si="153"/>
        <v>0</v>
      </c>
      <c r="CA138" s="112">
        <f t="shared" si="154"/>
        <v>0</v>
      </c>
      <c r="CB138" s="112">
        <f t="shared" si="155"/>
        <v>100000</v>
      </c>
      <c r="CC138" s="112">
        <f t="shared" si="156"/>
        <v>0</v>
      </c>
      <c r="CD138" s="112">
        <f t="shared" si="157"/>
        <v>0</v>
      </c>
      <c r="CE138" s="112">
        <f t="shared" si="158"/>
        <v>0</v>
      </c>
      <c r="CF138" s="112">
        <f t="shared" si="159"/>
        <v>0</v>
      </c>
      <c r="CG138" s="112">
        <f t="shared" si="160"/>
        <v>0</v>
      </c>
      <c r="CH138" s="112">
        <f t="shared" si="161"/>
        <v>100000</v>
      </c>
      <c r="CI138" s="96"/>
      <c r="CJ138" s="112">
        <f>SUM($BV138:BV138)</f>
        <v>0</v>
      </c>
      <c r="CK138" s="112">
        <f>SUM($BV138:BW138)</f>
        <v>0</v>
      </c>
      <c r="CL138" s="112">
        <f>SUM($BV138:BX138)</f>
        <v>0</v>
      </c>
      <c r="CM138" s="112">
        <f>SUM($BV138:BY138)</f>
        <v>0</v>
      </c>
      <c r="CN138" s="112">
        <f>SUM($BV138:BZ138)</f>
        <v>0</v>
      </c>
      <c r="CO138" s="112">
        <f>SUM($BV138:CA138)</f>
        <v>0</v>
      </c>
      <c r="CP138" s="112">
        <f>SUM($BV138:CB138)</f>
        <v>100000</v>
      </c>
      <c r="CQ138" s="112">
        <f>SUM($BV138:CC138)</f>
        <v>100000</v>
      </c>
      <c r="CR138" s="112">
        <f>SUM($BV138:CD138)</f>
        <v>100000</v>
      </c>
      <c r="CS138" s="112">
        <f>SUM($BV138:CE138)</f>
        <v>100000</v>
      </c>
      <c r="CT138" s="112">
        <f>SUM($BV138:CF138)</f>
        <v>100000</v>
      </c>
      <c r="CU138" s="112">
        <f>SUM($BV138:CG138)</f>
        <v>100000</v>
      </c>
      <c r="CV138" s="132">
        <f t="shared" si="162"/>
        <v>45833.333333333336</v>
      </c>
    </row>
    <row r="139" spans="1:100" s="94" customFormat="1" ht="14.4">
      <c r="A139" s="154" t="s">
        <v>864</v>
      </c>
      <c r="B139" s="154" t="s">
        <v>62</v>
      </c>
      <c r="C139" s="154" t="s">
        <v>268</v>
      </c>
      <c r="D139" s="137" t="s">
        <v>53</v>
      </c>
      <c r="E139" s="105" t="s">
        <v>53</v>
      </c>
      <c r="F139" t="s">
        <v>159</v>
      </c>
      <c r="G139" t="s">
        <v>160</v>
      </c>
      <c r="H139" t="s">
        <v>161</v>
      </c>
      <c r="I139" t="s">
        <v>439</v>
      </c>
      <c r="J139" t="s">
        <v>753</v>
      </c>
      <c r="K139" s="154" t="s">
        <v>61</v>
      </c>
      <c r="L139" s="154" t="s">
        <v>47</v>
      </c>
      <c r="M139" s="119" t="str">
        <f t="shared" si="130"/>
        <v>GD.WA</v>
      </c>
      <c r="N139" s="118">
        <v>0</v>
      </c>
      <c r="O139" s="118">
        <v>1</v>
      </c>
      <c r="P139" s="117">
        <f t="shared" si="131"/>
        <v>0</v>
      </c>
      <c r="Q139" s="117">
        <f t="shared" si="132"/>
        <v>310109</v>
      </c>
      <c r="R139" s="112">
        <v>9365</v>
      </c>
      <c r="S139" s="112">
        <v>2982</v>
      </c>
      <c r="T139" s="112">
        <v>8651</v>
      </c>
      <c r="U139" s="112">
        <v>1544</v>
      </c>
      <c r="V139" s="112">
        <v>4198</v>
      </c>
      <c r="W139" s="112">
        <v>64</v>
      </c>
      <c r="X139" s="112">
        <v>7305</v>
      </c>
      <c r="Y139" s="112">
        <v>18909</v>
      </c>
      <c r="Z139" s="112">
        <v>17091</v>
      </c>
      <c r="AA139" s="112">
        <v>240000</v>
      </c>
      <c r="AB139" s="112">
        <v>0</v>
      </c>
      <c r="AC139" s="112">
        <v>0</v>
      </c>
      <c r="AD139" s="112">
        <f t="shared" si="133"/>
        <v>310109</v>
      </c>
      <c r="AE139" s="96"/>
      <c r="AF139" s="112">
        <f>SUM($R139:R139)</f>
        <v>9365</v>
      </c>
      <c r="AG139" s="112">
        <f>SUM($R139:S139)</f>
        <v>12347</v>
      </c>
      <c r="AH139" s="112">
        <f>SUM($R139:T139)</f>
        <v>20998</v>
      </c>
      <c r="AI139" s="112">
        <f>SUM($R139:U139)</f>
        <v>22542</v>
      </c>
      <c r="AJ139" s="112">
        <f>SUM($R139:V139)</f>
        <v>26740</v>
      </c>
      <c r="AK139" s="112">
        <f>SUM($R139:W139)</f>
        <v>26804</v>
      </c>
      <c r="AL139" s="112">
        <f>SUM($R139:X139)</f>
        <v>34109</v>
      </c>
      <c r="AM139" s="112">
        <f>SUM($R139:Y139)</f>
        <v>53018</v>
      </c>
      <c r="AN139" s="112">
        <f>SUM($R139:Z139)</f>
        <v>70109</v>
      </c>
      <c r="AO139" s="112">
        <f>SUM($R139:AA139)</f>
        <v>310109</v>
      </c>
      <c r="AP139" s="112">
        <f>SUM($R139:AB139)</f>
        <v>310109</v>
      </c>
      <c r="AQ139" s="112">
        <f>SUM($R139:AC139)</f>
        <v>310109</v>
      </c>
      <c r="AR139" s="132">
        <f t="shared" si="134"/>
        <v>87608.708333333328</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9365</v>
      </c>
      <c r="BW139" s="112">
        <f t="shared" si="150"/>
        <v>2982</v>
      </c>
      <c r="BX139" s="112">
        <f t="shared" si="151"/>
        <v>8651</v>
      </c>
      <c r="BY139" s="112">
        <f t="shared" si="152"/>
        <v>1544</v>
      </c>
      <c r="BZ139" s="112">
        <f t="shared" si="153"/>
        <v>4198</v>
      </c>
      <c r="CA139" s="112">
        <f t="shared" si="154"/>
        <v>64</v>
      </c>
      <c r="CB139" s="112">
        <f t="shared" si="155"/>
        <v>7305</v>
      </c>
      <c r="CC139" s="112">
        <f t="shared" si="156"/>
        <v>18909</v>
      </c>
      <c r="CD139" s="112">
        <f t="shared" si="157"/>
        <v>17091</v>
      </c>
      <c r="CE139" s="112">
        <f t="shared" si="158"/>
        <v>240000</v>
      </c>
      <c r="CF139" s="112">
        <f t="shared" si="159"/>
        <v>0</v>
      </c>
      <c r="CG139" s="112">
        <f t="shared" si="160"/>
        <v>0</v>
      </c>
      <c r="CH139" s="112">
        <f t="shared" si="161"/>
        <v>310109</v>
      </c>
      <c r="CI139" s="96"/>
      <c r="CJ139" s="112">
        <f>SUM($BV139:BV139)</f>
        <v>9365</v>
      </c>
      <c r="CK139" s="112">
        <f>SUM($BV139:BW139)</f>
        <v>12347</v>
      </c>
      <c r="CL139" s="112">
        <f>SUM($BV139:BX139)</f>
        <v>20998</v>
      </c>
      <c r="CM139" s="112">
        <f>SUM($BV139:BY139)</f>
        <v>22542</v>
      </c>
      <c r="CN139" s="112">
        <f>SUM($BV139:BZ139)</f>
        <v>26740</v>
      </c>
      <c r="CO139" s="112">
        <f>SUM($BV139:CA139)</f>
        <v>26804</v>
      </c>
      <c r="CP139" s="112">
        <f>SUM($BV139:CB139)</f>
        <v>34109</v>
      </c>
      <c r="CQ139" s="112">
        <f>SUM($BV139:CC139)</f>
        <v>53018</v>
      </c>
      <c r="CR139" s="112">
        <f>SUM($BV139:CD139)</f>
        <v>70109</v>
      </c>
      <c r="CS139" s="112">
        <f>SUM($BV139:CE139)</f>
        <v>310109</v>
      </c>
      <c r="CT139" s="112">
        <f>SUM($BV139:CF139)</f>
        <v>310109</v>
      </c>
      <c r="CU139" s="112">
        <f>SUM($BV139:CG139)</f>
        <v>310109</v>
      </c>
      <c r="CV139" s="132">
        <f t="shared" si="162"/>
        <v>87608.708333333328</v>
      </c>
    </row>
    <row r="140" spans="1:100" s="94" customFormat="1" ht="14.4">
      <c r="A140" s="154" t="s">
        <v>509</v>
      </c>
      <c r="B140" s="154" t="s">
        <v>62</v>
      </c>
      <c r="C140" s="154" t="s">
        <v>268</v>
      </c>
      <c r="D140" s="137" t="s">
        <v>583</v>
      </c>
      <c r="E140" s="105" t="s">
        <v>54</v>
      </c>
      <c r="F140" t="s">
        <v>147</v>
      </c>
      <c r="G140" t="s">
        <v>148</v>
      </c>
      <c r="H140" t="s">
        <v>149</v>
      </c>
      <c r="I140" t="s">
        <v>754</v>
      </c>
      <c r="J140" t="s">
        <v>755</v>
      </c>
      <c r="K140" s="154" t="s">
        <v>61</v>
      </c>
      <c r="L140" s="154" t="s">
        <v>47</v>
      </c>
      <c r="M140" s="119" t="str">
        <f t="shared" si="130"/>
        <v>GD.WA</v>
      </c>
      <c r="N140" s="118">
        <v>0</v>
      </c>
      <c r="O140" s="118">
        <v>1</v>
      </c>
      <c r="P140" s="117">
        <f t="shared" si="131"/>
        <v>0</v>
      </c>
      <c r="Q140" s="117">
        <f t="shared" si="132"/>
        <v>1501</v>
      </c>
      <c r="R140" s="112">
        <v>0</v>
      </c>
      <c r="S140" s="112">
        <v>0</v>
      </c>
      <c r="T140" s="112">
        <v>0</v>
      </c>
      <c r="U140" s="112">
        <v>0</v>
      </c>
      <c r="V140" s="112">
        <v>1419</v>
      </c>
      <c r="W140" s="112">
        <v>82</v>
      </c>
      <c r="X140" s="112">
        <v>0</v>
      </c>
      <c r="Y140" s="112">
        <v>0</v>
      </c>
      <c r="Z140" s="112">
        <v>0</v>
      </c>
      <c r="AA140" s="112">
        <v>0</v>
      </c>
      <c r="AB140" s="112">
        <v>0</v>
      </c>
      <c r="AC140" s="112">
        <v>0</v>
      </c>
      <c r="AD140" s="112">
        <f t="shared" si="133"/>
        <v>1501</v>
      </c>
      <c r="AE140" s="96"/>
      <c r="AF140" s="112">
        <f>SUM($R140:R140)</f>
        <v>0</v>
      </c>
      <c r="AG140" s="112">
        <f>SUM($R140:S140)</f>
        <v>0</v>
      </c>
      <c r="AH140" s="112">
        <f>SUM($R140:T140)</f>
        <v>0</v>
      </c>
      <c r="AI140" s="112">
        <f>SUM($R140:U140)</f>
        <v>0</v>
      </c>
      <c r="AJ140" s="112">
        <f>SUM($R140:V140)</f>
        <v>1419</v>
      </c>
      <c r="AK140" s="112">
        <f>SUM($R140:W140)</f>
        <v>1501</v>
      </c>
      <c r="AL140" s="112">
        <f>SUM($R140:X140)</f>
        <v>1501</v>
      </c>
      <c r="AM140" s="112">
        <f>SUM($R140:Y140)</f>
        <v>1501</v>
      </c>
      <c r="AN140" s="112">
        <f>SUM($R140:Z140)</f>
        <v>1501</v>
      </c>
      <c r="AO140" s="112">
        <f>SUM($R140:AA140)</f>
        <v>1501</v>
      </c>
      <c r="AP140" s="112">
        <f>SUM($R140:AB140)</f>
        <v>1501</v>
      </c>
      <c r="AQ140" s="112">
        <f>SUM($R140:AC140)</f>
        <v>1501</v>
      </c>
      <c r="AR140" s="132">
        <f t="shared" si="134"/>
        <v>931.29166666666663</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0</v>
      </c>
      <c r="BW140" s="112">
        <f t="shared" si="150"/>
        <v>0</v>
      </c>
      <c r="BX140" s="112">
        <f t="shared" si="151"/>
        <v>0</v>
      </c>
      <c r="BY140" s="112">
        <f t="shared" si="152"/>
        <v>0</v>
      </c>
      <c r="BZ140" s="112">
        <f t="shared" si="153"/>
        <v>1419</v>
      </c>
      <c r="CA140" s="112">
        <f t="shared" si="154"/>
        <v>82</v>
      </c>
      <c r="CB140" s="112">
        <f t="shared" si="155"/>
        <v>0</v>
      </c>
      <c r="CC140" s="112">
        <f t="shared" si="156"/>
        <v>0</v>
      </c>
      <c r="CD140" s="112">
        <f t="shared" si="157"/>
        <v>0</v>
      </c>
      <c r="CE140" s="112">
        <f t="shared" si="158"/>
        <v>0</v>
      </c>
      <c r="CF140" s="112">
        <f t="shared" si="159"/>
        <v>0</v>
      </c>
      <c r="CG140" s="112">
        <f t="shared" si="160"/>
        <v>0</v>
      </c>
      <c r="CH140" s="112">
        <f t="shared" si="161"/>
        <v>1501</v>
      </c>
      <c r="CI140" s="96"/>
      <c r="CJ140" s="112">
        <f>SUM($BV140:BV140)</f>
        <v>0</v>
      </c>
      <c r="CK140" s="112">
        <f>SUM($BV140:BW140)</f>
        <v>0</v>
      </c>
      <c r="CL140" s="112">
        <f>SUM($BV140:BX140)</f>
        <v>0</v>
      </c>
      <c r="CM140" s="112">
        <f>SUM($BV140:BY140)</f>
        <v>0</v>
      </c>
      <c r="CN140" s="112">
        <f>SUM($BV140:BZ140)</f>
        <v>1419</v>
      </c>
      <c r="CO140" s="112">
        <f>SUM($BV140:CA140)</f>
        <v>1501</v>
      </c>
      <c r="CP140" s="112">
        <f>SUM($BV140:CB140)</f>
        <v>1501</v>
      </c>
      <c r="CQ140" s="112">
        <f>SUM($BV140:CC140)</f>
        <v>1501</v>
      </c>
      <c r="CR140" s="112">
        <f>SUM($BV140:CD140)</f>
        <v>1501</v>
      </c>
      <c r="CS140" s="112">
        <f>SUM($BV140:CE140)</f>
        <v>1501</v>
      </c>
      <c r="CT140" s="112">
        <f>SUM($BV140:CF140)</f>
        <v>1501</v>
      </c>
      <c r="CU140" s="112">
        <f>SUM($BV140:CG140)</f>
        <v>1501</v>
      </c>
      <c r="CV140" s="132">
        <f t="shared" si="162"/>
        <v>931.29166666666663</v>
      </c>
    </row>
    <row r="141" spans="1:100" s="94" customFormat="1" ht="14.4">
      <c r="A141" s="154" t="s">
        <v>509</v>
      </c>
      <c r="B141" s="154" t="s">
        <v>62</v>
      </c>
      <c r="C141" s="154" t="s">
        <v>268</v>
      </c>
      <c r="D141" s="137" t="s">
        <v>583</v>
      </c>
      <c r="E141" s="105" t="s">
        <v>54</v>
      </c>
      <c r="F141" t="s">
        <v>147</v>
      </c>
      <c r="G141" t="s">
        <v>148</v>
      </c>
      <c r="H141" t="s">
        <v>149</v>
      </c>
      <c r="I141" t="s">
        <v>442</v>
      </c>
      <c r="J141" t="s">
        <v>756</v>
      </c>
      <c r="K141" s="154" t="s">
        <v>61</v>
      </c>
      <c r="L141" s="154" t="s">
        <v>47</v>
      </c>
      <c r="M141" s="119" t="str">
        <f t="shared" si="130"/>
        <v>GD.WA</v>
      </c>
      <c r="N141" s="118">
        <v>0</v>
      </c>
      <c r="O141" s="118">
        <v>1</v>
      </c>
      <c r="P141" s="117">
        <f t="shared" si="131"/>
        <v>0</v>
      </c>
      <c r="Q141" s="117">
        <f t="shared" si="132"/>
        <v>11692</v>
      </c>
      <c r="R141" s="112">
        <v>76</v>
      </c>
      <c r="S141" s="112">
        <v>0</v>
      </c>
      <c r="T141" s="112">
        <v>2612</v>
      </c>
      <c r="U141" s="112">
        <v>1330</v>
      </c>
      <c r="V141" s="112">
        <v>1125</v>
      </c>
      <c r="W141" s="112">
        <v>389</v>
      </c>
      <c r="X141" s="112">
        <v>532</v>
      </c>
      <c r="Y141" s="112">
        <v>633</v>
      </c>
      <c r="Z141" s="112">
        <v>1900</v>
      </c>
      <c r="AA141" s="112">
        <v>1862</v>
      </c>
      <c r="AB141" s="112">
        <v>1233</v>
      </c>
      <c r="AC141" s="112">
        <v>0</v>
      </c>
      <c r="AD141" s="112">
        <f t="shared" si="133"/>
        <v>11692</v>
      </c>
      <c r="AE141" s="96"/>
      <c r="AF141" s="112">
        <f>SUM($R141:R141)</f>
        <v>76</v>
      </c>
      <c r="AG141" s="112">
        <f>SUM($R141:S141)</f>
        <v>76</v>
      </c>
      <c r="AH141" s="112">
        <f>SUM($R141:T141)</f>
        <v>2688</v>
      </c>
      <c r="AI141" s="112">
        <f>SUM($R141:U141)</f>
        <v>4018</v>
      </c>
      <c r="AJ141" s="112">
        <f>SUM($R141:V141)</f>
        <v>5143</v>
      </c>
      <c r="AK141" s="112">
        <f>SUM($R141:W141)</f>
        <v>5532</v>
      </c>
      <c r="AL141" s="112">
        <f>SUM($R141:X141)</f>
        <v>6064</v>
      </c>
      <c r="AM141" s="112">
        <f>SUM($R141:Y141)</f>
        <v>6697</v>
      </c>
      <c r="AN141" s="112">
        <f>SUM($R141:Z141)</f>
        <v>8597</v>
      </c>
      <c r="AO141" s="112">
        <f>SUM($R141:AA141)</f>
        <v>10459</v>
      </c>
      <c r="AP141" s="112">
        <f>SUM($R141:AB141)</f>
        <v>11692</v>
      </c>
      <c r="AQ141" s="112">
        <f>SUM($R141:AC141)</f>
        <v>11692</v>
      </c>
      <c r="AR141" s="132">
        <f t="shared" si="134"/>
        <v>5574</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76</v>
      </c>
      <c r="BW141" s="112">
        <f t="shared" si="150"/>
        <v>0</v>
      </c>
      <c r="BX141" s="112">
        <f t="shared" si="151"/>
        <v>2612</v>
      </c>
      <c r="BY141" s="112">
        <f t="shared" si="152"/>
        <v>1330</v>
      </c>
      <c r="BZ141" s="112">
        <f t="shared" si="153"/>
        <v>1125</v>
      </c>
      <c r="CA141" s="112">
        <f t="shared" si="154"/>
        <v>389</v>
      </c>
      <c r="CB141" s="112">
        <f t="shared" si="155"/>
        <v>532</v>
      </c>
      <c r="CC141" s="112">
        <f t="shared" si="156"/>
        <v>633</v>
      </c>
      <c r="CD141" s="112">
        <f t="shared" si="157"/>
        <v>1900</v>
      </c>
      <c r="CE141" s="112">
        <f t="shared" si="158"/>
        <v>1862</v>
      </c>
      <c r="CF141" s="112">
        <f t="shared" si="159"/>
        <v>1233</v>
      </c>
      <c r="CG141" s="112">
        <f t="shared" si="160"/>
        <v>0</v>
      </c>
      <c r="CH141" s="112">
        <f t="shared" si="161"/>
        <v>11692</v>
      </c>
      <c r="CI141" s="96"/>
      <c r="CJ141" s="112">
        <f>SUM($BV141:BV141)</f>
        <v>76</v>
      </c>
      <c r="CK141" s="112">
        <f>SUM($BV141:BW141)</f>
        <v>76</v>
      </c>
      <c r="CL141" s="112">
        <f>SUM($BV141:BX141)</f>
        <v>2688</v>
      </c>
      <c r="CM141" s="112">
        <f>SUM($BV141:BY141)</f>
        <v>4018</v>
      </c>
      <c r="CN141" s="112">
        <f>SUM($BV141:BZ141)</f>
        <v>5143</v>
      </c>
      <c r="CO141" s="112">
        <f>SUM($BV141:CA141)</f>
        <v>5532</v>
      </c>
      <c r="CP141" s="112">
        <f>SUM($BV141:CB141)</f>
        <v>6064</v>
      </c>
      <c r="CQ141" s="112">
        <f>SUM($BV141:CC141)</f>
        <v>6697</v>
      </c>
      <c r="CR141" s="112">
        <f>SUM($BV141:CD141)</f>
        <v>8597</v>
      </c>
      <c r="CS141" s="112">
        <f>SUM($BV141:CE141)</f>
        <v>10459</v>
      </c>
      <c r="CT141" s="112">
        <f>SUM($BV141:CF141)</f>
        <v>11692</v>
      </c>
      <c r="CU141" s="112">
        <f>SUM($BV141:CG141)</f>
        <v>11692</v>
      </c>
      <c r="CV141" s="132">
        <f t="shared" si="162"/>
        <v>5574</v>
      </c>
    </row>
    <row r="142" spans="1:100" s="94" customFormat="1" ht="14.4">
      <c r="A142" s="154" t="s">
        <v>509</v>
      </c>
      <c r="B142" s="154" t="s">
        <v>62</v>
      </c>
      <c r="C142" s="154" t="s">
        <v>268</v>
      </c>
      <c r="D142" s="137" t="s">
        <v>583</v>
      </c>
      <c r="E142" s="105" t="s">
        <v>54</v>
      </c>
      <c r="F142" t="s">
        <v>147</v>
      </c>
      <c r="G142" t="s">
        <v>148</v>
      </c>
      <c r="H142" t="s">
        <v>149</v>
      </c>
      <c r="I142" t="s">
        <v>444</v>
      </c>
      <c r="J142" t="s">
        <v>757</v>
      </c>
      <c r="K142" s="154" t="s">
        <v>61</v>
      </c>
      <c r="L142" s="154" t="s">
        <v>47</v>
      </c>
      <c r="M142" s="119" t="str">
        <f t="shared" si="130"/>
        <v>GD.WA</v>
      </c>
      <c r="N142" s="118">
        <v>0</v>
      </c>
      <c r="O142" s="118">
        <v>1</v>
      </c>
      <c r="P142" s="117">
        <f t="shared" si="131"/>
        <v>0</v>
      </c>
      <c r="Q142" s="117">
        <f t="shared" si="132"/>
        <v>43756</v>
      </c>
      <c r="R142" s="112">
        <v>1017</v>
      </c>
      <c r="S142" s="112">
        <v>713</v>
      </c>
      <c r="T142" s="112">
        <v>3300</v>
      </c>
      <c r="U142" s="112">
        <v>3053</v>
      </c>
      <c r="V142" s="112">
        <v>7862</v>
      </c>
      <c r="W142" s="112">
        <v>8220</v>
      </c>
      <c r="X142" s="112">
        <v>853</v>
      </c>
      <c r="Y142" s="112">
        <v>5135</v>
      </c>
      <c r="Z142" s="112">
        <v>5878</v>
      </c>
      <c r="AA142" s="112">
        <v>6058</v>
      </c>
      <c r="AB142" s="112">
        <v>1240</v>
      </c>
      <c r="AC142" s="112">
        <v>427</v>
      </c>
      <c r="AD142" s="112">
        <f t="shared" si="133"/>
        <v>43756</v>
      </c>
      <c r="AE142" s="96"/>
      <c r="AF142" s="112">
        <f>SUM($R142:R142)</f>
        <v>1017</v>
      </c>
      <c r="AG142" s="112">
        <f>SUM($R142:S142)</f>
        <v>1730</v>
      </c>
      <c r="AH142" s="112">
        <f>SUM($R142:T142)</f>
        <v>5030</v>
      </c>
      <c r="AI142" s="112">
        <f>SUM($R142:U142)</f>
        <v>8083</v>
      </c>
      <c r="AJ142" s="112">
        <f>SUM($R142:V142)</f>
        <v>15945</v>
      </c>
      <c r="AK142" s="112">
        <f>SUM($R142:W142)</f>
        <v>24165</v>
      </c>
      <c r="AL142" s="112">
        <f>SUM($R142:X142)</f>
        <v>25018</v>
      </c>
      <c r="AM142" s="112">
        <f>SUM($R142:Y142)</f>
        <v>30153</v>
      </c>
      <c r="AN142" s="112">
        <f>SUM($R142:Z142)</f>
        <v>36031</v>
      </c>
      <c r="AO142" s="112">
        <f>SUM($R142:AA142)</f>
        <v>42089</v>
      </c>
      <c r="AP142" s="112">
        <f>SUM($R142:AB142)</f>
        <v>43329</v>
      </c>
      <c r="AQ142" s="112">
        <f>SUM($R142:AC142)</f>
        <v>43756</v>
      </c>
      <c r="AR142" s="132">
        <f t="shared" si="134"/>
        <v>21205.666666666668</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1017</v>
      </c>
      <c r="BW142" s="112">
        <f t="shared" si="150"/>
        <v>713</v>
      </c>
      <c r="BX142" s="112">
        <f t="shared" si="151"/>
        <v>3300</v>
      </c>
      <c r="BY142" s="112">
        <f t="shared" si="152"/>
        <v>3053</v>
      </c>
      <c r="BZ142" s="112">
        <f t="shared" si="153"/>
        <v>7862</v>
      </c>
      <c r="CA142" s="112">
        <f t="shared" si="154"/>
        <v>8220</v>
      </c>
      <c r="CB142" s="112">
        <f t="shared" si="155"/>
        <v>853</v>
      </c>
      <c r="CC142" s="112">
        <f t="shared" si="156"/>
        <v>5135</v>
      </c>
      <c r="CD142" s="112">
        <f t="shared" si="157"/>
        <v>5878</v>
      </c>
      <c r="CE142" s="112">
        <f t="shared" si="158"/>
        <v>6058</v>
      </c>
      <c r="CF142" s="112">
        <f t="shared" si="159"/>
        <v>1240</v>
      </c>
      <c r="CG142" s="112">
        <f t="shared" si="160"/>
        <v>427</v>
      </c>
      <c r="CH142" s="112">
        <f t="shared" si="161"/>
        <v>43756</v>
      </c>
      <c r="CI142" s="96"/>
      <c r="CJ142" s="112">
        <f>SUM($BV142:BV142)</f>
        <v>1017</v>
      </c>
      <c r="CK142" s="112">
        <f>SUM($BV142:BW142)</f>
        <v>1730</v>
      </c>
      <c r="CL142" s="112">
        <f>SUM($BV142:BX142)</f>
        <v>5030</v>
      </c>
      <c r="CM142" s="112">
        <f>SUM($BV142:BY142)</f>
        <v>8083</v>
      </c>
      <c r="CN142" s="112">
        <f>SUM($BV142:BZ142)</f>
        <v>15945</v>
      </c>
      <c r="CO142" s="112">
        <f>SUM($BV142:CA142)</f>
        <v>24165</v>
      </c>
      <c r="CP142" s="112">
        <f>SUM($BV142:CB142)</f>
        <v>25018</v>
      </c>
      <c r="CQ142" s="112">
        <f>SUM($BV142:CC142)</f>
        <v>30153</v>
      </c>
      <c r="CR142" s="112">
        <f>SUM($BV142:CD142)</f>
        <v>36031</v>
      </c>
      <c r="CS142" s="112">
        <f>SUM($BV142:CE142)</f>
        <v>42089</v>
      </c>
      <c r="CT142" s="112">
        <f>SUM($BV142:CF142)</f>
        <v>43329</v>
      </c>
      <c r="CU142" s="112">
        <f>SUM($BV142:CG142)</f>
        <v>43756</v>
      </c>
      <c r="CV142" s="132">
        <f t="shared" si="162"/>
        <v>21205.666666666668</v>
      </c>
    </row>
    <row r="143" spans="1:100" s="94" customFormat="1" ht="14.4">
      <c r="A143" s="154" t="s">
        <v>509</v>
      </c>
      <c r="B143" s="154" t="s">
        <v>62</v>
      </c>
      <c r="C143" s="154" t="s">
        <v>20</v>
      </c>
      <c r="D143" s="137" t="s">
        <v>583</v>
      </c>
      <c r="E143" s="105" t="s">
        <v>54</v>
      </c>
      <c r="F143" t="s">
        <v>147</v>
      </c>
      <c r="G143" t="s">
        <v>148</v>
      </c>
      <c r="H143" t="s">
        <v>149</v>
      </c>
      <c r="I143" t="s">
        <v>758</v>
      </c>
      <c r="J143" t="s">
        <v>759</v>
      </c>
      <c r="K143" s="154" t="s">
        <v>61</v>
      </c>
      <c r="L143" s="154" t="s">
        <v>47</v>
      </c>
      <c r="M143" s="119" t="str">
        <f t="shared" si="130"/>
        <v>GD.AA</v>
      </c>
      <c r="N143" s="118">
        <v>0</v>
      </c>
      <c r="O143" s="118">
        <v>0.47411177599999998</v>
      </c>
      <c r="P143" s="117">
        <f t="shared" si="131"/>
        <v>0</v>
      </c>
      <c r="Q143" s="117">
        <f t="shared" si="132"/>
        <v>123069.460702304</v>
      </c>
      <c r="R143" s="112">
        <v>0</v>
      </c>
      <c r="S143" s="112">
        <v>0</v>
      </c>
      <c r="T143" s="112">
        <v>0</v>
      </c>
      <c r="U143" s="112">
        <v>0</v>
      </c>
      <c r="V143" s="112">
        <v>0</v>
      </c>
      <c r="W143" s="112">
        <v>0</v>
      </c>
      <c r="X143" s="112">
        <v>10104</v>
      </c>
      <c r="Y143" s="112">
        <v>10179</v>
      </c>
      <c r="Z143" s="112">
        <v>25034</v>
      </c>
      <c r="AA143" s="112">
        <v>38483</v>
      </c>
      <c r="AB143" s="112">
        <v>175779</v>
      </c>
      <c r="AC143" s="112">
        <v>0</v>
      </c>
      <c r="AD143" s="112">
        <f t="shared" si="133"/>
        <v>259579</v>
      </c>
      <c r="AE143" s="96"/>
      <c r="AF143" s="112">
        <f>SUM($R143:R143)</f>
        <v>0</v>
      </c>
      <c r="AG143" s="112">
        <f>SUM($R143:S143)</f>
        <v>0</v>
      </c>
      <c r="AH143" s="112">
        <f>SUM($R143:T143)</f>
        <v>0</v>
      </c>
      <c r="AI143" s="112">
        <f>SUM($R143:U143)</f>
        <v>0</v>
      </c>
      <c r="AJ143" s="112">
        <f>SUM($R143:V143)</f>
        <v>0</v>
      </c>
      <c r="AK143" s="112">
        <f>SUM($R143:W143)</f>
        <v>0</v>
      </c>
      <c r="AL143" s="112">
        <f>SUM($R143:X143)</f>
        <v>10104</v>
      </c>
      <c r="AM143" s="112">
        <f>SUM($R143:Y143)</f>
        <v>20283</v>
      </c>
      <c r="AN143" s="112">
        <f>SUM($R143:Z143)</f>
        <v>45317</v>
      </c>
      <c r="AO143" s="112">
        <f>SUM($R143:AA143)</f>
        <v>83800</v>
      </c>
      <c r="AP143" s="112">
        <f>SUM($R143:AB143)</f>
        <v>259579</v>
      </c>
      <c r="AQ143" s="112">
        <f>SUM($R143:AC143)</f>
        <v>259579</v>
      </c>
      <c r="AR143" s="132">
        <f t="shared" si="134"/>
        <v>45739.375</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0</v>
      </c>
      <c r="BW143" s="112">
        <f t="shared" si="150"/>
        <v>0</v>
      </c>
      <c r="BX143" s="112">
        <f t="shared" si="151"/>
        <v>0</v>
      </c>
      <c r="BY143" s="112">
        <f t="shared" si="152"/>
        <v>0</v>
      </c>
      <c r="BZ143" s="112">
        <f t="shared" si="153"/>
        <v>0</v>
      </c>
      <c r="CA143" s="112">
        <f t="shared" si="154"/>
        <v>0</v>
      </c>
      <c r="CB143" s="112">
        <f t="shared" si="155"/>
        <v>4790.425384704</v>
      </c>
      <c r="CC143" s="112">
        <f t="shared" si="156"/>
        <v>4825.9837679040002</v>
      </c>
      <c r="CD143" s="112">
        <f t="shared" si="157"/>
        <v>11868.914200383999</v>
      </c>
      <c r="CE143" s="112">
        <f t="shared" si="158"/>
        <v>18245.243475807998</v>
      </c>
      <c r="CF143" s="112">
        <f t="shared" si="159"/>
        <v>83338.893873503999</v>
      </c>
      <c r="CG143" s="112">
        <f t="shared" si="160"/>
        <v>0</v>
      </c>
      <c r="CH143" s="112">
        <f t="shared" si="161"/>
        <v>123069.460702304</v>
      </c>
      <c r="CI143" s="96"/>
      <c r="CJ143" s="112">
        <f>SUM($BV143:BV143)</f>
        <v>0</v>
      </c>
      <c r="CK143" s="112">
        <f>SUM($BV143:BW143)</f>
        <v>0</v>
      </c>
      <c r="CL143" s="112">
        <f>SUM($BV143:BX143)</f>
        <v>0</v>
      </c>
      <c r="CM143" s="112">
        <f>SUM($BV143:BY143)</f>
        <v>0</v>
      </c>
      <c r="CN143" s="112">
        <f>SUM($BV143:BZ143)</f>
        <v>0</v>
      </c>
      <c r="CO143" s="112">
        <f>SUM($BV143:CA143)</f>
        <v>0</v>
      </c>
      <c r="CP143" s="112">
        <f>SUM($BV143:CB143)</f>
        <v>4790.425384704</v>
      </c>
      <c r="CQ143" s="112">
        <f>SUM($BV143:CC143)</f>
        <v>9616.409152608001</v>
      </c>
      <c r="CR143" s="112">
        <f>SUM($BV143:CD143)</f>
        <v>21485.323352992</v>
      </c>
      <c r="CS143" s="112">
        <f>SUM($BV143:CE143)</f>
        <v>39730.566828800002</v>
      </c>
      <c r="CT143" s="112">
        <f>SUM($BV143:CF143)</f>
        <v>123069.460702304</v>
      </c>
      <c r="CU143" s="112">
        <f>SUM($BV143:CG143)</f>
        <v>123069.460702304</v>
      </c>
      <c r="CV143" s="132">
        <f t="shared" si="162"/>
        <v>21685.57631438</v>
      </c>
    </row>
    <row r="144" spans="1:100" s="94" customFormat="1" ht="14.4">
      <c r="A144" s="154" t="s">
        <v>509</v>
      </c>
      <c r="B144" s="154" t="s">
        <v>62</v>
      </c>
      <c r="C144" s="154" t="s">
        <v>21</v>
      </c>
      <c r="D144" s="137" t="s">
        <v>583</v>
      </c>
      <c r="E144" s="105" t="s">
        <v>54</v>
      </c>
      <c r="F144" t="s">
        <v>147</v>
      </c>
      <c r="G144" t="s">
        <v>148</v>
      </c>
      <c r="H144" t="s">
        <v>149</v>
      </c>
      <c r="I144" t="s">
        <v>440</v>
      </c>
      <c r="J144" t="s">
        <v>760</v>
      </c>
      <c r="K144" s="154" t="s">
        <v>61</v>
      </c>
      <c r="L144" s="154" t="s">
        <v>47</v>
      </c>
      <c r="M144" s="119" t="str">
        <f t="shared" si="130"/>
        <v>GD.AN</v>
      </c>
      <c r="N144" s="118">
        <v>0</v>
      </c>
      <c r="O144" s="118">
        <v>0.68679999999999997</v>
      </c>
      <c r="P144" s="117">
        <f t="shared" si="131"/>
        <v>0</v>
      </c>
      <c r="Q144" s="117">
        <f t="shared" si="132"/>
        <v>156629.54759999999</v>
      </c>
      <c r="R144" s="112">
        <v>7255</v>
      </c>
      <c r="S144" s="112">
        <v>18275</v>
      </c>
      <c r="T144" s="112">
        <v>23519</v>
      </c>
      <c r="U144" s="112">
        <v>12865</v>
      </c>
      <c r="V144" s="112">
        <v>28431</v>
      </c>
      <c r="W144" s="112">
        <v>17756</v>
      </c>
      <c r="X144" s="112">
        <v>27622</v>
      </c>
      <c r="Y144" s="112">
        <v>22668</v>
      </c>
      <c r="Z144" s="112">
        <v>15032</v>
      </c>
      <c r="AA144" s="112">
        <v>24392</v>
      </c>
      <c r="AB144" s="112">
        <v>14013</v>
      </c>
      <c r="AC144" s="112">
        <v>16229</v>
      </c>
      <c r="AD144" s="112">
        <f t="shared" si="133"/>
        <v>228057</v>
      </c>
      <c r="AE144" s="96"/>
      <c r="AF144" s="112">
        <f>SUM($R144:R144)</f>
        <v>7255</v>
      </c>
      <c r="AG144" s="112">
        <f>SUM($R144:S144)</f>
        <v>25530</v>
      </c>
      <c r="AH144" s="112">
        <f>SUM($R144:T144)</f>
        <v>49049</v>
      </c>
      <c r="AI144" s="112">
        <f>SUM($R144:U144)</f>
        <v>61914</v>
      </c>
      <c r="AJ144" s="112">
        <f>SUM($R144:V144)</f>
        <v>90345</v>
      </c>
      <c r="AK144" s="112">
        <f>SUM($R144:W144)</f>
        <v>108101</v>
      </c>
      <c r="AL144" s="112">
        <f>SUM($R144:X144)</f>
        <v>135723</v>
      </c>
      <c r="AM144" s="112">
        <f>SUM($R144:Y144)</f>
        <v>158391</v>
      </c>
      <c r="AN144" s="112">
        <f>SUM($R144:Z144)</f>
        <v>173423</v>
      </c>
      <c r="AO144" s="112">
        <f>SUM($R144:AA144)</f>
        <v>197815</v>
      </c>
      <c r="AP144" s="112">
        <f>SUM($R144:AB144)</f>
        <v>211828</v>
      </c>
      <c r="AQ144" s="112">
        <f>SUM($R144:AC144)</f>
        <v>228057</v>
      </c>
      <c r="AR144" s="132">
        <f t="shared" si="134"/>
        <v>111116.875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4982.7339999999995</v>
      </c>
      <c r="BW144" s="112">
        <f t="shared" si="150"/>
        <v>12551.269999999999</v>
      </c>
      <c r="BX144" s="112">
        <f t="shared" si="151"/>
        <v>16152.849199999999</v>
      </c>
      <c r="BY144" s="112">
        <f t="shared" si="152"/>
        <v>8835.6819999999989</v>
      </c>
      <c r="BZ144" s="112">
        <f t="shared" si="153"/>
        <v>19526.410799999998</v>
      </c>
      <c r="CA144" s="112">
        <f t="shared" si="154"/>
        <v>12194.8208</v>
      </c>
      <c r="CB144" s="112">
        <f t="shared" si="155"/>
        <v>18970.7896</v>
      </c>
      <c r="CC144" s="112">
        <f t="shared" si="156"/>
        <v>15568.382399999999</v>
      </c>
      <c r="CD144" s="112">
        <f t="shared" si="157"/>
        <v>10323.9776</v>
      </c>
      <c r="CE144" s="112">
        <f t="shared" si="158"/>
        <v>16752.425599999999</v>
      </c>
      <c r="CF144" s="112">
        <f t="shared" si="159"/>
        <v>9624.1283999999996</v>
      </c>
      <c r="CG144" s="112">
        <f t="shared" si="160"/>
        <v>11146.0772</v>
      </c>
      <c r="CH144" s="112">
        <f t="shared" si="161"/>
        <v>156629.54759999999</v>
      </c>
      <c r="CI144" s="96"/>
      <c r="CJ144" s="112">
        <f>SUM($BV144:BV144)</f>
        <v>4982.7339999999995</v>
      </c>
      <c r="CK144" s="112">
        <f>SUM($BV144:BW144)</f>
        <v>17534.003999999997</v>
      </c>
      <c r="CL144" s="112">
        <f>SUM($BV144:BX144)</f>
        <v>33686.853199999998</v>
      </c>
      <c r="CM144" s="112">
        <f>SUM($BV144:BY144)</f>
        <v>42522.535199999998</v>
      </c>
      <c r="CN144" s="112">
        <f>SUM($BV144:BZ144)</f>
        <v>62048.945999999996</v>
      </c>
      <c r="CO144" s="112">
        <f>SUM($BV144:CA144)</f>
        <v>74243.766799999998</v>
      </c>
      <c r="CP144" s="112">
        <f>SUM($BV144:CB144)</f>
        <v>93214.556400000001</v>
      </c>
      <c r="CQ144" s="112">
        <f>SUM($BV144:CC144)</f>
        <v>108782.9388</v>
      </c>
      <c r="CR144" s="112">
        <f>SUM($BV144:CD144)</f>
        <v>119106.9164</v>
      </c>
      <c r="CS144" s="112">
        <f>SUM($BV144:CE144)</f>
        <v>135859.342</v>
      </c>
      <c r="CT144" s="112">
        <f>SUM($BV144:CF144)</f>
        <v>145483.47039999999</v>
      </c>
      <c r="CU144" s="112">
        <f>SUM($BV144:CG144)</f>
        <v>156629.54759999999</v>
      </c>
      <c r="CV144" s="132">
        <f t="shared" si="162"/>
        <v>76315.069749999995</v>
      </c>
    </row>
    <row r="145" spans="1:100" s="94" customFormat="1" ht="14.4">
      <c r="A145" s="154" t="s">
        <v>509</v>
      </c>
      <c r="B145" s="154" t="s">
        <v>62</v>
      </c>
      <c r="C145" s="154" t="s">
        <v>21</v>
      </c>
      <c r="D145" s="137" t="s">
        <v>583</v>
      </c>
      <c r="E145" s="105" t="s">
        <v>54</v>
      </c>
      <c r="F145" t="s">
        <v>147</v>
      </c>
      <c r="G145" t="s">
        <v>148</v>
      </c>
      <c r="H145" t="s">
        <v>149</v>
      </c>
      <c r="I145" t="s">
        <v>441</v>
      </c>
      <c r="J145" t="s">
        <v>761</v>
      </c>
      <c r="K145" s="154" t="s">
        <v>61</v>
      </c>
      <c r="L145" s="154" t="s">
        <v>47</v>
      </c>
      <c r="M145" s="119" t="str">
        <f t="shared" si="130"/>
        <v>GD.AN</v>
      </c>
      <c r="N145" s="118">
        <v>0</v>
      </c>
      <c r="O145" s="118">
        <v>0.68679999999999997</v>
      </c>
      <c r="P145" s="117">
        <f t="shared" si="131"/>
        <v>0</v>
      </c>
      <c r="Q145" s="117">
        <f t="shared" si="132"/>
        <v>188913.9552</v>
      </c>
      <c r="R145" s="112">
        <v>5744</v>
      </c>
      <c r="S145" s="112">
        <v>2488</v>
      </c>
      <c r="T145" s="112">
        <v>684</v>
      </c>
      <c r="U145" s="112">
        <v>1567</v>
      </c>
      <c r="V145" s="112">
        <v>5826</v>
      </c>
      <c r="W145" s="112">
        <v>11337</v>
      </c>
      <c r="X145" s="112">
        <v>52519</v>
      </c>
      <c r="Y145" s="112">
        <v>41597</v>
      </c>
      <c r="Z145" s="112">
        <v>35441</v>
      </c>
      <c r="AA145" s="112">
        <v>39643</v>
      </c>
      <c r="AB145" s="112">
        <v>40743</v>
      </c>
      <c r="AC145" s="112">
        <v>37475</v>
      </c>
      <c r="AD145" s="112">
        <f t="shared" si="133"/>
        <v>275064</v>
      </c>
      <c r="AE145" s="96"/>
      <c r="AF145" s="112">
        <f>SUM($R145:R145)</f>
        <v>5744</v>
      </c>
      <c r="AG145" s="112">
        <f>SUM($R145:S145)</f>
        <v>8232</v>
      </c>
      <c r="AH145" s="112">
        <f>SUM($R145:T145)</f>
        <v>8916</v>
      </c>
      <c r="AI145" s="112">
        <f>SUM($R145:U145)</f>
        <v>10483</v>
      </c>
      <c r="AJ145" s="112">
        <f>SUM($R145:V145)</f>
        <v>16309</v>
      </c>
      <c r="AK145" s="112">
        <f>SUM($R145:W145)</f>
        <v>27646</v>
      </c>
      <c r="AL145" s="112">
        <f>SUM($R145:X145)</f>
        <v>80165</v>
      </c>
      <c r="AM145" s="112">
        <f>SUM($R145:Y145)</f>
        <v>121762</v>
      </c>
      <c r="AN145" s="112">
        <f>SUM($R145:Z145)</f>
        <v>157203</v>
      </c>
      <c r="AO145" s="112">
        <f>SUM($R145:AA145)</f>
        <v>196846</v>
      </c>
      <c r="AP145" s="112">
        <f>SUM($R145:AB145)</f>
        <v>237589</v>
      </c>
      <c r="AQ145" s="112">
        <f>SUM($R145:AC145)</f>
        <v>275064</v>
      </c>
      <c r="AR145" s="132">
        <f t="shared" si="134"/>
        <v>84035.583333333328</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3944.9791999999998</v>
      </c>
      <c r="BW145" s="112">
        <f t="shared" si="150"/>
        <v>1708.7583999999999</v>
      </c>
      <c r="BX145" s="112">
        <f t="shared" si="151"/>
        <v>469.77119999999996</v>
      </c>
      <c r="BY145" s="112">
        <f t="shared" si="152"/>
        <v>1076.2156</v>
      </c>
      <c r="BZ145" s="112">
        <f t="shared" si="153"/>
        <v>4001.2967999999996</v>
      </c>
      <c r="CA145" s="112">
        <f t="shared" si="154"/>
        <v>7786.2515999999996</v>
      </c>
      <c r="CB145" s="112">
        <f t="shared" si="155"/>
        <v>36070.049200000001</v>
      </c>
      <c r="CC145" s="112">
        <f t="shared" si="156"/>
        <v>28568.819599999999</v>
      </c>
      <c r="CD145" s="112">
        <f t="shared" si="157"/>
        <v>24340.878799999999</v>
      </c>
      <c r="CE145" s="112">
        <f t="shared" si="158"/>
        <v>27226.812399999999</v>
      </c>
      <c r="CF145" s="112">
        <f t="shared" si="159"/>
        <v>27982.292399999998</v>
      </c>
      <c r="CG145" s="112">
        <f t="shared" si="160"/>
        <v>25737.829999999998</v>
      </c>
      <c r="CH145" s="112">
        <f t="shared" si="161"/>
        <v>188913.9552</v>
      </c>
      <c r="CI145" s="96"/>
      <c r="CJ145" s="112">
        <f>SUM($BV145:BV145)</f>
        <v>3944.9791999999998</v>
      </c>
      <c r="CK145" s="112">
        <f>SUM($BV145:BW145)</f>
        <v>5653.7375999999995</v>
      </c>
      <c r="CL145" s="112">
        <f>SUM($BV145:BX145)</f>
        <v>6123.5087999999996</v>
      </c>
      <c r="CM145" s="112">
        <f>SUM($BV145:BY145)</f>
        <v>7199.7243999999992</v>
      </c>
      <c r="CN145" s="112">
        <f>SUM($BV145:BZ145)</f>
        <v>11201.021199999999</v>
      </c>
      <c r="CO145" s="112">
        <f>SUM($BV145:CA145)</f>
        <v>18987.272799999999</v>
      </c>
      <c r="CP145" s="112">
        <f>SUM($BV145:CB145)</f>
        <v>55057.322</v>
      </c>
      <c r="CQ145" s="112">
        <f>SUM($BV145:CC145)</f>
        <v>83626.141600000003</v>
      </c>
      <c r="CR145" s="112">
        <f>SUM($BV145:CD145)</f>
        <v>107967.02040000001</v>
      </c>
      <c r="CS145" s="112">
        <f>SUM($BV145:CE145)</f>
        <v>135193.8328</v>
      </c>
      <c r="CT145" s="112">
        <f>SUM($BV145:CF145)</f>
        <v>163176.12520000001</v>
      </c>
      <c r="CU145" s="112">
        <f>SUM($BV145:CG145)</f>
        <v>188913.9552</v>
      </c>
      <c r="CV145" s="132">
        <f t="shared" si="162"/>
        <v>57715.638633333328</v>
      </c>
    </row>
    <row r="146" spans="1:100" s="94" customFormat="1" ht="14.4">
      <c r="A146" s="154" t="s">
        <v>509</v>
      </c>
      <c r="B146" s="154" t="s">
        <v>62</v>
      </c>
      <c r="C146" s="154" t="s">
        <v>268</v>
      </c>
      <c r="D146" s="137" t="s">
        <v>583</v>
      </c>
      <c r="E146" s="105" t="s">
        <v>54</v>
      </c>
      <c r="F146" t="s">
        <v>147</v>
      </c>
      <c r="G146" t="s">
        <v>148</v>
      </c>
      <c r="H146" t="s">
        <v>149</v>
      </c>
      <c r="I146" t="s">
        <v>443</v>
      </c>
      <c r="J146" t="s">
        <v>762</v>
      </c>
      <c r="K146" s="154" t="s">
        <v>61</v>
      </c>
      <c r="L146" s="154" t="s">
        <v>47</v>
      </c>
      <c r="M146" s="119" t="str">
        <f t="shared" si="130"/>
        <v>GD.WA</v>
      </c>
      <c r="N146" s="118">
        <v>0</v>
      </c>
      <c r="O146" s="118">
        <v>1</v>
      </c>
      <c r="P146" s="117">
        <f t="shared" si="131"/>
        <v>0</v>
      </c>
      <c r="Q146" s="117">
        <f t="shared" si="132"/>
        <v>2560293</v>
      </c>
      <c r="R146" s="112">
        <v>172805</v>
      </c>
      <c r="S146" s="112">
        <v>112496</v>
      </c>
      <c r="T146" s="112">
        <v>143178</v>
      </c>
      <c r="U146" s="112">
        <v>199886</v>
      </c>
      <c r="V146" s="112">
        <v>325035</v>
      </c>
      <c r="W146" s="112">
        <v>416240</v>
      </c>
      <c r="X146" s="112">
        <v>148988</v>
      </c>
      <c r="Y146" s="112">
        <v>244905</v>
      </c>
      <c r="Z146" s="112">
        <v>202002</v>
      </c>
      <c r="AA146" s="112">
        <v>274764</v>
      </c>
      <c r="AB146" s="112">
        <v>190340</v>
      </c>
      <c r="AC146" s="112">
        <v>129654</v>
      </c>
      <c r="AD146" s="112">
        <f t="shared" si="133"/>
        <v>2560293</v>
      </c>
      <c r="AE146" s="96"/>
      <c r="AF146" s="112">
        <f>SUM($R146:R146)</f>
        <v>172805</v>
      </c>
      <c r="AG146" s="112">
        <f>SUM($R146:S146)</f>
        <v>285301</v>
      </c>
      <c r="AH146" s="112">
        <f>SUM($R146:T146)</f>
        <v>428479</v>
      </c>
      <c r="AI146" s="112">
        <f>SUM($R146:U146)</f>
        <v>628365</v>
      </c>
      <c r="AJ146" s="112">
        <f>SUM($R146:V146)</f>
        <v>953400</v>
      </c>
      <c r="AK146" s="112">
        <f>SUM($R146:W146)</f>
        <v>1369640</v>
      </c>
      <c r="AL146" s="112">
        <f>SUM($R146:X146)</f>
        <v>1518628</v>
      </c>
      <c r="AM146" s="112">
        <f>SUM($R146:Y146)</f>
        <v>1763533</v>
      </c>
      <c r="AN146" s="112">
        <f>SUM($R146:Z146)</f>
        <v>1965535</v>
      </c>
      <c r="AO146" s="112">
        <f>SUM($R146:AA146)</f>
        <v>2240299</v>
      </c>
      <c r="AP146" s="112">
        <f>SUM($R146:AB146)</f>
        <v>2430639</v>
      </c>
      <c r="AQ146" s="112">
        <f>SUM($R146:AC146)</f>
        <v>2560293</v>
      </c>
      <c r="AR146" s="132">
        <f t="shared" si="134"/>
        <v>1253064.2083333333</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172805</v>
      </c>
      <c r="BW146" s="112">
        <f t="shared" si="150"/>
        <v>112496</v>
      </c>
      <c r="BX146" s="112">
        <f t="shared" si="151"/>
        <v>143178</v>
      </c>
      <c r="BY146" s="112">
        <f t="shared" si="152"/>
        <v>199886</v>
      </c>
      <c r="BZ146" s="112">
        <f t="shared" si="153"/>
        <v>325035</v>
      </c>
      <c r="CA146" s="112">
        <f t="shared" si="154"/>
        <v>416240</v>
      </c>
      <c r="CB146" s="112">
        <f t="shared" si="155"/>
        <v>148988</v>
      </c>
      <c r="CC146" s="112">
        <f t="shared" si="156"/>
        <v>244905</v>
      </c>
      <c r="CD146" s="112">
        <f t="shared" si="157"/>
        <v>202002</v>
      </c>
      <c r="CE146" s="112">
        <f t="shared" si="158"/>
        <v>274764</v>
      </c>
      <c r="CF146" s="112">
        <f t="shared" si="159"/>
        <v>190340</v>
      </c>
      <c r="CG146" s="112">
        <f t="shared" si="160"/>
        <v>129654</v>
      </c>
      <c r="CH146" s="112">
        <f t="shared" si="161"/>
        <v>2560293</v>
      </c>
      <c r="CI146" s="96"/>
      <c r="CJ146" s="112">
        <f>SUM($BV146:BV146)</f>
        <v>172805</v>
      </c>
      <c r="CK146" s="112">
        <f>SUM($BV146:BW146)</f>
        <v>285301</v>
      </c>
      <c r="CL146" s="112">
        <f>SUM($BV146:BX146)</f>
        <v>428479</v>
      </c>
      <c r="CM146" s="112">
        <f>SUM($BV146:BY146)</f>
        <v>628365</v>
      </c>
      <c r="CN146" s="112">
        <f>SUM($BV146:BZ146)</f>
        <v>953400</v>
      </c>
      <c r="CO146" s="112">
        <f>SUM($BV146:CA146)</f>
        <v>1369640</v>
      </c>
      <c r="CP146" s="112">
        <f>SUM($BV146:CB146)</f>
        <v>1518628</v>
      </c>
      <c r="CQ146" s="112">
        <f>SUM($BV146:CC146)</f>
        <v>1763533</v>
      </c>
      <c r="CR146" s="112">
        <f>SUM($BV146:CD146)</f>
        <v>1965535</v>
      </c>
      <c r="CS146" s="112">
        <f>SUM($BV146:CE146)</f>
        <v>2240299</v>
      </c>
      <c r="CT146" s="112">
        <f>SUM($BV146:CF146)</f>
        <v>2430639</v>
      </c>
      <c r="CU146" s="112">
        <f>SUM($BV146:CG146)</f>
        <v>2560293</v>
      </c>
      <c r="CV146" s="132">
        <f t="shared" si="162"/>
        <v>1253064.2083333333</v>
      </c>
    </row>
    <row r="147" spans="1:100" s="94" customFormat="1" ht="14.4">
      <c r="A147" s="154" t="s">
        <v>864</v>
      </c>
      <c r="B147" s="154" t="s">
        <v>62</v>
      </c>
      <c r="C147" s="154" t="s">
        <v>268</v>
      </c>
      <c r="D147" s="137" t="s">
        <v>53</v>
      </c>
      <c r="E147" s="105" t="s">
        <v>53</v>
      </c>
      <c r="F147" t="s">
        <v>165</v>
      </c>
      <c r="G147" t="s">
        <v>166</v>
      </c>
      <c r="H147" t="s">
        <v>167</v>
      </c>
      <c r="I147" t="s">
        <v>445</v>
      </c>
      <c r="J147" t="s">
        <v>763</v>
      </c>
      <c r="K147" s="154" t="s">
        <v>61</v>
      </c>
      <c r="L147" s="154" t="s">
        <v>47</v>
      </c>
      <c r="M147" s="119" t="str">
        <f t="shared" si="130"/>
        <v>GD.WA</v>
      </c>
      <c r="N147" s="118">
        <v>0</v>
      </c>
      <c r="O147" s="118">
        <v>1</v>
      </c>
      <c r="P147" s="117">
        <f t="shared" si="131"/>
        <v>0</v>
      </c>
      <c r="Q147" s="117">
        <f t="shared" si="132"/>
        <v>514324</v>
      </c>
      <c r="R147" s="112">
        <v>8332</v>
      </c>
      <c r="S147" s="112">
        <v>12762</v>
      </c>
      <c r="T147" s="112">
        <v>10033</v>
      </c>
      <c r="U147" s="112">
        <v>7286</v>
      </c>
      <c r="V147" s="112">
        <v>4651</v>
      </c>
      <c r="W147" s="112">
        <v>10334</v>
      </c>
      <c r="X147" s="112">
        <v>102588</v>
      </c>
      <c r="Y147" s="112">
        <v>74500</v>
      </c>
      <c r="Z147" s="112">
        <v>68076</v>
      </c>
      <c r="AA147" s="112">
        <v>83272</v>
      </c>
      <c r="AB147" s="112">
        <v>65596</v>
      </c>
      <c r="AC147" s="112">
        <v>66894</v>
      </c>
      <c r="AD147" s="112">
        <f t="shared" si="133"/>
        <v>514324</v>
      </c>
      <c r="AE147" s="96"/>
      <c r="AF147" s="112">
        <f>SUM($R147:R147)</f>
        <v>8332</v>
      </c>
      <c r="AG147" s="112">
        <f>SUM($R147:S147)</f>
        <v>21094</v>
      </c>
      <c r="AH147" s="112">
        <f>SUM($R147:T147)</f>
        <v>31127</v>
      </c>
      <c r="AI147" s="112">
        <f>SUM($R147:U147)</f>
        <v>38413</v>
      </c>
      <c r="AJ147" s="112">
        <f>SUM($R147:V147)</f>
        <v>43064</v>
      </c>
      <c r="AK147" s="112">
        <f>SUM($R147:W147)</f>
        <v>53398</v>
      </c>
      <c r="AL147" s="112">
        <f>SUM($R147:X147)</f>
        <v>155986</v>
      </c>
      <c r="AM147" s="112">
        <f>SUM($R147:Y147)</f>
        <v>230486</v>
      </c>
      <c r="AN147" s="112">
        <f>SUM($R147:Z147)</f>
        <v>298562</v>
      </c>
      <c r="AO147" s="112">
        <f>SUM($R147:AA147)</f>
        <v>381834</v>
      </c>
      <c r="AP147" s="112">
        <f>SUM($R147:AB147)</f>
        <v>447430</v>
      </c>
      <c r="AQ147" s="112">
        <f>SUM($R147:AC147)</f>
        <v>514324</v>
      </c>
      <c r="AR147" s="132">
        <f t="shared" si="134"/>
        <v>163907.33333333334</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8332</v>
      </c>
      <c r="BW147" s="112">
        <f t="shared" si="150"/>
        <v>12762</v>
      </c>
      <c r="BX147" s="112">
        <f t="shared" si="151"/>
        <v>10033</v>
      </c>
      <c r="BY147" s="112">
        <f t="shared" si="152"/>
        <v>7286</v>
      </c>
      <c r="BZ147" s="112">
        <f t="shared" si="153"/>
        <v>4651</v>
      </c>
      <c r="CA147" s="112">
        <f t="shared" si="154"/>
        <v>10334</v>
      </c>
      <c r="CB147" s="112">
        <f t="shared" si="155"/>
        <v>102588</v>
      </c>
      <c r="CC147" s="112">
        <f t="shared" si="156"/>
        <v>74500</v>
      </c>
      <c r="CD147" s="112">
        <f t="shared" si="157"/>
        <v>68076</v>
      </c>
      <c r="CE147" s="112">
        <f t="shared" si="158"/>
        <v>83272</v>
      </c>
      <c r="CF147" s="112">
        <f t="shared" si="159"/>
        <v>65596</v>
      </c>
      <c r="CG147" s="112">
        <f t="shared" si="160"/>
        <v>66894</v>
      </c>
      <c r="CH147" s="112">
        <f t="shared" si="161"/>
        <v>514324</v>
      </c>
      <c r="CI147" s="96"/>
      <c r="CJ147" s="112">
        <f>SUM($BV147:BV147)</f>
        <v>8332</v>
      </c>
      <c r="CK147" s="112">
        <f>SUM($BV147:BW147)</f>
        <v>21094</v>
      </c>
      <c r="CL147" s="112">
        <f>SUM($BV147:BX147)</f>
        <v>31127</v>
      </c>
      <c r="CM147" s="112">
        <f>SUM($BV147:BY147)</f>
        <v>38413</v>
      </c>
      <c r="CN147" s="112">
        <f>SUM($BV147:BZ147)</f>
        <v>43064</v>
      </c>
      <c r="CO147" s="112">
        <f>SUM($BV147:CA147)</f>
        <v>53398</v>
      </c>
      <c r="CP147" s="112">
        <f>SUM($BV147:CB147)</f>
        <v>155986</v>
      </c>
      <c r="CQ147" s="112">
        <f>SUM($BV147:CC147)</f>
        <v>230486</v>
      </c>
      <c r="CR147" s="112">
        <f>SUM($BV147:CD147)</f>
        <v>298562</v>
      </c>
      <c r="CS147" s="112">
        <f>SUM($BV147:CE147)</f>
        <v>381834</v>
      </c>
      <c r="CT147" s="112">
        <f>SUM($BV147:CF147)</f>
        <v>447430</v>
      </c>
      <c r="CU147" s="112">
        <f>SUM($BV147:CG147)</f>
        <v>514324</v>
      </c>
      <c r="CV147" s="132">
        <f t="shared" si="162"/>
        <v>163907.33333333334</v>
      </c>
    </row>
    <row r="148" spans="1:100" s="94" customFormat="1" ht="14.4">
      <c r="A148" s="154" t="s">
        <v>864</v>
      </c>
      <c r="B148" s="154" t="s">
        <v>62</v>
      </c>
      <c r="C148" s="154" t="s">
        <v>268</v>
      </c>
      <c r="D148" s="137" t="s">
        <v>53</v>
      </c>
      <c r="E148" s="105" t="s">
        <v>53</v>
      </c>
      <c r="F148" t="s">
        <v>162</v>
      </c>
      <c r="G148" t="s">
        <v>163</v>
      </c>
      <c r="H148" t="s">
        <v>164</v>
      </c>
      <c r="I148" t="s">
        <v>448</v>
      </c>
      <c r="J148" t="s">
        <v>764</v>
      </c>
      <c r="K148" s="154" t="s">
        <v>61</v>
      </c>
      <c r="L148" s="154" t="s">
        <v>47</v>
      </c>
      <c r="M148" s="119" t="str">
        <f t="shared" si="130"/>
        <v>GD.WA</v>
      </c>
      <c r="N148" s="118">
        <v>0</v>
      </c>
      <c r="O148" s="118">
        <v>1</v>
      </c>
      <c r="P148" s="117">
        <f t="shared" si="131"/>
        <v>0</v>
      </c>
      <c r="Q148" s="117">
        <f t="shared" si="132"/>
        <v>65359</v>
      </c>
      <c r="R148" s="112">
        <v>0</v>
      </c>
      <c r="S148" s="112">
        <v>0</v>
      </c>
      <c r="T148" s="112">
        <v>0</v>
      </c>
      <c r="U148" s="112">
        <v>735</v>
      </c>
      <c r="V148" s="112">
        <v>0</v>
      </c>
      <c r="W148" s="112">
        <v>16</v>
      </c>
      <c r="X148" s="112">
        <v>6596</v>
      </c>
      <c r="Y148" s="112">
        <v>8179</v>
      </c>
      <c r="Z148" s="112">
        <v>12654</v>
      </c>
      <c r="AA148" s="112">
        <v>8429</v>
      </c>
      <c r="AB148" s="112">
        <v>14972</v>
      </c>
      <c r="AC148" s="112">
        <v>13778</v>
      </c>
      <c r="AD148" s="112">
        <f t="shared" si="133"/>
        <v>65359</v>
      </c>
      <c r="AE148" s="96"/>
      <c r="AF148" s="112">
        <f>SUM($R148:R148)</f>
        <v>0</v>
      </c>
      <c r="AG148" s="112">
        <f>SUM($R148:S148)</f>
        <v>0</v>
      </c>
      <c r="AH148" s="112">
        <f>SUM($R148:T148)</f>
        <v>0</v>
      </c>
      <c r="AI148" s="112">
        <f>SUM($R148:U148)</f>
        <v>735</v>
      </c>
      <c r="AJ148" s="112">
        <f>SUM($R148:V148)</f>
        <v>735</v>
      </c>
      <c r="AK148" s="112">
        <f>SUM($R148:W148)</f>
        <v>751</v>
      </c>
      <c r="AL148" s="112">
        <f>SUM($R148:X148)</f>
        <v>7347</v>
      </c>
      <c r="AM148" s="112">
        <f>SUM($R148:Y148)</f>
        <v>15526</v>
      </c>
      <c r="AN148" s="112">
        <f>SUM($R148:Z148)</f>
        <v>28180</v>
      </c>
      <c r="AO148" s="112">
        <f>SUM($R148:AA148)</f>
        <v>36609</v>
      </c>
      <c r="AP148" s="112">
        <f>SUM($R148:AB148)</f>
        <v>51581</v>
      </c>
      <c r="AQ148" s="112">
        <f>SUM($R148:AC148)</f>
        <v>65359</v>
      </c>
      <c r="AR148" s="132">
        <f t="shared" si="134"/>
        <v>14511.958333333334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0</v>
      </c>
      <c r="BW148" s="112">
        <f t="shared" si="150"/>
        <v>0</v>
      </c>
      <c r="BX148" s="112">
        <f t="shared" si="151"/>
        <v>0</v>
      </c>
      <c r="BY148" s="112">
        <f t="shared" si="152"/>
        <v>735</v>
      </c>
      <c r="BZ148" s="112">
        <f t="shared" si="153"/>
        <v>0</v>
      </c>
      <c r="CA148" s="112">
        <f t="shared" si="154"/>
        <v>16</v>
      </c>
      <c r="CB148" s="112">
        <f t="shared" si="155"/>
        <v>6596</v>
      </c>
      <c r="CC148" s="112">
        <f t="shared" si="156"/>
        <v>8179</v>
      </c>
      <c r="CD148" s="112">
        <f t="shared" si="157"/>
        <v>12654</v>
      </c>
      <c r="CE148" s="112">
        <f t="shared" si="158"/>
        <v>8429</v>
      </c>
      <c r="CF148" s="112">
        <f t="shared" si="159"/>
        <v>14972</v>
      </c>
      <c r="CG148" s="112">
        <f t="shared" si="160"/>
        <v>13778</v>
      </c>
      <c r="CH148" s="112">
        <f t="shared" si="161"/>
        <v>65359</v>
      </c>
      <c r="CI148" s="96"/>
      <c r="CJ148" s="112">
        <f>SUM($BV148:BV148)</f>
        <v>0</v>
      </c>
      <c r="CK148" s="112">
        <f>SUM($BV148:BW148)</f>
        <v>0</v>
      </c>
      <c r="CL148" s="112">
        <f>SUM($BV148:BX148)</f>
        <v>0</v>
      </c>
      <c r="CM148" s="112">
        <f>SUM($BV148:BY148)</f>
        <v>735</v>
      </c>
      <c r="CN148" s="112">
        <f>SUM($BV148:BZ148)</f>
        <v>735</v>
      </c>
      <c r="CO148" s="112">
        <f>SUM($BV148:CA148)</f>
        <v>751</v>
      </c>
      <c r="CP148" s="112">
        <f>SUM($BV148:CB148)</f>
        <v>7347</v>
      </c>
      <c r="CQ148" s="112">
        <f>SUM($BV148:CC148)</f>
        <v>15526</v>
      </c>
      <c r="CR148" s="112">
        <f>SUM($BV148:CD148)</f>
        <v>28180</v>
      </c>
      <c r="CS148" s="112">
        <f>SUM($BV148:CE148)</f>
        <v>36609</v>
      </c>
      <c r="CT148" s="112">
        <f>SUM($BV148:CF148)</f>
        <v>51581</v>
      </c>
      <c r="CU148" s="112">
        <f>SUM($BV148:CG148)</f>
        <v>65359</v>
      </c>
      <c r="CV148" s="132">
        <f t="shared" si="162"/>
        <v>14511.958333333334</v>
      </c>
    </row>
    <row r="149" spans="1:100" s="94" customFormat="1" ht="14.4">
      <c r="A149" s="154" t="s">
        <v>864</v>
      </c>
      <c r="B149" s="154" t="s">
        <v>62</v>
      </c>
      <c r="C149" s="154" t="s">
        <v>20</v>
      </c>
      <c r="D149" s="137" t="s">
        <v>53</v>
      </c>
      <c r="E149" s="105" t="s">
        <v>53</v>
      </c>
      <c r="F149" t="s">
        <v>162</v>
      </c>
      <c r="G149" t="s">
        <v>163</v>
      </c>
      <c r="H149" t="s">
        <v>164</v>
      </c>
      <c r="I149" t="s">
        <v>765</v>
      </c>
      <c r="J149" t="s">
        <v>766</v>
      </c>
      <c r="K149" s="154" t="s">
        <v>61</v>
      </c>
      <c r="L149" s="154" t="s">
        <v>47</v>
      </c>
      <c r="M149" s="119" t="str">
        <f t="shared" si="130"/>
        <v>GD.AA</v>
      </c>
      <c r="N149" s="118">
        <v>0</v>
      </c>
      <c r="O149" s="118">
        <v>0.47411177599999998</v>
      </c>
      <c r="P149" s="117">
        <f t="shared" si="131"/>
        <v>0</v>
      </c>
      <c r="Q149" s="117">
        <f t="shared" si="132"/>
        <v>127639.424111168</v>
      </c>
      <c r="R149" s="112">
        <v>23675</v>
      </c>
      <c r="S149" s="112">
        <v>61173</v>
      </c>
      <c r="T149" s="112">
        <v>5180</v>
      </c>
      <c r="U149" s="112">
        <v>80018</v>
      </c>
      <c r="V149" s="112">
        <v>70972</v>
      </c>
      <c r="W149" s="112">
        <v>28200</v>
      </c>
      <c r="X149" s="112">
        <v>0</v>
      </c>
      <c r="Y149" s="112">
        <v>0</v>
      </c>
      <c r="Z149" s="112">
        <v>0</v>
      </c>
      <c r="AA149" s="112">
        <v>0</v>
      </c>
      <c r="AB149" s="112">
        <v>0</v>
      </c>
      <c r="AC149" s="112">
        <v>0</v>
      </c>
      <c r="AD149" s="112">
        <f t="shared" si="133"/>
        <v>269218</v>
      </c>
      <c r="AE149" s="96"/>
      <c r="AF149" s="112">
        <f>SUM($R149:R149)</f>
        <v>23675</v>
      </c>
      <c r="AG149" s="112">
        <f>SUM($R149:S149)</f>
        <v>84848</v>
      </c>
      <c r="AH149" s="112">
        <f>SUM($R149:T149)</f>
        <v>90028</v>
      </c>
      <c r="AI149" s="112">
        <f>SUM($R149:U149)</f>
        <v>170046</v>
      </c>
      <c r="AJ149" s="112">
        <f>SUM($R149:V149)</f>
        <v>241018</v>
      </c>
      <c r="AK149" s="112">
        <f>SUM($R149:W149)</f>
        <v>269218</v>
      </c>
      <c r="AL149" s="112">
        <f>SUM($R149:X149)</f>
        <v>269218</v>
      </c>
      <c r="AM149" s="112">
        <f>SUM($R149:Y149)</f>
        <v>269218</v>
      </c>
      <c r="AN149" s="112">
        <f>SUM($R149:Z149)</f>
        <v>269218</v>
      </c>
      <c r="AO149" s="112">
        <f>SUM($R149:AA149)</f>
        <v>269218</v>
      </c>
      <c r="AP149" s="112">
        <f>SUM($R149:AB149)</f>
        <v>269218</v>
      </c>
      <c r="AQ149" s="112">
        <f>SUM($R149:AC149)</f>
        <v>269218</v>
      </c>
      <c r="AR149" s="132">
        <f t="shared" si="134"/>
        <v>196627.66666666666</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11224.5962968</v>
      </c>
      <c r="BW149" s="112">
        <f t="shared" si="150"/>
        <v>29002.839673248</v>
      </c>
      <c r="BX149" s="112">
        <f t="shared" si="151"/>
        <v>2455.8989996800001</v>
      </c>
      <c r="BY149" s="112">
        <f t="shared" si="152"/>
        <v>37937.476091967997</v>
      </c>
      <c r="BZ149" s="112">
        <f t="shared" si="153"/>
        <v>33648.660966272</v>
      </c>
      <c r="CA149" s="112">
        <f t="shared" si="154"/>
        <v>13369.9520832</v>
      </c>
      <c r="CB149" s="112">
        <f t="shared" si="155"/>
        <v>0</v>
      </c>
      <c r="CC149" s="112">
        <f t="shared" si="156"/>
        <v>0</v>
      </c>
      <c r="CD149" s="112">
        <f t="shared" si="157"/>
        <v>0</v>
      </c>
      <c r="CE149" s="112">
        <f t="shared" si="158"/>
        <v>0</v>
      </c>
      <c r="CF149" s="112">
        <f t="shared" si="159"/>
        <v>0</v>
      </c>
      <c r="CG149" s="112">
        <f t="shared" si="160"/>
        <v>0</v>
      </c>
      <c r="CH149" s="112">
        <f t="shared" si="161"/>
        <v>127639.424111168</v>
      </c>
      <c r="CI149" s="96"/>
      <c r="CJ149" s="112">
        <f>SUM($BV149:BV149)</f>
        <v>11224.5962968</v>
      </c>
      <c r="CK149" s="112">
        <f>SUM($BV149:BW149)</f>
        <v>40227.435970047998</v>
      </c>
      <c r="CL149" s="112">
        <f>SUM($BV149:BX149)</f>
        <v>42683.334969727999</v>
      </c>
      <c r="CM149" s="112">
        <f>SUM($BV149:BY149)</f>
        <v>80620.811061696004</v>
      </c>
      <c r="CN149" s="112">
        <f>SUM($BV149:BZ149)</f>
        <v>114269.472027968</v>
      </c>
      <c r="CO149" s="112">
        <f>SUM($BV149:CA149)</f>
        <v>127639.424111168</v>
      </c>
      <c r="CP149" s="112">
        <f>SUM($BV149:CB149)</f>
        <v>127639.424111168</v>
      </c>
      <c r="CQ149" s="112">
        <f>SUM($BV149:CC149)</f>
        <v>127639.424111168</v>
      </c>
      <c r="CR149" s="112">
        <f>SUM($BV149:CD149)</f>
        <v>127639.424111168</v>
      </c>
      <c r="CS149" s="112">
        <f>SUM($BV149:CE149)</f>
        <v>127639.424111168</v>
      </c>
      <c r="CT149" s="112">
        <f>SUM($BV149:CF149)</f>
        <v>127639.424111168</v>
      </c>
      <c r="CU149" s="112">
        <f>SUM($BV149:CG149)</f>
        <v>127639.424111168</v>
      </c>
      <c r="CV149" s="132">
        <f t="shared" si="162"/>
        <v>93223.492254069322</v>
      </c>
    </row>
    <row r="150" spans="1:100" s="94" customFormat="1" ht="14.4">
      <c r="A150" s="154" t="s">
        <v>864</v>
      </c>
      <c r="B150" s="154" t="s">
        <v>62</v>
      </c>
      <c r="C150" s="154" t="s">
        <v>268</v>
      </c>
      <c r="D150" s="137" t="s">
        <v>53</v>
      </c>
      <c r="E150" s="105" t="s">
        <v>53</v>
      </c>
      <c r="F150" t="s">
        <v>162</v>
      </c>
      <c r="G150" t="s">
        <v>163</v>
      </c>
      <c r="H150" t="s">
        <v>164</v>
      </c>
      <c r="I150" t="s">
        <v>447</v>
      </c>
      <c r="J150" t="s">
        <v>767</v>
      </c>
      <c r="K150" s="154" t="s">
        <v>61</v>
      </c>
      <c r="L150" s="154" t="s">
        <v>47</v>
      </c>
      <c r="M150" s="119" t="str">
        <f t="shared" si="130"/>
        <v>GD.WA</v>
      </c>
      <c r="N150" s="118">
        <v>0</v>
      </c>
      <c r="O150" s="118">
        <v>1</v>
      </c>
      <c r="P150" s="117">
        <f t="shared" si="131"/>
        <v>0</v>
      </c>
      <c r="Q150" s="117">
        <f t="shared" si="132"/>
        <v>510583</v>
      </c>
      <c r="R150" s="112">
        <v>533</v>
      </c>
      <c r="S150" s="112">
        <v>3328</v>
      </c>
      <c r="T150" s="112">
        <v>15716</v>
      </c>
      <c r="U150" s="112">
        <v>39715</v>
      </c>
      <c r="V150" s="112">
        <v>217721</v>
      </c>
      <c r="W150" s="112">
        <v>176271</v>
      </c>
      <c r="X150" s="112">
        <v>9045</v>
      </c>
      <c r="Y150" s="112">
        <v>3870</v>
      </c>
      <c r="Z150" s="112">
        <v>21679</v>
      </c>
      <c r="AA150" s="112">
        <v>1945</v>
      </c>
      <c r="AB150" s="112">
        <v>3009</v>
      </c>
      <c r="AC150" s="112">
        <v>17751</v>
      </c>
      <c r="AD150" s="112">
        <f t="shared" si="133"/>
        <v>510583</v>
      </c>
      <c r="AE150" s="96"/>
      <c r="AF150" s="112">
        <f>SUM($R150:R150)</f>
        <v>533</v>
      </c>
      <c r="AG150" s="112">
        <f>SUM($R150:S150)</f>
        <v>3861</v>
      </c>
      <c r="AH150" s="112">
        <f>SUM($R150:T150)</f>
        <v>19577</v>
      </c>
      <c r="AI150" s="112">
        <f>SUM($R150:U150)</f>
        <v>59292</v>
      </c>
      <c r="AJ150" s="112">
        <f>SUM($R150:V150)</f>
        <v>277013</v>
      </c>
      <c r="AK150" s="112">
        <f>SUM($R150:W150)</f>
        <v>453284</v>
      </c>
      <c r="AL150" s="112">
        <f>SUM($R150:X150)</f>
        <v>462329</v>
      </c>
      <c r="AM150" s="112">
        <f>SUM($R150:Y150)</f>
        <v>466199</v>
      </c>
      <c r="AN150" s="112">
        <f>SUM($R150:Z150)</f>
        <v>487878</v>
      </c>
      <c r="AO150" s="112">
        <f>SUM($R150:AA150)</f>
        <v>489823</v>
      </c>
      <c r="AP150" s="112">
        <f>SUM($R150:AB150)</f>
        <v>492832</v>
      </c>
      <c r="AQ150" s="112">
        <f>SUM($R150:AC150)</f>
        <v>510583</v>
      </c>
      <c r="AR150" s="132">
        <f t="shared" si="134"/>
        <v>288992.70833333331</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533</v>
      </c>
      <c r="BW150" s="112">
        <f t="shared" si="150"/>
        <v>3328</v>
      </c>
      <c r="BX150" s="112">
        <f t="shared" si="151"/>
        <v>15716</v>
      </c>
      <c r="BY150" s="112">
        <f t="shared" si="152"/>
        <v>39715</v>
      </c>
      <c r="BZ150" s="112">
        <f t="shared" si="153"/>
        <v>217721</v>
      </c>
      <c r="CA150" s="112">
        <f t="shared" si="154"/>
        <v>176271</v>
      </c>
      <c r="CB150" s="112">
        <f t="shared" si="155"/>
        <v>9045</v>
      </c>
      <c r="CC150" s="112">
        <f t="shared" si="156"/>
        <v>3870</v>
      </c>
      <c r="CD150" s="112">
        <f t="shared" si="157"/>
        <v>21679</v>
      </c>
      <c r="CE150" s="112">
        <f t="shared" si="158"/>
        <v>1945</v>
      </c>
      <c r="CF150" s="112">
        <f t="shared" si="159"/>
        <v>3009</v>
      </c>
      <c r="CG150" s="112">
        <f t="shared" si="160"/>
        <v>17751</v>
      </c>
      <c r="CH150" s="112">
        <f t="shared" si="161"/>
        <v>510583</v>
      </c>
      <c r="CI150" s="96"/>
      <c r="CJ150" s="112">
        <f>SUM($BV150:BV150)</f>
        <v>533</v>
      </c>
      <c r="CK150" s="112">
        <f>SUM($BV150:BW150)</f>
        <v>3861</v>
      </c>
      <c r="CL150" s="112">
        <f>SUM($BV150:BX150)</f>
        <v>19577</v>
      </c>
      <c r="CM150" s="112">
        <f>SUM($BV150:BY150)</f>
        <v>59292</v>
      </c>
      <c r="CN150" s="112">
        <f>SUM($BV150:BZ150)</f>
        <v>277013</v>
      </c>
      <c r="CO150" s="112">
        <f>SUM($BV150:CA150)</f>
        <v>453284</v>
      </c>
      <c r="CP150" s="112">
        <f>SUM($BV150:CB150)</f>
        <v>462329</v>
      </c>
      <c r="CQ150" s="112">
        <f>SUM($BV150:CC150)</f>
        <v>466199</v>
      </c>
      <c r="CR150" s="112">
        <f>SUM($BV150:CD150)</f>
        <v>487878</v>
      </c>
      <c r="CS150" s="112">
        <f>SUM($BV150:CE150)</f>
        <v>489823</v>
      </c>
      <c r="CT150" s="112">
        <f>SUM($BV150:CF150)</f>
        <v>492832</v>
      </c>
      <c r="CU150" s="112">
        <f>SUM($BV150:CG150)</f>
        <v>510583</v>
      </c>
      <c r="CV150" s="132">
        <f t="shared" si="162"/>
        <v>288992.70833333331</v>
      </c>
    </row>
    <row r="151" spans="1:100" s="94" customFormat="1" ht="14.4">
      <c r="A151" s="154" t="s">
        <v>864</v>
      </c>
      <c r="B151" s="154" t="s">
        <v>62</v>
      </c>
      <c r="C151" s="154" t="s">
        <v>268</v>
      </c>
      <c r="D151" s="137" t="s">
        <v>53</v>
      </c>
      <c r="E151" s="105" t="s">
        <v>53</v>
      </c>
      <c r="F151" t="s">
        <v>162</v>
      </c>
      <c r="G151" t="s">
        <v>163</v>
      </c>
      <c r="H151" t="s">
        <v>164</v>
      </c>
      <c r="I151" t="s">
        <v>446</v>
      </c>
      <c r="J151" t="s">
        <v>768</v>
      </c>
      <c r="K151" s="154" t="s">
        <v>61</v>
      </c>
      <c r="L151" s="154" t="s">
        <v>47</v>
      </c>
      <c r="M151" s="119" t="str">
        <f t="shared" si="130"/>
        <v>GD.WA</v>
      </c>
      <c r="N151" s="118">
        <v>0</v>
      </c>
      <c r="O151" s="118">
        <v>1</v>
      </c>
      <c r="P151" s="117">
        <f t="shared" si="131"/>
        <v>0</v>
      </c>
      <c r="Q151" s="117">
        <f t="shared" si="132"/>
        <v>10226578</v>
      </c>
      <c r="R151" s="112">
        <v>143889</v>
      </c>
      <c r="S151" s="112">
        <v>157802</v>
      </c>
      <c r="T151" s="112">
        <v>539471</v>
      </c>
      <c r="U151" s="112">
        <v>87435</v>
      </c>
      <c r="V151" s="112">
        <v>800327</v>
      </c>
      <c r="W151" s="112">
        <v>1170402</v>
      </c>
      <c r="X151" s="112">
        <v>1655592</v>
      </c>
      <c r="Y151" s="112">
        <v>1703401</v>
      </c>
      <c r="Z151" s="112">
        <v>1659196</v>
      </c>
      <c r="AA151" s="112">
        <v>1517953</v>
      </c>
      <c r="AB151" s="112">
        <v>553411</v>
      </c>
      <c r="AC151" s="112">
        <v>237699</v>
      </c>
      <c r="AD151" s="112">
        <f t="shared" si="133"/>
        <v>10226578</v>
      </c>
      <c r="AE151" s="96"/>
      <c r="AF151" s="112">
        <f>SUM($R151:R151)</f>
        <v>143889</v>
      </c>
      <c r="AG151" s="112">
        <f>SUM($R151:S151)</f>
        <v>301691</v>
      </c>
      <c r="AH151" s="112">
        <f>SUM($R151:T151)</f>
        <v>841162</v>
      </c>
      <c r="AI151" s="112">
        <f>SUM($R151:U151)</f>
        <v>928597</v>
      </c>
      <c r="AJ151" s="112">
        <f>SUM($R151:V151)</f>
        <v>1728924</v>
      </c>
      <c r="AK151" s="112">
        <f>SUM($R151:W151)</f>
        <v>2899326</v>
      </c>
      <c r="AL151" s="112">
        <f>SUM($R151:X151)</f>
        <v>4554918</v>
      </c>
      <c r="AM151" s="112">
        <f>SUM($R151:Y151)</f>
        <v>6258319</v>
      </c>
      <c r="AN151" s="112">
        <f>SUM($R151:Z151)</f>
        <v>7917515</v>
      </c>
      <c r="AO151" s="112">
        <f>SUM($R151:AA151)</f>
        <v>9435468</v>
      </c>
      <c r="AP151" s="112">
        <f>SUM($R151:AB151)</f>
        <v>9988879</v>
      </c>
      <c r="AQ151" s="112">
        <f>SUM($R151:AC151)</f>
        <v>10226578</v>
      </c>
      <c r="AR151" s="132">
        <f t="shared" si="134"/>
        <v>4175998.0833333335</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143889</v>
      </c>
      <c r="BW151" s="112">
        <f t="shared" si="150"/>
        <v>157802</v>
      </c>
      <c r="BX151" s="112">
        <f t="shared" si="151"/>
        <v>539471</v>
      </c>
      <c r="BY151" s="112">
        <f t="shared" si="152"/>
        <v>87435</v>
      </c>
      <c r="BZ151" s="112">
        <f t="shared" si="153"/>
        <v>800327</v>
      </c>
      <c r="CA151" s="112">
        <f t="shared" si="154"/>
        <v>1170402</v>
      </c>
      <c r="CB151" s="112">
        <f t="shared" si="155"/>
        <v>1655592</v>
      </c>
      <c r="CC151" s="112">
        <f t="shared" si="156"/>
        <v>1703401</v>
      </c>
      <c r="CD151" s="112">
        <f t="shared" si="157"/>
        <v>1659196</v>
      </c>
      <c r="CE151" s="112">
        <f t="shared" si="158"/>
        <v>1517953</v>
      </c>
      <c r="CF151" s="112">
        <f t="shared" si="159"/>
        <v>553411</v>
      </c>
      <c r="CG151" s="112">
        <f t="shared" si="160"/>
        <v>237699</v>
      </c>
      <c r="CH151" s="112">
        <f t="shared" si="161"/>
        <v>10226578</v>
      </c>
      <c r="CI151" s="96"/>
      <c r="CJ151" s="112">
        <f>SUM($BV151:BV151)</f>
        <v>143889</v>
      </c>
      <c r="CK151" s="112">
        <f>SUM($BV151:BW151)</f>
        <v>301691</v>
      </c>
      <c r="CL151" s="112">
        <f>SUM($BV151:BX151)</f>
        <v>841162</v>
      </c>
      <c r="CM151" s="112">
        <f>SUM($BV151:BY151)</f>
        <v>928597</v>
      </c>
      <c r="CN151" s="112">
        <f>SUM($BV151:BZ151)</f>
        <v>1728924</v>
      </c>
      <c r="CO151" s="112">
        <f>SUM($BV151:CA151)</f>
        <v>2899326</v>
      </c>
      <c r="CP151" s="112">
        <f>SUM($BV151:CB151)</f>
        <v>4554918</v>
      </c>
      <c r="CQ151" s="112">
        <f>SUM($BV151:CC151)</f>
        <v>6258319</v>
      </c>
      <c r="CR151" s="112">
        <f>SUM($BV151:CD151)</f>
        <v>7917515</v>
      </c>
      <c r="CS151" s="112">
        <f>SUM($BV151:CE151)</f>
        <v>9435468</v>
      </c>
      <c r="CT151" s="112">
        <f>SUM($BV151:CF151)</f>
        <v>9988879</v>
      </c>
      <c r="CU151" s="112">
        <f>SUM($BV151:CG151)</f>
        <v>10226578</v>
      </c>
      <c r="CV151" s="132">
        <f t="shared" si="162"/>
        <v>4175998.0833333335</v>
      </c>
    </row>
    <row r="152" spans="1:100" s="94" customFormat="1" ht="14.4">
      <c r="A152" s="154" t="s">
        <v>864</v>
      </c>
      <c r="B152" s="154" t="s">
        <v>62</v>
      </c>
      <c r="C152" s="154" t="s">
        <v>268</v>
      </c>
      <c r="D152" s="137" t="s">
        <v>53</v>
      </c>
      <c r="E152" s="105" t="s">
        <v>53</v>
      </c>
      <c r="F152" t="s">
        <v>168</v>
      </c>
      <c r="G152" t="s">
        <v>169</v>
      </c>
      <c r="H152" t="s">
        <v>170</v>
      </c>
      <c r="I152" t="s">
        <v>449</v>
      </c>
      <c r="J152" t="s">
        <v>769</v>
      </c>
      <c r="K152" s="154" t="s">
        <v>61</v>
      </c>
      <c r="L152" s="154" t="s">
        <v>47</v>
      </c>
      <c r="M152" s="119" t="str">
        <f t="shared" si="130"/>
        <v>GD.WA</v>
      </c>
      <c r="N152" s="118">
        <v>0</v>
      </c>
      <c r="O152" s="118">
        <v>1</v>
      </c>
      <c r="P152" s="117">
        <f t="shared" si="131"/>
        <v>0</v>
      </c>
      <c r="Q152" s="117">
        <f t="shared" si="132"/>
        <v>1241993</v>
      </c>
      <c r="R152" s="112">
        <v>18478</v>
      </c>
      <c r="S152" s="112">
        <v>20364</v>
      </c>
      <c r="T152" s="112">
        <v>18824</v>
      </c>
      <c r="U152" s="112">
        <v>7362</v>
      </c>
      <c r="V152" s="112">
        <v>24953</v>
      </c>
      <c r="W152" s="112">
        <v>37740</v>
      </c>
      <c r="X152" s="112">
        <v>195435</v>
      </c>
      <c r="Y152" s="112">
        <v>194420</v>
      </c>
      <c r="Z152" s="112">
        <v>179174</v>
      </c>
      <c r="AA152" s="112">
        <v>206135</v>
      </c>
      <c r="AB152" s="112">
        <v>194113</v>
      </c>
      <c r="AC152" s="112">
        <v>144995</v>
      </c>
      <c r="AD152" s="112">
        <f t="shared" si="133"/>
        <v>1241993</v>
      </c>
      <c r="AE152" s="96"/>
      <c r="AF152" s="112">
        <f>SUM($R152:R152)</f>
        <v>18478</v>
      </c>
      <c r="AG152" s="112">
        <f>SUM($R152:S152)</f>
        <v>38842</v>
      </c>
      <c r="AH152" s="112">
        <f>SUM($R152:T152)</f>
        <v>57666</v>
      </c>
      <c r="AI152" s="112">
        <f>SUM($R152:U152)</f>
        <v>65028</v>
      </c>
      <c r="AJ152" s="112">
        <f>SUM($R152:V152)</f>
        <v>89981</v>
      </c>
      <c r="AK152" s="112">
        <f>SUM($R152:W152)</f>
        <v>127721</v>
      </c>
      <c r="AL152" s="112">
        <f>SUM($R152:X152)</f>
        <v>323156</v>
      </c>
      <c r="AM152" s="112">
        <f>SUM($R152:Y152)</f>
        <v>517576</v>
      </c>
      <c r="AN152" s="112">
        <f>SUM($R152:Z152)</f>
        <v>696750</v>
      </c>
      <c r="AO152" s="112">
        <f>SUM($R152:AA152)</f>
        <v>902885</v>
      </c>
      <c r="AP152" s="112">
        <f>SUM($R152:AB152)</f>
        <v>1096998</v>
      </c>
      <c r="AQ152" s="112">
        <f>SUM($R152:AC152)</f>
        <v>1241993</v>
      </c>
      <c r="AR152" s="132">
        <f t="shared" si="134"/>
        <v>379673.125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18478</v>
      </c>
      <c r="BW152" s="112">
        <f t="shared" si="150"/>
        <v>20364</v>
      </c>
      <c r="BX152" s="112">
        <f t="shared" si="151"/>
        <v>18824</v>
      </c>
      <c r="BY152" s="112">
        <f t="shared" si="152"/>
        <v>7362</v>
      </c>
      <c r="BZ152" s="112">
        <f t="shared" si="153"/>
        <v>24953</v>
      </c>
      <c r="CA152" s="112">
        <f t="shared" si="154"/>
        <v>37740</v>
      </c>
      <c r="CB152" s="112">
        <f t="shared" si="155"/>
        <v>195435</v>
      </c>
      <c r="CC152" s="112">
        <f t="shared" si="156"/>
        <v>194420</v>
      </c>
      <c r="CD152" s="112">
        <f t="shared" si="157"/>
        <v>179174</v>
      </c>
      <c r="CE152" s="112">
        <f t="shared" si="158"/>
        <v>206135</v>
      </c>
      <c r="CF152" s="112">
        <f t="shared" si="159"/>
        <v>194113</v>
      </c>
      <c r="CG152" s="112">
        <f t="shared" si="160"/>
        <v>144995</v>
      </c>
      <c r="CH152" s="112">
        <f t="shared" si="161"/>
        <v>1241993</v>
      </c>
      <c r="CI152" s="96"/>
      <c r="CJ152" s="112">
        <f>SUM($BV152:BV152)</f>
        <v>18478</v>
      </c>
      <c r="CK152" s="112">
        <f>SUM($BV152:BW152)</f>
        <v>38842</v>
      </c>
      <c r="CL152" s="112">
        <f>SUM($BV152:BX152)</f>
        <v>57666</v>
      </c>
      <c r="CM152" s="112">
        <f>SUM($BV152:BY152)</f>
        <v>65028</v>
      </c>
      <c r="CN152" s="112">
        <f>SUM($BV152:BZ152)</f>
        <v>89981</v>
      </c>
      <c r="CO152" s="112">
        <f>SUM($BV152:CA152)</f>
        <v>127721</v>
      </c>
      <c r="CP152" s="112">
        <f>SUM($BV152:CB152)</f>
        <v>323156</v>
      </c>
      <c r="CQ152" s="112">
        <f>SUM($BV152:CC152)</f>
        <v>517576</v>
      </c>
      <c r="CR152" s="112">
        <f>SUM($BV152:CD152)</f>
        <v>696750</v>
      </c>
      <c r="CS152" s="112">
        <f>SUM($BV152:CE152)</f>
        <v>902885</v>
      </c>
      <c r="CT152" s="112">
        <f>SUM($BV152:CF152)</f>
        <v>1096998</v>
      </c>
      <c r="CU152" s="112">
        <f>SUM($BV152:CG152)</f>
        <v>1241993</v>
      </c>
      <c r="CV152" s="132">
        <f t="shared" si="162"/>
        <v>379673.125</v>
      </c>
    </row>
    <row r="153" spans="1:100" s="94" customFormat="1" ht="14.4">
      <c r="A153" s="154" t="s">
        <v>864</v>
      </c>
      <c r="B153" s="154" t="s">
        <v>62</v>
      </c>
      <c r="C153" s="154" t="s">
        <v>268</v>
      </c>
      <c r="D153" s="137" t="s">
        <v>731</v>
      </c>
      <c r="E153" s="105" t="s">
        <v>51</v>
      </c>
      <c r="F153" t="s">
        <v>288</v>
      </c>
      <c r="G153" t="s">
        <v>450</v>
      </c>
      <c r="H153" t="s">
        <v>451</v>
      </c>
      <c r="I153" t="s">
        <v>452</v>
      </c>
      <c r="J153" t="s">
        <v>770</v>
      </c>
      <c r="K153" s="154" t="s">
        <v>61</v>
      </c>
      <c r="L153" s="154" t="s">
        <v>47</v>
      </c>
      <c r="M153" s="119" t="str">
        <f t="shared" si="130"/>
        <v>GD.WA</v>
      </c>
      <c r="N153" s="118">
        <v>0</v>
      </c>
      <c r="O153" s="118">
        <v>1</v>
      </c>
      <c r="P153" s="117">
        <f t="shared" si="131"/>
        <v>0</v>
      </c>
      <c r="Q153" s="117">
        <f t="shared" si="132"/>
        <v>4917961</v>
      </c>
      <c r="R153" s="112">
        <v>254</v>
      </c>
      <c r="S153" s="112">
        <v>0</v>
      </c>
      <c r="T153" s="112">
        <v>0</v>
      </c>
      <c r="U153" s="112">
        <v>0</v>
      </c>
      <c r="V153" s="112">
        <v>0</v>
      </c>
      <c r="W153" s="112">
        <v>4917707</v>
      </c>
      <c r="X153" s="112">
        <v>0</v>
      </c>
      <c r="Y153" s="112">
        <v>0</v>
      </c>
      <c r="Z153" s="112">
        <v>0</v>
      </c>
      <c r="AA153" s="112">
        <v>0</v>
      </c>
      <c r="AB153" s="112">
        <v>0</v>
      </c>
      <c r="AC153" s="112">
        <v>0</v>
      </c>
      <c r="AD153" s="112">
        <f t="shared" si="133"/>
        <v>4917961</v>
      </c>
      <c r="AE153" s="96"/>
      <c r="AF153" s="112">
        <f>SUM($R153:R153)</f>
        <v>254</v>
      </c>
      <c r="AG153" s="112">
        <f>SUM($R153:S153)</f>
        <v>254</v>
      </c>
      <c r="AH153" s="112">
        <f>SUM($R153:T153)</f>
        <v>254</v>
      </c>
      <c r="AI153" s="112">
        <f>SUM($R153:U153)</f>
        <v>254</v>
      </c>
      <c r="AJ153" s="112">
        <f>SUM($R153:V153)</f>
        <v>254</v>
      </c>
      <c r="AK153" s="112">
        <f>SUM($R153:W153)</f>
        <v>4917961</v>
      </c>
      <c r="AL153" s="112">
        <f>SUM($R153:X153)</f>
        <v>4917961</v>
      </c>
      <c r="AM153" s="112">
        <f>SUM($R153:Y153)</f>
        <v>4917961</v>
      </c>
      <c r="AN153" s="112">
        <f>SUM($R153:Z153)</f>
        <v>4917961</v>
      </c>
      <c r="AO153" s="112">
        <f>SUM($R153:AA153)</f>
        <v>4917961</v>
      </c>
      <c r="AP153" s="112">
        <f>SUM($R153:AB153)</f>
        <v>4917961</v>
      </c>
      <c r="AQ153" s="112">
        <f>SUM($R153:AC153)</f>
        <v>4917961</v>
      </c>
      <c r="AR153" s="132">
        <f t="shared" si="134"/>
        <v>2664001.375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254</v>
      </c>
      <c r="BW153" s="112">
        <f t="shared" si="150"/>
        <v>0</v>
      </c>
      <c r="BX153" s="112">
        <f t="shared" si="151"/>
        <v>0</v>
      </c>
      <c r="BY153" s="112">
        <f t="shared" si="152"/>
        <v>0</v>
      </c>
      <c r="BZ153" s="112">
        <f t="shared" si="153"/>
        <v>0</v>
      </c>
      <c r="CA153" s="112">
        <f t="shared" si="154"/>
        <v>4917707</v>
      </c>
      <c r="CB153" s="112">
        <f t="shared" si="155"/>
        <v>0</v>
      </c>
      <c r="CC153" s="112">
        <f t="shared" si="156"/>
        <v>0</v>
      </c>
      <c r="CD153" s="112">
        <f t="shared" si="157"/>
        <v>0</v>
      </c>
      <c r="CE153" s="112">
        <f t="shared" si="158"/>
        <v>0</v>
      </c>
      <c r="CF153" s="112">
        <f t="shared" si="159"/>
        <v>0</v>
      </c>
      <c r="CG153" s="112">
        <f t="shared" si="160"/>
        <v>0</v>
      </c>
      <c r="CH153" s="112">
        <f t="shared" si="161"/>
        <v>4917961</v>
      </c>
      <c r="CI153" s="96"/>
      <c r="CJ153" s="112">
        <f>SUM($BV153:BV153)</f>
        <v>254</v>
      </c>
      <c r="CK153" s="112">
        <f>SUM($BV153:BW153)</f>
        <v>254</v>
      </c>
      <c r="CL153" s="112">
        <f>SUM($BV153:BX153)</f>
        <v>254</v>
      </c>
      <c r="CM153" s="112">
        <f>SUM($BV153:BY153)</f>
        <v>254</v>
      </c>
      <c r="CN153" s="112">
        <f>SUM($BV153:BZ153)</f>
        <v>254</v>
      </c>
      <c r="CO153" s="112">
        <f>SUM($BV153:CA153)</f>
        <v>4917961</v>
      </c>
      <c r="CP153" s="112">
        <f>SUM($BV153:CB153)</f>
        <v>4917961</v>
      </c>
      <c r="CQ153" s="112">
        <f>SUM($BV153:CC153)</f>
        <v>4917961</v>
      </c>
      <c r="CR153" s="112">
        <f>SUM($BV153:CD153)</f>
        <v>4917961</v>
      </c>
      <c r="CS153" s="112">
        <f>SUM($BV153:CE153)</f>
        <v>4917961</v>
      </c>
      <c r="CT153" s="112">
        <f>SUM($BV153:CF153)</f>
        <v>4917961</v>
      </c>
      <c r="CU153" s="112">
        <f>SUM($BV153:CG153)</f>
        <v>4917961</v>
      </c>
      <c r="CV153" s="132">
        <f t="shared" si="162"/>
        <v>2664001.375</v>
      </c>
    </row>
    <row r="154" spans="1:100" s="94" customFormat="1" ht="14.4">
      <c r="A154" s="154" t="s">
        <v>509</v>
      </c>
      <c r="B154" s="154" t="s">
        <v>267</v>
      </c>
      <c r="C154" s="154" t="s">
        <v>21</v>
      </c>
      <c r="D154" s="137" t="s">
        <v>583</v>
      </c>
      <c r="E154" s="105" t="s">
        <v>57</v>
      </c>
      <c r="F154" t="s">
        <v>289</v>
      </c>
      <c r="G154" t="s">
        <v>453</v>
      </c>
      <c r="H154" t="s">
        <v>454</v>
      </c>
      <c r="I154" t="s">
        <v>455</v>
      </c>
      <c r="J154" t="s">
        <v>771</v>
      </c>
      <c r="K154" s="154" t="s">
        <v>502</v>
      </c>
      <c r="L154" s="154" t="s">
        <v>506</v>
      </c>
      <c r="M154" s="119" t="str">
        <f t="shared" si="130"/>
        <v>ED.AN</v>
      </c>
      <c r="N154" s="118">
        <v>0.65639999999999998</v>
      </c>
      <c r="O154" s="118">
        <v>0</v>
      </c>
      <c r="P154" s="117">
        <f t="shared" si="131"/>
        <v>1080677.9243999999</v>
      </c>
      <c r="Q154" s="117">
        <f t="shared" si="132"/>
        <v>0</v>
      </c>
      <c r="R154" s="112">
        <v>5787</v>
      </c>
      <c r="S154" s="112">
        <v>-1544</v>
      </c>
      <c r="T154" s="112">
        <v>23145</v>
      </c>
      <c r="U154" s="112">
        <v>0</v>
      </c>
      <c r="V154" s="112">
        <v>110501</v>
      </c>
      <c r="W154" s="112">
        <v>2482</v>
      </c>
      <c r="X154" s="112">
        <v>131000</v>
      </c>
      <c r="Y154" s="112">
        <v>100000</v>
      </c>
      <c r="Z154" s="112">
        <v>125000</v>
      </c>
      <c r="AA154" s="112">
        <v>500000</v>
      </c>
      <c r="AB154" s="112">
        <v>0</v>
      </c>
      <c r="AC154" s="112">
        <v>650000</v>
      </c>
      <c r="AD154" s="112">
        <f t="shared" si="133"/>
        <v>1646371</v>
      </c>
      <c r="AE154" s="96"/>
      <c r="AF154" s="112">
        <f>SUM($R154:R154)</f>
        <v>5787</v>
      </c>
      <c r="AG154" s="112">
        <f>SUM($R154:S154)</f>
        <v>4243</v>
      </c>
      <c r="AH154" s="112">
        <f>SUM($R154:T154)</f>
        <v>27388</v>
      </c>
      <c r="AI154" s="112">
        <f>SUM($R154:U154)</f>
        <v>27388</v>
      </c>
      <c r="AJ154" s="112">
        <f>SUM($R154:V154)</f>
        <v>137889</v>
      </c>
      <c r="AK154" s="112">
        <f>SUM($R154:W154)</f>
        <v>140371</v>
      </c>
      <c r="AL154" s="112">
        <f>SUM($R154:X154)</f>
        <v>271371</v>
      </c>
      <c r="AM154" s="112">
        <f>SUM($R154:Y154)</f>
        <v>371371</v>
      </c>
      <c r="AN154" s="112">
        <f>SUM($R154:Z154)</f>
        <v>496371</v>
      </c>
      <c r="AO154" s="112">
        <f>SUM($R154:AA154)</f>
        <v>996371</v>
      </c>
      <c r="AP154" s="112">
        <f>SUM($R154:AB154)</f>
        <v>996371</v>
      </c>
      <c r="AQ154" s="112">
        <f>SUM($R154:AC154)</f>
        <v>1646371</v>
      </c>
      <c r="AR154" s="132">
        <f t="shared" si="134"/>
        <v>358175.54166666669</v>
      </c>
      <c r="AT154" s="112">
        <f t="shared" si="135"/>
        <v>3798.5868</v>
      </c>
      <c r="AU154" s="112">
        <f t="shared" si="136"/>
        <v>-1013.4816</v>
      </c>
      <c r="AV154" s="112">
        <f t="shared" si="137"/>
        <v>15192.377999999999</v>
      </c>
      <c r="AW154" s="112">
        <f t="shared" si="138"/>
        <v>0</v>
      </c>
      <c r="AX154" s="112">
        <f t="shared" si="139"/>
        <v>72532.856400000004</v>
      </c>
      <c r="AY154" s="112">
        <f t="shared" si="140"/>
        <v>1629.1848</v>
      </c>
      <c r="AZ154" s="112">
        <f t="shared" si="141"/>
        <v>85988.4</v>
      </c>
      <c r="BA154" s="112">
        <f t="shared" si="142"/>
        <v>65640</v>
      </c>
      <c r="BB154" s="112">
        <f t="shared" si="143"/>
        <v>82050</v>
      </c>
      <c r="BC154" s="112">
        <f t="shared" si="144"/>
        <v>328200</v>
      </c>
      <c r="BD154" s="112">
        <f t="shared" si="145"/>
        <v>0</v>
      </c>
      <c r="BE154" s="112">
        <f t="shared" si="146"/>
        <v>426660</v>
      </c>
      <c r="BF154" s="112">
        <f t="shared" si="147"/>
        <v>1080677.9243999999</v>
      </c>
      <c r="BG154" s="96"/>
      <c r="BH154" s="112">
        <f>SUM($AT154:AT154)</f>
        <v>3798.5868</v>
      </c>
      <c r="BI154" s="112">
        <f>SUM($AT154:AU154)</f>
        <v>2785.1052</v>
      </c>
      <c r="BJ154" s="112">
        <f>SUM($AT154:AV154)</f>
        <v>17977.483199999999</v>
      </c>
      <c r="BK154" s="112">
        <f>SUM($AT154:AW154)</f>
        <v>17977.483199999999</v>
      </c>
      <c r="BL154" s="112">
        <f>SUM($AT154:AX154)</f>
        <v>90510.339600000007</v>
      </c>
      <c r="BM154" s="112">
        <f>SUM($AT154:AY154)</f>
        <v>92139.524400000009</v>
      </c>
      <c r="BN154" s="112">
        <f>SUM($AT154:AZ154)</f>
        <v>178127.92440000002</v>
      </c>
      <c r="BO154" s="112">
        <f>SUM($AT154:BA154)</f>
        <v>243767.92440000002</v>
      </c>
      <c r="BP154" s="112">
        <f>SUM($AT154:BB154)</f>
        <v>325817.92440000002</v>
      </c>
      <c r="BQ154" s="112">
        <f>SUM($AT154:BC154)</f>
        <v>654017.92440000002</v>
      </c>
      <c r="BR154" s="112">
        <f>SUM($AT154:BD154)</f>
        <v>654017.92440000002</v>
      </c>
      <c r="BS154" s="112">
        <f>SUM($AT154:BE154)</f>
        <v>1080677.9243999999</v>
      </c>
      <c r="BT154" s="132">
        <f t="shared" si="148"/>
        <v>235106.42555000001</v>
      </c>
      <c r="BV154" s="112">
        <f t="shared" si="149"/>
        <v>0</v>
      </c>
      <c r="BW154" s="112">
        <f t="shared" si="150"/>
        <v>0</v>
      </c>
      <c r="BX154" s="112">
        <f t="shared" si="151"/>
        <v>0</v>
      </c>
      <c r="BY154" s="112">
        <f t="shared" si="152"/>
        <v>0</v>
      </c>
      <c r="BZ154" s="112">
        <f t="shared" si="153"/>
        <v>0</v>
      </c>
      <c r="CA154" s="112">
        <f t="shared" si="154"/>
        <v>0</v>
      </c>
      <c r="CB154" s="112">
        <f t="shared" si="155"/>
        <v>0</v>
      </c>
      <c r="CC154" s="112">
        <f t="shared" si="156"/>
        <v>0</v>
      </c>
      <c r="CD154" s="112">
        <f t="shared" si="157"/>
        <v>0</v>
      </c>
      <c r="CE154" s="112">
        <f t="shared" si="158"/>
        <v>0</v>
      </c>
      <c r="CF154" s="112">
        <f t="shared" si="159"/>
        <v>0</v>
      </c>
      <c r="CG154" s="112">
        <f t="shared" si="160"/>
        <v>0</v>
      </c>
      <c r="CH154" s="112">
        <f t="shared" si="161"/>
        <v>0</v>
      </c>
      <c r="CI154" s="96"/>
      <c r="CJ154" s="112">
        <f>SUM($BV154:BV154)</f>
        <v>0</v>
      </c>
      <c r="CK154" s="112">
        <f>SUM($BV154:BW154)</f>
        <v>0</v>
      </c>
      <c r="CL154" s="112">
        <f>SUM($BV154:BX154)</f>
        <v>0</v>
      </c>
      <c r="CM154" s="112">
        <f>SUM($BV154:BY154)</f>
        <v>0</v>
      </c>
      <c r="CN154" s="112">
        <f>SUM($BV154:BZ154)</f>
        <v>0</v>
      </c>
      <c r="CO154" s="112">
        <f>SUM($BV154:CA154)</f>
        <v>0</v>
      </c>
      <c r="CP154" s="112">
        <f>SUM($BV154:CB154)</f>
        <v>0</v>
      </c>
      <c r="CQ154" s="112">
        <f>SUM($BV154:CC154)</f>
        <v>0</v>
      </c>
      <c r="CR154" s="112">
        <f>SUM($BV154:CD154)</f>
        <v>0</v>
      </c>
      <c r="CS154" s="112">
        <f>SUM($BV154:CE154)</f>
        <v>0</v>
      </c>
      <c r="CT154" s="112">
        <f>SUM($BV154:CF154)</f>
        <v>0</v>
      </c>
      <c r="CU154" s="112">
        <f>SUM($BV154:CG154)</f>
        <v>0</v>
      </c>
      <c r="CV154" s="132">
        <f t="shared" si="162"/>
        <v>0</v>
      </c>
    </row>
    <row r="155" spans="1:100" s="94" customFormat="1" ht="14.4">
      <c r="A155" s="154" t="s">
        <v>509</v>
      </c>
      <c r="B155" s="154" t="s">
        <v>267</v>
      </c>
      <c r="C155" s="154" t="s">
        <v>21</v>
      </c>
      <c r="D155" s="137" t="s">
        <v>583</v>
      </c>
      <c r="E155" s="105" t="s">
        <v>54</v>
      </c>
      <c r="F155" t="s">
        <v>290</v>
      </c>
      <c r="G155" t="s">
        <v>456</v>
      </c>
      <c r="H155" t="s">
        <v>457</v>
      </c>
      <c r="I155" t="s">
        <v>459</v>
      </c>
      <c r="J155" t="s">
        <v>772</v>
      </c>
      <c r="K155" s="154" t="s">
        <v>502</v>
      </c>
      <c r="L155" s="154" t="s">
        <v>507</v>
      </c>
      <c r="M155" s="119" t="str">
        <f t="shared" si="130"/>
        <v>ED.AN</v>
      </c>
      <c r="N155" s="118">
        <v>0.65639999999999998</v>
      </c>
      <c r="O155" s="118">
        <v>0</v>
      </c>
      <c r="P155" s="117">
        <f t="shared" si="131"/>
        <v>111588</v>
      </c>
      <c r="Q155" s="117">
        <f t="shared" si="132"/>
        <v>0</v>
      </c>
      <c r="R155" s="112">
        <v>0</v>
      </c>
      <c r="S155" s="112">
        <v>0</v>
      </c>
      <c r="T155" s="112">
        <v>0</v>
      </c>
      <c r="U155" s="112">
        <v>0</v>
      </c>
      <c r="V155" s="112">
        <v>0</v>
      </c>
      <c r="W155" s="112">
        <v>0</v>
      </c>
      <c r="X155" s="112">
        <v>85000</v>
      </c>
      <c r="Y155" s="112">
        <v>85000</v>
      </c>
      <c r="Z155" s="112">
        <v>0</v>
      </c>
      <c r="AA155" s="112">
        <v>0</v>
      </c>
      <c r="AB155" s="112">
        <v>0</v>
      </c>
      <c r="AC155" s="112">
        <v>0</v>
      </c>
      <c r="AD155" s="112">
        <f t="shared" si="133"/>
        <v>170000</v>
      </c>
      <c r="AE155" s="96"/>
      <c r="AF155" s="112">
        <f>SUM($R155:R155)</f>
        <v>0</v>
      </c>
      <c r="AG155" s="112">
        <f>SUM($R155:S155)</f>
        <v>0</v>
      </c>
      <c r="AH155" s="112">
        <f>SUM($R155:T155)</f>
        <v>0</v>
      </c>
      <c r="AI155" s="112">
        <f>SUM($R155:U155)</f>
        <v>0</v>
      </c>
      <c r="AJ155" s="112">
        <f>SUM($R155:V155)</f>
        <v>0</v>
      </c>
      <c r="AK155" s="112">
        <f>SUM($R155:W155)</f>
        <v>0</v>
      </c>
      <c r="AL155" s="112">
        <f>SUM($R155:X155)</f>
        <v>85000</v>
      </c>
      <c r="AM155" s="112">
        <f>SUM($R155:Y155)</f>
        <v>170000</v>
      </c>
      <c r="AN155" s="112">
        <f>SUM($R155:Z155)</f>
        <v>170000</v>
      </c>
      <c r="AO155" s="112">
        <f>SUM($R155:AA155)</f>
        <v>170000</v>
      </c>
      <c r="AP155" s="112">
        <f>SUM($R155:AB155)</f>
        <v>170000</v>
      </c>
      <c r="AQ155" s="112">
        <f>SUM($R155:AC155)</f>
        <v>170000</v>
      </c>
      <c r="AR155" s="132">
        <f t="shared" si="134"/>
        <v>70833.333333333328</v>
      </c>
      <c r="AT155" s="112">
        <f t="shared" si="135"/>
        <v>0</v>
      </c>
      <c r="AU155" s="112">
        <f t="shared" si="136"/>
        <v>0</v>
      </c>
      <c r="AV155" s="112">
        <f t="shared" si="137"/>
        <v>0</v>
      </c>
      <c r="AW155" s="112">
        <f t="shared" si="138"/>
        <v>0</v>
      </c>
      <c r="AX155" s="112">
        <f t="shared" si="139"/>
        <v>0</v>
      </c>
      <c r="AY155" s="112">
        <f t="shared" si="140"/>
        <v>0</v>
      </c>
      <c r="AZ155" s="112">
        <f t="shared" si="141"/>
        <v>55794</v>
      </c>
      <c r="BA155" s="112">
        <f t="shared" si="142"/>
        <v>55794</v>
      </c>
      <c r="BB155" s="112">
        <f t="shared" si="143"/>
        <v>0</v>
      </c>
      <c r="BC155" s="112">
        <f t="shared" si="144"/>
        <v>0</v>
      </c>
      <c r="BD155" s="112">
        <f t="shared" si="145"/>
        <v>0</v>
      </c>
      <c r="BE155" s="112">
        <f t="shared" si="146"/>
        <v>0</v>
      </c>
      <c r="BF155" s="112">
        <f t="shared" si="147"/>
        <v>111588</v>
      </c>
      <c r="BG155" s="96"/>
      <c r="BH155" s="112">
        <f>SUM($AT155:AT155)</f>
        <v>0</v>
      </c>
      <c r="BI155" s="112">
        <f>SUM($AT155:AU155)</f>
        <v>0</v>
      </c>
      <c r="BJ155" s="112">
        <f>SUM($AT155:AV155)</f>
        <v>0</v>
      </c>
      <c r="BK155" s="112">
        <f>SUM($AT155:AW155)</f>
        <v>0</v>
      </c>
      <c r="BL155" s="112">
        <f>SUM($AT155:AX155)</f>
        <v>0</v>
      </c>
      <c r="BM155" s="112">
        <f>SUM($AT155:AY155)</f>
        <v>0</v>
      </c>
      <c r="BN155" s="112">
        <f>SUM($AT155:AZ155)</f>
        <v>55794</v>
      </c>
      <c r="BO155" s="112">
        <f>SUM($AT155:BA155)</f>
        <v>111588</v>
      </c>
      <c r="BP155" s="112">
        <f>SUM($AT155:BB155)</f>
        <v>111588</v>
      </c>
      <c r="BQ155" s="112">
        <f>SUM($AT155:BC155)</f>
        <v>111588</v>
      </c>
      <c r="BR155" s="112">
        <f>SUM($AT155:BD155)</f>
        <v>111588</v>
      </c>
      <c r="BS155" s="112">
        <f>SUM($AT155:BE155)</f>
        <v>111588</v>
      </c>
      <c r="BT155" s="132">
        <f t="shared" si="148"/>
        <v>46495</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509</v>
      </c>
      <c r="B156" s="154" t="s">
        <v>267</v>
      </c>
      <c r="C156" s="154" t="s">
        <v>21</v>
      </c>
      <c r="D156" s="137" t="s">
        <v>583</v>
      </c>
      <c r="E156" s="105" t="s">
        <v>54</v>
      </c>
      <c r="F156" t="s">
        <v>290</v>
      </c>
      <c r="G156" t="s">
        <v>456</v>
      </c>
      <c r="H156" t="s">
        <v>457</v>
      </c>
      <c r="I156" t="s">
        <v>460</v>
      </c>
      <c r="J156" t="s">
        <v>773</v>
      </c>
      <c r="K156" s="154" t="s">
        <v>502</v>
      </c>
      <c r="L156" s="154" t="s">
        <v>507</v>
      </c>
      <c r="M156" s="119" t="str">
        <f t="shared" si="130"/>
        <v>ED.AN</v>
      </c>
      <c r="N156" s="118">
        <v>0.65639999999999998</v>
      </c>
      <c r="O156" s="118">
        <v>0</v>
      </c>
      <c r="P156" s="117">
        <f t="shared" si="131"/>
        <v>376336.4376</v>
      </c>
      <c r="Q156" s="117">
        <f t="shared" si="132"/>
        <v>0</v>
      </c>
      <c r="R156" s="112">
        <v>210</v>
      </c>
      <c r="S156" s="112">
        <v>53230</v>
      </c>
      <c r="T156" s="112">
        <v>34664</v>
      </c>
      <c r="U156" s="112">
        <v>156828</v>
      </c>
      <c r="V156" s="112">
        <v>6717</v>
      </c>
      <c r="W156" s="112">
        <v>29349</v>
      </c>
      <c r="X156" s="112">
        <v>200000</v>
      </c>
      <c r="Y156" s="112">
        <v>30112</v>
      </c>
      <c r="Z156" s="112">
        <v>30112</v>
      </c>
      <c r="AA156" s="112">
        <v>32112</v>
      </c>
      <c r="AB156" s="112">
        <v>0</v>
      </c>
      <c r="AC156" s="112">
        <v>0</v>
      </c>
      <c r="AD156" s="112">
        <f t="shared" si="133"/>
        <v>573334</v>
      </c>
      <c r="AE156" s="96"/>
      <c r="AF156" s="112">
        <f>SUM($R156:R156)</f>
        <v>210</v>
      </c>
      <c r="AG156" s="112">
        <f>SUM($R156:S156)</f>
        <v>53440</v>
      </c>
      <c r="AH156" s="112">
        <f>SUM($R156:T156)</f>
        <v>88104</v>
      </c>
      <c r="AI156" s="112">
        <f>SUM($R156:U156)</f>
        <v>244932</v>
      </c>
      <c r="AJ156" s="112">
        <f>SUM($R156:V156)</f>
        <v>251649</v>
      </c>
      <c r="AK156" s="112">
        <f>SUM($R156:W156)</f>
        <v>280998</v>
      </c>
      <c r="AL156" s="112">
        <f>SUM($R156:X156)</f>
        <v>480998</v>
      </c>
      <c r="AM156" s="112">
        <f>SUM($R156:Y156)</f>
        <v>511110</v>
      </c>
      <c r="AN156" s="112">
        <f>SUM($R156:Z156)</f>
        <v>541222</v>
      </c>
      <c r="AO156" s="112">
        <f>SUM($R156:AA156)</f>
        <v>573334</v>
      </c>
      <c r="AP156" s="112">
        <f>SUM($R156:AB156)</f>
        <v>573334</v>
      </c>
      <c r="AQ156" s="112">
        <f>SUM($R156:AC156)</f>
        <v>573334</v>
      </c>
      <c r="AR156" s="132">
        <f t="shared" si="134"/>
        <v>323833.16666666669</v>
      </c>
      <c r="AT156" s="112">
        <f t="shared" si="135"/>
        <v>137.84399999999999</v>
      </c>
      <c r="AU156" s="112">
        <f t="shared" si="136"/>
        <v>34940.171999999999</v>
      </c>
      <c r="AV156" s="112">
        <f t="shared" si="137"/>
        <v>22753.4496</v>
      </c>
      <c r="AW156" s="112">
        <f t="shared" si="138"/>
        <v>102941.8992</v>
      </c>
      <c r="AX156" s="112">
        <f t="shared" si="139"/>
        <v>4409.0388000000003</v>
      </c>
      <c r="AY156" s="112">
        <f t="shared" si="140"/>
        <v>19264.6836</v>
      </c>
      <c r="AZ156" s="112">
        <f t="shared" si="141"/>
        <v>131280</v>
      </c>
      <c r="BA156" s="112">
        <f t="shared" si="142"/>
        <v>19765.516800000001</v>
      </c>
      <c r="BB156" s="112">
        <f t="shared" si="143"/>
        <v>19765.516800000001</v>
      </c>
      <c r="BC156" s="112">
        <f t="shared" si="144"/>
        <v>21078.316800000001</v>
      </c>
      <c r="BD156" s="112">
        <f t="shared" si="145"/>
        <v>0</v>
      </c>
      <c r="BE156" s="112">
        <f t="shared" si="146"/>
        <v>0</v>
      </c>
      <c r="BF156" s="112">
        <f t="shared" si="147"/>
        <v>376336.43759999995</v>
      </c>
      <c r="BG156" s="96"/>
      <c r="BH156" s="112">
        <f>SUM($AT156:AT156)</f>
        <v>137.84399999999999</v>
      </c>
      <c r="BI156" s="112">
        <f>SUM($AT156:AU156)</f>
        <v>35078.015999999996</v>
      </c>
      <c r="BJ156" s="112">
        <f>SUM($AT156:AV156)</f>
        <v>57831.465599999996</v>
      </c>
      <c r="BK156" s="112">
        <f>SUM($AT156:AW156)</f>
        <v>160773.36479999998</v>
      </c>
      <c r="BL156" s="112">
        <f>SUM($AT156:AX156)</f>
        <v>165182.40359999999</v>
      </c>
      <c r="BM156" s="112">
        <f>SUM($AT156:AY156)</f>
        <v>184447.08719999998</v>
      </c>
      <c r="BN156" s="112">
        <f>SUM($AT156:AZ156)</f>
        <v>315727.08719999995</v>
      </c>
      <c r="BO156" s="112">
        <f>SUM($AT156:BA156)</f>
        <v>335492.60399999993</v>
      </c>
      <c r="BP156" s="112">
        <f>SUM($AT156:BB156)</f>
        <v>355258.12079999992</v>
      </c>
      <c r="BQ156" s="112">
        <f>SUM($AT156:BC156)</f>
        <v>376336.43759999995</v>
      </c>
      <c r="BR156" s="112">
        <f>SUM($AT156:BD156)</f>
        <v>376336.43759999995</v>
      </c>
      <c r="BS156" s="112">
        <f>SUM($AT156:BE156)</f>
        <v>376336.43759999995</v>
      </c>
      <c r="BT156" s="132">
        <f t="shared" si="148"/>
        <v>212564.09059999997</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509</v>
      </c>
      <c r="B157" s="154" t="s">
        <v>267</v>
      </c>
      <c r="C157" s="154" t="s">
        <v>21</v>
      </c>
      <c r="D157" s="137" t="s">
        <v>583</v>
      </c>
      <c r="E157" s="105" t="s">
        <v>54</v>
      </c>
      <c r="F157" t="s">
        <v>290</v>
      </c>
      <c r="G157" t="s">
        <v>456</v>
      </c>
      <c r="H157" t="s">
        <v>457</v>
      </c>
      <c r="I157" t="s">
        <v>458</v>
      </c>
      <c r="J157" t="s">
        <v>774</v>
      </c>
      <c r="K157" s="154" t="s">
        <v>502</v>
      </c>
      <c r="L157" s="154" t="s">
        <v>507</v>
      </c>
      <c r="M157" s="119" t="str">
        <f t="shared" si="130"/>
        <v>ED.AN</v>
      </c>
      <c r="N157" s="118">
        <v>0.65639999999999998</v>
      </c>
      <c r="O157" s="118">
        <v>0</v>
      </c>
      <c r="P157" s="117">
        <f t="shared" si="131"/>
        <v>1024203.894</v>
      </c>
      <c r="Q157" s="117">
        <f t="shared" si="132"/>
        <v>0</v>
      </c>
      <c r="R157" s="112">
        <v>0</v>
      </c>
      <c r="S157" s="112">
        <v>305414</v>
      </c>
      <c r="T157" s="112">
        <v>45597</v>
      </c>
      <c r="U157" s="112">
        <v>88137</v>
      </c>
      <c r="V157" s="112">
        <v>22244</v>
      </c>
      <c r="W157" s="112">
        <v>800080</v>
      </c>
      <c r="X157" s="112">
        <v>28893</v>
      </c>
      <c r="Y157" s="112">
        <v>7110</v>
      </c>
      <c r="Z157" s="112">
        <v>1543</v>
      </c>
      <c r="AA157" s="112">
        <v>50464</v>
      </c>
      <c r="AB157" s="112">
        <v>208853</v>
      </c>
      <c r="AC157" s="112">
        <v>2000</v>
      </c>
      <c r="AD157" s="112">
        <f t="shared" si="133"/>
        <v>1560335</v>
      </c>
      <c r="AE157" s="96"/>
      <c r="AF157" s="112">
        <f>SUM($R157:R157)</f>
        <v>0</v>
      </c>
      <c r="AG157" s="112">
        <f>SUM($R157:S157)</f>
        <v>305414</v>
      </c>
      <c r="AH157" s="112">
        <f>SUM($R157:T157)</f>
        <v>351011</v>
      </c>
      <c r="AI157" s="112">
        <f>SUM($R157:U157)</f>
        <v>439148</v>
      </c>
      <c r="AJ157" s="112">
        <f>SUM($R157:V157)</f>
        <v>461392</v>
      </c>
      <c r="AK157" s="112">
        <f>SUM($R157:W157)</f>
        <v>1261472</v>
      </c>
      <c r="AL157" s="112">
        <f>SUM($R157:X157)</f>
        <v>1290365</v>
      </c>
      <c r="AM157" s="112">
        <f>SUM($R157:Y157)</f>
        <v>1297475</v>
      </c>
      <c r="AN157" s="112">
        <f>SUM($R157:Z157)</f>
        <v>1299018</v>
      </c>
      <c r="AO157" s="112">
        <f>SUM($R157:AA157)</f>
        <v>1349482</v>
      </c>
      <c r="AP157" s="112">
        <f>SUM($R157:AB157)</f>
        <v>1558335</v>
      </c>
      <c r="AQ157" s="112">
        <f>SUM($R157:AC157)</f>
        <v>1560335</v>
      </c>
      <c r="AR157" s="132">
        <f t="shared" si="134"/>
        <v>866106.625</v>
      </c>
      <c r="AT157" s="112">
        <f t="shared" si="135"/>
        <v>0</v>
      </c>
      <c r="AU157" s="112">
        <f t="shared" si="136"/>
        <v>200473.74959999998</v>
      </c>
      <c r="AV157" s="112">
        <f t="shared" si="137"/>
        <v>29929.870800000001</v>
      </c>
      <c r="AW157" s="112">
        <f t="shared" si="138"/>
        <v>57853.126799999998</v>
      </c>
      <c r="AX157" s="112">
        <f t="shared" si="139"/>
        <v>14600.961599999999</v>
      </c>
      <c r="AY157" s="112">
        <f t="shared" si="140"/>
        <v>525172.51199999999</v>
      </c>
      <c r="AZ157" s="112">
        <f t="shared" si="141"/>
        <v>18965.3652</v>
      </c>
      <c r="BA157" s="112">
        <f t="shared" si="142"/>
        <v>4667.0039999999999</v>
      </c>
      <c r="BB157" s="112">
        <f t="shared" si="143"/>
        <v>1012.8252</v>
      </c>
      <c r="BC157" s="112">
        <f t="shared" si="144"/>
        <v>33124.569600000003</v>
      </c>
      <c r="BD157" s="112">
        <f t="shared" si="145"/>
        <v>137091.10920000001</v>
      </c>
      <c r="BE157" s="112">
        <f t="shared" si="146"/>
        <v>1312.8</v>
      </c>
      <c r="BF157" s="112">
        <f t="shared" si="147"/>
        <v>1024203.8940000001</v>
      </c>
      <c r="BG157" s="96"/>
      <c r="BH157" s="112">
        <f>SUM($AT157:AT157)</f>
        <v>0</v>
      </c>
      <c r="BI157" s="112">
        <f>SUM($AT157:AU157)</f>
        <v>200473.74959999998</v>
      </c>
      <c r="BJ157" s="112">
        <f>SUM($AT157:AV157)</f>
        <v>230403.62039999999</v>
      </c>
      <c r="BK157" s="112">
        <f>SUM($AT157:AW157)</f>
        <v>288256.74719999998</v>
      </c>
      <c r="BL157" s="112">
        <f>SUM($AT157:AX157)</f>
        <v>302857.70879999996</v>
      </c>
      <c r="BM157" s="112">
        <f>SUM($AT157:AY157)</f>
        <v>828030.22080000001</v>
      </c>
      <c r="BN157" s="112">
        <f>SUM($AT157:AZ157)</f>
        <v>846995.58600000001</v>
      </c>
      <c r="BO157" s="112">
        <f>SUM($AT157:BA157)</f>
        <v>851662.59</v>
      </c>
      <c r="BP157" s="112">
        <f>SUM($AT157:BB157)</f>
        <v>852675.41519999993</v>
      </c>
      <c r="BQ157" s="112">
        <f>SUM($AT157:BC157)</f>
        <v>885799.98479999998</v>
      </c>
      <c r="BR157" s="112">
        <f>SUM($AT157:BD157)</f>
        <v>1022891.094</v>
      </c>
      <c r="BS157" s="112">
        <f>SUM($AT157:BE157)</f>
        <v>1024203.8940000001</v>
      </c>
      <c r="BT157" s="132">
        <f t="shared" si="148"/>
        <v>568512.38864999986</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864</v>
      </c>
      <c r="B158" s="154" t="s">
        <v>267</v>
      </c>
      <c r="C158" s="154" t="s">
        <v>21</v>
      </c>
      <c r="D158" s="137" t="s">
        <v>731</v>
      </c>
      <c r="E158" s="105" t="s">
        <v>57</v>
      </c>
      <c r="F158" t="s">
        <v>291</v>
      </c>
      <c r="G158" t="s">
        <v>461</v>
      </c>
      <c r="H158" t="s">
        <v>462</v>
      </c>
      <c r="I158" t="s">
        <v>463</v>
      </c>
      <c r="J158" t="s">
        <v>775</v>
      </c>
      <c r="K158" s="154" t="s">
        <v>502</v>
      </c>
      <c r="L158" s="154" t="s">
        <v>506</v>
      </c>
      <c r="M158" s="119" t="str">
        <f t="shared" si="130"/>
        <v>ED.AN</v>
      </c>
      <c r="N158" s="118">
        <v>0.65639999999999998</v>
      </c>
      <c r="O158" s="118">
        <v>0</v>
      </c>
      <c r="P158" s="117">
        <f t="shared" si="131"/>
        <v>2680290.5915999999</v>
      </c>
      <c r="Q158" s="117">
        <f t="shared" si="132"/>
        <v>0</v>
      </c>
      <c r="R158" s="112">
        <v>0</v>
      </c>
      <c r="S158" s="112">
        <v>0</v>
      </c>
      <c r="T158" s="112">
        <v>3924681</v>
      </c>
      <c r="U158" s="112">
        <v>38396</v>
      </c>
      <c r="V158" s="112">
        <v>74898</v>
      </c>
      <c r="W158" s="112">
        <v>5529</v>
      </c>
      <c r="X158" s="112">
        <v>16549</v>
      </c>
      <c r="Y158" s="112">
        <v>11633</v>
      </c>
      <c r="Z158" s="112">
        <v>11633</v>
      </c>
      <c r="AA158" s="112">
        <v>0</v>
      </c>
      <c r="AB158" s="112">
        <v>0</v>
      </c>
      <c r="AC158" s="112">
        <v>0</v>
      </c>
      <c r="AD158" s="112">
        <f t="shared" si="133"/>
        <v>4083319</v>
      </c>
      <c r="AE158" s="96"/>
      <c r="AF158" s="112">
        <f>SUM($R158:R158)</f>
        <v>0</v>
      </c>
      <c r="AG158" s="112">
        <f>SUM($R158:S158)</f>
        <v>0</v>
      </c>
      <c r="AH158" s="112">
        <f>SUM($R158:T158)</f>
        <v>3924681</v>
      </c>
      <c r="AI158" s="112">
        <f>SUM($R158:U158)</f>
        <v>3963077</v>
      </c>
      <c r="AJ158" s="112">
        <f>SUM($R158:V158)</f>
        <v>4037975</v>
      </c>
      <c r="AK158" s="112">
        <f>SUM($R158:W158)</f>
        <v>4043504</v>
      </c>
      <c r="AL158" s="112">
        <f>SUM($R158:X158)</f>
        <v>4060053</v>
      </c>
      <c r="AM158" s="112">
        <f>SUM($R158:Y158)</f>
        <v>4071686</v>
      </c>
      <c r="AN158" s="112">
        <f>SUM($R158:Z158)</f>
        <v>4083319</v>
      </c>
      <c r="AO158" s="112">
        <f>SUM($R158:AA158)</f>
        <v>4083319</v>
      </c>
      <c r="AP158" s="112">
        <f>SUM($R158:AB158)</f>
        <v>4083319</v>
      </c>
      <c r="AQ158" s="112">
        <f>SUM($R158:AC158)</f>
        <v>4083319</v>
      </c>
      <c r="AR158" s="132">
        <f t="shared" si="134"/>
        <v>3199382.7083333335</v>
      </c>
      <c r="AT158" s="112">
        <f t="shared" si="135"/>
        <v>0</v>
      </c>
      <c r="AU158" s="112">
        <f t="shared" si="136"/>
        <v>0</v>
      </c>
      <c r="AV158" s="112">
        <f t="shared" si="137"/>
        <v>2576160.6083999998</v>
      </c>
      <c r="AW158" s="112">
        <f t="shared" si="138"/>
        <v>25203.134399999999</v>
      </c>
      <c r="AX158" s="112">
        <f t="shared" si="139"/>
        <v>49163.047200000001</v>
      </c>
      <c r="AY158" s="112">
        <f t="shared" si="140"/>
        <v>3629.2356</v>
      </c>
      <c r="AZ158" s="112">
        <f t="shared" si="141"/>
        <v>10862.7636</v>
      </c>
      <c r="BA158" s="112">
        <f t="shared" si="142"/>
        <v>7635.9012000000002</v>
      </c>
      <c r="BB158" s="112">
        <f t="shared" si="143"/>
        <v>7635.9012000000002</v>
      </c>
      <c r="BC158" s="112">
        <f t="shared" si="144"/>
        <v>0</v>
      </c>
      <c r="BD158" s="112">
        <f t="shared" si="145"/>
        <v>0</v>
      </c>
      <c r="BE158" s="112">
        <f t="shared" si="146"/>
        <v>0</v>
      </c>
      <c r="BF158" s="112">
        <f t="shared" si="147"/>
        <v>2680290.5915999999</v>
      </c>
      <c r="BG158" s="96"/>
      <c r="BH158" s="112">
        <f>SUM($AT158:AT158)</f>
        <v>0</v>
      </c>
      <c r="BI158" s="112">
        <f>SUM($AT158:AU158)</f>
        <v>0</v>
      </c>
      <c r="BJ158" s="112">
        <f>SUM($AT158:AV158)</f>
        <v>2576160.6083999998</v>
      </c>
      <c r="BK158" s="112">
        <f>SUM($AT158:AW158)</f>
        <v>2601363.7427999997</v>
      </c>
      <c r="BL158" s="112">
        <f>SUM($AT158:AX158)</f>
        <v>2650526.7899999996</v>
      </c>
      <c r="BM158" s="112">
        <f>SUM($AT158:AY158)</f>
        <v>2654156.0255999994</v>
      </c>
      <c r="BN158" s="112">
        <f>SUM($AT158:AZ158)</f>
        <v>2665018.7891999995</v>
      </c>
      <c r="BO158" s="112">
        <f>SUM($AT158:BA158)</f>
        <v>2672654.6903999997</v>
      </c>
      <c r="BP158" s="112">
        <f>SUM($AT158:BB158)</f>
        <v>2680290.5915999999</v>
      </c>
      <c r="BQ158" s="112">
        <f>SUM($AT158:BC158)</f>
        <v>2680290.5915999999</v>
      </c>
      <c r="BR158" s="112">
        <f>SUM($AT158:BD158)</f>
        <v>2680290.5915999999</v>
      </c>
      <c r="BS158" s="112">
        <f>SUM($AT158:BE158)</f>
        <v>2680290.5915999999</v>
      </c>
      <c r="BT158" s="132">
        <f t="shared" si="148"/>
        <v>2100074.80975</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864</v>
      </c>
      <c r="B159" s="154" t="s">
        <v>267</v>
      </c>
      <c r="C159" s="154" t="s">
        <v>21</v>
      </c>
      <c r="D159" s="137" t="s">
        <v>731</v>
      </c>
      <c r="E159" s="105" t="s">
        <v>54</v>
      </c>
      <c r="F159" t="s">
        <v>292</v>
      </c>
      <c r="G159" t="s">
        <v>469</v>
      </c>
      <c r="H159" t="s">
        <v>470</v>
      </c>
      <c r="I159" t="s">
        <v>471</v>
      </c>
      <c r="J159" t="s">
        <v>776</v>
      </c>
      <c r="K159" s="154" t="s">
        <v>502</v>
      </c>
      <c r="L159" s="154" t="s">
        <v>505</v>
      </c>
      <c r="M159" s="119" t="str">
        <f t="shared" si="130"/>
        <v>ED.AN</v>
      </c>
      <c r="N159" s="118">
        <v>0.65639999999999998</v>
      </c>
      <c r="O159" s="118">
        <v>0</v>
      </c>
      <c r="P159" s="117">
        <f t="shared" si="131"/>
        <v>2044032.2256</v>
      </c>
      <c r="Q159" s="117">
        <f t="shared" si="132"/>
        <v>0</v>
      </c>
      <c r="R159" s="112">
        <v>0</v>
      </c>
      <c r="S159" s="112">
        <v>0</v>
      </c>
      <c r="T159" s="112">
        <v>0</v>
      </c>
      <c r="U159" s="112">
        <v>0</v>
      </c>
      <c r="V159" s="112">
        <v>0</v>
      </c>
      <c r="W159" s="112">
        <v>3114004</v>
      </c>
      <c r="X159" s="112">
        <v>0</v>
      </c>
      <c r="Y159" s="112">
        <v>0</v>
      </c>
      <c r="Z159" s="112">
        <v>0</v>
      </c>
      <c r="AA159" s="112">
        <v>0</v>
      </c>
      <c r="AB159" s="112">
        <v>0</v>
      </c>
      <c r="AC159" s="112">
        <v>0</v>
      </c>
      <c r="AD159" s="112">
        <f t="shared" si="133"/>
        <v>3114004</v>
      </c>
      <c r="AE159" s="96"/>
      <c r="AF159" s="112">
        <f>SUM($R159:R159)</f>
        <v>0</v>
      </c>
      <c r="AG159" s="112">
        <f>SUM($R159:S159)</f>
        <v>0</v>
      </c>
      <c r="AH159" s="112">
        <f>SUM($R159:T159)</f>
        <v>0</v>
      </c>
      <c r="AI159" s="112">
        <f>SUM($R159:U159)</f>
        <v>0</v>
      </c>
      <c r="AJ159" s="112">
        <f>SUM($R159:V159)</f>
        <v>0</v>
      </c>
      <c r="AK159" s="112">
        <f>SUM($R159:W159)</f>
        <v>3114004</v>
      </c>
      <c r="AL159" s="112">
        <f>SUM($R159:X159)</f>
        <v>3114004</v>
      </c>
      <c r="AM159" s="112">
        <f>SUM($R159:Y159)</f>
        <v>3114004</v>
      </c>
      <c r="AN159" s="112">
        <f>SUM($R159:Z159)</f>
        <v>3114004</v>
      </c>
      <c r="AO159" s="112">
        <f>SUM($R159:AA159)</f>
        <v>3114004</v>
      </c>
      <c r="AP159" s="112">
        <f>SUM($R159:AB159)</f>
        <v>3114004</v>
      </c>
      <c r="AQ159" s="112">
        <f>SUM($R159:AC159)</f>
        <v>3114004</v>
      </c>
      <c r="AR159" s="132">
        <f t="shared" si="134"/>
        <v>1686752.1666666667</v>
      </c>
      <c r="AT159" s="112">
        <f t="shared" si="135"/>
        <v>0</v>
      </c>
      <c r="AU159" s="112">
        <f t="shared" si="136"/>
        <v>0</v>
      </c>
      <c r="AV159" s="112">
        <f t="shared" si="137"/>
        <v>0</v>
      </c>
      <c r="AW159" s="112">
        <f t="shared" si="138"/>
        <v>0</v>
      </c>
      <c r="AX159" s="112">
        <f t="shared" si="139"/>
        <v>0</v>
      </c>
      <c r="AY159" s="112">
        <f t="shared" si="140"/>
        <v>2044032.2256</v>
      </c>
      <c r="AZ159" s="112">
        <f t="shared" si="141"/>
        <v>0</v>
      </c>
      <c r="BA159" s="112">
        <f t="shared" si="142"/>
        <v>0</v>
      </c>
      <c r="BB159" s="112">
        <f t="shared" si="143"/>
        <v>0</v>
      </c>
      <c r="BC159" s="112">
        <f t="shared" si="144"/>
        <v>0</v>
      </c>
      <c r="BD159" s="112">
        <f t="shared" si="145"/>
        <v>0</v>
      </c>
      <c r="BE159" s="112">
        <f t="shared" si="146"/>
        <v>0</v>
      </c>
      <c r="BF159" s="112">
        <f t="shared" si="147"/>
        <v>2044032.2256</v>
      </c>
      <c r="BG159" s="96"/>
      <c r="BH159" s="112">
        <f>SUM($AT159:AT159)</f>
        <v>0</v>
      </c>
      <c r="BI159" s="112">
        <f>SUM($AT159:AU159)</f>
        <v>0</v>
      </c>
      <c r="BJ159" s="112">
        <f>SUM($AT159:AV159)</f>
        <v>0</v>
      </c>
      <c r="BK159" s="112">
        <f>SUM($AT159:AW159)</f>
        <v>0</v>
      </c>
      <c r="BL159" s="112">
        <f>SUM($AT159:AX159)</f>
        <v>0</v>
      </c>
      <c r="BM159" s="112">
        <f>SUM($AT159:AY159)</f>
        <v>2044032.2256</v>
      </c>
      <c r="BN159" s="112">
        <f>SUM($AT159:AZ159)</f>
        <v>2044032.2256</v>
      </c>
      <c r="BO159" s="112">
        <f>SUM($AT159:BA159)</f>
        <v>2044032.2256</v>
      </c>
      <c r="BP159" s="112">
        <f>SUM($AT159:BB159)</f>
        <v>2044032.2256</v>
      </c>
      <c r="BQ159" s="112">
        <f>SUM($AT159:BC159)</f>
        <v>2044032.2256</v>
      </c>
      <c r="BR159" s="112">
        <f>SUM($AT159:BD159)</f>
        <v>2044032.2256</v>
      </c>
      <c r="BS159" s="112">
        <f>SUM($AT159:BE159)</f>
        <v>2044032.2256</v>
      </c>
      <c r="BT159" s="132">
        <f t="shared" si="148"/>
        <v>1107184.1222000001</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864</v>
      </c>
      <c r="B160" s="154" t="s">
        <v>267</v>
      </c>
      <c r="C160" s="154" t="s">
        <v>21</v>
      </c>
      <c r="D160" s="137" t="s">
        <v>731</v>
      </c>
      <c r="E160" s="105" t="s">
        <v>57</v>
      </c>
      <c r="F160" t="s">
        <v>777</v>
      </c>
      <c r="G160" t="s">
        <v>778</v>
      </c>
      <c r="H160" t="s">
        <v>779</v>
      </c>
      <c r="I160" t="s">
        <v>780</v>
      </c>
      <c r="J160" t="s">
        <v>781</v>
      </c>
      <c r="K160" s="154" t="s">
        <v>502</v>
      </c>
      <c r="L160" s="154" t="s">
        <v>506</v>
      </c>
      <c r="M160" s="119" t="str">
        <f t="shared" si="130"/>
        <v>ED.AN</v>
      </c>
      <c r="N160" s="118">
        <v>0.65639999999999998</v>
      </c>
      <c r="O160" s="118">
        <v>0</v>
      </c>
      <c r="P160" s="117">
        <f t="shared" si="131"/>
        <v>918960</v>
      </c>
      <c r="Q160" s="117">
        <f t="shared" si="132"/>
        <v>0</v>
      </c>
      <c r="R160" s="112">
        <v>0</v>
      </c>
      <c r="S160" s="112">
        <v>0</v>
      </c>
      <c r="T160" s="112">
        <v>0</v>
      </c>
      <c r="U160" s="112">
        <v>0</v>
      </c>
      <c r="V160" s="112">
        <v>0</v>
      </c>
      <c r="W160" s="112">
        <v>0</v>
      </c>
      <c r="X160" s="112">
        <v>0</v>
      </c>
      <c r="Y160" s="112">
        <v>0</v>
      </c>
      <c r="Z160" s="112">
        <v>0</v>
      </c>
      <c r="AA160" s="112">
        <v>0</v>
      </c>
      <c r="AB160" s="112">
        <v>0</v>
      </c>
      <c r="AC160" s="112">
        <v>1400000</v>
      </c>
      <c r="AD160" s="112">
        <f t="shared" si="133"/>
        <v>1400000</v>
      </c>
      <c r="AE160" s="96"/>
      <c r="AF160" s="112">
        <f>SUM($R160:R160)</f>
        <v>0</v>
      </c>
      <c r="AG160" s="112">
        <f>SUM($R160:S160)</f>
        <v>0</v>
      </c>
      <c r="AH160" s="112">
        <f>SUM($R160:T160)</f>
        <v>0</v>
      </c>
      <c r="AI160" s="112">
        <f>SUM($R160:U160)</f>
        <v>0</v>
      </c>
      <c r="AJ160" s="112">
        <f>SUM($R160:V160)</f>
        <v>0</v>
      </c>
      <c r="AK160" s="112">
        <f>SUM($R160:W160)</f>
        <v>0</v>
      </c>
      <c r="AL160" s="112">
        <f>SUM($R160:X160)</f>
        <v>0</v>
      </c>
      <c r="AM160" s="112">
        <f>SUM($R160:Y160)</f>
        <v>0</v>
      </c>
      <c r="AN160" s="112">
        <f>SUM($R160:Z160)</f>
        <v>0</v>
      </c>
      <c r="AO160" s="112">
        <f>SUM($R160:AA160)</f>
        <v>0</v>
      </c>
      <c r="AP160" s="112">
        <f>SUM($R160:AB160)</f>
        <v>0</v>
      </c>
      <c r="AQ160" s="112">
        <f>SUM($R160:AC160)</f>
        <v>1400000</v>
      </c>
      <c r="AR160" s="132">
        <f t="shared" si="134"/>
        <v>58333.333333333336</v>
      </c>
      <c r="AT160" s="112">
        <f t="shared" si="135"/>
        <v>0</v>
      </c>
      <c r="AU160" s="112">
        <f t="shared" si="136"/>
        <v>0</v>
      </c>
      <c r="AV160" s="112">
        <f t="shared" si="137"/>
        <v>0</v>
      </c>
      <c r="AW160" s="112">
        <f t="shared" si="138"/>
        <v>0</v>
      </c>
      <c r="AX160" s="112">
        <f t="shared" si="139"/>
        <v>0</v>
      </c>
      <c r="AY160" s="112">
        <f t="shared" si="140"/>
        <v>0</v>
      </c>
      <c r="AZ160" s="112">
        <f t="shared" si="141"/>
        <v>0</v>
      </c>
      <c r="BA160" s="112">
        <f t="shared" si="142"/>
        <v>0</v>
      </c>
      <c r="BB160" s="112">
        <f t="shared" si="143"/>
        <v>0</v>
      </c>
      <c r="BC160" s="112">
        <f t="shared" si="144"/>
        <v>0</v>
      </c>
      <c r="BD160" s="112">
        <f t="shared" si="145"/>
        <v>0</v>
      </c>
      <c r="BE160" s="112">
        <f t="shared" si="146"/>
        <v>918960</v>
      </c>
      <c r="BF160" s="112">
        <f t="shared" si="147"/>
        <v>918960</v>
      </c>
      <c r="BG160" s="96"/>
      <c r="BH160" s="112">
        <f>SUM($AT160:AT160)</f>
        <v>0</v>
      </c>
      <c r="BI160" s="112">
        <f>SUM($AT160:AU160)</f>
        <v>0</v>
      </c>
      <c r="BJ160" s="112">
        <f>SUM($AT160:AV160)</f>
        <v>0</v>
      </c>
      <c r="BK160" s="112">
        <f>SUM($AT160:AW160)</f>
        <v>0</v>
      </c>
      <c r="BL160" s="112">
        <f>SUM($AT160:AX160)</f>
        <v>0</v>
      </c>
      <c r="BM160" s="112">
        <f>SUM($AT160:AY160)</f>
        <v>0</v>
      </c>
      <c r="BN160" s="112">
        <f>SUM($AT160:AZ160)</f>
        <v>0</v>
      </c>
      <c r="BO160" s="112">
        <f>SUM($AT160:BA160)</f>
        <v>0</v>
      </c>
      <c r="BP160" s="112">
        <f>SUM($AT160:BB160)</f>
        <v>0</v>
      </c>
      <c r="BQ160" s="112">
        <f>SUM($AT160:BC160)</f>
        <v>0</v>
      </c>
      <c r="BR160" s="112">
        <f>SUM($AT160:BD160)</f>
        <v>0</v>
      </c>
      <c r="BS160" s="112">
        <f>SUM($AT160:BE160)</f>
        <v>918960</v>
      </c>
      <c r="BT160" s="132">
        <f t="shared" si="148"/>
        <v>38290</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864</v>
      </c>
      <c r="B161" s="154" t="s">
        <v>60</v>
      </c>
      <c r="C161" s="154" t="s">
        <v>20</v>
      </c>
      <c r="D161" s="137" t="s">
        <v>782</v>
      </c>
      <c r="E161" s="105" t="s">
        <v>51</v>
      </c>
      <c r="F161" t="s">
        <v>95</v>
      </c>
      <c r="G161" t="s">
        <v>179</v>
      </c>
      <c r="H161" t="s">
        <v>180</v>
      </c>
      <c r="I161" t="s">
        <v>96</v>
      </c>
      <c r="J161" t="s">
        <v>783</v>
      </c>
      <c r="K161" s="154" t="s">
        <v>238</v>
      </c>
      <c r="L161" s="154" t="s">
        <v>43</v>
      </c>
      <c r="M161" s="119" t="str">
        <f t="shared" si="130"/>
        <v>CD.AA</v>
      </c>
      <c r="N161" s="118">
        <v>0.48309143579999997</v>
      </c>
      <c r="O161" s="118">
        <v>0.15158870260000001</v>
      </c>
      <c r="P161" s="117">
        <f t="shared" si="131"/>
        <v>2431706.4425345687</v>
      </c>
      <c r="Q161" s="117">
        <f t="shared" si="132"/>
        <v>763042.35060065368</v>
      </c>
      <c r="R161" s="112">
        <v>25849</v>
      </c>
      <c r="S161" s="112">
        <v>215716</v>
      </c>
      <c r="T161" s="112">
        <v>288715</v>
      </c>
      <c r="U161" s="112">
        <v>207343</v>
      </c>
      <c r="V161" s="112">
        <v>3167879</v>
      </c>
      <c r="W161" s="112">
        <v>369312</v>
      </c>
      <c r="X161" s="112">
        <v>320774</v>
      </c>
      <c r="Y161" s="112">
        <v>176947</v>
      </c>
      <c r="Z161" s="112">
        <v>103817</v>
      </c>
      <c r="AA161" s="112">
        <v>90040</v>
      </c>
      <c r="AB161" s="112">
        <v>43914</v>
      </c>
      <c r="AC161" s="112">
        <v>23330</v>
      </c>
      <c r="AD161" s="112">
        <f t="shared" si="133"/>
        <v>5033636</v>
      </c>
      <c r="AE161" s="96"/>
      <c r="AF161" s="112">
        <f>SUM($R161:R161)</f>
        <v>25849</v>
      </c>
      <c r="AG161" s="112">
        <f>SUM($R161:S161)</f>
        <v>241565</v>
      </c>
      <c r="AH161" s="112">
        <f>SUM($R161:T161)</f>
        <v>530280</v>
      </c>
      <c r="AI161" s="112">
        <f>SUM($R161:U161)</f>
        <v>737623</v>
      </c>
      <c r="AJ161" s="112">
        <f>SUM($R161:V161)</f>
        <v>3905502</v>
      </c>
      <c r="AK161" s="112">
        <f>SUM($R161:W161)</f>
        <v>4274814</v>
      </c>
      <c r="AL161" s="112">
        <f>SUM($R161:X161)</f>
        <v>4595588</v>
      </c>
      <c r="AM161" s="112">
        <f>SUM($R161:Y161)</f>
        <v>4772535</v>
      </c>
      <c r="AN161" s="112">
        <f>SUM($R161:Z161)</f>
        <v>4876352</v>
      </c>
      <c r="AO161" s="112">
        <f>SUM($R161:AA161)</f>
        <v>4966392</v>
      </c>
      <c r="AP161" s="112">
        <f>SUM($R161:AB161)</f>
        <v>5010306</v>
      </c>
      <c r="AQ161" s="112">
        <f>SUM($R161:AC161)</f>
        <v>5033636</v>
      </c>
      <c r="AR161" s="132">
        <f t="shared" si="134"/>
        <v>3037802</v>
      </c>
      <c r="AT161" s="112">
        <f t="shared" si="135"/>
        <v>12487.430523994199</v>
      </c>
      <c r="AU161" s="112">
        <f t="shared" si="136"/>
        <v>104210.55216503279</v>
      </c>
      <c r="AV161" s="112">
        <f t="shared" si="137"/>
        <v>139475.74388699699</v>
      </c>
      <c r="AW161" s="112">
        <f t="shared" si="138"/>
        <v>100165.6275730794</v>
      </c>
      <c r="AX161" s="112">
        <f t="shared" si="139"/>
        <v>1530375.2145506681</v>
      </c>
      <c r="AY161" s="112">
        <f t="shared" si="140"/>
        <v>178411.46433816958</v>
      </c>
      <c r="AZ161" s="112">
        <f t="shared" si="141"/>
        <v>154963.1722273092</v>
      </c>
      <c r="BA161" s="112">
        <f t="shared" si="142"/>
        <v>85481.580290502592</v>
      </c>
      <c r="BB161" s="112">
        <f t="shared" si="143"/>
        <v>50153.103590448598</v>
      </c>
      <c r="BC161" s="112">
        <f t="shared" si="144"/>
        <v>43497.552879431998</v>
      </c>
      <c r="BD161" s="112">
        <f t="shared" si="145"/>
        <v>21214.477311721199</v>
      </c>
      <c r="BE161" s="112">
        <f t="shared" si="146"/>
        <v>11270.523197213999</v>
      </c>
      <c r="BF161" s="112">
        <f t="shared" si="147"/>
        <v>2431706.4425345687</v>
      </c>
      <c r="BG161" s="96"/>
      <c r="BH161" s="112">
        <f>SUM($AT161:AT161)</f>
        <v>12487.430523994199</v>
      </c>
      <c r="BI161" s="112">
        <f>SUM($AT161:AU161)</f>
        <v>116697.98268902699</v>
      </c>
      <c r="BJ161" s="112">
        <f>SUM($AT161:AV161)</f>
        <v>256173.72657602397</v>
      </c>
      <c r="BK161" s="112">
        <f>SUM($AT161:AW161)</f>
        <v>356339.3541491034</v>
      </c>
      <c r="BL161" s="112">
        <f>SUM($AT161:AX161)</f>
        <v>1886714.5686997715</v>
      </c>
      <c r="BM161" s="112">
        <f>SUM($AT161:AY161)</f>
        <v>2065126.0330379412</v>
      </c>
      <c r="BN161" s="112">
        <f>SUM($AT161:AZ161)</f>
        <v>2220089.2052652505</v>
      </c>
      <c r="BO161" s="112">
        <f>SUM($AT161:BA161)</f>
        <v>2305570.7855557529</v>
      </c>
      <c r="BP161" s="112">
        <f>SUM($AT161:BB161)</f>
        <v>2355723.8891462013</v>
      </c>
      <c r="BQ161" s="112">
        <f>SUM($AT161:BC161)</f>
        <v>2399221.4420256335</v>
      </c>
      <c r="BR161" s="112">
        <f>SUM($AT161:BD161)</f>
        <v>2420435.9193373546</v>
      </c>
      <c r="BS161" s="112">
        <f>SUM($AT161:BE161)</f>
        <v>2431706.4425345687</v>
      </c>
      <c r="BT161" s="132">
        <f t="shared" si="148"/>
        <v>1467536.1298561115</v>
      </c>
      <c r="BV161" s="112">
        <f t="shared" si="149"/>
        <v>3918.4163735074003</v>
      </c>
      <c r="BW161" s="112">
        <f t="shared" si="150"/>
        <v>32700.108570061602</v>
      </c>
      <c r="BX161" s="112">
        <f t="shared" si="151"/>
        <v>43765.932271159007</v>
      </c>
      <c r="BY161" s="112">
        <f t="shared" si="152"/>
        <v>31430.856363191804</v>
      </c>
      <c r="BZ161" s="112">
        <f t="shared" si="153"/>
        <v>480214.66760378546</v>
      </c>
      <c r="CA161" s="112">
        <f t="shared" si="154"/>
        <v>55983.526934611204</v>
      </c>
      <c r="CB161" s="112">
        <f t="shared" si="155"/>
        <v>48625.714487812402</v>
      </c>
      <c r="CC161" s="112">
        <f t="shared" si="156"/>
        <v>26823.166158962202</v>
      </c>
      <c r="CD161" s="112">
        <f t="shared" si="157"/>
        <v>15737.484337824202</v>
      </c>
      <c r="CE161" s="112">
        <f t="shared" si="158"/>
        <v>13649.046782104002</v>
      </c>
      <c r="CF161" s="112">
        <f t="shared" si="159"/>
        <v>6656.8662859764008</v>
      </c>
      <c r="CG161" s="112">
        <f t="shared" si="160"/>
        <v>3536.5644316580001</v>
      </c>
      <c r="CH161" s="112">
        <f t="shared" si="161"/>
        <v>763042.35060065356</v>
      </c>
      <c r="CI161" s="96"/>
      <c r="CJ161" s="112">
        <f>SUM($BV161:BV161)</f>
        <v>3918.4163735074003</v>
      </c>
      <c r="CK161" s="112">
        <f>SUM($BV161:BW161)</f>
        <v>36618.524943569006</v>
      </c>
      <c r="CL161" s="112">
        <f>SUM($BV161:BX161)</f>
        <v>80384.457214728012</v>
      </c>
      <c r="CM161" s="112">
        <f>SUM($BV161:BY161)</f>
        <v>111815.31357791982</v>
      </c>
      <c r="CN161" s="112">
        <f>SUM($BV161:BZ161)</f>
        <v>592029.98118170525</v>
      </c>
      <c r="CO161" s="112">
        <f>SUM($BV161:CA161)</f>
        <v>648013.50811631652</v>
      </c>
      <c r="CP161" s="112">
        <f>SUM($BV161:CB161)</f>
        <v>696639.22260412888</v>
      </c>
      <c r="CQ161" s="112">
        <f>SUM($BV161:CC161)</f>
        <v>723462.38876309106</v>
      </c>
      <c r="CR161" s="112">
        <f>SUM($BV161:CD161)</f>
        <v>739199.87310091523</v>
      </c>
      <c r="CS161" s="112">
        <f>SUM($BV161:CE161)</f>
        <v>752848.91988301917</v>
      </c>
      <c r="CT161" s="112">
        <f>SUM($BV161:CF161)</f>
        <v>759505.78616899555</v>
      </c>
      <c r="CU161" s="112">
        <f>SUM($BV161:CG161)</f>
        <v>763042.35060065356</v>
      </c>
      <c r="CV161" s="132">
        <f t="shared" si="162"/>
        <v>460496.46393568529</v>
      </c>
    </row>
    <row r="162" spans="1:100" s="94" customFormat="1" ht="14.4">
      <c r="A162" s="154" t="s">
        <v>864</v>
      </c>
      <c r="B162" s="154" t="s">
        <v>60</v>
      </c>
      <c r="C162" s="154" t="s">
        <v>20</v>
      </c>
      <c r="D162" s="137" t="s">
        <v>782</v>
      </c>
      <c r="E162" s="105" t="s">
        <v>51</v>
      </c>
      <c r="F162" t="s">
        <v>182</v>
      </c>
      <c r="G162" t="s">
        <v>183</v>
      </c>
      <c r="H162" t="s">
        <v>184</v>
      </c>
      <c r="I162" t="s">
        <v>90</v>
      </c>
      <c r="J162" t="s">
        <v>784</v>
      </c>
      <c r="K162" s="154" t="s">
        <v>238</v>
      </c>
      <c r="L162" s="154" t="s">
        <v>43</v>
      </c>
      <c r="M162" s="119" t="str">
        <f t="shared" si="130"/>
        <v>CD.AA</v>
      </c>
      <c r="N162" s="118">
        <v>0.48309143579999997</v>
      </c>
      <c r="O162" s="118">
        <v>0.15158870260000001</v>
      </c>
      <c r="P162" s="117">
        <f t="shared" si="131"/>
        <v>1556777.6107914455</v>
      </c>
      <c r="Q162" s="117">
        <f t="shared" si="132"/>
        <v>488499.44496698322</v>
      </c>
      <c r="R162" s="112">
        <v>1680</v>
      </c>
      <c r="S162" s="112">
        <v>3660</v>
      </c>
      <c r="T162" s="112">
        <v>922345</v>
      </c>
      <c r="U162" s="112">
        <v>6047</v>
      </c>
      <c r="V162" s="112">
        <v>288513</v>
      </c>
      <c r="W162" s="112">
        <v>1632</v>
      </c>
      <c r="X162" s="112">
        <v>12069</v>
      </c>
      <c r="Y162" s="112">
        <v>276679</v>
      </c>
      <c r="Z162" s="112">
        <v>0</v>
      </c>
      <c r="AA162" s="112">
        <v>1187607</v>
      </c>
      <c r="AB162" s="112">
        <v>64513</v>
      </c>
      <c r="AC162" s="112">
        <v>457787</v>
      </c>
      <c r="AD162" s="112">
        <f t="shared" si="133"/>
        <v>3222532</v>
      </c>
      <c r="AE162" s="96"/>
      <c r="AF162" s="112">
        <f>SUM($R162:R162)</f>
        <v>1680</v>
      </c>
      <c r="AG162" s="112">
        <f>SUM($R162:S162)</f>
        <v>5340</v>
      </c>
      <c r="AH162" s="112">
        <f>SUM($R162:T162)</f>
        <v>927685</v>
      </c>
      <c r="AI162" s="112">
        <f>SUM($R162:U162)</f>
        <v>933732</v>
      </c>
      <c r="AJ162" s="112">
        <f>SUM($R162:V162)</f>
        <v>1222245</v>
      </c>
      <c r="AK162" s="112">
        <f>SUM($R162:W162)</f>
        <v>1223877</v>
      </c>
      <c r="AL162" s="112">
        <f>SUM($R162:X162)</f>
        <v>1235946</v>
      </c>
      <c r="AM162" s="112">
        <f>SUM($R162:Y162)</f>
        <v>1512625</v>
      </c>
      <c r="AN162" s="112">
        <f>SUM($R162:Z162)</f>
        <v>1512625</v>
      </c>
      <c r="AO162" s="112">
        <f>SUM($R162:AA162)</f>
        <v>2700232</v>
      </c>
      <c r="AP162" s="112">
        <f>SUM($R162:AB162)</f>
        <v>2764745</v>
      </c>
      <c r="AQ162" s="112">
        <f>SUM($R162:AC162)</f>
        <v>3222532</v>
      </c>
      <c r="AR162" s="132">
        <f t="shared" si="134"/>
        <v>1304333.1666666667</v>
      </c>
      <c r="AT162" s="112">
        <f t="shared" si="135"/>
        <v>811.59361214399996</v>
      </c>
      <c r="AU162" s="112">
        <f t="shared" si="136"/>
        <v>1768.1146550279998</v>
      </c>
      <c r="AV162" s="112">
        <f t="shared" si="137"/>
        <v>445576.97035295097</v>
      </c>
      <c r="AW162" s="112">
        <f t="shared" si="138"/>
        <v>2921.2539122825997</v>
      </c>
      <c r="AX162" s="112">
        <f t="shared" si="139"/>
        <v>139378.15941696538</v>
      </c>
      <c r="AY162" s="112">
        <f t="shared" si="140"/>
        <v>788.40522322559991</v>
      </c>
      <c r="AZ162" s="112">
        <f t="shared" si="141"/>
        <v>5830.4305386701999</v>
      </c>
      <c r="BA162" s="112">
        <f t="shared" si="142"/>
        <v>133661.2553657082</v>
      </c>
      <c r="BB162" s="112">
        <f t="shared" si="143"/>
        <v>0</v>
      </c>
      <c r="BC162" s="112">
        <f t="shared" si="144"/>
        <v>573722.77079613053</v>
      </c>
      <c r="BD162" s="112">
        <f t="shared" si="145"/>
        <v>31165.677797765398</v>
      </c>
      <c r="BE162" s="112">
        <f t="shared" si="146"/>
        <v>221152.97912057457</v>
      </c>
      <c r="BF162" s="112">
        <f t="shared" si="147"/>
        <v>1556777.6107914455</v>
      </c>
      <c r="BG162" s="96"/>
      <c r="BH162" s="112">
        <f>SUM($AT162:AT162)</f>
        <v>811.59361214399996</v>
      </c>
      <c r="BI162" s="112">
        <f>SUM($AT162:AU162)</f>
        <v>2579.708267172</v>
      </c>
      <c r="BJ162" s="112">
        <f>SUM($AT162:AV162)</f>
        <v>448156.67862012296</v>
      </c>
      <c r="BK162" s="112">
        <f>SUM($AT162:AW162)</f>
        <v>451077.93253240554</v>
      </c>
      <c r="BL162" s="112">
        <f>SUM($AT162:AX162)</f>
        <v>590456.09194937092</v>
      </c>
      <c r="BM162" s="112">
        <f>SUM($AT162:AY162)</f>
        <v>591244.49717259652</v>
      </c>
      <c r="BN162" s="112">
        <f>SUM($AT162:AZ162)</f>
        <v>597074.92771126668</v>
      </c>
      <c r="BO162" s="112">
        <f>SUM($AT162:BA162)</f>
        <v>730736.18307697494</v>
      </c>
      <c r="BP162" s="112">
        <f>SUM($AT162:BB162)</f>
        <v>730736.18307697494</v>
      </c>
      <c r="BQ162" s="112">
        <f>SUM($AT162:BC162)</f>
        <v>1304458.9538731053</v>
      </c>
      <c r="BR162" s="112">
        <f>SUM($AT162:BD162)</f>
        <v>1335624.6316708708</v>
      </c>
      <c r="BS162" s="112">
        <f>SUM($AT162:BE162)</f>
        <v>1556777.6107914455</v>
      </c>
      <c r="BT162" s="132">
        <f t="shared" si="148"/>
        <v>630112.18224656058</v>
      </c>
      <c r="BV162" s="112">
        <f t="shared" si="149"/>
        <v>254.66902036800002</v>
      </c>
      <c r="BW162" s="112">
        <f t="shared" si="150"/>
        <v>554.81465151600003</v>
      </c>
      <c r="BX162" s="112">
        <f t="shared" si="151"/>
        <v>139817.08189959702</v>
      </c>
      <c r="BY162" s="112">
        <f t="shared" si="152"/>
        <v>916.6568846222001</v>
      </c>
      <c r="BZ162" s="112">
        <f t="shared" si="153"/>
        <v>43735.311353233803</v>
      </c>
      <c r="CA162" s="112">
        <f t="shared" si="154"/>
        <v>247.39276264320003</v>
      </c>
      <c r="CB162" s="112">
        <f t="shared" si="155"/>
        <v>1829.5240516794001</v>
      </c>
      <c r="CC162" s="112">
        <f t="shared" si="156"/>
        <v>41941.410646665405</v>
      </c>
      <c r="CD162" s="112">
        <f t="shared" si="157"/>
        <v>0</v>
      </c>
      <c r="CE162" s="112">
        <f t="shared" si="158"/>
        <v>180027.8043286782</v>
      </c>
      <c r="CF162" s="112">
        <f t="shared" si="159"/>
        <v>9779.441970833801</v>
      </c>
      <c r="CG162" s="112">
        <f t="shared" si="160"/>
        <v>69395.337397146213</v>
      </c>
      <c r="CH162" s="112">
        <f t="shared" si="161"/>
        <v>488499.44496698322</v>
      </c>
      <c r="CI162" s="96"/>
      <c r="CJ162" s="112">
        <f>SUM($BV162:BV162)</f>
        <v>254.66902036800002</v>
      </c>
      <c r="CK162" s="112">
        <f>SUM($BV162:BW162)</f>
        <v>809.48367188400005</v>
      </c>
      <c r="CL162" s="112">
        <f>SUM($BV162:BX162)</f>
        <v>140626.56557148101</v>
      </c>
      <c r="CM162" s="112">
        <f>SUM($BV162:BY162)</f>
        <v>141543.22245610322</v>
      </c>
      <c r="CN162" s="112">
        <f>SUM($BV162:BZ162)</f>
        <v>185278.53380933701</v>
      </c>
      <c r="CO162" s="112">
        <f>SUM($BV162:CA162)</f>
        <v>185525.92657198021</v>
      </c>
      <c r="CP162" s="112">
        <f>SUM($BV162:CB162)</f>
        <v>187355.45062365959</v>
      </c>
      <c r="CQ162" s="112">
        <f>SUM($BV162:CC162)</f>
        <v>229296.861270325</v>
      </c>
      <c r="CR162" s="112">
        <f>SUM($BV162:CD162)</f>
        <v>229296.861270325</v>
      </c>
      <c r="CS162" s="112">
        <f>SUM($BV162:CE162)</f>
        <v>409324.6655990032</v>
      </c>
      <c r="CT162" s="112">
        <f>SUM($BV162:CF162)</f>
        <v>419104.10756983701</v>
      </c>
      <c r="CU162" s="112">
        <f>SUM($BV162:CG162)</f>
        <v>488499.44496698322</v>
      </c>
      <c r="CV162" s="132">
        <f t="shared" si="162"/>
        <v>197722.17249314956</v>
      </c>
    </row>
    <row r="163" spans="1:100" s="94" customFormat="1" ht="14.4">
      <c r="A163" s="154" t="s">
        <v>864</v>
      </c>
      <c r="B163" s="154" t="s">
        <v>60</v>
      </c>
      <c r="C163" s="154" t="s">
        <v>20</v>
      </c>
      <c r="D163" s="137" t="s">
        <v>782</v>
      </c>
      <c r="E163" s="105" t="s">
        <v>51</v>
      </c>
      <c r="F163" t="s">
        <v>185</v>
      </c>
      <c r="G163" t="s">
        <v>186</v>
      </c>
      <c r="H163" t="s">
        <v>187</v>
      </c>
      <c r="I163" t="s">
        <v>99</v>
      </c>
      <c r="J163" t="s">
        <v>785</v>
      </c>
      <c r="K163" s="154" t="s">
        <v>238</v>
      </c>
      <c r="L163" s="154" t="s">
        <v>43</v>
      </c>
      <c r="M163" s="119" t="str">
        <f t="shared" si="130"/>
        <v>CD.AA</v>
      </c>
      <c r="N163" s="118">
        <v>0.48309143579999997</v>
      </c>
      <c r="O163" s="118">
        <v>0.15158870260000001</v>
      </c>
      <c r="P163" s="117">
        <f t="shared" si="131"/>
        <v>828205.19425541873</v>
      </c>
      <c r="Q163" s="117">
        <f t="shared" si="132"/>
        <v>259881.54949560363</v>
      </c>
      <c r="R163" s="112">
        <v>123240</v>
      </c>
      <c r="S163" s="112">
        <v>66935</v>
      </c>
      <c r="T163" s="112">
        <v>77098</v>
      </c>
      <c r="U163" s="112">
        <v>48582</v>
      </c>
      <c r="V163" s="112">
        <v>84733</v>
      </c>
      <c r="W163" s="112">
        <v>56020</v>
      </c>
      <c r="X163" s="112">
        <v>937435</v>
      </c>
      <c r="Y163" s="112">
        <v>123422</v>
      </c>
      <c r="Z163" s="112">
        <v>49240</v>
      </c>
      <c r="AA163" s="112">
        <v>51585</v>
      </c>
      <c r="AB163" s="112">
        <v>44551</v>
      </c>
      <c r="AC163" s="112">
        <v>51545</v>
      </c>
      <c r="AD163" s="112">
        <f t="shared" si="133"/>
        <v>1714386</v>
      </c>
      <c r="AE163" s="96"/>
      <c r="AF163" s="112">
        <f>SUM($R163:R163)</f>
        <v>123240</v>
      </c>
      <c r="AG163" s="112">
        <f>SUM($R163:S163)</f>
        <v>190175</v>
      </c>
      <c r="AH163" s="112">
        <f>SUM($R163:T163)</f>
        <v>267273</v>
      </c>
      <c r="AI163" s="112">
        <f>SUM($R163:U163)</f>
        <v>315855</v>
      </c>
      <c r="AJ163" s="112">
        <f>SUM($R163:V163)</f>
        <v>400588</v>
      </c>
      <c r="AK163" s="112">
        <f>SUM($R163:W163)</f>
        <v>456608</v>
      </c>
      <c r="AL163" s="112">
        <f>SUM($R163:X163)</f>
        <v>1394043</v>
      </c>
      <c r="AM163" s="112">
        <f>SUM($R163:Y163)</f>
        <v>1517465</v>
      </c>
      <c r="AN163" s="112">
        <f>SUM($R163:Z163)</f>
        <v>1566705</v>
      </c>
      <c r="AO163" s="112">
        <f>SUM($R163:AA163)</f>
        <v>1618290</v>
      </c>
      <c r="AP163" s="112">
        <f>SUM($R163:AB163)</f>
        <v>1662841</v>
      </c>
      <c r="AQ163" s="112">
        <f>SUM($R163:AC163)</f>
        <v>1714386</v>
      </c>
      <c r="AR163" s="132">
        <f t="shared" si="134"/>
        <v>864189.66666666663</v>
      </c>
      <c r="AT163" s="112">
        <f t="shared" si="135"/>
        <v>59536.188547991995</v>
      </c>
      <c r="AU163" s="112">
        <f t="shared" si="136"/>
        <v>32335.725255272999</v>
      </c>
      <c r="AV163" s="112">
        <f t="shared" si="137"/>
        <v>37245.383517308401</v>
      </c>
      <c r="AW163" s="112">
        <f t="shared" si="138"/>
        <v>23469.548134035598</v>
      </c>
      <c r="AX163" s="112">
        <f t="shared" si="139"/>
        <v>40933.786629641399</v>
      </c>
      <c r="AY163" s="112">
        <f t="shared" si="140"/>
        <v>27062.782233515998</v>
      </c>
      <c r="AZ163" s="112">
        <f t="shared" si="141"/>
        <v>452866.82011917297</v>
      </c>
      <c r="BA163" s="112">
        <f t="shared" si="142"/>
        <v>59624.111189307594</v>
      </c>
      <c r="BB163" s="112">
        <f t="shared" si="143"/>
        <v>23787.422298792</v>
      </c>
      <c r="BC163" s="112">
        <f t="shared" si="144"/>
        <v>24920.271715742998</v>
      </c>
      <c r="BD163" s="112">
        <f t="shared" si="145"/>
        <v>21522.2065563258</v>
      </c>
      <c r="BE163" s="112">
        <f t="shared" si="146"/>
        <v>24900.948058310998</v>
      </c>
      <c r="BF163" s="112">
        <f t="shared" si="147"/>
        <v>828205.19425541884</v>
      </c>
      <c r="BG163" s="96"/>
      <c r="BH163" s="112">
        <f>SUM($AT163:AT163)</f>
        <v>59536.188547991995</v>
      </c>
      <c r="BI163" s="112">
        <f>SUM($AT163:AU163)</f>
        <v>91871.913803264993</v>
      </c>
      <c r="BJ163" s="112">
        <f>SUM($AT163:AV163)</f>
        <v>129117.29732057339</v>
      </c>
      <c r="BK163" s="112">
        <f>SUM($AT163:AW163)</f>
        <v>152586.84545460899</v>
      </c>
      <c r="BL163" s="112">
        <f>SUM($AT163:AX163)</f>
        <v>193520.63208425039</v>
      </c>
      <c r="BM163" s="112">
        <f>SUM($AT163:AY163)</f>
        <v>220583.41431776638</v>
      </c>
      <c r="BN163" s="112">
        <f>SUM($AT163:AZ163)</f>
        <v>673450.23443693935</v>
      </c>
      <c r="BO163" s="112">
        <f>SUM($AT163:BA163)</f>
        <v>733074.345626247</v>
      </c>
      <c r="BP163" s="112">
        <f>SUM($AT163:BB163)</f>
        <v>756861.76792503905</v>
      </c>
      <c r="BQ163" s="112">
        <f>SUM($AT163:BC163)</f>
        <v>781782.03964078205</v>
      </c>
      <c r="BR163" s="112">
        <f>SUM($AT163:BD163)</f>
        <v>803304.24619710783</v>
      </c>
      <c r="BS163" s="112">
        <f>SUM($AT163:BE163)</f>
        <v>828205.19425541884</v>
      </c>
      <c r="BT163" s="132">
        <f t="shared" si="148"/>
        <v>417482.6268735234</v>
      </c>
      <c r="BV163" s="112">
        <f t="shared" si="149"/>
        <v>18681.791708424003</v>
      </c>
      <c r="BW163" s="112">
        <f t="shared" si="150"/>
        <v>10146.589808531</v>
      </c>
      <c r="BX163" s="112">
        <f t="shared" si="151"/>
        <v>11687.185793054801</v>
      </c>
      <c r="BY163" s="112">
        <f t="shared" si="152"/>
        <v>7364.4823497132011</v>
      </c>
      <c r="BZ163" s="112">
        <f t="shared" si="153"/>
        <v>12844.565537405801</v>
      </c>
      <c r="CA163" s="112">
        <f t="shared" si="154"/>
        <v>8491.9991196520004</v>
      </c>
      <c r="CB163" s="112">
        <f t="shared" si="155"/>
        <v>142104.555421831</v>
      </c>
      <c r="CC163" s="112">
        <f t="shared" si="156"/>
        <v>18709.380852297203</v>
      </c>
      <c r="CD163" s="112">
        <f t="shared" si="157"/>
        <v>7464.227716024001</v>
      </c>
      <c r="CE163" s="112">
        <f t="shared" si="158"/>
        <v>7819.7032236210007</v>
      </c>
      <c r="CF163" s="112">
        <f t="shared" si="159"/>
        <v>6753.4282895326005</v>
      </c>
      <c r="CG163" s="112">
        <f t="shared" si="160"/>
        <v>7813.6396755170008</v>
      </c>
      <c r="CH163" s="112">
        <f t="shared" si="161"/>
        <v>259881.54949560363</v>
      </c>
      <c r="CI163" s="96"/>
      <c r="CJ163" s="112">
        <f>SUM($BV163:BV163)</f>
        <v>18681.791708424003</v>
      </c>
      <c r="CK163" s="112">
        <f>SUM($BV163:BW163)</f>
        <v>28828.381516955003</v>
      </c>
      <c r="CL163" s="112">
        <f>SUM($BV163:BX163)</f>
        <v>40515.567310009807</v>
      </c>
      <c r="CM163" s="112">
        <f>SUM($BV163:BY163)</f>
        <v>47880.049659723009</v>
      </c>
      <c r="CN163" s="112">
        <f>SUM($BV163:BZ163)</f>
        <v>60724.615197128805</v>
      </c>
      <c r="CO163" s="112">
        <f>SUM($BV163:CA163)</f>
        <v>69216.614316780804</v>
      </c>
      <c r="CP163" s="112">
        <f>SUM($BV163:CB163)</f>
        <v>211321.16973861179</v>
      </c>
      <c r="CQ163" s="112">
        <f>SUM($BV163:CC163)</f>
        <v>230030.550590909</v>
      </c>
      <c r="CR163" s="112">
        <f>SUM($BV163:CD163)</f>
        <v>237494.778306933</v>
      </c>
      <c r="CS163" s="112">
        <f>SUM($BV163:CE163)</f>
        <v>245314.48153055401</v>
      </c>
      <c r="CT163" s="112">
        <f>SUM($BV163:CF163)</f>
        <v>252067.90982008661</v>
      </c>
      <c r="CU163" s="112">
        <f>SUM($BV163:CG163)</f>
        <v>259881.54949560363</v>
      </c>
      <c r="CV163" s="132">
        <f t="shared" si="162"/>
        <v>131001.39037032647</v>
      </c>
    </row>
    <row r="164" spans="1:100" s="94" customFormat="1" ht="14.4">
      <c r="A164" s="154" t="s">
        <v>509</v>
      </c>
      <c r="B164" s="154" t="s">
        <v>60</v>
      </c>
      <c r="C164" s="154" t="s">
        <v>20</v>
      </c>
      <c r="D164" s="137" t="s">
        <v>583</v>
      </c>
      <c r="E164" s="105" t="s">
        <v>51</v>
      </c>
      <c r="F164" t="s">
        <v>88</v>
      </c>
      <c r="G164" t="s">
        <v>201</v>
      </c>
      <c r="H164" t="s">
        <v>202</v>
      </c>
      <c r="I164" t="s">
        <v>89</v>
      </c>
      <c r="J164" t="s">
        <v>786</v>
      </c>
      <c r="K164" s="154" t="s">
        <v>238</v>
      </c>
      <c r="L164" s="154" t="s">
        <v>46</v>
      </c>
      <c r="M164" s="119" t="str">
        <f t="shared" si="130"/>
        <v>CD.AA</v>
      </c>
      <c r="N164" s="118">
        <v>0.48309143579999997</v>
      </c>
      <c r="O164" s="118">
        <v>0.15158870260000001</v>
      </c>
      <c r="P164" s="117">
        <f t="shared" ref="P164:P195" si="163">AD164*N164</f>
        <v>3335528.9730528896</v>
      </c>
      <c r="Q164" s="117">
        <f t="shared" ref="Q164:Q195" si="164">AD164*O164</f>
        <v>1046651.7765368301</v>
      </c>
      <c r="R164" s="112">
        <v>58906</v>
      </c>
      <c r="S164" s="112">
        <v>35951</v>
      </c>
      <c r="T164" s="112">
        <v>29848</v>
      </c>
      <c r="U164" s="112">
        <v>10432</v>
      </c>
      <c r="V164" s="112">
        <v>263560</v>
      </c>
      <c r="W164" s="112">
        <v>16769</v>
      </c>
      <c r="X164" s="112">
        <v>385360</v>
      </c>
      <c r="Y164" s="112">
        <v>672135</v>
      </c>
      <c r="Z164" s="112">
        <v>554723</v>
      </c>
      <c r="AA164" s="112">
        <v>2752609</v>
      </c>
      <c r="AB164" s="112">
        <v>1039101</v>
      </c>
      <c r="AC164" s="112">
        <v>1085156</v>
      </c>
      <c r="AD164" s="112">
        <f t="shared" si="133"/>
        <v>6904550</v>
      </c>
      <c r="AE164" s="96"/>
      <c r="AF164" s="112">
        <f>SUM($R164:R164)</f>
        <v>58906</v>
      </c>
      <c r="AG164" s="112">
        <f>SUM($R164:S164)</f>
        <v>94857</v>
      </c>
      <c r="AH164" s="112">
        <f>SUM($R164:T164)</f>
        <v>124705</v>
      </c>
      <c r="AI164" s="112">
        <f>SUM($R164:U164)</f>
        <v>135137</v>
      </c>
      <c r="AJ164" s="112">
        <f>SUM($R164:V164)</f>
        <v>398697</v>
      </c>
      <c r="AK164" s="112">
        <f>SUM($R164:W164)</f>
        <v>415466</v>
      </c>
      <c r="AL164" s="112">
        <f>SUM($R164:X164)</f>
        <v>800826</v>
      </c>
      <c r="AM164" s="112">
        <f>SUM($R164:Y164)</f>
        <v>1472961</v>
      </c>
      <c r="AN164" s="112">
        <f>SUM($R164:Z164)</f>
        <v>2027684</v>
      </c>
      <c r="AO164" s="112">
        <f>SUM($R164:AA164)</f>
        <v>4780293</v>
      </c>
      <c r="AP164" s="112">
        <f>SUM($R164:AB164)</f>
        <v>5819394</v>
      </c>
      <c r="AQ164" s="112">
        <f>SUM($R164:AC164)</f>
        <v>6904550</v>
      </c>
      <c r="AR164" s="132">
        <f t="shared" ref="AR164:AR194" si="165">(((0+AQ164)/2)+SUM(AF164:AP164))/12</f>
        <v>1631766.75</v>
      </c>
      <c r="AT164" s="112">
        <f t="shared" ref="AT164:AT194" si="166">R164*$N164</f>
        <v>28456.984117234799</v>
      </c>
      <c r="AU164" s="112">
        <f t="shared" ref="AU164:AU194" si="167">S164*$N164</f>
        <v>17367.620208445798</v>
      </c>
      <c r="AV164" s="112">
        <f t="shared" ref="AV164:AV194" si="168">T164*$N164</f>
        <v>14419.3131757584</v>
      </c>
      <c r="AW164" s="112">
        <f t="shared" ref="AW164:AW194" si="169">U164*$N164</f>
        <v>5039.6098582655995</v>
      </c>
      <c r="AX164" s="112">
        <f t="shared" ref="AX164:AX194" si="170">V164*$N164</f>
        <v>127323.578819448</v>
      </c>
      <c r="AY164" s="112">
        <f t="shared" ref="AY164:AY194" si="171">W164*$N164</f>
        <v>8100.9602869301998</v>
      </c>
      <c r="AZ164" s="112">
        <f t="shared" ref="AZ164:AZ194" si="172">X164*$N164</f>
        <v>186164.11569988797</v>
      </c>
      <c r="BA164" s="112">
        <f t="shared" ref="BA164:BA194" si="173">Y164*$N164</f>
        <v>324702.66220143298</v>
      </c>
      <c r="BB164" s="112">
        <f t="shared" ref="BB164:BB194" si="174">Z164*$N164</f>
        <v>267981.93054128339</v>
      </c>
      <c r="BC164" s="112">
        <f t="shared" ref="BC164:BC194" si="175">AA164*$N164</f>
        <v>1329761.8340060022</v>
      </c>
      <c r="BD164" s="112">
        <f t="shared" ref="BD164:BD194" si="176">AB164*$N164</f>
        <v>501980.79403121577</v>
      </c>
      <c r="BE164" s="112">
        <f t="shared" ref="BE164:BE194" si="177">AC164*$N164</f>
        <v>524229.57010698476</v>
      </c>
      <c r="BF164" s="112">
        <f t="shared" ref="BF164:BF194" si="178">SUM(AT164:BE164)</f>
        <v>3335528.9730528896</v>
      </c>
      <c r="BG164" s="96"/>
      <c r="BH164" s="112">
        <f>SUM($AT164:AT164)</f>
        <v>28456.984117234799</v>
      </c>
      <c r="BI164" s="112">
        <f>SUM($AT164:AU164)</f>
        <v>45824.604325680601</v>
      </c>
      <c r="BJ164" s="112">
        <f>SUM($AT164:AV164)</f>
        <v>60243.917501438998</v>
      </c>
      <c r="BK164" s="112">
        <f>SUM($AT164:AW164)</f>
        <v>65283.527359704596</v>
      </c>
      <c r="BL164" s="112">
        <f>SUM($AT164:AX164)</f>
        <v>192607.10617915259</v>
      </c>
      <c r="BM164" s="112">
        <f>SUM($AT164:AY164)</f>
        <v>200708.06646608279</v>
      </c>
      <c r="BN164" s="112">
        <f>SUM($AT164:AZ164)</f>
        <v>386872.18216597079</v>
      </c>
      <c r="BO164" s="112">
        <f>SUM($AT164:BA164)</f>
        <v>711574.84436740377</v>
      </c>
      <c r="BP164" s="112">
        <f>SUM($AT164:BB164)</f>
        <v>979556.77490868722</v>
      </c>
      <c r="BQ164" s="112">
        <f>SUM($AT164:BC164)</f>
        <v>2309318.6089146892</v>
      </c>
      <c r="BR164" s="112">
        <f>SUM($AT164:BD164)</f>
        <v>2811299.402945905</v>
      </c>
      <c r="BS164" s="112">
        <f>SUM($AT164:BE164)</f>
        <v>3335528.9730528896</v>
      </c>
      <c r="BT164" s="132">
        <f t="shared" ref="BT164:BT194" si="179">(((0+BS164)/2)+SUM(BH164:BR164))/12</f>
        <v>788292.54214819951</v>
      </c>
      <c r="BV164" s="112">
        <f t="shared" ref="BV164:BV194" si="180">$O164*R164</f>
        <v>8929.4841153556008</v>
      </c>
      <c r="BW164" s="112">
        <f t="shared" ref="BW164:BW194" si="181">$O164*S164</f>
        <v>5449.7654471726009</v>
      </c>
      <c r="BX164" s="112">
        <f t="shared" ref="BX164:BX194" si="182">$O164*T164</f>
        <v>4524.6195952048001</v>
      </c>
      <c r="BY164" s="112">
        <f t="shared" ref="BY164:BY194" si="183">$O164*U164</f>
        <v>1581.3733455232002</v>
      </c>
      <c r="BZ164" s="112">
        <f t="shared" ref="BZ164:BZ194" si="184">$O164*V164</f>
        <v>39952.718457256007</v>
      </c>
      <c r="CA164" s="112">
        <f t="shared" ref="CA164:CA194" si="185">$O164*W164</f>
        <v>2541.9909538994002</v>
      </c>
      <c r="CB164" s="112">
        <f t="shared" ref="CB164:CB194" si="186">$O164*X164</f>
        <v>58416.222433936004</v>
      </c>
      <c r="CC164" s="112">
        <f t="shared" ref="CC164:CC194" si="187">$O164*Y164</f>
        <v>101888.07262205101</v>
      </c>
      <c r="CD164" s="112">
        <f t="shared" ref="CD164:CD194" si="188">$O164*Z164</f>
        <v>84089.739872379811</v>
      </c>
      <c r="CE164" s="112">
        <f t="shared" ref="CE164:CE194" si="189">$O164*AA164</f>
        <v>417264.42707508343</v>
      </c>
      <c r="CF164" s="112">
        <f t="shared" ref="CF164:CF194" si="190">$O164*AB164</f>
        <v>157515.97246036262</v>
      </c>
      <c r="CG164" s="112">
        <f t="shared" ref="CG164:CG194" si="191">$O164*AC164</f>
        <v>164497.39015860562</v>
      </c>
      <c r="CH164" s="112">
        <f t="shared" ref="CH164:CH194" si="192">SUM(BV164:CG164)</f>
        <v>1046651.7765368301</v>
      </c>
      <c r="CI164" s="96"/>
      <c r="CJ164" s="112">
        <f>SUM($BV164:BV164)</f>
        <v>8929.4841153556008</v>
      </c>
      <c r="CK164" s="112">
        <f>SUM($BV164:BW164)</f>
        <v>14379.249562528203</v>
      </c>
      <c r="CL164" s="112">
        <f>SUM($BV164:BX164)</f>
        <v>18903.869157733003</v>
      </c>
      <c r="CM164" s="112">
        <f>SUM($BV164:BY164)</f>
        <v>20485.242503256202</v>
      </c>
      <c r="CN164" s="112">
        <f>SUM($BV164:BZ164)</f>
        <v>60437.96096051221</v>
      </c>
      <c r="CO164" s="112">
        <f>SUM($BV164:CA164)</f>
        <v>62979.951914411613</v>
      </c>
      <c r="CP164" s="112">
        <f>SUM($BV164:CB164)</f>
        <v>121396.17434834762</v>
      </c>
      <c r="CQ164" s="112">
        <f>SUM($BV164:CC164)</f>
        <v>223284.24697039864</v>
      </c>
      <c r="CR164" s="112">
        <f>SUM($BV164:CD164)</f>
        <v>307373.98684277845</v>
      </c>
      <c r="CS164" s="112">
        <f>SUM($BV164:CE164)</f>
        <v>724638.41391786188</v>
      </c>
      <c r="CT164" s="112">
        <f>SUM($BV164:CF164)</f>
        <v>882154.38637822447</v>
      </c>
      <c r="CU164" s="112">
        <f>SUM($BV164:CG164)</f>
        <v>1046651.7765368301</v>
      </c>
      <c r="CV164" s="132">
        <f t="shared" si="162"/>
        <v>247357.40457831859</v>
      </c>
    </row>
    <row r="165" spans="1:100" s="94" customFormat="1" ht="14.4">
      <c r="A165" s="154" t="s">
        <v>864</v>
      </c>
      <c r="B165" s="154" t="s">
        <v>60</v>
      </c>
      <c r="C165" s="154" t="s">
        <v>20</v>
      </c>
      <c r="D165" s="137" t="s">
        <v>782</v>
      </c>
      <c r="E165" s="105" t="s">
        <v>51</v>
      </c>
      <c r="F165" t="s">
        <v>86</v>
      </c>
      <c r="G165" t="s">
        <v>188</v>
      </c>
      <c r="H165" t="s">
        <v>189</v>
      </c>
      <c r="I165" t="s">
        <v>87</v>
      </c>
      <c r="J165" t="s">
        <v>787</v>
      </c>
      <c r="K165" s="154" t="s">
        <v>238</v>
      </c>
      <c r="L165" s="154" t="s">
        <v>43</v>
      </c>
      <c r="M165" s="119" t="str">
        <f t="shared" si="130"/>
        <v>CD.AA</v>
      </c>
      <c r="N165" s="118">
        <v>0.48309143579999997</v>
      </c>
      <c r="O165" s="118">
        <v>0.15158870260000001</v>
      </c>
      <c r="P165" s="117">
        <f t="shared" si="163"/>
        <v>1495682.4861801269</v>
      </c>
      <c r="Q165" s="117">
        <f t="shared" si="164"/>
        <v>469328.47651526902</v>
      </c>
      <c r="R165" s="112">
        <v>-7436</v>
      </c>
      <c r="S165" s="112">
        <v>88649</v>
      </c>
      <c r="T165" s="112">
        <v>36440</v>
      </c>
      <c r="U165" s="112">
        <v>9432</v>
      </c>
      <c r="V165" s="112">
        <v>13358</v>
      </c>
      <c r="W165" s="112">
        <v>1025345</v>
      </c>
      <c r="X165" s="112">
        <v>515288</v>
      </c>
      <c r="Y165" s="112">
        <v>785036</v>
      </c>
      <c r="Z165" s="112">
        <v>319937</v>
      </c>
      <c r="AA165" s="112">
        <v>46243</v>
      </c>
      <c r="AB165" s="112">
        <v>10349</v>
      </c>
      <c r="AC165" s="112">
        <v>253424</v>
      </c>
      <c r="AD165" s="112">
        <f t="shared" si="133"/>
        <v>3096065</v>
      </c>
      <c r="AE165" s="96"/>
      <c r="AF165" s="112">
        <f>SUM($R165:R165)</f>
        <v>-7436</v>
      </c>
      <c r="AG165" s="112">
        <f>SUM($R165:S165)</f>
        <v>81213</v>
      </c>
      <c r="AH165" s="112">
        <f>SUM($R165:T165)</f>
        <v>117653</v>
      </c>
      <c r="AI165" s="112">
        <f>SUM($R165:U165)</f>
        <v>127085</v>
      </c>
      <c r="AJ165" s="112">
        <f>SUM($R165:V165)</f>
        <v>140443</v>
      </c>
      <c r="AK165" s="112">
        <f>SUM($R165:W165)</f>
        <v>1165788</v>
      </c>
      <c r="AL165" s="112">
        <f>SUM($R165:X165)</f>
        <v>1681076</v>
      </c>
      <c r="AM165" s="112">
        <f>SUM($R165:Y165)</f>
        <v>2466112</v>
      </c>
      <c r="AN165" s="112">
        <f>SUM($R165:Z165)</f>
        <v>2786049</v>
      </c>
      <c r="AO165" s="112">
        <f>SUM($R165:AA165)</f>
        <v>2832292</v>
      </c>
      <c r="AP165" s="112">
        <f>SUM($R165:AB165)</f>
        <v>2842641</v>
      </c>
      <c r="AQ165" s="112">
        <f>SUM($R165:AC165)</f>
        <v>3096065</v>
      </c>
      <c r="AR165" s="132">
        <f t="shared" si="165"/>
        <v>1315079.0416666667</v>
      </c>
      <c r="AT165" s="112">
        <f t="shared" si="166"/>
        <v>-3592.2679166087996</v>
      </c>
      <c r="AU165" s="112">
        <f t="shared" si="167"/>
        <v>42825.5726922342</v>
      </c>
      <c r="AV165" s="112">
        <f t="shared" si="168"/>
        <v>17603.851920551999</v>
      </c>
      <c r="AW165" s="112">
        <f t="shared" si="169"/>
        <v>4556.5184224655995</v>
      </c>
      <c r="AX165" s="112">
        <f t="shared" si="170"/>
        <v>6453.1353994163992</v>
      </c>
      <c r="AY165" s="112">
        <f t="shared" si="171"/>
        <v>495335.38824035099</v>
      </c>
      <c r="AZ165" s="112">
        <f t="shared" si="172"/>
        <v>248931.21977051039</v>
      </c>
      <c r="BA165" s="112">
        <f t="shared" si="173"/>
        <v>379244.16839468875</v>
      </c>
      <c r="BB165" s="112">
        <f t="shared" si="174"/>
        <v>154558.82469554458</v>
      </c>
      <c r="BC165" s="112">
        <f t="shared" si="175"/>
        <v>22339.597265699398</v>
      </c>
      <c r="BD165" s="112">
        <f t="shared" si="176"/>
        <v>4999.5132690942</v>
      </c>
      <c r="BE165" s="112">
        <f t="shared" si="177"/>
        <v>122426.96402617919</v>
      </c>
      <c r="BF165" s="112">
        <f t="shared" si="178"/>
        <v>1495682.4861801269</v>
      </c>
      <c r="BG165" s="96"/>
      <c r="BH165" s="112">
        <f>SUM($AT165:AT165)</f>
        <v>-3592.2679166087996</v>
      </c>
      <c r="BI165" s="112">
        <f>SUM($AT165:AU165)</f>
        <v>39233.304775625402</v>
      </c>
      <c r="BJ165" s="112">
        <f>SUM($AT165:AV165)</f>
        <v>56837.156696177401</v>
      </c>
      <c r="BK165" s="112">
        <f>SUM($AT165:AW165)</f>
        <v>61393.675118642997</v>
      </c>
      <c r="BL165" s="112">
        <f>SUM($AT165:AX165)</f>
        <v>67846.810518059399</v>
      </c>
      <c r="BM165" s="112">
        <f>SUM($AT165:AY165)</f>
        <v>563182.19875841041</v>
      </c>
      <c r="BN165" s="112">
        <f>SUM($AT165:AZ165)</f>
        <v>812113.41852892074</v>
      </c>
      <c r="BO165" s="112">
        <f>SUM($AT165:BA165)</f>
        <v>1191357.5869236095</v>
      </c>
      <c r="BP165" s="112">
        <f>SUM($AT165:BB165)</f>
        <v>1345916.411619154</v>
      </c>
      <c r="BQ165" s="112">
        <f>SUM($AT165:BC165)</f>
        <v>1368256.0088848535</v>
      </c>
      <c r="BR165" s="112">
        <f>SUM($AT165:BD165)</f>
        <v>1373255.5221539477</v>
      </c>
      <c r="BS165" s="112">
        <f>SUM($AT165:BE165)</f>
        <v>1495682.4861801269</v>
      </c>
      <c r="BT165" s="132">
        <f t="shared" si="179"/>
        <v>635303.42242923798</v>
      </c>
      <c r="BV165" s="112">
        <f t="shared" si="180"/>
        <v>-1127.2135925336001</v>
      </c>
      <c r="BW165" s="112">
        <f t="shared" si="181"/>
        <v>13438.186896787402</v>
      </c>
      <c r="BX165" s="112">
        <f t="shared" si="182"/>
        <v>5523.8923227440009</v>
      </c>
      <c r="BY165" s="112">
        <f t="shared" si="183"/>
        <v>1429.7846429232002</v>
      </c>
      <c r="BZ165" s="112">
        <f t="shared" si="184"/>
        <v>2024.9218893308002</v>
      </c>
      <c r="CA165" s="112">
        <f t="shared" si="185"/>
        <v>155430.71826739702</v>
      </c>
      <c r="CB165" s="112">
        <f t="shared" si="186"/>
        <v>78111.839385348809</v>
      </c>
      <c r="CC165" s="112">
        <f t="shared" si="187"/>
        <v>119002.5887342936</v>
      </c>
      <c r="CD165" s="112">
        <f t="shared" si="188"/>
        <v>48498.834743736203</v>
      </c>
      <c r="CE165" s="112">
        <f t="shared" si="189"/>
        <v>7009.9163743318004</v>
      </c>
      <c r="CF165" s="112">
        <f t="shared" si="190"/>
        <v>1568.7914832074002</v>
      </c>
      <c r="CG165" s="112">
        <f t="shared" si="191"/>
        <v>38416.215367702403</v>
      </c>
      <c r="CH165" s="112">
        <f t="shared" si="192"/>
        <v>469328.47651526902</v>
      </c>
      <c r="CI165" s="96"/>
      <c r="CJ165" s="112">
        <f>SUM($BV165:BV165)</f>
        <v>-1127.2135925336001</v>
      </c>
      <c r="CK165" s="112">
        <f>SUM($BV165:BW165)</f>
        <v>12310.973304253801</v>
      </c>
      <c r="CL165" s="112">
        <f>SUM($BV165:BX165)</f>
        <v>17834.865626997802</v>
      </c>
      <c r="CM165" s="112">
        <f>SUM($BV165:BY165)</f>
        <v>19264.650269921003</v>
      </c>
      <c r="CN165" s="112">
        <f>SUM($BV165:BZ165)</f>
        <v>21289.572159251802</v>
      </c>
      <c r="CO165" s="112">
        <f>SUM($BV165:CA165)</f>
        <v>176720.29042664883</v>
      </c>
      <c r="CP165" s="112">
        <f>SUM($BV165:CB165)</f>
        <v>254832.12981199764</v>
      </c>
      <c r="CQ165" s="112">
        <f>SUM($BV165:CC165)</f>
        <v>373834.71854629123</v>
      </c>
      <c r="CR165" s="112">
        <f>SUM($BV165:CD165)</f>
        <v>422333.55329002743</v>
      </c>
      <c r="CS165" s="112">
        <f>SUM($BV165:CE165)</f>
        <v>429343.46966435923</v>
      </c>
      <c r="CT165" s="112">
        <f>SUM($BV165:CF165)</f>
        <v>430912.26114756661</v>
      </c>
      <c r="CU165" s="112">
        <f>SUM($BV165:CG165)</f>
        <v>469328.47651526902</v>
      </c>
      <c r="CV165" s="132">
        <f t="shared" si="162"/>
        <v>199351.12574270135</v>
      </c>
    </row>
    <row r="166" spans="1:100" s="94" customFormat="1" ht="14.4">
      <c r="A166" s="154" t="s">
        <v>509</v>
      </c>
      <c r="B166" s="154" t="s">
        <v>60</v>
      </c>
      <c r="C166" s="154" t="s">
        <v>20</v>
      </c>
      <c r="D166" s="137" t="s">
        <v>583</v>
      </c>
      <c r="E166" s="105" t="s">
        <v>51</v>
      </c>
      <c r="F166" t="s">
        <v>84</v>
      </c>
      <c r="G166" t="s">
        <v>203</v>
      </c>
      <c r="H166" t="s">
        <v>204</v>
      </c>
      <c r="I166" t="s">
        <v>85</v>
      </c>
      <c r="J166" t="s">
        <v>788</v>
      </c>
      <c r="K166" s="154" t="s">
        <v>238</v>
      </c>
      <c r="L166" s="154" t="s">
        <v>46</v>
      </c>
      <c r="M166" s="119" t="str">
        <f t="shared" si="130"/>
        <v>CD.AA</v>
      </c>
      <c r="N166" s="118">
        <v>0.48309143579999997</v>
      </c>
      <c r="O166" s="118">
        <v>0.15158870260000001</v>
      </c>
      <c r="P166" s="117">
        <f t="shared" si="163"/>
        <v>466047.96994497598</v>
      </c>
      <c r="Q166" s="117">
        <f t="shared" si="164"/>
        <v>146240.65317227202</v>
      </c>
      <c r="R166" s="112">
        <v>545</v>
      </c>
      <c r="S166" s="112">
        <v>10526</v>
      </c>
      <c r="T166" s="112">
        <v>85037</v>
      </c>
      <c r="U166" s="112">
        <v>7457</v>
      </c>
      <c r="V166" s="112">
        <v>9422</v>
      </c>
      <c r="W166" s="112">
        <v>61665</v>
      </c>
      <c r="X166" s="112">
        <v>133760</v>
      </c>
      <c r="Y166" s="112">
        <v>27832</v>
      </c>
      <c r="Z166" s="112">
        <v>335183</v>
      </c>
      <c r="AA166" s="112">
        <v>162515</v>
      </c>
      <c r="AB166" s="112">
        <v>100597</v>
      </c>
      <c r="AC166" s="112">
        <v>30181</v>
      </c>
      <c r="AD166" s="112">
        <f t="shared" si="133"/>
        <v>964720</v>
      </c>
      <c r="AE166" s="96"/>
      <c r="AF166" s="112">
        <f>SUM($R166:R166)</f>
        <v>545</v>
      </c>
      <c r="AG166" s="112">
        <f>SUM($R166:S166)</f>
        <v>11071</v>
      </c>
      <c r="AH166" s="112">
        <f>SUM($R166:T166)</f>
        <v>96108</v>
      </c>
      <c r="AI166" s="112">
        <f>SUM($R166:U166)</f>
        <v>103565</v>
      </c>
      <c r="AJ166" s="112">
        <f>SUM($R166:V166)</f>
        <v>112987</v>
      </c>
      <c r="AK166" s="112">
        <f>SUM($R166:W166)</f>
        <v>174652</v>
      </c>
      <c r="AL166" s="112">
        <f>SUM($R166:X166)</f>
        <v>308412</v>
      </c>
      <c r="AM166" s="112">
        <f>SUM($R166:Y166)</f>
        <v>336244</v>
      </c>
      <c r="AN166" s="112">
        <f>SUM($R166:Z166)</f>
        <v>671427</v>
      </c>
      <c r="AO166" s="112">
        <f>SUM($R166:AA166)</f>
        <v>833942</v>
      </c>
      <c r="AP166" s="112">
        <f>SUM($R166:AB166)</f>
        <v>934539</v>
      </c>
      <c r="AQ166" s="112">
        <f>SUM($R166:AC166)</f>
        <v>964720</v>
      </c>
      <c r="AR166" s="132">
        <f t="shared" si="165"/>
        <v>338821</v>
      </c>
      <c r="AT166" s="112">
        <f t="shared" si="166"/>
        <v>263.28483251099999</v>
      </c>
      <c r="AU166" s="112">
        <f t="shared" si="167"/>
        <v>5085.0204532307998</v>
      </c>
      <c r="AV166" s="112">
        <f t="shared" si="168"/>
        <v>41080.6464261246</v>
      </c>
      <c r="AW166" s="112">
        <f t="shared" si="169"/>
        <v>3602.4128367605999</v>
      </c>
      <c r="AX166" s="112">
        <f t="shared" si="170"/>
        <v>4551.6875081075996</v>
      </c>
      <c r="AY166" s="112">
        <f t="shared" si="171"/>
        <v>29789.833388607</v>
      </c>
      <c r="AZ166" s="112">
        <f t="shared" si="172"/>
        <v>64618.310452607999</v>
      </c>
      <c r="BA166" s="112">
        <f t="shared" si="173"/>
        <v>13445.400841185599</v>
      </c>
      <c r="BB166" s="112">
        <f t="shared" si="174"/>
        <v>161924.03672575139</v>
      </c>
      <c r="BC166" s="112">
        <f t="shared" si="175"/>
        <v>78509.604689036991</v>
      </c>
      <c r="BD166" s="112">
        <f t="shared" si="176"/>
        <v>48597.549167172598</v>
      </c>
      <c r="BE166" s="112">
        <f t="shared" si="177"/>
        <v>14580.182623879798</v>
      </c>
      <c r="BF166" s="112">
        <f t="shared" si="178"/>
        <v>466047.96994497592</v>
      </c>
      <c r="BG166" s="96"/>
      <c r="BH166" s="112">
        <f>SUM($AT166:AT166)</f>
        <v>263.28483251099999</v>
      </c>
      <c r="BI166" s="112">
        <f>SUM($AT166:AU166)</f>
        <v>5348.3052857417997</v>
      </c>
      <c r="BJ166" s="112">
        <f>SUM($AT166:AV166)</f>
        <v>46428.951711866401</v>
      </c>
      <c r="BK166" s="112">
        <f>SUM($AT166:AW166)</f>
        <v>50031.364548627003</v>
      </c>
      <c r="BL166" s="112">
        <f>SUM($AT166:AX166)</f>
        <v>54583.052056734603</v>
      </c>
      <c r="BM166" s="112">
        <f>SUM($AT166:AY166)</f>
        <v>84372.885445341599</v>
      </c>
      <c r="BN166" s="112">
        <f>SUM($AT166:AZ166)</f>
        <v>148991.1958979496</v>
      </c>
      <c r="BO166" s="112">
        <f>SUM($AT166:BA166)</f>
        <v>162436.59673913519</v>
      </c>
      <c r="BP166" s="112">
        <f>SUM($AT166:BB166)</f>
        <v>324360.63346488657</v>
      </c>
      <c r="BQ166" s="112">
        <f>SUM($AT166:BC166)</f>
        <v>402870.23815392354</v>
      </c>
      <c r="BR166" s="112">
        <f>SUM($AT166:BD166)</f>
        <v>451467.78732109611</v>
      </c>
      <c r="BS166" s="112">
        <f>SUM($AT166:BE166)</f>
        <v>466047.96994497592</v>
      </c>
      <c r="BT166" s="132">
        <f t="shared" si="179"/>
        <v>163681.52336919177</v>
      </c>
      <c r="BV166" s="112">
        <f t="shared" si="180"/>
        <v>82.615842917000009</v>
      </c>
      <c r="BW166" s="112">
        <f t="shared" si="181"/>
        <v>1595.6226835676002</v>
      </c>
      <c r="BX166" s="112">
        <f t="shared" si="182"/>
        <v>12890.6485029962</v>
      </c>
      <c r="BY166" s="112">
        <f t="shared" si="183"/>
        <v>1130.3969552882002</v>
      </c>
      <c r="BZ166" s="112">
        <f t="shared" si="184"/>
        <v>1428.2687558972002</v>
      </c>
      <c r="CA166" s="112">
        <f t="shared" si="185"/>
        <v>9347.7173458290017</v>
      </c>
      <c r="CB166" s="112">
        <f t="shared" si="186"/>
        <v>20276.504859776003</v>
      </c>
      <c r="CC166" s="112">
        <f t="shared" si="187"/>
        <v>4219.0167707631999</v>
      </c>
      <c r="CD166" s="112">
        <f t="shared" si="188"/>
        <v>50809.956103575802</v>
      </c>
      <c r="CE166" s="112">
        <f t="shared" si="189"/>
        <v>24635.438003039002</v>
      </c>
      <c r="CF166" s="112">
        <f t="shared" si="190"/>
        <v>15249.368715452201</v>
      </c>
      <c r="CG166" s="112">
        <f t="shared" si="191"/>
        <v>4575.0986331706008</v>
      </c>
      <c r="CH166" s="112">
        <f t="shared" si="192"/>
        <v>146240.653172272</v>
      </c>
      <c r="CI166" s="96"/>
      <c r="CJ166" s="112">
        <f>SUM($BV166:BV166)</f>
        <v>82.615842917000009</v>
      </c>
      <c r="CK166" s="112">
        <f>SUM($BV166:BW166)</f>
        <v>1678.2385264846002</v>
      </c>
      <c r="CL166" s="112">
        <f>SUM($BV166:BX166)</f>
        <v>14568.8870294808</v>
      </c>
      <c r="CM166" s="112">
        <f>SUM($BV166:BY166)</f>
        <v>15699.283984769001</v>
      </c>
      <c r="CN166" s="112">
        <f>SUM($BV166:BZ166)</f>
        <v>17127.5527406662</v>
      </c>
      <c r="CO166" s="112">
        <f>SUM($BV166:CA166)</f>
        <v>26475.270086495202</v>
      </c>
      <c r="CP166" s="112">
        <f>SUM($BV166:CB166)</f>
        <v>46751.774946271209</v>
      </c>
      <c r="CQ166" s="112">
        <f>SUM($BV166:CC166)</f>
        <v>50970.791717034408</v>
      </c>
      <c r="CR166" s="112">
        <f>SUM($BV166:CD166)</f>
        <v>101780.74782061021</v>
      </c>
      <c r="CS166" s="112">
        <f>SUM($BV166:CE166)</f>
        <v>126416.18582364921</v>
      </c>
      <c r="CT166" s="112">
        <f>SUM($BV166:CF166)</f>
        <v>141665.5545391014</v>
      </c>
      <c r="CU166" s="112">
        <f>SUM($BV166:CG166)</f>
        <v>146240.653172272</v>
      </c>
      <c r="CV166" s="132">
        <f t="shared" si="162"/>
        <v>51361.435803634609</v>
      </c>
    </row>
    <row r="167" spans="1:100" s="94" customFormat="1" ht="14.4">
      <c r="A167" s="154" t="s">
        <v>864</v>
      </c>
      <c r="B167" s="154" t="s">
        <v>60</v>
      </c>
      <c r="C167" s="154" t="s">
        <v>20</v>
      </c>
      <c r="D167" s="137" t="s">
        <v>782</v>
      </c>
      <c r="E167" s="105" t="s">
        <v>51</v>
      </c>
      <c r="F167" t="s">
        <v>190</v>
      </c>
      <c r="G167" t="s">
        <v>191</v>
      </c>
      <c r="H167" t="s">
        <v>192</v>
      </c>
      <c r="I167" t="s">
        <v>83</v>
      </c>
      <c r="J167" t="s">
        <v>789</v>
      </c>
      <c r="K167" s="154" t="s">
        <v>238</v>
      </c>
      <c r="L167" s="154" t="s">
        <v>43</v>
      </c>
      <c r="M167" s="119" t="str">
        <f t="shared" si="130"/>
        <v>CD.AA</v>
      </c>
      <c r="N167" s="118">
        <v>0.48309143579999997</v>
      </c>
      <c r="O167" s="118">
        <v>0.15158870260000001</v>
      </c>
      <c r="P167" s="117">
        <f t="shared" si="163"/>
        <v>1078966.8474761753</v>
      </c>
      <c r="Q167" s="117">
        <f t="shared" si="164"/>
        <v>338567.75847510382</v>
      </c>
      <c r="R167" s="112">
        <v>4482</v>
      </c>
      <c r="S167" s="112">
        <v>23179</v>
      </c>
      <c r="T167" s="112">
        <v>26722</v>
      </c>
      <c r="U167" s="112">
        <v>593142</v>
      </c>
      <c r="V167" s="112">
        <v>37318</v>
      </c>
      <c r="W167" s="112">
        <v>41392</v>
      </c>
      <c r="X167" s="112">
        <v>20700</v>
      </c>
      <c r="Y167" s="112">
        <v>75328</v>
      </c>
      <c r="Z167" s="112">
        <v>765746</v>
      </c>
      <c r="AA167" s="112">
        <v>335164</v>
      </c>
      <c r="AB167" s="112">
        <v>92236</v>
      </c>
      <c r="AC167" s="112">
        <v>218054</v>
      </c>
      <c r="AD167" s="112">
        <f t="shared" si="133"/>
        <v>2233463</v>
      </c>
      <c r="AE167" s="96"/>
      <c r="AF167" s="112">
        <f>SUM($R167:R167)</f>
        <v>4482</v>
      </c>
      <c r="AG167" s="112">
        <f>SUM($R167:S167)</f>
        <v>27661</v>
      </c>
      <c r="AH167" s="112">
        <f>SUM($R167:T167)</f>
        <v>54383</v>
      </c>
      <c r="AI167" s="112">
        <f>SUM($R167:U167)</f>
        <v>647525</v>
      </c>
      <c r="AJ167" s="112">
        <f>SUM($R167:V167)</f>
        <v>684843</v>
      </c>
      <c r="AK167" s="112">
        <f>SUM($R167:W167)</f>
        <v>726235</v>
      </c>
      <c r="AL167" s="112">
        <f>SUM($R167:X167)</f>
        <v>746935</v>
      </c>
      <c r="AM167" s="112">
        <f>SUM($R167:Y167)</f>
        <v>822263</v>
      </c>
      <c r="AN167" s="112">
        <f>SUM($R167:Z167)</f>
        <v>1588009</v>
      </c>
      <c r="AO167" s="112">
        <f>SUM($R167:AA167)</f>
        <v>1923173</v>
      </c>
      <c r="AP167" s="112">
        <f>SUM($R167:AB167)</f>
        <v>2015409</v>
      </c>
      <c r="AQ167" s="112">
        <f>SUM($R167:AC167)</f>
        <v>2233463</v>
      </c>
      <c r="AR167" s="132">
        <f t="shared" si="165"/>
        <v>863137.45833333337</v>
      </c>
      <c r="AT167" s="112">
        <f t="shared" si="166"/>
        <v>2165.2158152555999</v>
      </c>
      <c r="AU167" s="112">
        <f t="shared" si="167"/>
        <v>11197.5763904082</v>
      </c>
      <c r="AV167" s="112">
        <f t="shared" si="168"/>
        <v>12909.1693474476</v>
      </c>
      <c r="AW167" s="112">
        <f t="shared" si="169"/>
        <v>286541.8204132836</v>
      </c>
      <c r="AX167" s="112">
        <f t="shared" si="170"/>
        <v>18028.006201184398</v>
      </c>
      <c r="AY167" s="112">
        <f t="shared" si="171"/>
        <v>19996.120710633597</v>
      </c>
      <c r="AZ167" s="112">
        <f t="shared" si="172"/>
        <v>9999.9927210599999</v>
      </c>
      <c r="BA167" s="112">
        <f t="shared" si="173"/>
        <v>36390.311675942401</v>
      </c>
      <c r="BB167" s="112">
        <f t="shared" si="174"/>
        <v>369925.3345981068</v>
      </c>
      <c r="BC167" s="112">
        <f t="shared" si="175"/>
        <v>161914.85798847119</v>
      </c>
      <c r="BD167" s="112">
        <f t="shared" si="176"/>
        <v>44558.4216724488</v>
      </c>
      <c r="BE167" s="112">
        <f t="shared" si="177"/>
        <v>105340.01994193319</v>
      </c>
      <c r="BF167" s="112">
        <f t="shared" si="178"/>
        <v>1078966.8474761753</v>
      </c>
      <c r="BG167" s="96"/>
      <c r="BH167" s="112">
        <f>SUM($AT167:AT167)</f>
        <v>2165.2158152555999</v>
      </c>
      <c r="BI167" s="112">
        <f>SUM($AT167:AU167)</f>
        <v>13362.7922056638</v>
      </c>
      <c r="BJ167" s="112">
        <f>SUM($AT167:AV167)</f>
        <v>26271.9615531114</v>
      </c>
      <c r="BK167" s="112">
        <f>SUM($AT167:AW167)</f>
        <v>312813.78196639498</v>
      </c>
      <c r="BL167" s="112">
        <f>SUM($AT167:AX167)</f>
        <v>330841.78816757939</v>
      </c>
      <c r="BM167" s="112">
        <f>SUM($AT167:AY167)</f>
        <v>350837.90887821297</v>
      </c>
      <c r="BN167" s="112">
        <f>SUM($AT167:AZ167)</f>
        <v>360837.90159927297</v>
      </c>
      <c r="BO167" s="112">
        <f>SUM($AT167:BA167)</f>
        <v>397228.21327521536</v>
      </c>
      <c r="BP167" s="112">
        <f>SUM($AT167:BB167)</f>
        <v>767153.54787332215</v>
      </c>
      <c r="BQ167" s="112">
        <f>SUM($AT167:BC167)</f>
        <v>929068.40586179332</v>
      </c>
      <c r="BR167" s="112">
        <f>SUM($AT167:BD167)</f>
        <v>973626.82753424207</v>
      </c>
      <c r="BS167" s="112">
        <f>SUM($AT167:BE167)</f>
        <v>1078966.8474761753</v>
      </c>
      <c r="BT167" s="132">
        <f t="shared" si="179"/>
        <v>416974.31403901265</v>
      </c>
      <c r="BV167" s="112">
        <f t="shared" si="180"/>
        <v>679.42056505320011</v>
      </c>
      <c r="BW167" s="112">
        <f t="shared" si="181"/>
        <v>3513.6745375654004</v>
      </c>
      <c r="BX167" s="112">
        <f t="shared" si="182"/>
        <v>4050.7533108772004</v>
      </c>
      <c r="BY167" s="112">
        <f t="shared" si="183"/>
        <v>89913.626237569202</v>
      </c>
      <c r="BZ167" s="112">
        <f t="shared" si="184"/>
        <v>5656.9872036268007</v>
      </c>
      <c r="CA167" s="112">
        <f t="shared" si="185"/>
        <v>6274.5595780192007</v>
      </c>
      <c r="CB167" s="112">
        <f t="shared" si="186"/>
        <v>3137.8861438200001</v>
      </c>
      <c r="CC167" s="112">
        <f t="shared" si="187"/>
        <v>11418.8737894528</v>
      </c>
      <c r="CD167" s="112">
        <f t="shared" si="188"/>
        <v>116078.4426611396</v>
      </c>
      <c r="CE167" s="112">
        <f t="shared" si="189"/>
        <v>50807.075918226401</v>
      </c>
      <c r="CF167" s="112">
        <f t="shared" si="190"/>
        <v>13981.935573013601</v>
      </c>
      <c r="CG167" s="112">
        <f t="shared" si="191"/>
        <v>33054.522956740402</v>
      </c>
      <c r="CH167" s="112">
        <f t="shared" si="192"/>
        <v>338567.75847510382</v>
      </c>
      <c r="CI167" s="96"/>
      <c r="CJ167" s="112">
        <f>SUM($BV167:BV167)</f>
        <v>679.42056505320011</v>
      </c>
      <c r="CK167" s="112">
        <f>SUM($BV167:BW167)</f>
        <v>4193.0951026186003</v>
      </c>
      <c r="CL167" s="112">
        <f>SUM($BV167:BX167)</f>
        <v>8243.8484134958017</v>
      </c>
      <c r="CM167" s="112">
        <f>SUM($BV167:BY167)</f>
        <v>98157.474651065</v>
      </c>
      <c r="CN167" s="112">
        <f>SUM($BV167:BZ167)</f>
        <v>103814.46185469181</v>
      </c>
      <c r="CO167" s="112">
        <f>SUM($BV167:CA167)</f>
        <v>110089.021432711</v>
      </c>
      <c r="CP167" s="112">
        <f>SUM($BV167:CB167)</f>
        <v>113226.907576531</v>
      </c>
      <c r="CQ167" s="112">
        <f>SUM($BV167:CC167)</f>
        <v>124645.7813659838</v>
      </c>
      <c r="CR167" s="112">
        <f>SUM($BV167:CD167)</f>
        <v>240724.22402712342</v>
      </c>
      <c r="CS167" s="112">
        <f>SUM($BV167:CE167)</f>
        <v>291531.29994534981</v>
      </c>
      <c r="CT167" s="112">
        <f>SUM($BV167:CF167)</f>
        <v>305513.23551836342</v>
      </c>
      <c r="CU167" s="112">
        <f>SUM($BV167:CG167)</f>
        <v>338567.75847510382</v>
      </c>
      <c r="CV167" s="132">
        <f t="shared" si="162"/>
        <v>130841.88747421157</v>
      </c>
    </row>
    <row r="168" spans="1:100" s="94" customFormat="1" ht="14.4">
      <c r="A168" s="154" t="s">
        <v>509</v>
      </c>
      <c r="B168" s="154" t="s">
        <v>60</v>
      </c>
      <c r="C168" s="154" t="s">
        <v>20</v>
      </c>
      <c r="D168" s="137" t="s">
        <v>583</v>
      </c>
      <c r="E168" s="105" t="s">
        <v>51</v>
      </c>
      <c r="F168" t="s">
        <v>81</v>
      </c>
      <c r="G168" t="s">
        <v>205</v>
      </c>
      <c r="H168" t="s">
        <v>206</v>
      </c>
      <c r="I168" t="s">
        <v>82</v>
      </c>
      <c r="J168" t="s">
        <v>790</v>
      </c>
      <c r="K168" s="154" t="s">
        <v>238</v>
      </c>
      <c r="L168" s="154" t="s">
        <v>46</v>
      </c>
      <c r="M168" s="119" t="str">
        <f t="shared" si="130"/>
        <v>CD.AA</v>
      </c>
      <c r="N168" s="118">
        <v>0.48309143579999997</v>
      </c>
      <c r="O168" s="118">
        <v>0.15158870260000001</v>
      </c>
      <c r="P168" s="117">
        <f t="shared" si="163"/>
        <v>509161.94822438277</v>
      </c>
      <c r="Q168" s="117">
        <f t="shared" si="164"/>
        <v>159769.33852451161</v>
      </c>
      <c r="R168" s="112">
        <v>0</v>
      </c>
      <c r="S168" s="112">
        <v>0</v>
      </c>
      <c r="T168" s="112">
        <v>0</v>
      </c>
      <c r="U168" s="112">
        <v>0</v>
      </c>
      <c r="V168" s="112">
        <v>43023</v>
      </c>
      <c r="W168" s="112">
        <v>80</v>
      </c>
      <c r="X168" s="112">
        <v>0</v>
      </c>
      <c r="Y168" s="112">
        <v>0</v>
      </c>
      <c r="Z168" s="112">
        <v>0</v>
      </c>
      <c r="AA168" s="112">
        <v>0</v>
      </c>
      <c r="AB168" s="112">
        <v>507055</v>
      </c>
      <c r="AC168" s="112">
        <v>503808</v>
      </c>
      <c r="AD168" s="112">
        <f t="shared" si="133"/>
        <v>1053966</v>
      </c>
      <c r="AE168" s="96"/>
      <c r="AF168" s="112">
        <f>SUM($R168:R168)</f>
        <v>0</v>
      </c>
      <c r="AG168" s="112">
        <f>SUM($R168:S168)</f>
        <v>0</v>
      </c>
      <c r="AH168" s="112">
        <f>SUM($R168:T168)</f>
        <v>0</v>
      </c>
      <c r="AI168" s="112">
        <f>SUM($R168:U168)</f>
        <v>0</v>
      </c>
      <c r="AJ168" s="112">
        <f>SUM($R168:V168)</f>
        <v>43023</v>
      </c>
      <c r="AK168" s="112">
        <f>SUM($R168:W168)</f>
        <v>43103</v>
      </c>
      <c r="AL168" s="112">
        <f>SUM($R168:X168)</f>
        <v>43103</v>
      </c>
      <c r="AM168" s="112">
        <f>SUM($R168:Y168)</f>
        <v>43103</v>
      </c>
      <c r="AN168" s="112">
        <f>SUM($R168:Z168)</f>
        <v>43103</v>
      </c>
      <c r="AO168" s="112">
        <f>SUM($R168:AA168)</f>
        <v>43103</v>
      </c>
      <c r="AP168" s="112">
        <f>SUM($R168:AB168)</f>
        <v>550158</v>
      </c>
      <c r="AQ168" s="112">
        <f>SUM($R168:AC168)</f>
        <v>1053966</v>
      </c>
      <c r="AR168" s="132">
        <f t="shared" si="165"/>
        <v>111306.58333333333</v>
      </c>
      <c r="AT168" s="112">
        <f t="shared" si="166"/>
        <v>0</v>
      </c>
      <c r="AU168" s="112">
        <f t="shared" si="167"/>
        <v>0</v>
      </c>
      <c r="AV168" s="112">
        <f t="shared" si="168"/>
        <v>0</v>
      </c>
      <c r="AW168" s="112">
        <f t="shared" si="169"/>
        <v>0</v>
      </c>
      <c r="AX168" s="112">
        <f t="shared" si="170"/>
        <v>20784.042842423398</v>
      </c>
      <c r="AY168" s="112">
        <f t="shared" si="171"/>
        <v>38.647314863999995</v>
      </c>
      <c r="AZ168" s="112">
        <f t="shared" si="172"/>
        <v>0</v>
      </c>
      <c r="BA168" s="112">
        <f t="shared" si="173"/>
        <v>0</v>
      </c>
      <c r="BB168" s="112">
        <f t="shared" si="174"/>
        <v>0</v>
      </c>
      <c r="BC168" s="112">
        <f t="shared" si="175"/>
        <v>0</v>
      </c>
      <c r="BD168" s="112">
        <f t="shared" si="176"/>
        <v>244953.92797956898</v>
      </c>
      <c r="BE168" s="112">
        <f t="shared" si="177"/>
        <v>243385.33008752638</v>
      </c>
      <c r="BF168" s="112">
        <f t="shared" si="178"/>
        <v>509161.94822438271</v>
      </c>
      <c r="BG168" s="96"/>
      <c r="BH168" s="112">
        <f>SUM($AT168:AT168)</f>
        <v>0</v>
      </c>
      <c r="BI168" s="112">
        <f>SUM($AT168:AU168)</f>
        <v>0</v>
      </c>
      <c r="BJ168" s="112">
        <f>SUM($AT168:AV168)</f>
        <v>0</v>
      </c>
      <c r="BK168" s="112">
        <f>SUM($AT168:AW168)</f>
        <v>0</v>
      </c>
      <c r="BL168" s="112">
        <f>SUM($AT168:AX168)</f>
        <v>20784.042842423398</v>
      </c>
      <c r="BM168" s="112">
        <f>SUM($AT168:AY168)</f>
        <v>20822.690157287398</v>
      </c>
      <c r="BN168" s="112">
        <f>SUM($AT168:AZ168)</f>
        <v>20822.690157287398</v>
      </c>
      <c r="BO168" s="112">
        <f>SUM($AT168:BA168)</f>
        <v>20822.690157287398</v>
      </c>
      <c r="BP168" s="112">
        <f>SUM($AT168:BB168)</f>
        <v>20822.690157287398</v>
      </c>
      <c r="BQ168" s="112">
        <f>SUM($AT168:BC168)</f>
        <v>20822.690157287398</v>
      </c>
      <c r="BR168" s="112">
        <f>SUM($AT168:BD168)</f>
        <v>265776.61813685636</v>
      </c>
      <c r="BS168" s="112">
        <f>SUM($AT168:BE168)</f>
        <v>509161.94822438271</v>
      </c>
      <c r="BT168" s="132">
        <f t="shared" si="179"/>
        <v>53771.257156492349</v>
      </c>
      <c r="BV168" s="112">
        <f t="shared" si="180"/>
        <v>0</v>
      </c>
      <c r="BW168" s="112">
        <f t="shared" si="181"/>
        <v>0</v>
      </c>
      <c r="BX168" s="112">
        <f t="shared" si="182"/>
        <v>0</v>
      </c>
      <c r="BY168" s="112">
        <f t="shared" si="183"/>
        <v>0</v>
      </c>
      <c r="BZ168" s="112">
        <f t="shared" si="184"/>
        <v>6521.8007519598004</v>
      </c>
      <c r="CA168" s="112">
        <f t="shared" si="185"/>
        <v>12.127096208000001</v>
      </c>
      <c r="CB168" s="112">
        <f t="shared" si="186"/>
        <v>0</v>
      </c>
      <c r="CC168" s="112">
        <f t="shared" si="187"/>
        <v>0</v>
      </c>
      <c r="CD168" s="112">
        <f t="shared" si="188"/>
        <v>0</v>
      </c>
      <c r="CE168" s="112">
        <f t="shared" si="189"/>
        <v>0</v>
      </c>
      <c r="CF168" s="112">
        <f t="shared" si="190"/>
        <v>76863.809596843013</v>
      </c>
      <c r="CG168" s="112">
        <f t="shared" si="191"/>
        <v>76371.601079500804</v>
      </c>
      <c r="CH168" s="112">
        <f t="shared" si="192"/>
        <v>159769.33852451161</v>
      </c>
      <c r="CI168" s="96"/>
      <c r="CJ168" s="112">
        <f>SUM($BV168:BV168)</f>
        <v>0</v>
      </c>
      <c r="CK168" s="112">
        <f>SUM($BV168:BW168)</f>
        <v>0</v>
      </c>
      <c r="CL168" s="112">
        <f>SUM($BV168:BX168)</f>
        <v>0</v>
      </c>
      <c r="CM168" s="112">
        <f>SUM($BV168:BY168)</f>
        <v>0</v>
      </c>
      <c r="CN168" s="112">
        <f>SUM($BV168:BZ168)</f>
        <v>6521.8007519598004</v>
      </c>
      <c r="CO168" s="112">
        <f>SUM($BV168:CA168)</f>
        <v>6533.9278481678002</v>
      </c>
      <c r="CP168" s="112">
        <f>SUM($BV168:CB168)</f>
        <v>6533.9278481678002</v>
      </c>
      <c r="CQ168" s="112">
        <f>SUM($BV168:CC168)</f>
        <v>6533.9278481678002</v>
      </c>
      <c r="CR168" s="112">
        <f>SUM($BV168:CD168)</f>
        <v>6533.9278481678002</v>
      </c>
      <c r="CS168" s="112">
        <f>SUM($BV168:CE168)</f>
        <v>6533.9278481678002</v>
      </c>
      <c r="CT168" s="112">
        <f>SUM($BV168:CF168)</f>
        <v>83397.737445010818</v>
      </c>
      <c r="CU168" s="112">
        <f>SUM($BV168:CG168)</f>
        <v>159769.33852451161</v>
      </c>
      <c r="CV168" s="132">
        <f t="shared" si="162"/>
        <v>16872.820558338786</v>
      </c>
    </row>
    <row r="169" spans="1:100" s="94" customFormat="1" ht="14.4">
      <c r="A169" s="154" t="s">
        <v>864</v>
      </c>
      <c r="B169" s="154" t="s">
        <v>60</v>
      </c>
      <c r="C169" s="154" t="s">
        <v>20</v>
      </c>
      <c r="D169" s="137" t="s">
        <v>782</v>
      </c>
      <c r="E169" s="105" t="s">
        <v>51</v>
      </c>
      <c r="F169" t="s">
        <v>79</v>
      </c>
      <c r="G169" t="s">
        <v>193</v>
      </c>
      <c r="H169" t="s">
        <v>194</v>
      </c>
      <c r="I169" t="s">
        <v>80</v>
      </c>
      <c r="J169" t="s">
        <v>791</v>
      </c>
      <c r="K169" s="154" t="s">
        <v>238</v>
      </c>
      <c r="L169" s="154" t="s">
        <v>43</v>
      </c>
      <c r="M169" s="119" t="str">
        <f t="shared" si="130"/>
        <v>CD.AA</v>
      </c>
      <c r="N169" s="118">
        <v>0.48309143579999997</v>
      </c>
      <c r="O169" s="118">
        <v>0.15158870260000001</v>
      </c>
      <c r="P169" s="117">
        <f t="shared" si="163"/>
        <v>655922.71096324374</v>
      </c>
      <c r="Q169" s="117">
        <f t="shared" si="164"/>
        <v>205821.22843087863</v>
      </c>
      <c r="R169" s="112">
        <v>24196</v>
      </c>
      <c r="S169" s="112">
        <v>9517</v>
      </c>
      <c r="T169" s="112">
        <v>6476</v>
      </c>
      <c r="U169" s="112">
        <v>6239</v>
      </c>
      <c r="V169" s="112">
        <v>9500</v>
      </c>
      <c r="W169" s="112">
        <v>5944</v>
      </c>
      <c r="X169" s="112">
        <v>185933</v>
      </c>
      <c r="Y169" s="112">
        <v>0</v>
      </c>
      <c r="Z169" s="112">
        <v>0</v>
      </c>
      <c r="AA169" s="112">
        <v>1014624</v>
      </c>
      <c r="AB169" s="112">
        <v>9204</v>
      </c>
      <c r="AC169" s="112">
        <v>86128</v>
      </c>
      <c r="AD169" s="112">
        <f t="shared" si="133"/>
        <v>1357761</v>
      </c>
      <c r="AE169" s="96"/>
      <c r="AF169" s="112">
        <f>SUM($R169:R169)</f>
        <v>24196</v>
      </c>
      <c r="AG169" s="112">
        <f>SUM($R169:S169)</f>
        <v>33713</v>
      </c>
      <c r="AH169" s="112">
        <f>SUM($R169:T169)</f>
        <v>40189</v>
      </c>
      <c r="AI169" s="112">
        <f>SUM($R169:U169)</f>
        <v>46428</v>
      </c>
      <c r="AJ169" s="112">
        <f>SUM($R169:V169)</f>
        <v>55928</v>
      </c>
      <c r="AK169" s="112">
        <f>SUM($R169:W169)</f>
        <v>61872</v>
      </c>
      <c r="AL169" s="112">
        <f>SUM($R169:X169)</f>
        <v>247805</v>
      </c>
      <c r="AM169" s="112">
        <f>SUM($R169:Y169)</f>
        <v>247805</v>
      </c>
      <c r="AN169" s="112">
        <f>SUM($R169:Z169)</f>
        <v>247805</v>
      </c>
      <c r="AO169" s="112">
        <f>SUM($R169:AA169)</f>
        <v>1262429</v>
      </c>
      <c r="AP169" s="112">
        <f>SUM($R169:AB169)</f>
        <v>1271633</v>
      </c>
      <c r="AQ169" s="112">
        <f>SUM($R169:AC169)</f>
        <v>1357761</v>
      </c>
      <c r="AR169" s="132">
        <f t="shared" si="165"/>
        <v>351556.95833333331</v>
      </c>
      <c r="AT169" s="112">
        <f t="shared" si="166"/>
        <v>11688.8803806168</v>
      </c>
      <c r="AU169" s="112">
        <f t="shared" si="167"/>
        <v>4597.5811945085998</v>
      </c>
      <c r="AV169" s="112">
        <f t="shared" si="168"/>
        <v>3128.5001382408</v>
      </c>
      <c r="AW169" s="112">
        <f t="shared" si="169"/>
        <v>3014.0074679561999</v>
      </c>
      <c r="AX169" s="112">
        <f t="shared" si="170"/>
        <v>4589.3686400999995</v>
      </c>
      <c r="AY169" s="112">
        <f t="shared" si="171"/>
        <v>2871.4954943951998</v>
      </c>
      <c r="AZ169" s="112">
        <f t="shared" si="172"/>
        <v>89822.639932601393</v>
      </c>
      <c r="BA169" s="112">
        <f t="shared" si="173"/>
        <v>0</v>
      </c>
      <c r="BB169" s="112">
        <f t="shared" si="174"/>
        <v>0</v>
      </c>
      <c r="BC169" s="112">
        <f t="shared" si="175"/>
        <v>490156.16495713918</v>
      </c>
      <c r="BD169" s="112">
        <f t="shared" si="176"/>
        <v>4446.3735751032</v>
      </c>
      <c r="BE169" s="112">
        <f t="shared" si="177"/>
        <v>41607.699182582401</v>
      </c>
      <c r="BF169" s="112">
        <f t="shared" si="178"/>
        <v>655922.71096324385</v>
      </c>
      <c r="BG169" s="96"/>
      <c r="BH169" s="112">
        <f>SUM($AT169:AT169)</f>
        <v>11688.8803806168</v>
      </c>
      <c r="BI169" s="112">
        <f>SUM($AT169:AU169)</f>
        <v>16286.461575125399</v>
      </c>
      <c r="BJ169" s="112">
        <f>SUM($AT169:AV169)</f>
        <v>19414.9617133662</v>
      </c>
      <c r="BK169" s="112">
        <f>SUM($AT169:AW169)</f>
        <v>22428.969181322398</v>
      </c>
      <c r="BL169" s="112">
        <f>SUM($AT169:AX169)</f>
        <v>27018.337821422399</v>
      </c>
      <c r="BM169" s="112">
        <f>SUM($AT169:AY169)</f>
        <v>29889.833315817599</v>
      </c>
      <c r="BN169" s="112">
        <f>SUM($AT169:AZ169)</f>
        <v>119712.47324841899</v>
      </c>
      <c r="BO169" s="112">
        <f>SUM($AT169:BA169)</f>
        <v>119712.47324841899</v>
      </c>
      <c r="BP169" s="112">
        <f>SUM($AT169:BB169)</f>
        <v>119712.47324841899</v>
      </c>
      <c r="BQ169" s="112">
        <f>SUM($AT169:BC169)</f>
        <v>609868.63820555818</v>
      </c>
      <c r="BR169" s="112">
        <f>SUM($AT169:BD169)</f>
        <v>614315.01178066141</v>
      </c>
      <c r="BS169" s="112">
        <f>SUM($AT169:BE169)</f>
        <v>655922.71096324385</v>
      </c>
      <c r="BT169" s="132">
        <f t="shared" si="179"/>
        <v>169834.15576673078</v>
      </c>
      <c r="BV169" s="112">
        <f t="shared" si="180"/>
        <v>3667.8402481096005</v>
      </c>
      <c r="BW169" s="112">
        <f t="shared" si="181"/>
        <v>1442.6696826442001</v>
      </c>
      <c r="BX169" s="112">
        <f t="shared" si="182"/>
        <v>981.68843803760012</v>
      </c>
      <c r="BY169" s="112">
        <f t="shared" si="183"/>
        <v>945.76191552140006</v>
      </c>
      <c r="BZ169" s="112">
        <f t="shared" si="184"/>
        <v>1440.0926747000001</v>
      </c>
      <c r="CA169" s="112">
        <f t="shared" si="185"/>
        <v>901.04324825440005</v>
      </c>
      <c r="CB169" s="112">
        <f t="shared" si="186"/>
        <v>28185.342240525802</v>
      </c>
      <c r="CC169" s="112">
        <f t="shared" si="187"/>
        <v>0</v>
      </c>
      <c r="CD169" s="112">
        <f t="shared" si="188"/>
        <v>0</v>
      </c>
      <c r="CE169" s="112">
        <f t="shared" si="189"/>
        <v>153805.53578682241</v>
      </c>
      <c r="CF169" s="112">
        <f t="shared" si="190"/>
        <v>1395.2224187304</v>
      </c>
      <c r="CG169" s="112">
        <f t="shared" si="191"/>
        <v>13056.0317775328</v>
      </c>
      <c r="CH169" s="112">
        <f t="shared" si="192"/>
        <v>205821.2284308786</v>
      </c>
      <c r="CI169" s="96"/>
      <c r="CJ169" s="112">
        <f>SUM($BV169:BV169)</f>
        <v>3667.8402481096005</v>
      </c>
      <c r="CK169" s="112">
        <f>SUM($BV169:BW169)</f>
        <v>5110.5099307538003</v>
      </c>
      <c r="CL169" s="112">
        <f>SUM($BV169:BX169)</f>
        <v>6092.1983687914008</v>
      </c>
      <c r="CM169" s="112">
        <f>SUM($BV169:BY169)</f>
        <v>7037.9602843128005</v>
      </c>
      <c r="CN169" s="112">
        <f>SUM($BV169:BZ169)</f>
        <v>8478.0529590128008</v>
      </c>
      <c r="CO169" s="112">
        <f>SUM($BV169:CA169)</f>
        <v>9379.096207267201</v>
      </c>
      <c r="CP169" s="112">
        <f>SUM($BV169:CB169)</f>
        <v>37564.438447793</v>
      </c>
      <c r="CQ169" s="112">
        <f>SUM($BV169:CC169)</f>
        <v>37564.438447793</v>
      </c>
      <c r="CR169" s="112">
        <f>SUM($BV169:CD169)</f>
        <v>37564.438447793</v>
      </c>
      <c r="CS169" s="112">
        <f>SUM($BV169:CE169)</f>
        <v>191369.97423461539</v>
      </c>
      <c r="CT169" s="112">
        <f>SUM($BV169:CF169)</f>
        <v>192765.1966533458</v>
      </c>
      <c r="CU169" s="112">
        <f>SUM($BV169:CG169)</f>
        <v>205821.2284308786</v>
      </c>
      <c r="CV169" s="132">
        <f t="shared" si="162"/>
        <v>53292.063203752266</v>
      </c>
    </row>
    <row r="170" spans="1:100" s="94" customFormat="1" ht="14.4">
      <c r="A170" s="154" t="s">
        <v>864</v>
      </c>
      <c r="B170" s="154" t="s">
        <v>60</v>
      </c>
      <c r="C170" s="154" t="s">
        <v>20</v>
      </c>
      <c r="D170" s="137" t="s">
        <v>731</v>
      </c>
      <c r="E170" s="105" t="s">
        <v>51</v>
      </c>
      <c r="F170" t="s">
        <v>207</v>
      </c>
      <c r="G170" t="s">
        <v>208</v>
      </c>
      <c r="H170" t="s">
        <v>209</v>
      </c>
      <c r="I170" t="s">
        <v>77</v>
      </c>
      <c r="J170" t="s">
        <v>792</v>
      </c>
      <c r="K170" s="154" t="s">
        <v>238</v>
      </c>
      <c r="L170" s="154" t="s">
        <v>46</v>
      </c>
      <c r="M170" s="119" t="str">
        <f t="shared" si="130"/>
        <v>CD.AA</v>
      </c>
      <c r="N170" s="118">
        <v>0.48309143579999997</v>
      </c>
      <c r="O170" s="118">
        <v>0.15158870260000001</v>
      </c>
      <c r="P170" s="117">
        <f t="shared" si="163"/>
        <v>1189543.5785821804</v>
      </c>
      <c r="Q170" s="117">
        <f t="shared" si="164"/>
        <v>373265.50296802825</v>
      </c>
      <c r="R170" s="112">
        <v>1327887</v>
      </c>
      <c r="S170" s="112">
        <v>39109</v>
      </c>
      <c r="T170" s="112">
        <v>39800</v>
      </c>
      <c r="U170" s="112">
        <v>3267</v>
      </c>
      <c r="V170" s="112">
        <v>19773</v>
      </c>
      <c r="W170" s="112">
        <v>37801</v>
      </c>
      <c r="X170" s="112">
        <v>223287</v>
      </c>
      <c r="Y170" s="112">
        <v>148566</v>
      </c>
      <c r="Z170" s="112">
        <v>218198</v>
      </c>
      <c r="AA170" s="112">
        <v>175681</v>
      </c>
      <c r="AB170" s="112">
        <v>180216</v>
      </c>
      <c r="AC170" s="112">
        <v>48772</v>
      </c>
      <c r="AD170" s="112">
        <f t="shared" si="133"/>
        <v>2462357</v>
      </c>
      <c r="AE170" s="96"/>
      <c r="AF170" s="112">
        <f>SUM($R170:R170)</f>
        <v>1327887</v>
      </c>
      <c r="AG170" s="112">
        <f>SUM($R170:S170)</f>
        <v>1366996</v>
      </c>
      <c r="AH170" s="112">
        <f>SUM($R170:T170)</f>
        <v>1406796</v>
      </c>
      <c r="AI170" s="112">
        <f>SUM($R170:U170)</f>
        <v>1410063</v>
      </c>
      <c r="AJ170" s="112">
        <f>SUM($R170:V170)</f>
        <v>1429836</v>
      </c>
      <c r="AK170" s="112">
        <f>SUM($R170:W170)</f>
        <v>1467637</v>
      </c>
      <c r="AL170" s="112">
        <f>SUM($R170:X170)</f>
        <v>1690924</v>
      </c>
      <c r="AM170" s="112">
        <f>SUM($R170:Y170)</f>
        <v>1839490</v>
      </c>
      <c r="AN170" s="112">
        <f>SUM($R170:Z170)</f>
        <v>2057688</v>
      </c>
      <c r="AO170" s="112">
        <f>SUM($R170:AA170)</f>
        <v>2233369</v>
      </c>
      <c r="AP170" s="112">
        <f>SUM($R170:AB170)</f>
        <v>2413585</v>
      </c>
      <c r="AQ170" s="112">
        <f>SUM($R170:AC170)</f>
        <v>2462357</v>
      </c>
      <c r="AR170" s="132">
        <f t="shared" si="165"/>
        <v>1656287.4583333333</v>
      </c>
      <c r="AT170" s="112">
        <f t="shared" si="166"/>
        <v>641490.83741015452</v>
      </c>
      <c r="AU170" s="112">
        <f t="shared" si="167"/>
        <v>18893.222962702199</v>
      </c>
      <c r="AV170" s="112">
        <f t="shared" si="168"/>
        <v>19227.039144840001</v>
      </c>
      <c r="AW170" s="112">
        <f t="shared" si="169"/>
        <v>1578.2597207586</v>
      </c>
      <c r="AX170" s="112">
        <f t="shared" si="170"/>
        <v>9552.1669600733985</v>
      </c>
      <c r="AY170" s="112">
        <f t="shared" si="171"/>
        <v>18261.339364675798</v>
      </c>
      <c r="AZ170" s="112">
        <f t="shared" si="172"/>
        <v>107868.0374254746</v>
      </c>
      <c r="BA170" s="112">
        <f t="shared" si="173"/>
        <v>71770.962251062796</v>
      </c>
      <c r="BB170" s="112">
        <f t="shared" si="174"/>
        <v>105409.58510868839</v>
      </c>
      <c r="BC170" s="112">
        <f t="shared" si="175"/>
        <v>84869.986532779789</v>
      </c>
      <c r="BD170" s="112">
        <f t="shared" si="176"/>
        <v>87060.806194132791</v>
      </c>
      <c r="BE170" s="112">
        <f t="shared" si="177"/>
        <v>23561.335506837597</v>
      </c>
      <c r="BF170" s="112">
        <f t="shared" si="178"/>
        <v>1189543.5785821807</v>
      </c>
      <c r="BG170" s="96"/>
      <c r="BH170" s="112">
        <f>SUM($AT170:AT170)</f>
        <v>641490.83741015452</v>
      </c>
      <c r="BI170" s="112">
        <f>SUM($AT170:AU170)</f>
        <v>660384.06037285668</v>
      </c>
      <c r="BJ170" s="112">
        <f>SUM($AT170:AV170)</f>
        <v>679611.09951769665</v>
      </c>
      <c r="BK170" s="112">
        <f>SUM($AT170:AW170)</f>
        <v>681189.3592384553</v>
      </c>
      <c r="BL170" s="112">
        <f>SUM($AT170:AX170)</f>
        <v>690741.52619852871</v>
      </c>
      <c r="BM170" s="112">
        <f>SUM($AT170:AY170)</f>
        <v>709002.86556320451</v>
      </c>
      <c r="BN170" s="112">
        <f>SUM($AT170:AZ170)</f>
        <v>816870.90298867912</v>
      </c>
      <c r="BO170" s="112">
        <f>SUM($AT170:BA170)</f>
        <v>888641.86523974198</v>
      </c>
      <c r="BP170" s="112">
        <f>SUM($AT170:BB170)</f>
        <v>994051.45034843031</v>
      </c>
      <c r="BQ170" s="112">
        <f>SUM($AT170:BC170)</f>
        <v>1078921.4368812102</v>
      </c>
      <c r="BR170" s="112">
        <f>SUM($AT170:BD170)</f>
        <v>1165982.2430753431</v>
      </c>
      <c r="BS170" s="112">
        <f>SUM($AT170:BE170)</f>
        <v>1189543.5785821807</v>
      </c>
      <c r="BT170" s="132">
        <f t="shared" si="179"/>
        <v>800138.28634378256</v>
      </c>
      <c r="BV170" s="112">
        <f t="shared" si="180"/>
        <v>201292.66752940623</v>
      </c>
      <c r="BW170" s="112">
        <f t="shared" si="181"/>
        <v>5928.4825699834009</v>
      </c>
      <c r="BX170" s="112">
        <f t="shared" si="182"/>
        <v>6033.230363480001</v>
      </c>
      <c r="BY170" s="112">
        <f t="shared" si="183"/>
        <v>495.24029139420003</v>
      </c>
      <c r="BZ170" s="112">
        <f t="shared" si="184"/>
        <v>2997.3634165098001</v>
      </c>
      <c r="CA170" s="112">
        <f t="shared" si="185"/>
        <v>5730.2045469826007</v>
      </c>
      <c r="CB170" s="112">
        <f t="shared" si="186"/>
        <v>33847.786637446203</v>
      </c>
      <c r="CC170" s="112">
        <f t="shared" si="187"/>
        <v>22520.927190471601</v>
      </c>
      <c r="CD170" s="112">
        <f t="shared" si="188"/>
        <v>33076.351729914801</v>
      </c>
      <c r="CE170" s="112">
        <f t="shared" si="189"/>
        <v>26631.254861470603</v>
      </c>
      <c r="CF170" s="112">
        <f t="shared" si="190"/>
        <v>27318.709627761604</v>
      </c>
      <c r="CG170" s="112">
        <f t="shared" si="191"/>
        <v>7393.2842032072003</v>
      </c>
      <c r="CH170" s="112">
        <f t="shared" si="192"/>
        <v>373265.50296802819</v>
      </c>
      <c r="CI170" s="96"/>
      <c r="CJ170" s="112">
        <f>SUM($BV170:BV170)</f>
        <v>201292.66752940623</v>
      </c>
      <c r="CK170" s="112">
        <f>SUM($BV170:BW170)</f>
        <v>207221.15009938963</v>
      </c>
      <c r="CL170" s="112">
        <f>SUM($BV170:BX170)</f>
        <v>213254.38046286962</v>
      </c>
      <c r="CM170" s="112">
        <f>SUM($BV170:BY170)</f>
        <v>213749.62075426383</v>
      </c>
      <c r="CN170" s="112">
        <f>SUM($BV170:BZ170)</f>
        <v>216746.98417077362</v>
      </c>
      <c r="CO170" s="112">
        <f>SUM($BV170:CA170)</f>
        <v>222477.18871775622</v>
      </c>
      <c r="CP170" s="112">
        <f>SUM($BV170:CB170)</f>
        <v>256324.97535520242</v>
      </c>
      <c r="CQ170" s="112">
        <f>SUM($BV170:CC170)</f>
        <v>278845.90254567401</v>
      </c>
      <c r="CR170" s="112">
        <f>SUM($BV170:CD170)</f>
        <v>311922.25427558878</v>
      </c>
      <c r="CS170" s="112">
        <f>SUM($BV170:CE170)</f>
        <v>338553.50913705939</v>
      </c>
      <c r="CT170" s="112">
        <f>SUM($BV170:CF170)</f>
        <v>365872.21876482101</v>
      </c>
      <c r="CU170" s="112">
        <f>SUM($BV170:CG170)</f>
        <v>373265.50296802819</v>
      </c>
      <c r="CV170" s="132">
        <f t="shared" si="162"/>
        <v>251074.4669414016</v>
      </c>
    </row>
    <row r="171" spans="1:100" s="94" customFormat="1" ht="14.4">
      <c r="A171" s="154" t="s">
        <v>864</v>
      </c>
      <c r="B171" s="154" t="s">
        <v>267</v>
      </c>
      <c r="C171" s="154" t="s">
        <v>21</v>
      </c>
      <c r="D171" s="137" t="s">
        <v>782</v>
      </c>
      <c r="E171" s="105" t="s">
        <v>55</v>
      </c>
      <c r="F171" t="s">
        <v>75</v>
      </c>
      <c r="G171" t="s">
        <v>198</v>
      </c>
      <c r="H171" t="s">
        <v>199</v>
      </c>
      <c r="I171" t="s">
        <v>793</v>
      </c>
      <c r="J171" t="s">
        <v>794</v>
      </c>
      <c r="K171" s="154" t="s">
        <v>239</v>
      </c>
      <c r="L171" s="154" t="s">
        <v>43</v>
      </c>
      <c r="M171" s="119" t="str">
        <f t="shared" si="130"/>
        <v>ED.AN</v>
      </c>
      <c r="N171" s="118">
        <v>0.69189000000000001</v>
      </c>
      <c r="O171" s="118">
        <v>0</v>
      </c>
      <c r="P171" s="117">
        <f t="shared" si="163"/>
        <v>29751.27</v>
      </c>
      <c r="Q171" s="117">
        <f t="shared" si="164"/>
        <v>0</v>
      </c>
      <c r="R171" s="112">
        <v>0</v>
      </c>
      <c r="S171" s="112">
        <v>0</v>
      </c>
      <c r="T171" s="112">
        <v>0</v>
      </c>
      <c r="U171" s="112">
        <v>0</v>
      </c>
      <c r="V171" s="112">
        <v>0</v>
      </c>
      <c r="W171" s="112">
        <v>0</v>
      </c>
      <c r="X171" s="112">
        <v>0</v>
      </c>
      <c r="Y171" s="112">
        <v>0</v>
      </c>
      <c r="Z171" s="112">
        <v>0</v>
      </c>
      <c r="AA171" s="112">
        <v>43000</v>
      </c>
      <c r="AB171" s="112">
        <v>0</v>
      </c>
      <c r="AC171" s="112">
        <v>0</v>
      </c>
      <c r="AD171" s="112">
        <f t="shared" si="133"/>
        <v>43000</v>
      </c>
      <c r="AE171" s="96"/>
      <c r="AF171" s="112">
        <f>SUM($R171:R171)</f>
        <v>0</v>
      </c>
      <c r="AG171" s="112">
        <f>SUM($R171:S171)</f>
        <v>0</v>
      </c>
      <c r="AH171" s="112">
        <f>SUM($R171:T171)</f>
        <v>0</v>
      </c>
      <c r="AI171" s="112">
        <f>SUM($R171:U171)</f>
        <v>0</v>
      </c>
      <c r="AJ171" s="112">
        <f>SUM($R171:V171)</f>
        <v>0</v>
      </c>
      <c r="AK171" s="112">
        <f>SUM($R171:W171)</f>
        <v>0</v>
      </c>
      <c r="AL171" s="112">
        <f>SUM($R171:X171)</f>
        <v>0</v>
      </c>
      <c r="AM171" s="112">
        <f>SUM($R171:Y171)</f>
        <v>0</v>
      </c>
      <c r="AN171" s="112">
        <f>SUM($R171:Z171)</f>
        <v>0</v>
      </c>
      <c r="AO171" s="112">
        <f>SUM($R171:AA171)</f>
        <v>43000</v>
      </c>
      <c r="AP171" s="112">
        <f>SUM($R171:AB171)</f>
        <v>43000</v>
      </c>
      <c r="AQ171" s="112">
        <f>SUM($R171:AC171)</f>
        <v>43000</v>
      </c>
      <c r="AR171" s="132">
        <f t="shared" si="165"/>
        <v>8958.3333333333339</v>
      </c>
      <c r="AT171" s="112">
        <f t="shared" si="166"/>
        <v>0</v>
      </c>
      <c r="AU171" s="112">
        <f t="shared" si="167"/>
        <v>0</v>
      </c>
      <c r="AV171" s="112">
        <f t="shared" si="168"/>
        <v>0</v>
      </c>
      <c r="AW171" s="112">
        <f t="shared" si="169"/>
        <v>0</v>
      </c>
      <c r="AX171" s="112">
        <f t="shared" si="170"/>
        <v>0</v>
      </c>
      <c r="AY171" s="112">
        <f t="shared" si="171"/>
        <v>0</v>
      </c>
      <c r="AZ171" s="112">
        <f t="shared" si="172"/>
        <v>0</v>
      </c>
      <c r="BA171" s="112">
        <f t="shared" si="173"/>
        <v>0</v>
      </c>
      <c r="BB171" s="112">
        <f t="shared" si="174"/>
        <v>0</v>
      </c>
      <c r="BC171" s="112">
        <f t="shared" si="175"/>
        <v>29751.27</v>
      </c>
      <c r="BD171" s="112">
        <f t="shared" si="176"/>
        <v>0</v>
      </c>
      <c r="BE171" s="112">
        <f t="shared" si="177"/>
        <v>0</v>
      </c>
      <c r="BF171" s="112">
        <f t="shared" si="178"/>
        <v>29751.27</v>
      </c>
      <c r="BG171" s="96"/>
      <c r="BH171" s="112">
        <f>SUM($AT171:AT171)</f>
        <v>0</v>
      </c>
      <c r="BI171" s="112">
        <f>SUM($AT171:AU171)</f>
        <v>0</v>
      </c>
      <c r="BJ171" s="112">
        <f>SUM($AT171:AV171)</f>
        <v>0</v>
      </c>
      <c r="BK171" s="112">
        <f>SUM($AT171:AW171)</f>
        <v>0</v>
      </c>
      <c r="BL171" s="112">
        <f>SUM($AT171:AX171)</f>
        <v>0</v>
      </c>
      <c r="BM171" s="112">
        <f>SUM($AT171:AY171)</f>
        <v>0</v>
      </c>
      <c r="BN171" s="112">
        <f>SUM($AT171:AZ171)</f>
        <v>0</v>
      </c>
      <c r="BO171" s="112">
        <f>SUM($AT171:BA171)</f>
        <v>0</v>
      </c>
      <c r="BP171" s="112">
        <f>SUM($AT171:BB171)</f>
        <v>0</v>
      </c>
      <c r="BQ171" s="112">
        <f>SUM($AT171:BC171)</f>
        <v>29751.27</v>
      </c>
      <c r="BR171" s="112">
        <f>SUM($AT171:BD171)</f>
        <v>29751.27</v>
      </c>
      <c r="BS171" s="112">
        <f>SUM($AT171:BE171)</f>
        <v>29751.27</v>
      </c>
      <c r="BT171" s="132">
        <f t="shared" si="179"/>
        <v>6198.1812500000005</v>
      </c>
      <c r="BV171" s="112">
        <f t="shared" si="180"/>
        <v>0</v>
      </c>
      <c r="BW171" s="112">
        <f t="shared" si="181"/>
        <v>0</v>
      </c>
      <c r="BX171" s="112">
        <f t="shared" si="182"/>
        <v>0</v>
      </c>
      <c r="BY171" s="112">
        <f t="shared" si="183"/>
        <v>0</v>
      </c>
      <c r="BZ171" s="112">
        <f t="shared" si="184"/>
        <v>0</v>
      </c>
      <c r="CA171" s="112">
        <f t="shared" si="185"/>
        <v>0</v>
      </c>
      <c r="CB171" s="112">
        <f t="shared" si="186"/>
        <v>0</v>
      </c>
      <c r="CC171" s="112">
        <f t="shared" si="187"/>
        <v>0</v>
      </c>
      <c r="CD171" s="112">
        <f t="shared" si="188"/>
        <v>0</v>
      </c>
      <c r="CE171" s="112">
        <f t="shared" si="189"/>
        <v>0</v>
      </c>
      <c r="CF171" s="112">
        <f t="shared" si="190"/>
        <v>0</v>
      </c>
      <c r="CG171" s="112">
        <f t="shared" si="191"/>
        <v>0</v>
      </c>
      <c r="CH171" s="112">
        <f t="shared" si="192"/>
        <v>0</v>
      </c>
      <c r="CI171" s="96"/>
      <c r="CJ171" s="112">
        <f>SUM($BV171:BV171)</f>
        <v>0</v>
      </c>
      <c r="CK171" s="112">
        <f>SUM($BV171:BW171)</f>
        <v>0</v>
      </c>
      <c r="CL171" s="112">
        <f>SUM($BV171:BX171)</f>
        <v>0</v>
      </c>
      <c r="CM171" s="112">
        <f>SUM($BV171:BY171)</f>
        <v>0</v>
      </c>
      <c r="CN171" s="112">
        <f>SUM($BV171:BZ171)</f>
        <v>0</v>
      </c>
      <c r="CO171" s="112">
        <f>SUM($BV171:CA171)</f>
        <v>0</v>
      </c>
      <c r="CP171" s="112">
        <f>SUM($BV171:CB171)</f>
        <v>0</v>
      </c>
      <c r="CQ171" s="112">
        <f>SUM($BV171:CC171)</f>
        <v>0</v>
      </c>
      <c r="CR171" s="112">
        <f>SUM($BV171:CD171)</f>
        <v>0</v>
      </c>
      <c r="CS171" s="112">
        <f>SUM($BV171:CE171)</f>
        <v>0</v>
      </c>
      <c r="CT171" s="112">
        <f>SUM($BV171:CF171)</f>
        <v>0</v>
      </c>
      <c r="CU171" s="112">
        <f>SUM($BV171:CG171)</f>
        <v>0</v>
      </c>
      <c r="CV171" s="132">
        <f t="shared" si="162"/>
        <v>0</v>
      </c>
    </row>
    <row r="172" spans="1:100" s="94" customFormat="1" ht="14.4">
      <c r="A172" s="154" t="s">
        <v>864</v>
      </c>
      <c r="B172" s="154" t="s">
        <v>60</v>
      </c>
      <c r="C172" s="154" t="s">
        <v>20</v>
      </c>
      <c r="D172" s="137" t="s">
        <v>782</v>
      </c>
      <c r="E172" s="105" t="s">
        <v>55</v>
      </c>
      <c r="F172" t="s">
        <v>75</v>
      </c>
      <c r="G172" t="s">
        <v>198</v>
      </c>
      <c r="H172" t="s">
        <v>199</v>
      </c>
      <c r="I172" t="s">
        <v>76</v>
      </c>
      <c r="J172" t="s">
        <v>795</v>
      </c>
      <c r="K172" s="154" t="s">
        <v>239</v>
      </c>
      <c r="L172" s="154" t="s">
        <v>43</v>
      </c>
      <c r="M172" s="119" t="str">
        <f t="shared" si="130"/>
        <v>CD.AA</v>
      </c>
      <c r="N172" s="118">
        <v>0.48309143579999997</v>
      </c>
      <c r="O172" s="118">
        <v>0.15158870260000001</v>
      </c>
      <c r="P172" s="117">
        <f t="shared" si="163"/>
        <v>1337000.4760800293</v>
      </c>
      <c r="Q172" s="117">
        <f t="shared" si="164"/>
        <v>419535.83219484182</v>
      </c>
      <c r="R172" s="112">
        <v>-1517</v>
      </c>
      <c r="S172" s="112">
        <v>495494</v>
      </c>
      <c r="T172" s="112">
        <v>253858</v>
      </c>
      <c r="U172" s="112">
        <v>4561</v>
      </c>
      <c r="V172" s="112">
        <v>10633</v>
      </c>
      <c r="W172" s="112">
        <v>2181</v>
      </c>
      <c r="X172" s="112">
        <v>1057394</v>
      </c>
      <c r="Y172" s="112">
        <v>168090</v>
      </c>
      <c r="Z172" s="112">
        <v>75921</v>
      </c>
      <c r="AA172" s="112">
        <v>605854</v>
      </c>
      <c r="AB172" s="112">
        <v>63714</v>
      </c>
      <c r="AC172" s="112">
        <v>31410</v>
      </c>
      <c r="AD172" s="112">
        <f t="shared" si="133"/>
        <v>2767593</v>
      </c>
      <c r="AE172" s="96"/>
      <c r="AF172" s="112">
        <f>SUM($R172:R172)</f>
        <v>-1517</v>
      </c>
      <c r="AG172" s="112">
        <f>SUM($R172:S172)</f>
        <v>493977</v>
      </c>
      <c r="AH172" s="112">
        <f>SUM($R172:T172)</f>
        <v>747835</v>
      </c>
      <c r="AI172" s="112">
        <f>SUM($R172:U172)</f>
        <v>752396</v>
      </c>
      <c r="AJ172" s="112">
        <f>SUM($R172:V172)</f>
        <v>763029</v>
      </c>
      <c r="AK172" s="112">
        <f>SUM($R172:W172)</f>
        <v>765210</v>
      </c>
      <c r="AL172" s="112">
        <f>SUM($R172:X172)</f>
        <v>1822604</v>
      </c>
      <c r="AM172" s="112">
        <f>SUM($R172:Y172)</f>
        <v>1990694</v>
      </c>
      <c r="AN172" s="112">
        <f>SUM($R172:Z172)</f>
        <v>2066615</v>
      </c>
      <c r="AO172" s="112">
        <f>SUM($R172:AA172)</f>
        <v>2672469</v>
      </c>
      <c r="AP172" s="112">
        <f>SUM($R172:AB172)</f>
        <v>2736183</v>
      </c>
      <c r="AQ172" s="112">
        <f>SUM($R172:AC172)</f>
        <v>2767593</v>
      </c>
      <c r="AR172" s="132">
        <f t="shared" si="165"/>
        <v>1349440.9583333333</v>
      </c>
      <c r="AT172" s="112">
        <f t="shared" si="166"/>
        <v>-732.8497081086</v>
      </c>
      <c r="AU172" s="112">
        <f t="shared" si="167"/>
        <v>239368.90789028519</v>
      </c>
      <c r="AV172" s="112">
        <f t="shared" si="168"/>
        <v>122636.62570931639</v>
      </c>
      <c r="AW172" s="112">
        <f t="shared" si="169"/>
        <v>2203.3800386837997</v>
      </c>
      <c r="AX172" s="112">
        <f t="shared" si="170"/>
        <v>5136.7112368613998</v>
      </c>
      <c r="AY172" s="112">
        <f t="shared" si="171"/>
        <v>1053.6224214797999</v>
      </c>
      <c r="AZ172" s="112">
        <f t="shared" si="172"/>
        <v>510817.98566630518</v>
      </c>
      <c r="BA172" s="112">
        <f t="shared" si="173"/>
        <v>81202.839443621997</v>
      </c>
      <c r="BB172" s="112">
        <f t="shared" si="174"/>
        <v>36676.784897371799</v>
      </c>
      <c r="BC172" s="112">
        <f t="shared" si="175"/>
        <v>292682.87874517316</v>
      </c>
      <c r="BD172" s="112">
        <f t="shared" si="176"/>
        <v>30779.687740561199</v>
      </c>
      <c r="BE172" s="112">
        <f t="shared" si="177"/>
        <v>15173.901998477999</v>
      </c>
      <c r="BF172" s="112">
        <f t="shared" si="178"/>
        <v>1337000.4760800293</v>
      </c>
      <c r="BG172" s="96"/>
      <c r="BH172" s="112">
        <f>SUM($AT172:AT172)</f>
        <v>-732.8497081086</v>
      </c>
      <c r="BI172" s="112">
        <f>SUM($AT172:AU172)</f>
        <v>238636.05818217658</v>
      </c>
      <c r="BJ172" s="112">
        <f>SUM($AT172:AV172)</f>
        <v>361272.68389149295</v>
      </c>
      <c r="BK172" s="112">
        <f>SUM($AT172:AW172)</f>
        <v>363476.06393017678</v>
      </c>
      <c r="BL172" s="112">
        <f>SUM($AT172:AX172)</f>
        <v>368612.7751670382</v>
      </c>
      <c r="BM172" s="112">
        <f>SUM($AT172:AY172)</f>
        <v>369666.39758851798</v>
      </c>
      <c r="BN172" s="112">
        <f>SUM($AT172:AZ172)</f>
        <v>880484.38325482316</v>
      </c>
      <c r="BO172" s="112">
        <f>SUM($AT172:BA172)</f>
        <v>961687.2226984452</v>
      </c>
      <c r="BP172" s="112">
        <f>SUM($AT172:BB172)</f>
        <v>998364.00759581698</v>
      </c>
      <c r="BQ172" s="112">
        <f>SUM($AT172:BC172)</f>
        <v>1291046.8863409902</v>
      </c>
      <c r="BR172" s="112">
        <f>SUM($AT172:BD172)</f>
        <v>1321826.5740815513</v>
      </c>
      <c r="BS172" s="112">
        <f>SUM($AT172:BE172)</f>
        <v>1337000.4760800293</v>
      </c>
      <c r="BT172" s="132">
        <f t="shared" si="179"/>
        <v>651903.37008857785</v>
      </c>
      <c r="BV172" s="112">
        <f t="shared" si="180"/>
        <v>-229.96006184420003</v>
      </c>
      <c r="BW172" s="112">
        <f t="shared" si="181"/>
        <v>75111.292606084404</v>
      </c>
      <c r="BX172" s="112">
        <f t="shared" si="182"/>
        <v>38482.004864630806</v>
      </c>
      <c r="BY172" s="112">
        <f t="shared" si="183"/>
        <v>691.39607255860005</v>
      </c>
      <c r="BZ172" s="112">
        <f t="shared" si="184"/>
        <v>1611.8426747458002</v>
      </c>
      <c r="CA172" s="112">
        <f t="shared" si="185"/>
        <v>330.61496037060004</v>
      </c>
      <c r="CB172" s="112">
        <f t="shared" si="186"/>
        <v>160288.98459702442</v>
      </c>
      <c r="CC172" s="112">
        <f t="shared" si="187"/>
        <v>25480.545020034002</v>
      </c>
      <c r="CD172" s="112">
        <f t="shared" si="188"/>
        <v>11508.765890094601</v>
      </c>
      <c r="CE172" s="112">
        <f t="shared" si="189"/>
        <v>91840.621825020411</v>
      </c>
      <c r="CF172" s="112">
        <f t="shared" si="190"/>
        <v>9658.3225974564011</v>
      </c>
      <c r="CG172" s="112">
        <f t="shared" si="191"/>
        <v>4761.4011486660002</v>
      </c>
      <c r="CH172" s="112">
        <f t="shared" si="192"/>
        <v>419535.83219484187</v>
      </c>
      <c r="CI172" s="96"/>
      <c r="CJ172" s="112">
        <f>SUM($BV172:BV172)</f>
        <v>-229.96006184420003</v>
      </c>
      <c r="CK172" s="112">
        <f>SUM($BV172:BW172)</f>
        <v>74881.332544240198</v>
      </c>
      <c r="CL172" s="112">
        <f>SUM($BV172:BX172)</f>
        <v>113363.33740887101</v>
      </c>
      <c r="CM172" s="112">
        <f>SUM($BV172:BY172)</f>
        <v>114054.7334814296</v>
      </c>
      <c r="CN172" s="112">
        <f>SUM($BV172:BZ172)</f>
        <v>115666.5761561754</v>
      </c>
      <c r="CO172" s="112">
        <f>SUM($BV172:CA172)</f>
        <v>115997.191116546</v>
      </c>
      <c r="CP172" s="112">
        <f>SUM($BV172:CB172)</f>
        <v>276286.17571357044</v>
      </c>
      <c r="CQ172" s="112">
        <f>SUM($BV172:CC172)</f>
        <v>301766.72073360445</v>
      </c>
      <c r="CR172" s="112">
        <f>SUM($BV172:CD172)</f>
        <v>313275.48662369908</v>
      </c>
      <c r="CS172" s="112">
        <f>SUM($BV172:CE172)</f>
        <v>405116.10844871949</v>
      </c>
      <c r="CT172" s="112">
        <f>SUM($BV172:CF172)</f>
        <v>414774.43104617589</v>
      </c>
      <c r="CU172" s="112">
        <f>SUM($BV172:CG172)</f>
        <v>419535.83219484187</v>
      </c>
      <c r="CV172" s="132">
        <f t="shared" si="162"/>
        <v>204560.00410905064</v>
      </c>
    </row>
    <row r="173" spans="1:100" s="94" customFormat="1" ht="14.4">
      <c r="A173" s="154" t="s">
        <v>509</v>
      </c>
      <c r="B173" s="154" t="s">
        <v>60</v>
      </c>
      <c r="C173" s="154" t="s">
        <v>20</v>
      </c>
      <c r="D173" s="137" t="s">
        <v>583</v>
      </c>
      <c r="E173" s="105" t="s">
        <v>54</v>
      </c>
      <c r="F173" t="s">
        <v>210</v>
      </c>
      <c r="G173" t="s">
        <v>211</v>
      </c>
      <c r="H173" t="s">
        <v>212</v>
      </c>
      <c r="I173" t="s">
        <v>73</v>
      </c>
      <c r="J173" t="s">
        <v>796</v>
      </c>
      <c r="K173" s="154" t="s">
        <v>238</v>
      </c>
      <c r="L173" s="154" t="s">
        <v>46</v>
      </c>
      <c r="M173" s="119" t="str">
        <f t="shared" si="130"/>
        <v>CD.AA</v>
      </c>
      <c r="N173" s="118">
        <v>0.48309143579999997</v>
      </c>
      <c r="O173" s="118">
        <v>0.15158870260000001</v>
      </c>
      <c r="P173" s="117">
        <f t="shared" si="163"/>
        <v>491276.45399675937</v>
      </c>
      <c r="Q173" s="117">
        <f t="shared" si="164"/>
        <v>154157.06998815181</v>
      </c>
      <c r="R173" s="112">
        <v>75505</v>
      </c>
      <c r="S173" s="112">
        <v>92107</v>
      </c>
      <c r="T173" s="112">
        <v>37676</v>
      </c>
      <c r="U173" s="112">
        <v>257634</v>
      </c>
      <c r="V173" s="112">
        <v>304313</v>
      </c>
      <c r="W173" s="112">
        <v>48732</v>
      </c>
      <c r="X173" s="112">
        <v>40081</v>
      </c>
      <c r="Y173" s="112">
        <v>38832</v>
      </c>
      <c r="Z173" s="112">
        <v>20238</v>
      </c>
      <c r="AA173" s="112">
        <v>32843</v>
      </c>
      <c r="AB173" s="112">
        <v>38282</v>
      </c>
      <c r="AC173" s="112">
        <v>30700</v>
      </c>
      <c r="AD173" s="112">
        <f t="shared" si="133"/>
        <v>1016943</v>
      </c>
      <c r="AE173" s="96"/>
      <c r="AF173" s="112">
        <f>SUM($R173:R173)</f>
        <v>75505</v>
      </c>
      <c r="AG173" s="112">
        <f>SUM($R173:S173)</f>
        <v>167612</v>
      </c>
      <c r="AH173" s="112">
        <f>SUM($R173:T173)</f>
        <v>205288</v>
      </c>
      <c r="AI173" s="112">
        <f>SUM($R173:U173)</f>
        <v>462922</v>
      </c>
      <c r="AJ173" s="112">
        <f>SUM($R173:V173)</f>
        <v>767235</v>
      </c>
      <c r="AK173" s="112">
        <f>SUM($R173:W173)</f>
        <v>815967</v>
      </c>
      <c r="AL173" s="112">
        <f>SUM($R173:X173)</f>
        <v>856048</v>
      </c>
      <c r="AM173" s="112">
        <f>SUM($R173:Y173)</f>
        <v>894880</v>
      </c>
      <c r="AN173" s="112">
        <f>SUM($R173:Z173)</f>
        <v>915118</v>
      </c>
      <c r="AO173" s="112">
        <f>SUM($R173:AA173)</f>
        <v>947961</v>
      </c>
      <c r="AP173" s="112">
        <f>SUM($R173:AB173)</f>
        <v>986243</v>
      </c>
      <c r="AQ173" s="112">
        <f>SUM($R173:AC173)</f>
        <v>1016943</v>
      </c>
      <c r="AR173" s="132">
        <f t="shared" si="165"/>
        <v>633604.20833333337</v>
      </c>
      <c r="AT173" s="112">
        <f t="shared" si="166"/>
        <v>36475.818860078994</v>
      </c>
      <c r="AU173" s="112">
        <f t="shared" si="167"/>
        <v>44496.102877230594</v>
      </c>
      <c r="AV173" s="112">
        <f t="shared" si="168"/>
        <v>18200.952935200799</v>
      </c>
      <c r="AW173" s="112">
        <f t="shared" si="169"/>
        <v>124460.7789708972</v>
      </c>
      <c r="AX173" s="112">
        <f t="shared" si="170"/>
        <v>147011.0041026054</v>
      </c>
      <c r="AY173" s="112">
        <f t="shared" si="171"/>
        <v>23542.011849405597</v>
      </c>
      <c r="AZ173" s="112">
        <f t="shared" si="172"/>
        <v>19362.787838299799</v>
      </c>
      <c r="BA173" s="112">
        <f t="shared" si="173"/>
        <v>18759.4066349856</v>
      </c>
      <c r="BB173" s="112">
        <f t="shared" si="174"/>
        <v>9776.8044777203995</v>
      </c>
      <c r="BC173" s="112">
        <f t="shared" si="175"/>
        <v>15866.172025979398</v>
      </c>
      <c r="BD173" s="112">
        <f t="shared" si="176"/>
        <v>18493.706345295599</v>
      </c>
      <c r="BE173" s="112">
        <f t="shared" si="177"/>
        <v>14830.90707906</v>
      </c>
      <c r="BF173" s="112">
        <f t="shared" si="178"/>
        <v>491276.45399675932</v>
      </c>
      <c r="BG173" s="96"/>
      <c r="BH173" s="112">
        <f>SUM($AT173:AT173)</f>
        <v>36475.818860078994</v>
      </c>
      <c r="BI173" s="112">
        <f>SUM($AT173:AU173)</f>
        <v>80971.921737309589</v>
      </c>
      <c r="BJ173" s="112">
        <f>SUM($AT173:AV173)</f>
        <v>99172.874672510385</v>
      </c>
      <c r="BK173" s="112">
        <f>SUM($AT173:AW173)</f>
        <v>223633.65364340757</v>
      </c>
      <c r="BL173" s="112">
        <f>SUM($AT173:AX173)</f>
        <v>370644.65774601296</v>
      </c>
      <c r="BM173" s="112">
        <f>SUM($AT173:AY173)</f>
        <v>394186.66959541856</v>
      </c>
      <c r="BN173" s="112">
        <f>SUM($AT173:AZ173)</f>
        <v>413549.45743371837</v>
      </c>
      <c r="BO173" s="112">
        <f>SUM($AT173:BA173)</f>
        <v>432308.86406870396</v>
      </c>
      <c r="BP173" s="112">
        <f>SUM($AT173:BB173)</f>
        <v>442085.66854642436</v>
      </c>
      <c r="BQ173" s="112">
        <f>SUM($AT173:BC173)</f>
        <v>457951.84057240374</v>
      </c>
      <c r="BR173" s="112">
        <f>SUM($AT173:BD173)</f>
        <v>476445.54691769934</v>
      </c>
      <c r="BS173" s="112">
        <f>SUM($AT173:BE173)</f>
        <v>491276.45399675932</v>
      </c>
      <c r="BT173" s="132">
        <f t="shared" si="179"/>
        <v>306088.76673267229</v>
      </c>
      <c r="BV173" s="112">
        <f t="shared" si="180"/>
        <v>11445.704989813001</v>
      </c>
      <c r="BW173" s="112">
        <f t="shared" si="181"/>
        <v>13962.380630378202</v>
      </c>
      <c r="BX173" s="112">
        <f t="shared" si="182"/>
        <v>5711.255959157601</v>
      </c>
      <c r="BY173" s="112">
        <f t="shared" si="183"/>
        <v>39054.403805648406</v>
      </c>
      <c r="BZ173" s="112">
        <f t="shared" si="184"/>
        <v>46130.412854313807</v>
      </c>
      <c r="CA173" s="112">
        <f t="shared" si="185"/>
        <v>7387.2206551032004</v>
      </c>
      <c r="CB173" s="112">
        <f t="shared" si="186"/>
        <v>6075.826788910601</v>
      </c>
      <c r="CC173" s="112">
        <f t="shared" si="187"/>
        <v>5886.4924993632003</v>
      </c>
      <c r="CD173" s="112">
        <f t="shared" si="188"/>
        <v>3067.8521632188003</v>
      </c>
      <c r="CE173" s="112">
        <f t="shared" si="189"/>
        <v>4978.6277594918001</v>
      </c>
      <c r="CF173" s="112">
        <f t="shared" si="190"/>
        <v>5803.1187129332002</v>
      </c>
      <c r="CG173" s="112">
        <f t="shared" si="191"/>
        <v>4653.7731698200005</v>
      </c>
      <c r="CH173" s="112">
        <f t="shared" si="192"/>
        <v>154157.06998815181</v>
      </c>
      <c r="CI173" s="96"/>
      <c r="CJ173" s="112">
        <f>SUM($BV173:BV173)</f>
        <v>11445.704989813001</v>
      </c>
      <c r="CK173" s="112">
        <f>SUM($BV173:BW173)</f>
        <v>25408.085620191203</v>
      </c>
      <c r="CL173" s="112">
        <f>SUM($BV173:BX173)</f>
        <v>31119.341579348802</v>
      </c>
      <c r="CM173" s="112">
        <f>SUM($BV173:BY173)</f>
        <v>70173.745384997208</v>
      </c>
      <c r="CN173" s="112">
        <f>SUM($BV173:BZ173)</f>
        <v>116304.15823931101</v>
      </c>
      <c r="CO173" s="112">
        <f>SUM($BV173:CA173)</f>
        <v>123691.37889441421</v>
      </c>
      <c r="CP173" s="112">
        <f>SUM($BV173:CB173)</f>
        <v>129767.20568332482</v>
      </c>
      <c r="CQ173" s="112">
        <f>SUM($BV173:CC173)</f>
        <v>135653.69818268801</v>
      </c>
      <c r="CR173" s="112">
        <f>SUM($BV173:CD173)</f>
        <v>138721.55034590681</v>
      </c>
      <c r="CS173" s="112">
        <f>SUM($BV173:CE173)</f>
        <v>143700.17810539861</v>
      </c>
      <c r="CT173" s="112">
        <f>SUM($BV173:CF173)</f>
        <v>149503.29681833182</v>
      </c>
      <c r="CU173" s="112">
        <f>SUM($BV173:CG173)</f>
        <v>154157.06998815181</v>
      </c>
      <c r="CV173" s="132">
        <f t="shared" si="162"/>
        <v>96047.239903150126</v>
      </c>
    </row>
    <row r="174" spans="1:100" s="94" customFormat="1" ht="14.4">
      <c r="A174" s="154" t="s">
        <v>864</v>
      </c>
      <c r="B174" s="154" t="s">
        <v>60</v>
      </c>
      <c r="C174" s="154" t="s">
        <v>20</v>
      </c>
      <c r="D174" s="137" t="s">
        <v>782</v>
      </c>
      <c r="E174" s="105" t="s">
        <v>51</v>
      </c>
      <c r="F174" t="s">
        <v>225</v>
      </c>
      <c r="G174" t="s">
        <v>226</v>
      </c>
      <c r="H174" t="s">
        <v>227</v>
      </c>
      <c r="I174" t="s">
        <v>228</v>
      </c>
      <c r="J174" t="s">
        <v>797</v>
      </c>
      <c r="K174" s="154" t="s">
        <v>238</v>
      </c>
      <c r="L174" s="154" t="s">
        <v>42</v>
      </c>
      <c r="M174" s="119" t="str">
        <f t="shared" si="130"/>
        <v>CD.AA</v>
      </c>
      <c r="N174" s="118">
        <v>0.48309143579999997</v>
      </c>
      <c r="O174" s="118">
        <v>0.15158870260000001</v>
      </c>
      <c r="P174" s="117">
        <f t="shared" si="163"/>
        <v>693497.07974833192</v>
      </c>
      <c r="Q174" s="117">
        <f t="shared" si="164"/>
        <v>217611.64613040403</v>
      </c>
      <c r="R174" s="112">
        <v>21661</v>
      </c>
      <c r="S174" s="112">
        <v>1713</v>
      </c>
      <c r="T174" s="112">
        <v>523</v>
      </c>
      <c r="U174" s="112">
        <v>0</v>
      </c>
      <c r="V174" s="112">
        <v>0</v>
      </c>
      <c r="W174" s="112">
        <v>574913</v>
      </c>
      <c r="X174" s="112">
        <v>0</v>
      </c>
      <c r="Y174" s="112">
        <v>0</v>
      </c>
      <c r="Z174" s="112">
        <v>58033</v>
      </c>
      <c r="AA174" s="112">
        <v>125</v>
      </c>
      <c r="AB174" s="112">
        <v>0</v>
      </c>
      <c r="AC174" s="112">
        <v>778572</v>
      </c>
      <c r="AD174" s="112">
        <f t="shared" si="133"/>
        <v>1435540</v>
      </c>
      <c r="AE174" s="96"/>
      <c r="AF174" s="112">
        <f>SUM($R174:R174)</f>
        <v>21661</v>
      </c>
      <c r="AG174" s="112">
        <f>SUM($R174:S174)</f>
        <v>23374</v>
      </c>
      <c r="AH174" s="112">
        <f>SUM($R174:T174)</f>
        <v>23897</v>
      </c>
      <c r="AI174" s="112">
        <f>SUM($R174:U174)</f>
        <v>23897</v>
      </c>
      <c r="AJ174" s="112">
        <f>SUM($R174:V174)</f>
        <v>23897</v>
      </c>
      <c r="AK174" s="112">
        <f>SUM($R174:W174)</f>
        <v>598810</v>
      </c>
      <c r="AL174" s="112">
        <f>SUM($R174:X174)</f>
        <v>598810</v>
      </c>
      <c r="AM174" s="112">
        <f>SUM($R174:Y174)</f>
        <v>598810</v>
      </c>
      <c r="AN174" s="112">
        <f>SUM($R174:Z174)</f>
        <v>656843</v>
      </c>
      <c r="AO174" s="112">
        <f>SUM($R174:AA174)</f>
        <v>656968</v>
      </c>
      <c r="AP174" s="112">
        <f>SUM($R174:AB174)</f>
        <v>656968</v>
      </c>
      <c r="AQ174" s="112">
        <f>SUM($R174:AC174)</f>
        <v>1435540</v>
      </c>
      <c r="AR174" s="132">
        <f t="shared" si="165"/>
        <v>383475.41666666669</v>
      </c>
      <c r="AT174" s="112">
        <f t="shared" si="166"/>
        <v>10464.2435908638</v>
      </c>
      <c r="AU174" s="112">
        <f t="shared" si="167"/>
        <v>827.53562952539994</v>
      </c>
      <c r="AV174" s="112">
        <f t="shared" si="168"/>
        <v>252.65682092339998</v>
      </c>
      <c r="AW174" s="112">
        <f t="shared" si="169"/>
        <v>0</v>
      </c>
      <c r="AX174" s="112">
        <f t="shared" si="170"/>
        <v>0</v>
      </c>
      <c r="AY174" s="112">
        <f t="shared" si="171"/>
        <v>277735.54663008539</v>
      </c>
      <c r="AZ174" s="112">
        <f t="shared" si="172"/>
        <v>0</v>
      </c>
      <c r="BA174" s="112">
        <f t="shared" si="173"/>
        <v>0</v>
      </c>
      <c r="BB174" s="112">
        <f t="shared" si="174"/>
        <v>28035.245293781398</v>
      </c>
      <c r="BC174" s="112">
        <f t="shared" si="175"/>
        <v>60.386429474999993</v>
      </c>
      <c r="BD174" s="112">
        <f t="shared" si="176"/>
        <v>0</v>
      </c>
      <c r="BE174" s="112">
        <f t="shared" si="177"/>
        <v>376121.46535367757</v>
      </c>
      <c r="BF174" s="112">
        <f t="shared" si="178"/>
        <v>693497.07974833192</v>
      </c>
      <c r="BG174" s="96"/>
      <c r="BH174" s="112">
        <f>SUM($AT174:AT174)</f>
        <v>10464.2435908638</v>
      </c>
      <c r="BI174" s="112">
        <f>SUM($AT174:AU174)</f>
        <v>11291.7792203892</v>
      </c>
      <c r="BJ174" s="112">
        <f>SUM($AT174:AV174)</f>
        <v>11544.4360413126</v>
      </c>
      <c r="BK174" s="112">
        <f>SUM($AT174:AW174)</f>
        <v>11544.4360413126</v>
      </c>
      <c r="BL174" s="112">
        <f>SUM($AT174:AX174)</f>
        <v>11544.4360413126</v>
      </c>
      <c r="BM174" s="112">
        <f>SUM($AT174:AY174)</f>
        <v>289279.98267139797</v>
      </c>
      <c r="BN174" s="112">
        <f>SUM($AT174:AZ174)</f>
        <v>289279.98267139797</v>
      </c>
      <c r="BO174" s="112">
        <f>SUM($AT174:BA174)</f>
        <v>289279.98267139797</v>
      </c>
      <c r="BP174" s="112">
        <f>SUM($AT174:BB174)</f>
        <v>317315.22796517937</v>
      </c>
      <c r="BQ174" s="112">
        <f>SUM($AT174:BC174)</f>
        <v>317375.61439465435</v>
      </c>
      <c r="BR174" s="112">
        <f>SUM($AT174:BD174)</f>
        <v>317375.61439465435</v>
      </c>
      <c r="BS174" s="112">
        <f>SUM($AT174:BE174)</f>
        <v>693497.07974833192</v>
      </c>
      <c r="BT174" s="132">
        <f t="shared" si="179"/>
        <v>185253.68963150319</v>
      </c>
      <c r="BV174" s="112">
        <f t="shared" si="180"/>
        <v>3283.5628870186001</v>
      </c>
      <c r="BW174" s="112">
        <f t="shared" si="181"/>
        <v>259.67144755380002</v>
      </c>
      <c r="BX174" s="112">
        <f t="shared" si="182"/>
        <v>79.280891459800003</v>
      </c>
      <c r="BY174" s="112">
        <f t="shared" si="183"/>
        <v>0</v>
      </c>
      <c r="BZ174" s="112">
        <f t="shared" si="184"/>
        <v>0</v>
      </c>
      <c r="CA174" s="112">
        <f t="shared" si="185"/>
        <v>87150.31577787381</v>
      </c>
      <c r="CB174" s="112">
        <f t="shared" si="186"/>
        <v>0</v>
      </c>
      <c r="CC174" s="112">
        <f t="shared" si="187"/>
        <v>0</v>
      </c>
      <c r="CD174" s="112">
        <f t="shared" si="188"/>
        <v>8797.1471779858002</v>
      </c>
      <c r="CE174" s="112">
        <f t="shared" si="189"/>
        <v>18.948587825000001</v>
      </c>
      <c r="CF174" s="112">
        <f t="shared" si="190"/>
        <v>0</v>
      </c>
      <c r="CG174" s="112">
        <f t="shared" si="191"/>
        <v>118022.71936068722</v>
      </c>
      <c r="CH174" s="112">
        <f t="shared" si="192"/>
        <v>217611.64613040403</v>
      </c>
      <c r="CI174" s="96"/>
      <c r="CJ174" s="112">
        <f>SUM($BV174:BV174)</f>
        <v>3283.5628870186001</v>
      </c>
      <c r="CK174" s="112">
        <f>SUM($BV174:BW174)</f>
        <v>3543.2343345724003</v>
      </c>
      <c r="CL174" s="112">
        <f>SUM($BV174:BX174)</f>
        <v>3622.5152260322002</v>
      </c>
      <c r="CM174" s="112">
        <f>SUM($BV174:BY174)</f>
        <v>3622.5152260322002</v>
      </c>
      <c r="CN174" s="112">
        <f>SUM($BV174:BZ174)</f>
        <v>3622.5152260322002</v>
      </c>
      <c r="CO174" s="112">
        <f>SUM($BV174:CA174)</f>
        <v>90772.831003906016</v>
      </c>
      <c r="CP174" s="112">
        <f>SUM($BV174:CB174)</f>
        <v>90772.831003906016</v>
      </c>
      <c r="CQ174" s="112">
        <f>SUM($BV174:CC174)</f>
        <v>90772.831003906016</v>
      </c>
      <c r="CR174" s="112">
        <f>SUM($BV174:CD174)</f>
        <v>99569.978181891813</v>
      </c>
      <c r="CS174" s="112">
        <f>SUM($BV174:CE174)</f>
        <v>99588.926769716811</v>
      </c>
      <c r="CT174" s="112">
        <f>SUM($BV174:CF174)</f>
        <v>99588.926769716811</v>
      </c>
      <c r="CU174" s="112">
        <f>SUM($BV174:CG174)</f>
        <v>217611.64613040403</v>
      </c>
      <c r="CV174" s="132">
        <f t="shared" si="162"/>
        <v>58130.54089149442</v>
      </c>
    </row>
    <row r="175" spans="1:100" s="94" customFormat="1" ht="14.4">
      <c r="A175" s="154" t="s">
        <v>864</v>
      </c>
      <c r="B175" s="154" t="s">
        <v>60</v>
      </c>
      <c r="C175" s="154" t="s">
        <v>20</v>
      </c>
      <c r="D175" s="137" t="s">
        <v>798</v>
      </c>
      <c r="E175" s="105" t="s">
        <v>55</v>
      </c>
      <c r="F175" t="s">
        <v>799</v>
      </c>
      <c r="G175" t="s">
        <v>800</v>
      </c>
      <c r="H175" t="s">
        <v>801</v>
      </c>
      <c r="I175" t="s">
        <v>802</v>
      </c>
      <c r="J175" t="s">
        <v>803</v>
      </c>
      <c r="K175" s="154" t="s">
        <v>238</v>
      </c>
      <c r="L175" s="154" t="s">
        <v>42</v>
      </c>
      <c r="M175" s="119" t="str">
        <f t="shared" si="130"/>
        <v>CD.AA</v>
      </c>
      <c r="N175" s="118">
        <v>0.48309143579999997</v>
      </c>
      <c r="O175" s="118">
        <v>0.15158870260000001</v>
      </c>
      <c r="P175" s="117">
        <f t="shared" si="163"/>
        <v>868638.01506613556</v>
      </c>
      <c r="Q175" s="117">
        <f t="shared" si="164"/>
        <v>272568.91754841321</v>
      </c>
      <c r="R175" s="112">
        <v>0</v>
      </c>
      <c r="S175" s="112">
        <v>0</v>
      </c>
      <c r="T175" s="112">
        <v>0</v>
      </c>
      <c r="U175" s="112">
        <v>0</v>
      </c>
      <c r="V175" s="112">
        <v>0</v>
      </c>
      <c r="W175" s="112">
        <v>277103</v>
      </c>
      <c r="X175" s="112">
        <v>1288</v>
      </c>
      <c r="Y175" s="112">
        <v>0</v>
      </c>
      <c r="Z175" s="112">
        <v>0</v>
      </c>
      <c r="AA175" s="112">
        <v>0</v>
      </c>
      <c r="AB175" s="112">
        <v>0</v>
      </c>
      <c r="AC175" s="112">
        <v>1519691</v>
      </c>
      <c r="AD175" s="112">
        <f t="shared" si="133"/>
        <v>1798082</v>
      </c>
      <c r="AE175" s="96"/>
      <c r="AF175" s="112">
        <f>SUM($R175:R175)</f>
        <v>0</v>
      </c>
      <c r="AG175" s="112">
        <f>SUM($R175:S175)</f>
        <v>0</v>
      </c>
      <c r="AH175" s="112">
        <f>SUM($R175:T175)</f>
        <v>0</v>
      </c>
      <c r="AI175" s="112">
        <f>SUM($R175:U175)</f>
        <v>0</v>
      </c>
      <c r="AJ175" s="112">
        <f>SUM($R175:V175)</f>
        <v>0</v>
      </c>
      <c r="AK175" s="112">
        <f>SUM($R175:W175)</f>
        <v>277103</v>
      </c>
      <c r="AL175" s="112">
        <f>SUM($R175:X175)</f>
        <v>278391</v>
      </c>
      <c r="AM175" s="112">
        <f>SUM($R175:Y175)</f>
        <v>278391</v>
      </c>
      <c r="AN175" s="112">
        <f>SUM($R175:Z175)</f>
        <v>278391</v>
      </c>
      <c r="AO175" s="112">
        <f>SUM($R175:AA175)</f>
        <v>278391</v>
      </c>
      <c r="AP175" s="112">
        <f>SUM($R175:AB175)</f>
        <v>278391</v>
      </c>
      <c r="AQ175" s="112">
        <f>SUM($R175:AC175)</f>
        <v>1798082</v>
      </c>
      <c r="AR175" s="132">
        <f t="shared" si="165"/>
        <v>214008.25</v>
      </c>
      <c r="AT175" s="112">
        <f t="shared" si="166"/>
        <v>0</v>
      </c>
      <c r="AU175" s="112">
        <f t="shared" si="167"/>
        <v>0</v>
      </c>
      <c r="AV175" s="112">
        <f t="shared" si="168"/>
        <v>0</v>
      </c>
      <c r="AW175" s="112">
        <f t="shared" si="169"/>
        <v>0</v>
      </c>
      <c r="AX175" s="112">
        <f t="shared" si="170"/>
        <v>0</v>
      </c>
      <c r="AY175" s="112">
        <f t="shared" si="171"/>
        <v>133866.08613448738</v>
      </c>
      <c r="AZ175" s="112">
        <f t="shared" si="172"/>
        <v>622.22176931039996</v>
      </c>
      <c r="BA175" s="112">
        <f t="shared" si="173"/>
        <v>0</v>
      </c>
      <c r="BB175" s="112">
        <f t="shared" si="174"/>
        <v>0</v>
      </c>
      <c r="BC175" s="112">
        <f t="shared" si="175"/>
        <v>0</v>
      </c>
      <c r="BD175" s="112">
        <f t="shared" si="176"/>
        <v>0</v>
      </c>
      <c r="BE175" s="112">
        <f t="shared" si="177"/>
        <v>734149.70716233773</v>
      </c>
      <c r="BF175" s="112">
        <f t="shared" si="178"/>
        <v>868638.01506613544</v>
      </c>
      <c r="BG175" s="96"/>
      <c r="BH175" s="112">
        <f>SUM($AT175:AT175)</f>
        <v>0</v>
      </c>
      <c r="BI175" s="112">
        <f>SUM($AT175:AU175)</f>
        <v>0</v>
      </c>
      <c r="BJ175" s="112">
        <f>SUM($AT175:AV175)</f>
        <v>0</v>
      </c>
      <c r="BK175" s="112">
        <f>SUM($AT175:AW175)</f>
        <v>0</v>
      </c>
      <c r="BL175" s="112">
        <f>SUM($AT175:AX175)</f>
        <v>0</v>
      </c>
      <c r="BM175" s="112">
        <f>SUM($AT175:AY175)</f>
        <v>133866.08613448738</v>
      </c>
      <c r="BN175" s="112">
        <f>SUM($AT175:AZ175)</f>
        <v>134488.30790379777</v>
      </c>
      <c r="BO175" s="112">
        <f>SUM($AT175:BA175)</f>
        <v>134488.30790379777</v>
      </c>
      <c r="BP175" s="112">
        <f>SUM($AT175:BB175)</f>
        <v>134488.30790379777</v>
      </c>
      <c r="BQ175" s="112">
        <f>SUM($AT175:BC175)</f>
        <v>134488.30790379777</v>
      </c>
      <c r="BR175" s="112">
        <f>SUM($AT175:BD175)</f>
        <v>134488.30790379777</v>
      </c>
      <c r="BS175" s="112">
        <f>SUM($AT175:BE175)</f>
        <v>868638.01506613544</v>
      </c>
      <c r="BT175" s="132">
        <f t="shared" si="179"/>
        <v>103385.55276554532</v>
      </c>
      <c r="BV175" s="112">
        <f t="shared" si="180"/>
        <v>0</v>
      </c>
      <c r="BW175" s="112">
        <f t="shared" si="181"/>
        <v>0</v>
      </c>
      <c r="BX175" s="112">
        <f t="shared" si="182"/>
        <v>0</v>
      </c>
      <c r="BY175" s="112">
        <f t="shared" si="183"/>
        <v>0</v>
      </c>
      <c r="BZ175" s="112">
        <f t="shared" si="184"/>
        <v>0</v>
      </c>
      <c r="CA175" s="112">
        <f t="shared" si="185"/>
        <v>42005.684256567802</v>
      </c>
      <c r="CB175" s="112">
        <f t="shared" si="186"/>
        <v>195.24624894880003</v>
      </c>
      <c r="CC175" s="112">
        <f t="shared" si="187"/>
        <v>0</v>
      </c>
      <c r="CD175" s="112">
        <f t="shared" si="188"/>
        <v>0</v>
      </c>
      <c r="CE175" s="112">
        <f t="shared" si="189"/>
        <v>0</v>
      </c>
      <c r="CF175" s="112">
        <f t="shared" si="190"/>
        <v>0</v>
      </c>
      <c r="CG175" s="112">
        <f t="shared" si="191"/>
        <v>230367.98704289662</v>
      </c>
      <c r="CH175" s="112">
        <f t="shared" si="192"/>
        <v>272568.91754841321</v>
      </c>
      <c r="CI175" s="96"/>
      <c r="CJ175" s="112">
        <f>SUM($BV175:BV175)</f>
        <v>0</v>
      </c>
      <c r="CK175" s="112">
        <f>SUM($BV175:BW175)</f>
        <v>0</v>
      </c>
      <c r="CL175" s="112">
        <f>SUM($BV175:BX175)</f>
        <v>0</v>
      </c>
      <c r="CM175" s="112">
        <f>SUM($BV175:BY175)</f>
        <v>0</v>
      </c>
      <c r="CN175" s="112">
        <f>SUM($BV175:BZ175)</f>
        <v>0</v>
      </c>
      <c r="CO175" s="112">
        <f>SUM($BV175:CA175)</f>
        <v>42005.684256567802</v>
      </c>
      <c r="CP175" s="112">
        <f>SUM($BV175:CB175)</f>
        <v>42200.930505516604</v>
      </c>
      <c r="CQ175" s="112">
        <f>SUM($BV175:CC175)</f>
        <v>42200.930505516604</v>
      </c>
      <c r="CR175" s="112">
        <f>SUM($BV175:CD175)</f>
        <v>42200.930505516604</v>
      </c>
      <c r="CS175" s="112">
        <f>SUM($BV175:CE175)</f>
        <v>42200.930505516604</v>
      </c>
      <c r="CT175" s="112">
        <f>SUM($BV175:CF175)</f>
        <v>42200.930505516604</v>
      </c>
      <c r="CU175" s="112">
        <f>SUM($BV175:CG175)</f>
        <v>272568.91754841321</v>
      </c>
      <c r="CV175" s="132">
        <f t="shared" si="162"/>
        <v>32441.232963196449</v>
      </c>
    </row>
    <row r="176" spans="1:100" s="94" customFormat="1" ht="14.4">
      <c r="A176" s="154" t="s">
        <v>864</v>
      </c>
      <c r="B176" s="154" t="s">
        <v>60</v>
      </c>
      <c r="C176" s="154" t="s">
        <v>20</v>
      </c>
      <c r="D176" s="137" t="s">
        <v>782</v>
      </c>
      <c r="E176" s="105" t="s">
        <v>57</v>
      </c>
      <c r="F176" t="s">
        <v>218</v>
      </c>
      <c r="G176" t="s">
        <v>219</v>
      </c>
      <c r="H176" t="s">
        <v>220</v>
      </c>
      <c r="I176" t="s">
        <v>221</v>
      </c>
      <c r="J176" t="s">
        <v>804</v>
      </c>
      <c r="K176" s="154" t="s">
        <v>238</v>
      </c>
      <c r="L176" s="154" t="s">
        <v>42</v>
      </c>
      <c r="M176" s="119" t="str">
        <f t="shared" si="130"/>
        <v>CD.AA</v>
      </c>
      <c r="N176" s="118">
        <v>0.48309143579999997</v>
      </c>
      <c r="O176" s="118">
        <v>0.15158870260000001</v>
      </c>
      <c r="P176" s="117">
        <f t="shared" si="163"/>
        <v>1351250.7072532577</v>
      </c>
      <c r="Q176" s="117">
        <f t="shared" si="164"/>
        <v>424007.39574413665</v>
      </c>
      <c r="R176" s="112">
        <v>211818</v>
      </c>
      <c r="S176" s="112">
        <v>9825</v>
      </c>
      <c r="T176" s="112">
        <v>1844</v>
      </c>
      <c r="U176" s="112">
        <v>-45</v>
      </c>
      <c r="V176" s="112">
        <v>311488</v>
      </c>
      <c r="W176" s="112">
        <v>7527</v>
      </c>
      <c r="X176" s="112">
        <v>0</v>
      </c>
      <c r="Y176" s="112">
        <v>280128</v>
      </c>
      <c r="Z176" s="112">
        <v>78</v>
      </c>
      <c r="AA176" s="112">
        <v>0</v>
      </c>
      <c r="AB176" s="112">
        <v>0</v>
      </c>
      <c r="AC176" s="112">
        <v>1974428</v>
      </c>
      <c r="AD176" s="112">
        <f t="shared" si="133"/>
        <v>2797091</v>
      </c>
      <c r="AE176" s="96"/>
      <c r="AF176" s="112">
        <f>SUM($R176:R176)</f>
        <v>211818</v>
      </c>
      <c r="AG176" s="112">
        <f>SUM($R176:S176)</f>
        <v>221643</v>
      </c>
      <c r="AH176" s="112">
        <f>SUM($R176:T176)</f>
        <v>223487</v>
      </c>
      <c r="AI176" s="112">
        <f>SUM($R176:U176)</f>
        <v>223442</v>
      </c>
      <c r="AJ176" s="112">
        <f>SUM($R176:V176)</f>
        <v>534930</v>
      </c>
      <c r="AK176" s="112">
        <f>SUM($R176:W176)</f>
        <v>542457</v>
      </c>
      <c r="AL176" s="112">
        <f>SUM($R176:X176)</f>
        <v>542457</v>
      </c>
      <c r="AM176" s="112">
        <f>SUM($R176:Y176)</f>
        <v>822585</v>
      </c>
      <c r="AN176" s="112">
        <f>SUM($R176:Z176)</f>
        <v>822663</v>
      </c>
      <c r="AO176" s="112">
        <f>SUM($R176:AA176)</f>
        <v>822663</v>
      </c>
      <c r="AP176" s="112">
        <f>SUM($R176:AB176)</f>
        <v>822663</v>
      </c>
      <c r="AQ176" s="112">
        <f>SUM($R176:AC176)</f>
        <v>2797091</v>
      </c>
      <c r="AR176" s="132">
        <f t="shared" si="165"/>
        <v>599112.79166666663</v>
      </c>
      <c r="AT176" s="112">
        <f t="shared" si="166"/>
        <v>102327.46174828439</v>
      </c>
      <c r="AU176" s="112">
        <f t="shared" si="167"/>
        <v>4746.373356735</v>
      </c>
      <c r="AV176" s="112">
        <f t="shared" si="168"/>
        <v>890.82060761519995</v>
      </c>
      <c r="AW176" s="112">
        <f t="shared" si="169"/>
        <v>-21.739114610999998</v>
      </c>
      <c r="AX176" s="112">
        <f t="shared" si="170"/>
        <v>150477.18515447038</v>
      </c>
      <c r="AY176" s="112">
        <f t="shared" si="171"/>
        <v>3636.2292372665997</v>
      </c>
      <c r="AZ176" s="112">
        <f t="shared" si="172"/>
        <v>0</v>
      </c>
      <c r="BA176" s="112">
        <f t="shared" si="173"/>
        <v>135327.43772778238</v>
      </c>
      <c r="BB176" s="112">
        <f t="shared" si="174"/>
        <v>37.681131992399997</v>
      </c>
      <c r="BC176" s="112">
        <f t="shared" si="175"/>
        <v>0</v>
      </c>
      <c r="BD176" s="112">
        <f t="shared" si="176"/>
        <v>0</v>
      </c>
      <c r="BE176" s="112">
        <f t="shared" si="177"/>
        <v>953829.25740372238</v>
      </c>
      <c r="BF176" s="112">
        <f t="shared" si="178"/>
        <v>1351250.7072532577</v>
      </c>
      <c r="BG176" s="96"/>
      <c r="BH176" s="112">
        <f>SUM($AT176:AT176)</f>
        <v>102327.46174828439</v>
      </c>
      <c r="BI176" s="112">
        <f>SUM($AT176:AU176)</f>
        <v>107073.83510501939</v>
      </c>
      <c r="BJ176" s="112">
        <f>SUM($AT176:AV176)</f>
        <v>107964.65571263459</v>
      </c>
      <c r="BK176" s="112">
        <f>SUM($AT176:AW176)</f>
        <v>107942.91659802358</v>
      </c>
      <c r="BL176" s="112">
        <f>SUM($AT176:AX176)</f>
        <v>258420.10175249397</v>
      </c>
      <c r="BM176" s="112">
        <f>SUM($AT176:AY176)</f>
        <v>262056.33098976058</v>
      </c>
      <c r="BN176" s="112">
        <f>SUM($AT176:AZ176)</f>
        <v>262056.33098976058</v>
      </c>
      <c r="BO176" s="112">
        <f>SUM($AT176:BA176)</f>
        <v>397383.76871754299</v>
      </c>
      <c r="BP176" s="112">
        <f>SUM($AT176:BB176)</f>
        <v>397421.44984953536</v>
      </c>
      <c r="BQ176" s="112">
        <f>SUM($AT176:BC176)</f>
        <v>397421.44984953536</v>
      </c>
      <c r="BR176" s="112">
        <f>SUM($AT176:BD176)</f>
        <v>397421.44984953536</v>
      </c>
      <c r="BS176" s="112">
        <f>SUM($AT176:BE176)</f>
        <v>1351250.7072532577</v>
      </c>
      <c r="BT176" s="132">
        <f t="shared" si="179"/>
        <v>289426.25873239624</v>
      </c>
      <c r="BV176" s="112">
        <f t="shared" si="180"/>
        <v>32109.215807326804</v>
      </c>
      <c r="BW176" s="112">
        <f t="shared" si="181"/>
        <v>1489.3590030450002</v>
      </c>
      <c r="BX176" s="112">
        <f t="shared" si="182"/>
        <v>279.52956759440002</v>
      </c>
      <c r="BY176" s="112">
        <f t="shared" si="183"/>
        <v>-6.8214916170000004</v>
      </c>
      <c r="BZ176" s="112">
        <f t="shared" si="184"/>
        <v>47218.061795468806</v>
      </c>
      <c r="CA176" s="112">
        <f t="shared" si="185"/>
        <v>1141.0081644702002</v>
      </c>
      <c r="CB176" s="112">
        <f t="shared" si="186"/>
        <v>0</v>
      </c>
      <c r="CC176" s="112">
        <f t="shared" si="187"/>
        <v>42464.240081932803</v>
      </c>
      <c r="CD176" s="112">
        <f t="shared" si="188"/>
        <v>11.823918802800002</v>
      </c>
      <c r="CE176" s="112">
        <f t="shared" si="189"/>
        <v>0</v>
      </c>
      <c r="CF176" s="112">
        <f t="shared" si="190"/>
        <v>0</v>
      </c>
      <c r="CG176" s="112">
        <f t="shared" si="191"/>
        <v>299300.97889711283</v>
      </c>
      <c r="CH176" s="112">
        <f t="shared" si="192"/>
        <v>424007.39574413665</v>
      </c>
      <c r="CI176" s="96"/>
      <c r="CJ176" s="112">
        <f>SUM($BV176:BV176)</f>
        <v>32109.215807326804</v>
      </c>
      <c r="CK176" s="112">
        <f>SUM($BV176:BW176)</f>
        <v>33598.574810371807</v>
      </c>
      <c r="CL176" s="112">
        <f>SUM($BV176:BX176)</f>
        <v>33878.104377966207</v>
      </c>
      <c r="CM176" s="112">
        <f>SUM($BV176:BY176)</f>
        <v>33871.282886349203</v>
      </c>
      <c r="CN176" s="112">
        <f>SUM($BV176:BZ176)</f>
        <v>81089.344681818009</v>
      </c>
      <c r="CO176" s="112">
        <f>SUM($BV176:CA176)</f>
        <v>82230.35284628821</v>
      </c>
      <c r="CP176" s="112">
        <f>SUM($BV176:CB176)</f>
        <v>82230.35284628821</v>
      </c>
      <c r="CQ176" s="112">
        <f>SUM($BV176:CC176)</f>
        <v>124694.59292822101</v>
      </c>
      <c r="CR176" s="112">
        <f>SUM($BV176:CD176)</f>
        <v>124706.41684702381</v>
      </c>
      <c r="CS176" s="112">
        <f>SUM($BV176:CE176)</f>
        <v>124706.41684702381</v>
      </c>
      <c r="CT176" s="112">
        <f>SUM($BV176:CF176)</f>
        <v>124706.41684702381</v>
      </c>
      <c r="CU176" s="112">
        <f>SUM($BV176:CG176)</f>
        <v>424007.39574413665</v>
      </c>
      <c r="CV176" s="132">
        <f t="shared" si="162"/>
        <v>90818.73079981409</v>
      </c>
    </row>
    <row r="177" spans="1:100" s="94" customFormat="1" ht="14.4">
      <c r="A177" s="154" t="s">
        <v>864</v>
      </c>
      <c r="B177" s="154" t="s">
        <v>60</v>
      </c>
      <c r="C177" s="154" t="s">
        <v>20</v>
      </c>
      <c r="D177" s="137" t="s">
        <v>798</v>
      </c>
      <c r="E177" s="105" t="s">
        <v>55</v>
      </c>
      <c r="F177" t="s">
        <v>222</v>
      </c>
      <c r="G177" t="s">
        <v>223</v>
      </c>
      <c r="H177" t="s">
        <v>224</v>
      </c>
      <c r="I177" t="s">
        <v>72</v>
      </c>
      <c r="J177" t="s">
        <v>805</v>
      </c>
      <c r="K177" s="154" t="s">
        <v>238</v>
      </c>
      <c r="L177" s="154" t="s">
        <v>42</v>
      </c>
      <c r="M177" s="119" t="str">
        <f t="shared" si="130"/>
        <v>CD.AA</v>
      </c>
      <c r="N177" s="118">
        <v>0.48309143579999997</v>
      </c>
      <c r="O177" s="118">
        <v>0.15158870260000001</v>
      </c>
      <c r="P177" s="117">
        <f t="shared" si="163"/>
        <v>7465488.768810113</v>
      </c>
      <c r="Q177" s="117">
        <f t="shared" si="164"/>
        <v>2342587.0816043899</v>
      </c>
      <c r="R177" s="112">
        <v>1683817</v>
      </c>
      <c r="S177" s="112">
        <v>35017</v>
      </c>
      <c r="T177" s="112">
        <v>9251</v>
      </c>
      <c r="U177" s="112">
        <v>8998</v>
      </c>
      <c r="V177" s="112">
        <v>3510705</v>
      </c>
      <c r="W177" s="112">
        <v>711601</v>
      </c>
      <c r="X177" s="112">
        <v>7700000</v>
      </c>
      <c r="Y177" s="112">
        <v>500000</v>
      </c>
      <c r="Z177" s="112">
        <v>115195</v>
      </c>
      <c r="AA177" s="112">
        <v>58410</v>
      </c>
      <c r="AB177" s="112">
        <v>850579</v>
      </c>
      <c r="AC177" s="112">
        <v>270000</v>
      </c>
      <c r="AD177" s="112">
        <f t="shared" si="133"/>
        <v>15453573</v>
      </c>
      <c r="AE177" s="96"/>
      <c r="AF177" s="112">
        <f>SUM($R177:R177)</f>
        <v>1683817</v>
      </c>
      <c r="AG177" s="112">
        <f>SUM($R177:S177)</f>
        <v>1718834</v>
      </c>
      <c r="AH177" s="112">
        <f>SUM($R177:T177)</f>
        <v>1728085</v>
      </c>
      <c r="AI177" s="112">
        <f>SUM($R177:U177)</f>
        <v>1737083</v>
      </c>
      <c r="AJ177" s="112">
        <f>SUM($R177:V177)</f>
        <v>5247788</v>
      </c>
      <c r="AK177" s="112">
        <f>SUM($R177:W177)</f>
        <v>5959389</v>
      </c>
      <c r="AL177" s="112">
        <f>SUM($R177:X177)</f>
        <v>13659389</v>
      </c>
      <c r="AM177" s="112">
        <f>SUM($R177:Y177)</f>
        <v>14159389</v>
      </c>
      <c r="AN177" s="112">
        <f>SUM($R177:Z177)</f>
        <v>14274584</v>
      </c>
      <c r="AO177" s="112">
        <f>SUM($R177:AA177)</f>
        <v>14332994</v>
      </c>
      <c r="AP177" s="112">
        <f>SUM($R177:AB177)</f>
        <v>15183573</v>
      </c>
      <c r="AQ177" s="112">
        <f>SUM($R177:AC177)</f>
        <v>15453573</v>
      </c>
      <c r="AR177" s="132">
        <f t="shared" si="165"/>
        <v>8117642.625</v>
      </c>
      <c r="AT177" s="112">
        <f t="shared" si="166"/>
        <v>813437.5721544486</v>
      </c>
      <c r="AU177" s="112">
        <f t="shared" si="167"/>
        <v>16916.4128074086</v>
      </c>
      <c r="AV177" s="112">
        <f t="shared" si="168"/>
        <v>4469.0788725858001</v>
      </c>
      <c r="AW177" s="112">
        <f t="shared" si="169"/>
        <v>4346.8567393283993</v>
      </c>
      <c r="AX177" s="112">
        <f t="shared" si="170"/>
        <v>1695991.519120239</v>
      </c>
      <c r="AY177" s="112">
        <f t="shared" si="171"/>
        <v>343768.3488067158</v>
      </c>
      <c r="AZ177" s="112">
        <f t="shared" si="172"/>
        <v>3719804.0556599996</v>
      </c>
      <c r="BA177" s="112">
        <f t="shared" si="173"/>
        <v>241545.71789999999</v>
      </c>
      <c r="BB177" s="112">
        <f t="shared" si="174"/>
        <v>55649.717946981</v>
      </c>
      <c r="BC177" s="112">
        <f t="shared" si="175"/>
        <v>28217.370765077998</v>
      </c>
      <c r="BD177" s="112">
        <f t="shared" si="176"/>
        <v>410907.4303713282</v>
      </c>
      <c r="BE177" s="112">
        <f t="shared" si="177"/>
        <v>130434.687666</v>
      </c>
      <c r="BF177" s="112">
        <f t="shared" si="178"/>
        <v>7465488.768810113</v>
      </c>
      <c r="BG177" s="96"/>
      <c r="BH177" s="112">
        <f>SUM($AT177:AT177)</f>
        <v>813437.5721544486</v>
      </c>
      <c r="BI177" s="112">
        <f>SUM($AT177:AU177)</f>
        <v>830353.9849618572</v>
      </c>
      <c r="BJ177" s="112">
        <f>SUM($AT177:AV177)</f>
        <v>834823.06383444299</v>
      </c>
      <c r="BK177" s="112">
        <f>SUM($AT177:AW177)</f>
        <v>839169.92057377135</v>
      </c>
      <c r="BL177" s="112">
        <f>SUM($AT177:AX177)</f>
        <v>2535161.4396940102</v>
      </c>
      <c r="BM177" s="112">
        <f>SUM($AT177:AY177)</f>
        <v>2878929.7885007262</v>
      </c>
      <c r="BN177" s="112">
        <f>SUM($AT177:AZ177)</f>
        <v>6598733.8441607263</v>
      </c>
      <c r="BO177" s="112">
        <f>SUM($AT177:BA177)</f>
        <v>6840279.5620607259</v>
      </c>
      <c r="BP177" s="112">
        <f>SUM($AT177:BB177)</f>
        <v>6895929.280007707</v>
      </c>
      <c r="BQ177" s="112">
        <f>SUM($AT177:BC177)</f>
        <v>6924146.6507727848</v>
      </c>
      <c r="BR177" s="112">
        <f>SUM($AT177:BD177)</f>
        <v>7335054.0811441131</v>
      </c>
      <c r="BS177" s="112">
        <f>SUM($AT177:BE177)</f>
        <v>7465488.768810113</v>
      </c>
      <c r="BT177" s="132">
        <f t="shared" si="179"/>
        <v>3921563.6310225311</v>
      </c>
      <c r="BV177" s="112">
        <f t="shared" si="180"/>
        <v>255247.63444582422</v>
      </c>
      <c r="BW177" s="112">
        <f t="shared" si="181"/>
        <v>5308.1815989442002</v>
      </c>
      <c r="BX177" s="112">
        <f t="shared" si="182"/>
        <v>1402.3470877526001</v>
      </c>
      <c r="BY177" s="112">
        <f t="shared" si="183"/>
        <v>1363.9951459948002</v>
      </c>
      <c r="BZ177" s="112">
        <f t="shared" si="184"/>
        <v>532183.21616133302</v>
      </c>
      <c r="CA177" s="112">
        <f t="shared" si="185"/>
        <v>107870.6723588626</v>
      </c>
      <c r="CB177" s="112">
        <f t="shared" si="186"/>
        <v>1167233.0100200002</v>
      </c>
      <c r="CC177" s="112">
        <f t="shared" si="187"/>
        <v>75794.351300000009</v>
      </c>
      <c r="CD177" s="112">
        <f t="shared" si="188"/>
        <v>17462.260596007003</v>
      </c>
      <c r="CE177" s="112">
        <f t="shared" si="189"/>
        <v>8854.2961188660011</v>
      </c>
      <c r="CF177" s="112">
        <f t="shared" si="190"/>
        <v>128938.16706880541</v>
      </c>
      <c r="CG177" s="112">
        <f t="shared" si="191"/>
        <v>40928.949702000005</v>
      </c>
      <c r="CH177" s="112">
        <f t="shared" si="192"/>
        <v>2342587.0816043904</v>
      </c>
      <c r="CI177" s="96"/>
      <c r="CJ177" s="112">
        <f>SUM($BV177:BV177)</f>
        <v>255247.63444582422</v>
      </c>
      <c r="CK177" s="112">
        <f>SUM($BV177:BW177)</f>
        <v>260555.81604476843</v>
      </c>
      <c r="CL177" s="112">
        <f>SUM($BV177:BX177)</f>
        <v>261958.16313252103</v>
      </c>
      <c r="CM177" s="112">
        <f>SUM($BV177:BY177)</f>
        <v>263322.15827851585</v>
      </c>
      <c r="CN177" s="112">
        <f>SUM($BV177:BZ177)</f>
        <v>795505.37443984882</v>
      </c>
      <c r="CO177" s="112">
        <f>SUM($BV177:CA177)</f>
        <v>903376.04679871141</v>
      </c>
      <c r="CP177" s="112">
        <f>SUM($BV177:CB177)</f>
        <v>2070609.0568187116</v>
      </c>
      <c r="CQ177" s="112">
        <f>SUM($BV177:CC177)</f>
        <v>2146403.4081187118</v>
      </c>
      <c r="CR177" s="112">
        <f>SUM($BV177:CD177)</f>
        <v>2163865.6687147189</v>
      </c>
      <c r="CS177" s="112">
        <f>SUM($BV177:CE177)</f>
        <v>2172719.9648335851</v>
      </c>
      <c r="CT177" s="112">
        <f>SUM($BV177:CF177)</f>
        <v>2301658.1319023906</v>
      </c>
      <c r="CU177" s="112">
        <f>SUM($BV177:CG177)</f>
        <v>2342587.0816043904</v>
      </c>
      <c r="CV177" s="132">
        <f t="shared" si="162"/>
        <v>1230542.9136942087</v>
      </c>
    </row>
    <row r="178" spans="1:100" s="94" customFormat="1" ht="14.4">
      <c r="A178" s="154" t="s">
        <v>864</v>
      </c>
      <c r="B178" s="154" t="s">
        <v>60</v>
      </c>
      <c r="C178" s="154" t="s">
        <v>20</v>
      </c>
      <c r="D178" s="137" t="s">
        <v>782</v>
      </c>
      <c r="E178" s="105" t="s">
        <v>51</v>
      </c>
      <c r="F178" t="s">
        <v>69</v>
      </c>
      <c r="G178" t="s">
        <v>177</v>
      </c>
      <c r="H178" t="s">
        <v>178</v>
      </c>
      <c r="I178" t="s">
        <v>70</v>
      </c>
      <c r="J178" t="s">
        <v>806</v>
      </c>
      <c r="K178" s="154" t="s">
        <v>238</v>
      </c>
      <c r="L178" s="154" t="s">
        <v>43</v>
      </c>
      <c r="M178" s="119" t="str">
        <f t="shared" si="130"/>
        <v>CD.AA</v>
      </c>
      <c r="N178" s="118">
        <v>0.48309143579999997</v>
      </c>
      <c r="O178" s="118">
        <v>0.15158870260000001</v>
      </c>
      <c r="P178" s="117">
        <f t="shared" si="163"/>
        <v>1016998.7766403662</v>
      </c>
      <c r="Q178" s="117">
        <f t="shared" si="164"/>
        <v>319122.86923779146</v>
      </c>
      <c r="R178" s="112">
        <v>128456</v>
      </c>
      <c r="S178" s="112">
        <v>45895</v>
      </c>
      <c r="T178" s="112">
        <v>877515</v>
      </c>
      <c r="U178" s="112">
        <v>20505</v>
      </c>
      <c r="V178" s="112">
        <v>14102</v>
      </c>
      <c r="W178" s="112">
        <v>323499</v>
      </c>
      <c r="X178" s="112">
        <v>165956</v>
      </c>
      <c r="Y178" s="112">
        <v>21915</v>
      </c>
      <c r="Z178" s="112">
        <v>32401</v>
      </c>
      <c r="AA178" s="112">
        <v>185104</v>
      </c>
      <c r="AB178" s="112">
        <v>6661</v>
      </c>
      <c r="AC178" s="112">
        <v>283180</v>
      </c>
      <c r="AD178" s="112">
        <f t="shared" si="133"/>
        <v>2105189</v>
      </c>
      <c r="AE178" s="96"/>
      <c r="AF178" s="112">
        <f>SUM($R178:R178)</f>
        <v>128456</v>
      </c>
      <c r="AG178" s="112">
        <f>SUM($R178:S178)</f>
        <v>174351</v>
      </c>
      <c r="AH178" s="112">
        <f>SUM($R178:T178)</f>
        <v>1051866</v>
      </c>
      <c r="AI178" s="112">
        <f>SUM($R178:U178)</f>
        <v>1072371</v>
      </c>
      <c r="AJ178" s="112">
        <f>SUM($R178:V178)</f>
        <v>1086473</v>
      </c>
      <c r="AK178" s="112">
        <f>SUM($R178:W178)</f>
        <v>1409972</v>
      </c>
      <c r="AL178" s="112">
        <f>SUM($R178:X178)</f>
        <v>1575928</v>
      </c>
      <c r="AM178" s="112">
        <f>SUM($R178:Y178)</f>
        <v>1597843</v>
      </c>
      <c r="AN178" s="112">
        <f>SUM($R178:Z178)</f>
        <v>1630244</v>
      </c>
      <c r="AO178" s="112">
        <f>SUM($R178:AA178)</f>
        <v>1815348</v>
      </c>
      <c r="AP178" s="112">
        <f>SUM($R178:AB178)</f>
        <v>1822009</v>
      </c>
      <c r="AQ178" s="112">
        <f>SUM($R178:AC178)</f>
        <v>2105189</v>
      </c>
      <c r="AR178" s="132">
        <f t="shared" si="165"/>
        <v>1201454.625</v>
      </c>
      <c r="AT178" s="112">
        <f t="shared" si="166"/>
        <v>62055.993477124794</v>
      </c>
      <c r="AU178" s="112">
        <f t="shared" si="167"/>
        <v>22171.481446040998</v>
      </c>
      <c r="AV178" s="112">
        <f t="shared" si="168"/>
        <v>423919.98128603696</v>
      </c>
      <c r="AW178" s="112">
        <f t="shared" si="169"/>
        <v>9905.7898910789991</v>
      </c>
      <c r="AX178" s="112">
        <f t="shared" si="170"/>
        <v>6812.5554276515995</v>
      </c>
      <c r="AY178" s="112">
        <f t="shared" si="171"/>
        <v>156279.59638986419</v>
      </c>
      <c r="AZ178" s="112">
        <f t="shared" si="172"/>
        <v>80171.922319624791</v>
      </c>
      <c r="BA178" s="112">
        <f t="shared" si="173"/>
        <v>10586.948815557</v>
      </c>
      <c r="BB178" s="112">
        <f t="shared" si="174"/>
        <v>15652.6456113558</v>
      </c>
      <c r="BC178" s="112">
        <f t="shared" si="175"/>
        <v>89422.157132323191</v>
      </c>
      <c r="BD178" s="112">
        <f t="shared" si="176"/>
        <v>3217.8720538637999</v>
      </c>
      <c r="BE178" s="112">
        <f t="shared" si="177"/>
        <v>136801.83278984399</v>
      </c>
      <c r="BF178" s="112">
        <f t="shared" si="178"/>
        <v>1016998.7766403661</v>
      </c>
      <c r="BG178" s="96"/>
      <c r="BH178" s="112">
        <f>SUM($AT178:AT178)</f>
        <v>62055.993477124794</v>
      </c>
      <c r="BI178" s="112">
        <f>SUM($AT178:AU178)</f>
        <v>84227.474923165792</v>
      </c>
      <c r="BJ178" s="112">
        <f>SUM($AT178:AV178)</f>
        <v>508147.45620920276</v>
      </c>
      <c r="BK178" s="112">
        <f>SUM($AT178:AW178)</f>
        <v>518053.24610028177</v>
      </c>
      <c r="BL178" s="112">
        <f>SUM($AT178:AX178)</f>
        <v>524865.80152793333</v>
      </c>
      <c r="BM178" s="112">
        <f>SUM($AT178:AY178)</f>
        <v>681145.39791779756</v>
      </c>
      <c r="BN178" s="112">
        <f>SUM($AT178:AZ178)</f>
        <v>761317.32023742236</v>
      </c>
      <c r="BO178" s="112">
        <f>SUM($AT178:BA178)</f>
        <v>771904.2690529793</v>
      </c>
      <c r="BP178" s="112">
        <f>SUM($AT178:BB178)</f>
        <v>787556.91466433508</v>
      </c>
      <c r="BQ178" s="112">
        <f>SUM($AT178:BC178)</f>
        <v>876979.07179665822</v>
      </c>
      <c r="BR178" s="112">
        <f>SUM($AT178:BD178)</f>
        <v>880196.94385052205</v>
      </c>
      <c r="BS178" s="112">
        <f>SUM($AT178:BE178)</f>
        <v>1016998.7766403661</v>
      </c>
      <c r="BT178" s="132">
        <f t="shared" si="179"/>
        <v>580412.43983980047</v>
      </c>
      <c r="BV178" s="112">
        <f t="shared" si="180"/>
        <v>19472.478381185603</v>
      </c>
      <c r="BW178" s="112">
        <f t="shared" si="181"/>
        <v>6957.1635058270003</v>
      </c>
      <c r="BX178" s="112">
        <f t="shared" si="182"/>
        <v>133021.36036203901</v>
      </c>
      <c r="BY178" s="112">
        <f t="shared" si="183"/>
        <v>3108.3263468130003</v>
      </c>
      <c r="BZ178" s="112">
        <f t="shared" si="184"/>
        <v>2137.7038840652003</v>
      </c>
      <c r="CA178" s="112">
        <f t="shared" si="185"/>
        <v>49038.793702397401</v>
      </c>
      <c r="CB178" s="112">
        <f t="shared" si="186"/>
        <v>25157.054728685602</v>
      </c>
      <c r="CC178" s="112">
        <f t="shared" si="187"/>
        <v>3322.0664174790004</v>
      </c>
      <c r="CD178" s="112">
        <f t="shared" si="188"/>
        <v>4911.6255529426007</v>
      </c>
      <c r="CE178" s="112">
        <f t="shared" si="189"/>
        <v>28059.675206070402</v>
      </c>
      <c r="CF178" s="112">
        <f t="shared" si="190"/>
        <v>1009.7323480186001</v>
      </c>
      <c r="CG178" s="112">
        <f t="shared" si="191"/>
        <v>42926.888802268004</v>
      </c>
      <c r="CH178" s="112">
        <f t="shared" si="192"/>
        <v>319122.86923779146</v>
      </c>
      <c r="CI178" s="96"/>
      <c r="CJ178" s="112">
        <f>SUM($BV178:BV178)</f>
        <v>19472.478381185603</v>
      </c>
      <c r="CK178" s="112">
        <f>SUM($BV178:BW178)</f>
        <v>26429.641887012604</v>
      </c>
      <c r="CL178" s="112">
        <f>SUM($BV178:BX178)</f>
        <v>159451.00224905161</v>
      </c>
      <c r="CM178" s="112">
        <f>SUM($BV178:BY178)</f>
        <v>162559.32859586462</v>
      </c>
      <c r="CN178" s="112">
        <f>SUM($BV178:BZ178)</f>
        <v>164697.03247992983</v>
      </c>
      <c r="CO178" s="112">
        <f>SUM($BV178:CA178)</f>
        <v>213735.82618232723</v>
      </c>
      <c r="CP178" s="112">
        <f>SUM($BV178:CB178)</f>
        <v>238892.88091101282</v>
      </c>
      <c r="CQ178" s="112">
        <f>SUM($BV178:CC178)</f>
        <v>242214.94732849183</v>
      </c>
      <c r="CR178" s="112">
        <f>SUM($BV178:CD178)</f>
        <v>247126.57288143443</v>
      </c>
      <c r="CS178" s="112">
        <f>SUM($BV178:CE178)</f>
        <v>275186.24808750482</v>
      </c>
      <c r="CT178" s="112">
        <f>SUM($BV178:CF178)</f>
        <v>276195.98043552344</v>
      </c>
      <c r="CU178" s="112">
        <f>SUM($BV178:CG178)</f>
        <v>319122.86923779146</v>
      </c>
      <c r="CV178" s="132">
        <f t="shared" si="162"/>
        <v>182126.94783651957</v>
      </c>
    </row>
    <row r="179" spans="1:100" s="94" customFormat="1" ht="14.4">
      <c r="A179" s="154" t="s">
        <v>864</v>
      </c>
      <c r="B179" s="154" t="s">
        <v>60</v>
      </c>
      <c r="C179" s="154" t="s">
        <v>20</v>
      </c>
      <c r="D179" s="137" t="s">
        <v>731</v>
      </c>
      <c r="E179" s="105" t="s">
        <v>51</v>
      </c>
      <c r="F179" t="s">
        <v>807</v>
      </c>
      <c r="G179" t="s">
        <v>480</v>
      </c>
      <c r="H179" t="s">
        <v>481</v>
      </c>
      <c r="I179" t="s">
        <v>482</v>
      </c>
      <c r="J179" t="s">
        <v>808</v>
      </c>
      <c r="K179" s="154" t="s">
        <v>238</v>
      </c>
      <c r="L179" s="154" t="s">
        <v>46</v>
      </c>
      <c r="M179" s="119" t="str">
        <f t="shared" si="130"/>
        <v>CD.AA</v>
      </c>
      <c r="N179" s="118">
        <v>0.48309143579999997</v>
      </c>
      <c r="O179" s="118">
        <v>0.15158870260000001</v>
      </c>
      <c r="P179" s="117">
        <f t="shared" si="163"/>
        <v>1067791.4932918139</v>
      </c>
      <c r="Q179" s="117">
        <f t="shared" si="164"/>
        <v>335061.05701785802</v>
      </c>
      <c r="R179" s="112">
        <v>444</v>
      </c>
      <c r="S179" s="112">
        <v>194023</v>
      </c>
      <c r="T179" s="112">
        <v>2677</v>
      </c>
      <c r="U179" s="112">
        <v>17585</v>
      </c>
      <c r="V179" s="112">
        <v>258</v>
      </c>
      <c r="W179" s="112">
        <v>22035</v>
      </c>
      <c r="X179" s="112">
        <v>0</v>
      </c>
      <c r="Y179" s="112">
        <v>0</v>
      </c>
      <c r="Z179" s="112">
        <v>0</v>
      </c>
      <c r="AA179" s="112">
        <v>277939</v>
      </c>
      <c r="AB179" s="112">
        <v>17985</v>
      </c>
      <c r="AC179" s="112">
        <v>1677384</v>
      </c>
      <c r="AD179" s="112">
        <f t="shared" si="133"/>
        <v>2210330</v>
      </c>
      <c r="AE179" s="96"/>
      <c r="AF179" s="112">
        <f>SUM($R179:R179)</f>
        <v>444</v>
      </c>
      <c r="AG179" s="112">
        <f>SUM($R179:S179)</f>
        <v>194467</v>
      </c>
      <c r="AH179" s="112">
        <f>SUM($R179:T179)</f>
        <v>197144</v>
      </c>
      <c r="AI179" s="112">
        <f>SUM($R179:U179)</f>
        <v>214729</v>
      </c>
      <c r="AJ179" s="112">
        <f>SUM($R179:V179)</f>
        <v>214987</v>
      </c>
      <c r="AK179" s="112">
        <f>SUM($R179:W179)</f>
        <v>237022</v>
      </c>
      <c r="AL179" s="112">
        <f>SUM($R179:X179)</f>
        <v>237022</v>
      </c>
      <c r="AM179" s="112">
        <f>SUM($R179:Y179)</f>
        <v>237022</v>
      </c>
      <c r="AN179" s="112">
        <f>SUM($R179:Z179)</f>
        <v>237022</v>
      </c>
      <c r="AO179" s="112">
        <f>SUM($R179:AA179)</f>
        <v>514961</v>
      </c>
      <c r="AP179" s="112">
        <f>SUM($R179:AB179)</f>
        <v>532946</v>
      </c>
      <c r="AQ179" s="112">
        <f>SUM($R179:AC179)</f>
        <v>2210330</v>
      </c>
      <c r="AR179" s="132">
        <f t="shared" si="165"/>
        <v>326910.91666666669</v>
      </c>
      <c r="AT179" s="112">
        <f t="shared" si="166"/>
        <v>214.49259749519999</v>
      </c>
      <c r="AU179" s="112">
        <f t="shared" si="167"/>
        <v>93730.84964822339</v>
      </c>
      <c r="AV179" s="112">
        <f t="shared" si="168"/>
        <v>1293.2357736366</v>
      </c>
      <c r="AW179" s="112">
        <f t="shared" si="169"/>
        <v>8495.1628985429998</v>
      </c>
      <c r="AX179" s="112">
        <f t="shared" si="170"/>
        <v>124.63759043639999</v>
      </c>
      <c r="AY179" s="112">
        <f t="shared" si="171"/>
        <v>10644.919787852999</v>
      </c>
      <c r="AZ179" s="112">
        <f t="shared" si="172"/>
        <v>0</v>
      </c>
      <c r="BA179" s="112">
        <f t="shared" si="173"/>
        <v>0</v>
      </c>
      <c r="BB179" s="112">
        <f t="shared" si="174"/>
        <v>0</v>
      </c>
      <c r="BC179" s="112">
        <f t="shared" si="175"/>
        <v>134269.9505748162</v>
      </c>
      <c r="BD179" s="112">
        <f t="shared" si="176"/>
        <v>8688.3994728629987</v>
      </c>
      <c r="BE179" s="112">
        <f t="shared" si="177"/>
        <v>810329.84494794719</v>
      </c>
      <c r="BF179" s="112">
        <f t="shared" si="178"/>
        <v>1067791.4932918139</v>
      </c>
      <c r="BG179" s="96"/>
      <c r="BH179" s="112">
        <f>SUM($AT179:AT179)</f>
        <v>214.49259749519999</v>
      </c>
      <c r="BI179" s="112">
        <f>SUM($AT179:AU179)</f>
        <v>93945.342245718595</v>
      </c>
      <c r="BJ179" s="112">
        <f>SUM($AT179:AV179)</f>
        <v>95238.578019355191</v>
      </c>
      <c r="BK179" s="112">
        <f>SUM($AT179:AW179)</f>
        <v>103733.74091789819</v>
      </c>
      <c r="BL179" s="112">
        <f>SUM($AT179:AX179)</f>
        <v>103858.37850833459</v>
      </c>
      <c r="BM179" s="112">
        <f>SUM($AT179:AY179)</f>
        <v>114503.29829618758</v>
      </c>
      <c r="BN179" s="112">
        <f>SUM($AT179:AZ179)</f>
        <v>114503.29829618758</v>
      </c>
      <c r="BO179" s="112">
        <f>SUM($AT179:BA179)</f>
        <v>114503.29829618758</v>
      </c>
      <c r="BP179" s="112">
        <f>SUM($AT179:BB179)</f>
        <v>114503.29829618758</v>
      </c>
      <c r="BQ179" s="112">
        <f>SUM($AT179:BC179)</f>
        <v>248773.2488710038</v>
      </c>
      <c r="BR179" s="112">
        <f>SUM($AT179:BD179)</f>
        <v>257461.64834386681</v>
      </c>
      <c r="BS179" s="112">
        <f>SUM($AT179:BE179)</f>
        <v>1067791.4932918139</v>
      </c>
      <c r="BT179" s="132">
        <f t="shared" si="179"/>
        <v>157927.86411119413</v>
      </c>
      <c r="BV179" s="112">
        <f t="shared" si="180"/>
        <v>67.3053839544</v>
      </c>
      <c r="BW179" s="112">
        <f t="shared" si="181"/>
        <v>29411.694844559803</v>
      </c>
      <c r="BX179" s="112">
        <f t="shared" si="182"/>
        <v>405.80295686020003</v>
      </c>
      <c r="BY179" s="112">
        <f t="shared" si="183"/>
        <v>2665.6873352210005</v>
      </c>
      <c r="BZ179" s="112">
        <f t="shared" si="184"/>
        <v>39.109885270800007</v>
      </c>
      <c r="CA179" s="112">
        <f t="shared" si="185"/>
        <v>3340.2570617910005</v>
      </c>
      <c r="CB179" s="112">
        <f t="shared" si="186"/>
        <v>0</v>
      </c>
      <c r="CC179" s="112">
        <f t="shared" si="187"/>
        <v>0</v>
      </c>
      <c r="CD179" s="112">
        <f t="shared" si="188"/>
        <v>0</v>
      </c>
      <c r="CE179" s="112">
        <f t="shared" si="189"/>
        <v>42132.412411941405</v>
      </c>
      <c r="CF179" s="112">
        <f t="shared" si="190"/>
        <v>2726.3228162610003</v>
      </c>
      <c r="CG179" s="112">
        <f t="shared" si="191"/>
        <v>254272.46432199841</v>
      </c>
      <c r="CH179" s="112">
        <f t="shared" si="192"/>
        <v>335061.05701785802</v>
      </c>
      <c r="CI179" s="96"/>
      <c r="CJ179" s="112">
        <f>SUM($BV179:BV179)</f>
        <v>67.3053839544</v>
      </c>
      <c r="CK179" s="112">
        <f>SUM($BV179:BW179)</f>
        <v>29479.000228514204</v>
      </c>
      <c r="CL179" s="112">
        <f>SUM($BV179:BX179)</f>
        <v>29884.803185374403</v>
      </c>
      <c r="CM179" s="112">
        <f>SUM($BV179:BY179)</f>
        <v>32550.490520595406</v>
      </c>
      <c r="CN179" s="112">
        <f>SUM($BV179:BZ179)</f>
        <v>32589.600405866204</v>
      </c>
      <c r="CO179" s="112">
        <f>SUM($BV179:CA179)</f>
        <v>35929.857467657203</v>
      </c>
      <c r="CP179" s="112">
        <f>SUM($BV179:CB179)</f>
        <v>35929.857467657203</v>
      </c>
      <c r="CQ179" s="112">
        <f>SUM($BV179:CC179)</f>
        <v>35929.857467657203</v>
      </c>
      <c r="CR179" s="112">
        <f>SUM($BV179:CD179)</f>
        <v>35929.857467657203</v>
      </c>
      <c r="CS179" s="112">
        <f>SUM($BV179:CE179)</f>
        <v>78062.269879598607</v>
      </c>
      <c r="CT179" s="112">
        <f>SUM($BV179:CF179)</f>
        <v>80788.59269585961</v>
      </c>
      <c r="CU179" s="112">
        <f>SUM($BV179:CG179)</f>
        <v>335061.05701785802</v>
      </c>
      <c r="CV179" s="132">
        <f t="shared" si="162"/>
        <v>49556.00172327672</v>
      </c>
    </row>
    <row r="180" spans="1:100" s="94" customFormat="1" ht="14.4">
      <c r="A180" s="154" t="s">
        <v>864</v>
      </c>
      <c r="B180" s="154" t="s">
        <v>267</v>
      </c>
      <c r="C180" s="154" t="s">
        <v>21</v>
      </c>
      <c r="D180" s="137" t="s">
        <v>53</v>
      </c>
      <c r="E180" s="105" t="s">
        <v>53</v>
      </c>
      <c r="F180" t="s">
        <v>293</v>
      </c>
      <c r="G180" t="s">
        <v>483</v>
      </c>
      <c r="H180" t="s">
        <v>484</v>
      </c>
      <c r="I180" t="s">
        <v>809</v>
      </c>
      <c r="J180" t="s">
        <v>810</v>
      </c>
      <c r="K180" s="154" t="s">
        <v>503</v>
      </c>
      <c r="L180" s="154" t="s">
        <v>506</v>
      </c>
      <c r="M180" s="119" t="str">
        <f t="shared" si="130"/>
        <v>ED.AN</v>
      </c>
      <c r="N180" s="118">
        <v>0.65639999999999998</v>
      </c>
      <c r="O180" s="118">
        <v>0</v>
      </c>
      <c r="P180" s="117">
        <f t="shared" si="163"/>
        <v>4343.3987999999999</v>
      </c>
      <c r="Q180" s="117">
        <f t="shared" si="164"/>
        <v>0</v>
      </c>
      <c r="R180" s="112">
        <v>0</v>
      </c>
      <c r="S180" s="112">
        <v>0</v>
      </c>
      <c r="T180" s="112">
        <v>0</v>
      </c>
      <c r="U180" s="112">
        <v>6617</v>
      </c>
      <c r="V180" s="112">
        <v>0</v>
      </c>
      <c r="W180" s="112">
        <v>0</v>
      </c>
      <c r="X180" s="112">
        <v>0</v>
      </c>
      <c r="Y180" s="112">
        <v>0</v>
      </c>
      <c r="Z180" s="112">
        <v>0</v>
      </c>
      <c r="AA180" s="112">
        <v>0</v>
      </c>
      <c r="AB180" s="112">
        <v>0</v>
      </c>
      <c r="AC180" s="112">
        <v>0</v>
      </c>
      <c r="AD180" s="112">
        <f t="shared" si="133"/>
        <v>6617</v>
      </c>
      <c r="AE180" s="96"/>
      <c r="AF180" s="112">
        <f>SUM($R180:R180)</f>
        <v>0</v>
      </c>
      <c r="AG180" s="112">
        <f>SUM($R180:S180)</f>
        <v>0</v>
      </c>
      <c r="AH180" s="112">
        <f>SUM($R180:T180)</f>
        <v>0</v>
      </c>
      <c r="AI180" s="112">
        <f>SUM($R180:U180)</f>
        <v>6617</v>
      </c>
      <c r="AJ180" s="112">
        <f>SUM($R180:V180)</f>
        <v>6617</v>
      </c>
      <c r="AK180" s="112">
        <f>SUM($R180:W180)</f>
        <v>6617</v>
      </c>
      <c r="AL180" s="112">
        <f>SUM($R180:X180)</f>
        <v>6617</v>
      </c>
      <c r="AM180" s="112">
        <f>SUM($R180:Y180)</f>
        <v>6617</v>
      </c>
      <c r="AN180" s="112">
        <f>SUM($R180:Z180)</f>
        <v>6617</v>
      </c>
      <c r="AO180" s="112">
        <f>SUM($R180:AA180)</f>
        <v>6617</v>
      </c>
      <c r="AP180" s="112">
        <f>SUM($R180:AB180)</f>
        <v>6617</v>
      </c>
      <c r="AQ180" s="112">
        <f>SUM($R180:AC180)</f>
        <v>6617</v>
      </c>
      <c r="AR180" s="132">
        <f t="shared" si="165"/>
        <v>4687.041666666667</v>
      </c>
      <c r="AT180" s="112">
        <f t="shared" si="166"/>
        <v>0</v>
      </c>
      <c r="AU180" s="112">
        <f t="shared" si="167"/>
        <v>0</v>
      </c>
      <c r="AV180" s="112">
        <f t="shared" si="168"/>
        <v>0</v>
      </c>
      <c r="AW180" s="112">
        <f t="shared" si="169"/>
        <v>4343.3987999999999</v>
      </c>
      <c r="AX180" s="112">
        <f t="shared" si="170"/>
        <v>0</v>
      </c>
      <c r="AY180" s="112">
        <f t="shared" si="171"/>
        <v>0</v>
      </c>
      <c r="AZ180" s="112">
        <f t="shared" si="172"/>
        <v>0</v>
      </c>
      <c r="BA180" s="112">
        <f t="shared" si="173"/>
        <v>0</v>
      </c>
      <c r="BB180" s="112">
        <f t="shared" si="174"/>
        <v>0</v>
      </c>
      <c r="BC180" s="112">
        <f t="shared" si="175"/>
        <v>0</v>
      </c>
      <c r="BD180" s="112">
        <f t="shared" si="176"/>
        <v>0</v>
      </c>
      <c r="BE180" s="112">
        <f t="shared" si="177"/>
        <v>0</v>
      </c>
      <c r="BF180" s="112">
        <f t="shared" si="178"/>
        <v>4343.3987999999999</v>
      </c>
      <c r="BG180" s="96"/>
      <c r="BH180" s="112">
        <f>SUM($AT180:AT180)</f>
        <v>0</v>
      </c>
      <c r="BI180" s="112">
        <f>SUM($AT180:AU180)</f>
        <v>0</v>
      </c>
      <c r="BJ180" s="112">
        <f>SUM($AT180:AV180)</f>
        <v>0</v>
      </c>
      <c r="BK180" s="112">
        <f>SUM($AT180:AW180)</f>
        <v>4343.3987999999999</v>
      </c>
      <c r="BL180" s="112">
        <f>SUM($AT180:AX180)</f>
        <v>4343.3987999999999</v>
      </c>
      <c r="BM180" s="112">
        <f>SUM($AT180:AY180)</f>
        <v>4343.3987999999999</v>
      </c>
      <c r="BN180" s="112">
        <f>SUM($AT180:AZ180)</f>
        <v>4343.3987999999999</v>
      </c>
      <c r="BO180" s="112">
        <f>SUM($AT180:BA180)</f>
        <v>4343.3987999999999</v>
      </c>
      <c r="BP180" s="112">
        <f>SUM($AT180:BB180)</f>
        <v>4343.3987999999999</v>
      </c>
      <c r="BQ180" s="112">
        <f>SUM($AT180:BC180)</f>
        <v>4343.3987999999999</v>
      </c>
      <c r="BR180" s="112">
        <f>SUM($AT180:BD180)</f>
        <v>4343.3987999999999</v>
      </c>
      <c r="BS180" s="112">
        <f>SUM($AT180:BE180)</f>
        <v>4343.3987999999999</v>
      </c>
      <c r="BT180" s="132">
        <f t="shared" si="179"/>
        <v>3076.5741499999999</v>
      </c>
      <c r="BV180" s="112">
        <f t="shared" si="180"/>
        <v>0</v>
      </c>
      <c r="BW180" s="112">
        <f t="shared" si="181"/>
        <v>0</v>
      </c>
      <c r="BX180" s="112">
        <f t="shared" si="182"/>
        <v>0</v>
      </c>
      <c r="BY180" s="112">
        <f t="shared" si="183"/>
        <v>0</v>
      </c>
      <c r="BZ180" s="112">
        <f t="shared" si="184"/>
        <v>0</v>
      </c>
      <c r="CA180" s="112">
        <f t="shared" si="185"/>
        <v>0</v>
      </c>
      <c r="CB180" s="112">
        <f t="shared" si="186"/>
        <v>0</v>
      </c>
      <c r="CC180" s="112">
        <f t="shared" si="187"/>
        <v>0</v>
      </c>
      <c r="CD180" s="112">
        <f t="shared" si="188"/>
        <v>0</v>
      </c>
      <c r="CE180" s="112">
        <f t="shared" si="189"/>
        <v>0</v>
      </c>
      <c r="CF180" s="112">
        <f t="shared" si="190"/>
        <v>0</v>
      </c>
      <c r="CG180" s="112">
        <f t="shared" si="191"/>
        <v>0</v>
      </c>
      <c r="CH180" s="112">
        <f t="shared" si="192"/>
        <v>0</v>
      </c>
      <c r="CI180" s="96"/>
      <c r="CJ180" s="112">
        <f>SUM($BV180:BV180)</f>
        <v>0</v>
      </c>
      <c r="CK180" s="112">
        <f>SUM($BV180:BW180)</f>
        <v>0</v>
      </c>
      <c r="CL180" s="112">
        <f>SUM($BV180:BX180)</f>
        <v>0</v>
      </c>
      <c r="CM180" s="112">
        <f>SUM($BV180:BY180)</f>
        <v>0</v>
      </c>
      <c r="CN180" s="112">
        <f>SUM($BV180:BZ180)</f>
        <v>0</v>
      </c>
      <c r="CO180" s="112">
        <f>SUM($BV180:CA180)</f>
        <v>0</v>
      </c>
      <c r="CP180" s="112">
        <f>SUM($BV180:CB180)</f>
        <v>0</v>
      </c>
      <c r="CQ180" s="112">
        <f>SUM($BV180:CC180)</f>
        <v>0</v>
      </c>
      <c r="CR180" s="112">
        <f>SUM($BV180:CD180)</f>
        <v>0</v>
      </c>
      <c r="CS180" s="112">
        <f>SUM($BV180:CE180)</f>
        <v>0</v>
      </c>
      <c r="CT180" s="112">
        <f>SUM($BV180:CF180)</f>
        <v>0</v>
      </c>
      <c r="CU180" s="112">
        <f>SUM($BV180:CG180)</f>
        <v>0</v>
      </c>
      <c r="CV180" s="132">
        <f t="shared" si="162"/>
        <v>0</v>
      </c>
    </row>
    <row r="181" spans="1:100" s="94" customFormat="1" ht="14.4">
      <c r="A181" s="154" t="s">
        <v>864</v>
      </c>
      <c r="B181" s="154" t="s">
        <v>267</v>
      </c>
      <c r="C181" s="154" t="s">
        <v>21</v>
      </c>
      <c r="D181" s="137" t="s">
        <v>53</v>
      </c>
      <c r="E181" s="105" t="s">
        <v>53</v>
      </c>
      <c r="F181" t="s">
        <v>293</v>
      </c>
      <c r="G181" t="s">
        <v>483</v>
      </c>
      <c r="H181" t="s">
        <v>484</v>
      </c>
      <c r="I181" t="s">
        <v>491</v>
      </c>
      <c r="J181" t="s">
        <v>811</v>
      </c>
      <c r="K181" s="154" t="s">
        <v>503</v>
      </c>
      <c r="L181" s="154" t="s">
        <v>506</v>
      </c>
      <c r="M181" s="119" t="str">
        <f t="shared" si="130"/>
        <v>ED.AN</v>
      </c>
      <c r="N181" s="118">
        <v>0.65639999999999998</v>
      </c>
      <c r="O181" s="118">
        <v>0</v>
      </c>
      <c r="P181" s="117">
        <f t="shared" si="163"/>
        <v>45144.566399999996</v>
      </c>
      <c r="Q181" s="117">
        <f t="shared" si="164"/>
        <v>0</v>
      </c>
      <c r="R181" s="112">
        <v>-4320</v>
      </c>
      <c r="S181" s="112">
        <v>0</v>
      </c>
      <c r="T181" s="112">
        <v>0</v>
      </c>
      <c r="U181" s="112">
        <v>0</v>
      </c>
      <c r="V181" s="112">
        <v>0</v>
      </c>
      <c r="W181" s="112">
        <v>0</v>
      </c>
      <c r="X181" s="112">
        <v>0</v>
      </c>
      <c r="Y181" s="112">
        <v>18274</v>
      </c>
      <c r="Z181" s="112">
        <v>18274</v>
      </c>
      <c r="AA181" s="112">
        <v>18274</v>
      </c>
      <c r="AB181" s="112">
        <v>18274</v>
      </c>
      <c r="AC181" s="112">
        <v>0</v>
      </c>
      <c r="AD181" s="112">
        <f t="shared" si="133"/>
        <v>68776</v>
      </c>
      <c r="AE181" s="96"/>
      <c r="AF181" s="112">
        <f>SUM($R181:R181)</f>
        <v>-4320</v>
      </c>
      <c r="AG181" s="112">
        <f>SUM($R181:S181)</f>
        <v>-4320</v>
      </c>
      <c r="AH181" s="112">
        <f>SUM($R181:T181)</f>
        <v>-4320</v>
      </c>
      <c r="AI181" s="112">
        <f>SUM($R181:U181)</f>
        <v>-4320</v>
      </c>
      <c r="AJ181" s="112">
        <f>SUM($R181:V181)</f>
        <v>-4320</v>
      </c>
      <c r="AK181" s="112">
        <f>SUM($R181:W181)</f>
        <v>-4320</v>
      </c>
      <c r="AL181" s="112">
        <f>SUM($R181:X181)</f>
        <v>-4320</v>
      </c>
      <c r="AM181" s="112">
        <f>SUM($R181:Y181)</f>
        <v>13954</v>
      </c>
      <c r="AN181" s="112">
        <f>SUM($R181:Z181)</f>
        <v>32228</v>
      </c>
      <c r="AO181" s="112">
        <f>SUM($R181:AA181)</f>
        <v>50502</v>
      </c>
      <c r="AP181" s="112">
        <f>SUM($R181:AB181)</f>
        <v>68776</v>
      </c>
      <c r="AQ181" s="112">
        <f>SUM($R181:AC181)</f>
        <v>68776</v>
      </c>
      <c r="AR181" s="132">
        <f t="shared" si="165"/>
        <v>14134</v>
      </c>
      <c r="AT181" s="112">
        <f t="shared" si="166"/>
        <v>-2835.6480000000001</v>
      </c>
      <c r="AU181" s="112">
        <f t="shared" si="167"/>
        <v>0</v>
      </c>
      <c r="AV181" s="112">
        <f t="shared" si="168"/>
        <v>0</v>
      </c>
      <c r="AW181" s="112">
        <f t="shared" si="169"/>
        <v>0</v>
      </c>
      <c r="AX181" s="112">
        <f t="shared" si="170"/>
        <v>0</v>
      </c>
      <c r="AY181" s="112">
        <f t="shared" si="171"/>
        <v>0</v>
      </c>
      <c r="AZ181" s="112">
        <f t="shared" si="172"/>
        <v>0</v>
      </c>
      <c r="BA181" s="112">
        <f t="shared" si="173"/>
        <v>11995.053599999999</v>
      </c>
      <c r="BB181" s="112">
        <f t="shared" si="174"/>
        <v>11995.053599999999</v>
      </c>
      <c r="BC181" s="112">
        <f t="shared" si="175"/>
        <v>11995.053599999999</v>
      </c>
      <c r="BD181" s="112">
        <f t="shared" si="176"/>
        <v>11995.053599999999</v>
      </c>
      <c r="BE181" s="112">
        <f t="shared" si="177"/>
        <v>0</v>
      </c>
      <c r="BF181" s="112">
        <f t="shared" si="178"/>
        <v>45144.566399999996</v>
      </c>
      <c r="BG181" s="96"/>
      <c r="BH181" s="112">
        <f>SUM($AT181:AT181)</f>
        <v>-2835.6480000000001</v>
      </c>
      <c r="BI181" s="112">
        <f>SUM($AT181:AU181)</f>
        <v>-2835.6480000000001</v>
      </c>
      <c r="BJ181" s="112">
        <f>SUM($AT181:AV181)</f>
        <v>-2835.6480000000001</v>
      </c>
      <c r="BK181" s="112">
        <f>SUM($AT181:AW181)</f>
        <v>-2835.6480000000001</v>
      </c>
      <c r="BL181" s="112">
        <f>SUM($AT181:AX181)</f>
        <v>-2835.6480000000001</v>
      </c>
      <c r="BM181" s="112">
        <f>SUM($AT181:AY181)</f>
        <v>-2835.6480000000001</v>
      </c>
      <c r="BN181" s="112">
        <f>SUM($AT181:AZ181)</f>
        <v>-2835.6480000000001</v>
      </c>
      <c r="BO181" s="112">
        <f>SUM($AT181:BA181)</f>
        <v>9159.4055999999982</v>
      </c>
      <c r="BP181" s="112">
        <f>SUM($AT181:BB181)</f>
        <v>21154.459199999998</v>
      </c>
      <c r="BQ181" s="112">
        <f>SUM($AT181:BC181)</f>
        <v>33149.512799999997</v>
      </c>
      <c r="BR181" s="112">
        <f>SUM($AT181:BD181)</f>
        <v>45144.566399999996</v>
      </c>
      <c r="BS181" s="112">
        <f>SUM($AT181:BE181)</f>
        <v>45144.566399999996</v>
      </c>
      <c r="BT181" s="132">
        <f t="shared" si="179"/>
        <v>9277.5575999999983</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864</v>
      </c>
      <c r="B182" s="154" t="s">
        <v>267</v>
      </c>
      <c r="C182" s="154" t="s">
        <v>21</v>
      </c>
      <c r="D182" s="137" t="s">
        <v>53</v>
      </c>
      <c r="E182" s="105" t="s">
        <v>53</v>
      </c>
      <c r="F182" t="s">
        <v>293</v>
      </c>
      <c r="G182" t="s">
        <v>483</v>
      </c>
      <c r="H182" t="s">
        <v>484</v>
      </c>
      <c r="I182" t="s">
        <v>485</v>
      </c>
      <c r="J182" t="s">
        <v>812</v>
      </c>
      <c r="K182" s="154" t="s">
        <v>503</v>
      </c>
      <c r="L182" s="154" t="s">
        <v>506</v>
      </c>
      <c r="M182" s="119" t="str">
        <f t="shared" si="130"/>
        <v>ED.AN</v>
      </c>
      <c r="N182" s="118">
        <v>0.65639999999999998</v>
      </c>
      <c r="O182" s="118">
        <v>0</v>
      </c>
      <c r="P182" s="117">
        <f t="shared" si="163"/>
        <v>67055.198399999994</v>
      </c>
      <c r="Q182" s="117">
        <f t="shared" si="164"/>
        <v>0</v>
      </c>
      <c r="R182" s="112">
        <v>0</v>
      </c>
      <c r="S182" s="112">
        <v>0</v>
      </c>
      <c r="T182" s="112">
        <v>0</v>
      </c>
      <c r="U182" s="112">
        <v>0</v>
      </c>
      <c r="V182" s="112">
        <v>0</v>
      </c>
      <c r="W182" s="112">
        <v>0</v>
      </c>
      <c r="X182" s="112">
        <v>17026</v>
      </c>
      <c r="Y182" s="112">
        <v>17026</v>
      </c>
      <c r="Z182" s="112">
        <v>17026</v>
      </c>
      <c r="AA182" s="112">
        <v>17026</v>
      </c>
      <c r="AB182" s="112">
        <v>17026</v>
      </c>
      <c r="AC182" s="112">
        <v>17026</v>
      </c>
      <c r="AD182" s="112">
        <f t="shared" si="133"/>
        <v>102156</v>
      </c>
      <c r="AE182" s="96"/>
      <c r="AF182" s="112">
        <f>SUM($R182:R182)</f>
        <v>0</v>
      </c>
      <c r="AG182" s="112">
        <f>SUM($R182:S182)</f>
        <v>0</v>
      </c>
      <c r="AH182" s="112">
        <f>SUM($R182:T182)</f>
        <v>0</v>
      </c>
      <c r="AI182" s="112">
        <f>SUM($R182:U182)</f>
        <v>0</v>
      </c>
      <c r="AJ182" s="112">
        <f>SUM($R182:V182)</f>
        <v>0</v>
      </c>
      <c r="AK182" s="112">
        <f>SUM($R182:W182)</f>
        <v>0</v>
      </c>
      <c r="AL182" s="112">
        <f>SUM($R182:X182)</f>
        <v>17026</v>
      </c>
      <c r="AM182" s="112">
        <f>SUM($R182:Y182)</f>
        <v>34052</v>
      </c>
      <c r="AN182" s="112">
        <f>SUM($R182:Z182)</f>
        <v>51078</v>
      </c>
      <c r="AO182" s="112">
        <f>SUM($R182:AA182)</f>
        <v>68104</v>
      </c>
      <c r="AP182" s="112">
        <f>SUM($R182:AB182)</f>
        <v>85130</v>
      </c>
      <c r="AQ182" s="112">
        <f>SUM($R182:AC182)</f>
        <v>102156</v>
      </c>
      <c r="AR182" s="132">
        <f t="shared" si="165"/>
        <v>25539</v>
      </c>
      <c r="AT182" s="112">
        <f t="shared" si="166"/>
        <v>0</v>
      </c>
      <c r="AU182" s="112">
        <f t="shared" si="167"/>
        <v>0</v>
      </c>
      <c r="AV182" s="112">
        <f t="shared" si="168"/>
        <v>0</v>
      </c>
      <c r="AW182" s="112">
        <f t="shared" si="169"/>
        <v>0</v>
      </c>
      <c r="AX182" s="112">
        <f t="shared" si="170"/>
        <v>0</v>
      </c>
      <c r="AY182" s="112">
        <f t="shared" si="171"/>
        <v>0</v>
      </c>
      <c r="AZ182" s="112">
        <f t="shared" si="172"/>
        <v>11175.866399999999</v>
      </c>
      <c r="BA182" s="112">
        <f t="shared" si="173"/>
        <v>11175.866399999999</v>
      </c>
      <c r="BB182" s="112">
        <f t="shared" si="174"/>
        <v>11175.866399999999</v>
      </c>
      <c r="BC182" s="112">
        <f t="shared" si="175"/>
        <v>11175.866399999999</v>
      </c>
      <c r="BD182" s="112">
        <f t="shared" si="176"/>
        <v>11175.866399999999</v>
      </c>
      <c r="BE182" s="112">
        <f t="shared" si="177"/>
        <v>11175.866399999999</v>
      </c>
      <c r="BF182" s="112">
        <f t="shared" si="178"/>
        <v>67055.198399999994</v>
      </c>
      <c r="BG182" s="96"/>
      <c r="BH182" s="112">
        <f>SUM($AT182:AT182)</f>
        <v>0</v>
      </c>
      <c r="BI182" s="112">
        <f>SUM($AT182:AU182)</f>
        <v>0</v>
      </c>
      <c r="BJ182" s="112">
        <f>SUM($AT182:AV182)</f>
        <v>0</v>
      </c>
      <c r="BK182" s="112">
        <f>SUM($AT182:AW182)</f>
        <v>0</v>
      </c>
      <c r="BL182" s="112">
        <f>SUM($AT182:AX182)</f>
        <v>0</v>
      </c>
      <c r="BM182" s="112">
        <f>SUM($AT182:AY182)</f>
        <v>0</v>
      </c>
      <c r="BN182" s="112">
        <f>SUM($AT182:AZ182)</f>
        <v>11175.866399999999</v>
      </c>
      <c r="BO182" s="112">
        <f>SUM($AT182:BA182)</f>
        <v>22351.732799999998</v>
      </c>
      <c r="BP182" s="112">
        <f>SUM($AT182:BB182)</f>
        <v>33527.599199999997</v>
      </c>
      <c r="BQ182" s="112">
        <f>SUM($AT182:BC182)</f>
        <v>44703.465599999996</v>
      </c>
      <c r="BR182" s="112">
        <f>SUM($AT182:BD182)</f>
        <v>55879.331999999995</v>
      </c>
      <c r="BS182" s="112">
        <f>SUM($AT182:BE182)</f>
        <v>67055.198399999994</v>
      </c>
      <c r="BT182" s="132">
        <f t="shared" si="179"/>
        <v>16763.799599999998</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864</v>
      </c>
      <c r="B183" s="154" t="s">
        <v>267</v>
      </c>
      <c r="C183" s="154" t="s">
        <v>21</v>
      </c>
      <c r="D183" s="137" t="s">
        <v>53</v>
      </c>
      <c r="E183" s="105" t="s">
        <v>53</v>
      </c>
      <c r="F183" t="s">
        <v>293</v>
      </c>
      <c r="G183" t="s">
        <v>483</v>
      </c>
      <c r="H183" t="s">
        <v>484</v>
      </c>
      <c r="I183" t="s">
        <v>489</v>
      </c>
      <c r="J183" t="s">
        <v>813</v>
      </c>
      <c r="K183" s="154" t="s">
        <v>503</v>
      </c>
      <c r="L183" s="154" t="s">
        <v>506</v>
      </c>
      <c r="M183" s="119" t="str">
        <f t="shared" si="130"/>
        <v>ED.AN</v>
      </c>
      <c r="N183" s="118">
        <v>0.65639999999999998</v>
      </c>
      <c r="O183" s="118">
        <v>0</v>
      </c>
      <c r="P183" s="117">
        <f t="shared" si="163"/>
        <v>98272.925999999992</v>
      </c>
      <c r="Q183" s="117">
        <f t="shared" si="164"/>
        <v>0</v>
      </c>
      <c r="R183" s="112">
        <v>6213</v>
      </c>
      <c r="S183" s="112">
        <v>0</v>
      </c>
      <c r="T183" s="112">
        <v>0</v>
      </c>
      <c r="U183" s="112">
        <v>0</v>
      </c>
      <c r="V183" s="112">
        <v>0</v>
      </c>
      <c r="W183" s="112">
        <v>0</v>
      </c>
      <c r="X183" s="112">
        <v>23917</v>
      </c>
      <c r="Y183" s="112">
        <v>23917</v>
      </c>
      <c r="Z183" s="112">
        <v>23917</v>
      </c>
      <c r="AA183" s="112">
        <v>23917</v>
      </c>
      <c r="AB183" s="112">
        <v>23917</v>
      </c>
      <c r="AC183" s="112">
        <v>23917</v>
      </c>
      <c r="AD183" s="112">
        <f t="shared" si="133"/>
        <v>149715</v>
      </c>
      <c r="AE183" s="96"/>
      <c r="AF183" s="112">
        <f>SUM($R183:R183)</f>
        <v>6213</v>
      </c>
      <c r="AG183" s="112">
        <f>SUM($R183:S183)</f>
        <v>6213</v>
      </c>
      <c r="AH183" s="112">
        <f>SUM($R183:T183)</f>
        <v>6213</v>
      </c>
      <c r="AI183" s="112">
        <f>SUM($R183:U183)</f>
        <v>6213</v>
      </c>
      <c r="AJ183" s="112">
        <f>SUM($R183:V183)</f>
        <v>6213</v>
      </c>
      <c r="AK183" s="112">
        <f>SUM($R183:W183)</f>
        <v>6213</v>
      </c>
      <c r="AL183" s="112">
        <f>SUM($R183:X183)</f>
        <v>30130</v>
      </c>
      <c r="AM183" s="112">
        <f>SUM($R183:Y183)</f>
        <v>54047</v>
      </c>
      <c r="AN183" s="112">
        <f>SUM($R183:Z183)</f>
        <v>77964</v>
      </c>
      <c r="AO183" s="112">
        <f>SUM($R183:AA183)</f>
        <v>101881</v>
      </c>
      <c r="AP183" s="112">
        <f>SUM($R183:AB183)</f>
        <v>125798</v>
      </c>
      <c r="AQ183" s="112">
        <f>SUM($R183:AC183)</f>
        <v>149715</v>
      </c>
      <c r="AR183" s="132">
        <f t="shared" si="165"/>
        <v>41829.625</v>
      </c>
      <c r="AT183" s="112">
        <f t="shared" si="166"/>
        <v>4078.2131999999997</v>
      </c>
      <c r="AU183" s="112">
        <f t="shared" si="167"/>
        <v>0</v>
      </c>
      <c r="AV183" s="112">
        <f t="shared" si="168"/>
        <v>0</v>
      </c>
      <c r="AW183" s="112">
        <f t="shared" si="169"/>
        <v>0</v>
      </c>
      <c r="AX183" s="112">
        <f t="shared" si="170"/>
        <v>0</v>
      </c>
      <c r="AY183" s="112">
        <f t="shared" si="171"/>
        <v>0</v>
      </c>
      <c r="AZ183" s="112">
        <f t="shared" si="172"/>
        <v>15699.1188</v>
      </c>
      <c r="BA183" s="112">
        <f t="shared" si="173"/>
        <v>15699.1188</v>
      </c>
      <c r="BB183" s="112">
        <f t="shared" si="174"/>
        <v>15699.1188</v>
      </c>
      <c r="BC183" s="112">
        <f t="shared" si="175"/>
        <v>15699.1188</v>
      </c>
      <c r="BD183" s="112">
        <f t="shared" si="176"/>
        <v>15699.1188</v>
      </c>
      <c r="BE183" s="112">
        <f t="shared" si="177"/>
        <v>15699.1188</v>
      </c>
      <c r="BF183" s="112">
        <f t="shared" si="178"/>
        <v>98272.925999999992</v>
      </c>
      <c r="BG183" s="96"/>
      <c r="BH183" s="112">
        <f>SUM($AT183:AT183)</f>
        <v>4078.2131999999997</v>
      </c>
      <c r="BI183" s="112">
        <f>SUM($AT183:AU183)</f>
        <v>4078.2131999999997</v>
      </c>
      <c r="BJ183" s="112">
        <f>SUM($AT183:AV183)</f>
        <v>4078.2131999999997</v>
      </c>
      <c r="BK183" s="112">
        <f>SUM($AT183:AW183)</f>
        <v>4078.2131999999997</v>
      </c>
      <c r="BL183" s="112">
        <f>SUM($AT183:AX183)</f>
        <v>4078.2131999999997</v>
      </c>
      <c r="BM183" s="112">
        <f>SUM($AT183:AY183)</f>
        <v>4078.2131999999997</v>
      </c>
      <c r="BN183" s="112">
        <f>SUM($AT183:AZ183)</f>
        <v>19777.331999999999</v>
      </c>
      <c r="BO183" s="112">
        <f>SUM($AT183:BA183)</f>
        <v>35476.450799999999</v>
      </c>
      <c r="BP183" s="112">
        <f>SUM($AT183:BB183)</f>
        <v>51175.569600000003</v>
      </c>
      <c r="BQ183" s="112">
        <f>SUM($AT183:BC183)</f>
        <v>66874.688399999999</v>
      </c>
      <c r="BR183" s="112">
        <f>SUM($AT183:BD183)</f>
        <v>82573.807199999996</v>
      </c>
      <c r="BS183" s="112">
        <f>SUM($AT183:BE183)</f>
        <v>98272.925999999992</v>
      </c>
      <c r="BT183" s="132">
        <f t="shared" si="179"/>
        <v>27456.965849999997</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864</v>
      </c>
      <c r="B184" s="154" t="s">
        <v>267</v>
      </c>
      <c r="C184" s="154" t="s">
        <v>21</v>
      </c>
      <c r="D184" s="137" t="s">
        <v>53</v>
      </c>
      <c r="E184" s="105" t="s">
        <v>53</v>
      </c>
      <c r="F184" t="s">
        <v>293</v>
      </c>
      <c r="G184" t="s">
        <v>483</v>
      </c>
      <c r="H184" t="s">
        <v>484</v>
      </c>
      <c r="I184" t="s">
        <v>488</v>
      </c>
      <c r="J184" t="s">
        <v>814</v>
      </c>
      <c r="K184" s="154" t="s">
        <v>503</v>
      </c>
      <c r="L184" s="154" t="s">
        <v>506</v>
      </c>
      <c r="M184" s="119" t="str">
        <f t="shared" si="130"/>
        <v>ED.AN</v>
      </c>
      <c r="N184" s="118">
        <v>0.65639999999999998</v>
      </c>
      <c r="O184" s="118">
        <v>0</v>
      </c>
      <c r="P184" s="117">
        <f t="shared" si="163"/>
        <v>185658.1452</v>
      </c>
      <c r="Q184" s="117">
        <f t="shared" si="164"/>
        <v>0</v>
      </c>
      <c r="R184" s="112">
        <v>64477</v>
      </c>
      <c r="S184" s="112">
        <v>0</v>
      </c>
      <c r="T184" s="112">
        <v>0</v>
      </c>
      <c r="U184" s="112">
        <v>0</v>
      </c>
      <c r="V184" s="112">
        <v>15375</v>
      </c>
      <c r="W184" s="112">
        <v>0</v>
      </c>
      <c r="X184" s="112">
        <v>0</v>
      </c>
      <c r="Y184" s="112">
        <v>0</v>
      </c>
      <c r="Z184" s="112">
        <v>133149</v>
      </c>
      <c r="AA184" s="112">
        <v>36543</v>
      </c>
      <c r="AB184" s="112">
        <v>33299</v>
      </c>
      <c r="AC184" s="112">
        <v>0</v>
      </c>
      <c r="AD184" s="112">
        <f t="shared" si="133"/>
        <v>282843</v>
      </c>
      <c r="AE184" s="96"/>
      <c r="AF184" s="112">
        <f>SUM($R184:R184)</f>
        <v>64477</v>
      </c>
      <c r="AG184" s="112">
        <f>SUM($R184:S184)</f>
        <v>64477</v>
      </c>
      <c r="AH184" s="112">
        <f>SUM($R184:T184)</f>
        <v>64477</v>
      </c>
      <c r="AI184" s="112">
        <f>SUM($R184:U184)</f>
        <v>64477</v>
      </c>
      <c r="AJ184" s="112">
        <f>SUM($R184:V184)</f>
        <v>79852</v>
      </c>
      <c r="AK184" s="112">
        <f>SUM($R184:W184)</f>
        <v>79852</v>
      </c>
      <c r="AL184" s="112">
        <f>SUM($R184:X184)</f>
        <v>79852</v>
      </c>
      <c r="AM184" s="112">
        <f>SUM($R184:Y184)</f>
        <v>79852</v>
      </c>
      <c r="AN184" s="112">
        <f>SUM($R184:Z184)</f>
        <v>213001</v>
      </c>
      <c r="AO184" s="112">
        <f>SUM($R184:AA184)</f>
        <v>249544</v>
      </c>
      <c r="AP184" s="112">
        <f>SUM($R184:AB184)</f>
        <v>282843</v>
      </c>
      <c r="AQ184" s="112">
        <f>SUM($R184:AC184)</f>
        <v>282843</v>
      </c>
      <c r="AR184" s="132">
        <f t="shared" si="165"/>
        <v>122010.45833333333</v>
      </c>
      <c r="AT184" s="112">
        <f t="shared" si="166"/>
        <v>42322.702799999999</v>
      </c>
      <c r="AU184" s="112">
        <f t="shared" si="167"/>
        <v>0</v>
      </c>
      <c r="AV184" s="112">
        <f t="shared" si="168"/>
        <v>0</v>
      </c>
      <c r="AW184" s="112">
        <f t="shared" si="169"/>
        <v>0</v>
      </c>
      <c r="AX184" s="112">
        <f t="shared" si="170"/>
        <v>10092.15</v>
      </c>
      <c r="AY184" s="112">
        <f t="shared" si="171"/>
        <v>0</v>
      </c>
      <c r="AZ184" s="112">
        <f t="shared" si="172"/>
        <v>0</v>
      </c>
      <c r="BA184" s="112">
        <f t="shared" si="173"/>
        <v>0</v>
      </c>
      <c r="BB184" s="112">
        <f t="shared" si="174"/>
        <v>87399.003599999996</v>
      </c>
      <c r="BC184" s="112">
        <f t="shared" si="175"/>
        <v>23986.825199999999</v>
      </c>
      <c r="BD184" s="112">
        <f t="shared" si="176"/>
        <v>21857.463599999999</v>
      </c>
      <c r="BE184" s="112">
        <f t="shared" si="177"/>
        <v>0</v>
      </c>
      <c r="BF184" s="112">
        <f t="shared" si="178"/>
        <v>185658.14519999997</v>
      </c>
      <c r="BG184" s="96"/>
      <c r="BH184" s="112">
        <f>SUM($AT184:AT184)</f>
        <v>42322.702799999999</v>
      </c>
      <c r="BI184" s="112">
        <f>SUM($AT184:AU184)</f>
        <v>42322.702799999999</v>
      </c>
      <c r="BJ184" s="112">
        <f>SUM($AT184:AV184)</f>
        <v>42322.702799999999</v>
      </c>
      <c r="BK184" s="112">
        <f>SUM($AT184:AW184)</f>
        <v>42322.702799999999</v>
      </c>
      <c r="BL184" s="112">
        <f>SUM($AT184:AX184)</f>
        <v>52414.852800000001</v>
      </c>
      <c r="BM184" s="112">
        <f>SUM($AT184:AY184)</f>
        <v>52414.852800000001</v>
      </c>
      <c r="BN184" s="112">
        <f>SUM($AT184:AZ184)</f>
        <v>52414.852800000001</v>
      </c>
      <c r="BO184" s="112">
        <f>SUM($AT184:BA184)</f>
        <v>52414.852800000001</v>
      </c>
      <c r="BP184" s="112">
        <f>SUM($AT184:BB184)</f>
        <v>139813.85639999999</v>
      </c>
      <c r="BQ184" s="112">
        <f>SUM($AT184:BC184)</f>
        <v>163800.68159999998</v>
      </c>
      <c r="BR184" s="112">
        <f>SUM($AT184:BD184)</f>
        <v>185658.14519999997</v>
      </c>
      <c r="BS184" s="112">
        <f>SUM($AT184:BE184)</f>
        <v>185658.14519999997</v>
      </c>
      <c r="BT184" s="132">
        <f t="shared" si="179"/>
        <v>80087.664849999986</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864</v>
      </c>
      <c r="B185" s="154" t="s">
        <v>267</v>
      </c>
      <c r="C185" s="154" t="s">
        <v>21</v>
      </c>
      <c r="D185" s="137" t="s">
        <v>53</v>
      </c>
      <c r="E185" s="105" t="s">
        <v>53</v>
      </c>
      <c r="F185" t="s">
        <v>293</v>
      </c>
      <c r="G185" t="s">
        <v>483</v>
      </c>
      <c r="H185" t="s">
        <v>484</v>
      </c>
      <c r="I185" t="s">
        <v>486</v>
      </c>
      <c r="J185" t="s">
        <v>815</v>
      </c>
      <c r="K185" s="154" t="s">
        <v>503</v>
      </c>
      <c r="L185" s="154" t="s">
        <v>506</v>
      </c>
      <c r="M185" s="119" t="str">
        <f t="shared" si="130"/>
        <v>ED.AN</v>
      </c>
      <c r="N185" s="118">
        <v>0.65639999999999998</v>
      </c>
      <c r="O185" s="118">
        <v>0</v>
      </c>
      <c r="P185" s="117">
        <f t="shared" si="163"/>
        <v>221796.90359999999</v>
      </c>
      <c r="Q185" s="117">
        <f t="shared" si="164"/>
        <v>0</v>
      </c>
      <c r="R185" s="112">
        <v>0</v>
      </c>
      <c r="S185" s="112">
        <v>0</v>
      </c>
      <c r="T185" s="112">
        <v>0</v>
      </c>
      <c r="U185" s="112">
        <v>87899</v>
      </c>
      <c r="V185" s="112">
        <v>0</v>
      </c>
      <c r="W185" s="112">
        <v>0</v>
      </c>
      <c r="X185" s="112">
        <v>0</v>
      </c>
      <c r="Y185" s="112">
        <v>0</v>
      </c>
      <c r="Z185" s="112">
        <v>0</v>
      </c>
      <c r="AA185" s="112">
        <v>0</v>
      </c>
      <c r="AB185" s="112">
        <v>0</v>
      </c>
      <c r="AC185" s="112">
        <v>250000</v>
      </c>
      <c r="AD185" s="112">
        <f t="shared" si="133"/>
        <v>337899</v>
      </c>
      <c r="AE185" s="96"/>
      <c r="AF185" s="112">
        <f>SUM($R185:R185)</f>
        <v>0</v>
      </c>
      <c r="AG185" s="112">
        <f>SUM($R185:S185)</f>
        <v>0</v>
      </c>
      <c r="AH185" s="112">
        <f>SUM($R185:T185)</f>
        <v>0</v>
      </c>
      <c r="AI185" s="112">
        <f>SUM($R185:U185)</f>
        <v>87899</v>
      </c>
      <c r="AJ185" s="112">
        <f>SUM($R185:V185)</f>
        <v>87899</v>
      </c>
      <c r="AK185" s="112">
        <f>SUM($R185:W185)</f>
        <v>87899</v>
      </c>
      <c r="AL185" s="112">
        <f>SUM($R185:X185)</f>
        <v>87899</v>
      </c>
      <c r="AM185" s="112">
        <f>SUM($R185:Y185)</f>
        <v>87899</v>
      </c>
      <c r="AN185" s="112">
        <f>SUM($R185:Z185)</f>
        <v>87899</v>
      </c>
      <c r="AO185" s="112">
        <f>SUM($R185:AA185)</f>
        <v>87899</v>
      </c>
      <c r="AP185" s="112">
        <f>SUM($R185:AB185)</f>
        <v>87899</v>
      </c>
      <c r="AQ185" s="112">
        <f>SUM($R185:AC185)</f>
        <v>337899</v>
      </c>
      <c r="AR185" s="132">
        <f t="shared" si="165"/>
        <v>72678.458333333328</v>
      </c>
      <c r="AT185" s="112">
        <f t="shared" si="166"/>
        <v>0</v>
      </c>
      <c r="AU185" s="112">
        <f t="shared" si="167"/>
        <v>0</v>
      </c>
      <c r="AV185" s="112">
        <f t="shared" si="168"/>
        <v>0</v>
      </c>
      <c r="AW185" s="112">
        <f t="shared" si="169"/>
        <v>57696.903599999998</v>
      </c>
      <c r="AX185" s="112">
        <f t="shared" si="170"/>
        <v>0</v>
      </c>
      <c r="AY185" s="112">
        <f t="shared" si="171"/>
        <v>0</v>
      </c>
      <c r="AZ185" s="112">
        <f t="shared" si="172"/>
        <v>0</v>
      </c>
      <c r="BA185" s="112">
        <f t="shared" si="173"/>
        <v>0</v>
      </c>
      <c r="BB185" s="112">
        <f t="shared" si="174"/>
        <v>0</v>
      </c>
      <c r="BC185" s="112">
        <f t="shared" si="175"/>
        <v>0</v>
      </c>
      <c r="BD185" s="112">
        <f t="shared" si="176"/>
        <v>0</v>
      </c>
      <c r="BE185" s="112">
        <f t="shared" si="177"/>
        <v>164100</v>
      </c>
      <c r="BF185" s="112">
        <f t="shared" si="178"/>
        <v>221796.90359999999</v>
      </c>
      <c r="BG185" s="96"/>
      <c r="BH185" s="112">
        <f>SUM($AT185:AT185)</f>
        <v>0</v>
      </c>
      <c r="BI185" s="112">
        <f>SUM($AT185:AU185)</f>
        <v>0</v>
      </c>
      <c r="BJ185" s="112">
        <f>SUM($AT185:AV185)</f>
        <v>0</v>
      </c>
      <c r="BK185" s="112">
        <f>SUM($AT185:AW185)</f>
        <v>57696.903599999998</v>
      </c>
      <c r="BL185" s="112">
        <f>SUM($AT185:AX185)</f>
        <v>57696.903599999998</v>
      </c>
      <c r="BM185" s="112">
        <f>SUM($AT185:AY185)</f>
        <v>57696.903599999998</v>
      </c>
      <c r="BN185" s="112">
        <f>SUM($AT185:AZ185)</f>
        <v>57696.903599999998</v>
      </c>
      <c r="BO185" s="112">
        <f>SUM($AT185:BA185)</f>
        <v>57696.903599999998</v>
      </c>
      <c r="BP185" s="112">
        <f>SUM($AT185:BB185)</f>
        <v>57696.903599999998</v>
      </c>
      <c r="BQ185" s="112">
        <f>SUM($AT185:BC185)</f>
        <v>57696.903599999998</v>
      </c>
      <c r="BR185" s="112">
        <f>SUM($AT185:BD185)</f>
        <v>57696.903599999998</v>
      </c>
      <c r="BS185" s="112">
        <f>SUM($AT185:BE185)</f>
        <v>221796.90359999999</v>
      </c>
      <c r="BT185" s="132">
        <f t="shared" si="179"/>
        <v>47706.140050000009</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864</v>
      </c>
      <c r="B186" s="154" t="s">
        <v>267</v>
      </c>
      <c r="C186" s="154" t="s">
        <v>21</v>
      </c>
      <c r="D186" s="137" t="s">
        <v>53</v>
      </c>
      <c r="E186" s="105" t="s">
        <v>53</v>
      </c>
      <c r="F186" t="s">
        <v>293</v>
      </c>
      <c r="G186" t="s">
        <v>483</v>
      </c>
      <c r="H186" t="s">
        <v>484</v>
      </c>
      <c r="I186" t="s">
        <v>490</v>
      </c>
      <c r="J186" t="s">
        <v>816</v>
      </c>
      <c r="K186" s="154" t="s">
        <v>503</v>
      </c>
      <c r="L186" s="154" t="s">
        <v>506</v>
      </c>
      <c r="M186" s="119" t="str">
        <f t="shared" si="130"/>
        <v>ED.AN</v>
      </c>
      <c r="N186" s="118">
        <v>0.65639999999999998</v>
      </c>
      <c r="O186" s="118">
        <v>0</v>
      </c>
      <c r="P186" s="117">
        <f t="shared" si="163"/>
        <v>304696.94160000002</v>
      </c>
      <c r="Q186" s="117">
        <f t="shared" si="164"/>
        <v>0</v>
      </c>
      <c r="R186" s="112">
        <v>264426</v>
      </c>
      <c r="S186" s="112">
        <v>343</v>
      </c>
      <c r="T186" s="112">
        <v>1345</v>
      </c>
      <c r="U186" s="112">
        <v>28</v>
      </c>
      <c r="V186" s="112">
        <v>39341</v>
      </c>
      <c r="W186" s="112">
        <v>1672</v>
      </c>
      <c r="X186" s="112">
        <v>0</v>
      </c>
      <c r="Y186" s="112">
        <v>62911</v>
      </c>
      <c r="Z186" s="112">
        <v>31376</v>
      </c>
      <c r="AA186" s="112">
        <v>31376</v>
      </c>
      <c r="AB186" s="112">
        <v>31376</v>
      </c>
      <c r="AC186" s="112">
        <v>0</v>
      </c>
      <c r="AD186" s="112">
        <f t="shared" si="133"/>
        <v>464194</v>
      </c>
      <c r="AE186" s="96"/>
      <c r="AF186" s="112">
        <f>SUM($R186:R186)</f>
        <v>264426</v>
      </c>
      <c r="AG186" s="112">
        <f>SUM($R186:S186)</f>
        <v>264769</v>
      </c>
      <c r="AH186" s="112">
        <f>SUM($R186:T186)</f>
        <v>266114</v>
      </c>
      <c r="AI186" s="112">
        <f>SUM($R186:U186)</f>
        <v>266142</v>
      </c>
      <c r="AJ186" s="112">
        <f>SUM($R186:V186)</f>
        <v>305483</v>
      </c>
      <c r="AK186" s="112">
        <f>SUM($R186:W186)</f>
        <v>307155</v>
      </c>
      <c r="AL186" s="112">
        <f>SUM($R186:X186)</f>
        <v>307155</v>
      </c>
      <c r="AM186" s="112">
        <f>SUM($R186:Y186)</f>
        <v>370066</v>
      </c>
      <c r="AN186" s="112">
        <f>SUM($R186:Z186)</f>
        <v>401442</v>
      </c>
      <c r="AO186" s="112">
        <f>SUM($R186:AA186)</f>
        <v>432818</v>
      </c>
      <c r="AP186" s="112">
        <f>SUM($R186:AB186)</f>
        <v>464194</v>
      </c>
      <c r="AQ186" s="112">
        <f>SUM($R186:AC186)</f>
        <v>464194</v>
      </c>
      <c r="AR186" s="132">
        <f t="shared" si="165"/>
        <v>323488.41666666669</v>
      </c>
      <c r="AT186" s="112">
        <f t="shared" si="166"/>
        <v>173569.22639999999</v>
      </c>
      <c r="AU186" s="112">
        <f t="shared" si="167"/>
        <v>225.14519999999999</v>
      </c>
      <c r="AV186" s="112">
        <f t="shared" si="168"/>
        <v>882.85799999999995</v>
      </c>
      <c r="AW186" s="112">
        <f t="shared" si="169"/>
        <v>18.379200000000001</v>
      </c>
      <c r="AX186" s="112">
        <f t="shared" si="170"/>
        <v>25823.432399999998</v>
      </c>
      <c r="AY186" s="112">
        <f t="shared" si="171"/>
        <v>1097.5008</v>
      </c>
      <c r="AZ186" s="112">
        <f t="shared" si="172"/>
        <v>0</v>
      </c>
      <c r="BA186" s="112">
        <f t="shared" si="173"/>
        <v>41294.780399999996</v>
      </c>
      <c r="BB186" s="112">
        <f t="shared" si="174"/>
        <v>20595.206399999999</v>
      </c>
      <c r="BC186" s="112">
        <f t="shared" si="175"/>
        <v>20595.206399999999</v>
      </c>
      <c r="BD186" s="112">
        <f t="shared" si="176"/>
        <v>20595.206399999999</v>
      </c>
      <c r="BE186" s="112">
        <f t="shared" si="177"/>
        <v>0</v>
      </c>
      <c r="BF186" s="112">
        <f t="shared" si="178"/>
        <v>304696.94160000002</v>
      </c>
      <c r="BG186" s="96"/>
      <c r="BH186" s="112">
        <f>SUM($AT186:AT186)</f>
        <v>173569.22639999999</v>
      </c>
      <c r="BI186" s="112">
        <f>SUM($AT186:AU186)</f>
        <v>173794.37159999998</v>
      </c>
      <c r="BJ186" s="112">
        <f>SUM($AT186:AV186)</f>
        <v>174677.22959999999</v>
      </c>
      <c r="BK186" s="112">
        <f>SUM($AT186:AW186)</f>
        <v>174695.60879999999</v>
      </c>
      <c r="BL186" s="112">
        <f>SUM($AT186:AX186)</f>
        <v>200519.04119999998</v>
      </c>
      <c r="BM186" s="112">
        <f>SUM($AT186:AY186)</f>
        <v>201616.54199999999</v>
      </c>
      <c r="BN186" s="112">
        <f>SUM($AT186:AZ186)</f>
        <v>201616.54199999999</v>
      </c>
      <c r="BO186" s="112">
        <f>SUM($AT186:BA186)</f>
        <v>242911.32239999998</v>
      </c>
      <c r="BP186" s="112">
        <f>SUM($AT186:BB186)</f>
        <v>263506.52879999997</v>
      </c>
      <c r="BQ186" s="112">
        <f>SUM($AT186:BC186)</f>
        <v>284101.7352</v>
      </c>
      <c r="BR186" s="112">
        <f>SUM($AT186:BD186)</f>
        <v>304696.94160000002</v>
      </c>
      <c r="BS186" s="112">
        <f>SUM($AT186:BE186)</f>
        <v>304696.94160000002</v>
      </c>
      <c r="BT186" s="132">
        <f t="shared" si="179"/>
        <v>212337.79669999998</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864</v>
      </c>
      <c r="B187" s="154" t="s">
        <v>267</v>
      </c>
      <c r="C187" s="154" t="s">
        <v>21</v>
      </c>
      <c r="D187" s="137" t="s">
        <v>53</v>
      </c>
      <c r="E187" s="105" t="s">
        <v>53</v>
      </c>
      <c r="F187" t="s">
        <v>293</v>
      </c>
      <c r="G187" t="s">
        <v>483</v>
      </c>
      <c r="H187" t="s">
        <v>484</v>
      </c>
      <c r="I187" t="s">
        <v>487</v>
      </c>
      <c r="J187" t="s">
        <v>817</v>
      </c>
      <c r="K187" s="154" t="s">
        <v>503</v>
      </c>
      <c r="L187" s="154" t="s">
        <v>506</v>
      </c>
      <c r="M187" s="119" t="str">
        <f t="shared" si="130"/>
        <v>ED.AN</v>
      </c>
      <c r="N187" s="118">
        <v>0.65639999999999998</v>
      </c>
      <c r="O187" s="118">
        <v>0</v>
      </c>
      <c r="P187" s="117">
        <f t="shared" si="163"/>
        <v>328093.00679999997</v>
      </c>
      <c r="Q187" s="117">
        <f t="shared" si="164"/>
        <v>0</v>
      </c>
      <c r="R187" s="112">
        <v>0</v>
      </c>
      <c r="S187" s="112">
        <v>0</v>
      </c>
      <c r="T187" s="112">
        <v>0</v>
      </c>
      <c r="U187" s="112">
        <v>0</v>
      </c>
      <c r="V187" s="112">
        <v>0</v>
      </c>
      <c r="W187" s="112">
        <v>0</v>
      </c>
      <c r="X187" s="112">
        <v>0</v>
      </c>
      <c r="Y187" s="112">
        <v>0</v>
      </c>
      <c r="Z187" s="112">
        <v>0</v>
      </c>
      <c r="AA187" s="112">
        <v>0</v>
      </c>
      <c r="AB187" s="112">
        <v>0</v>
      </c>
      <c r="AC187" s="112">
        <v>499837</v>
      </c>
      <c r="AD187" s="112">
        <f t="shared" si="133"/>
        <v>499837</v>
      </c>
      <c r="AE187" s="96"/>
      <c r="AF187" s="112">
        <f>SUM($R187:R187)</f>
        <v>0</v>
      </c>
      <c r="AG187" s="112">
        <f>SUM($R187:S187)</f>
        <v>0</v>
      </c>
      <c r="AH187" s="112">
        <f>SUM($R187:T187)</f>
        <v>0</v>
      </c>
      <c r="AI187" s="112">
        <f>SUM($R187:U187)</f>
        <v>0</v>
      </c>
      <c r="AJ187" s="112">
        <f>SUM($R187:V187)</f>
        <v>0</v>
      </c>
      <c r="AK187" s="112">
        <f>SUM($R187:W187)</f>
        <v>0</v>
      </c>
      <c r="AL187" s="112">
        <f>SUM($R187:X187)</f>
        <v>0</v>
      </c>
      <c r="AM187" s="112">
        <f>SUM($R187:Y187)</f>
        <v>0</v>
      </c>
      <c r="AN187" s="112">
        <f>SUM($R187:Z187)</f>
        <v>0</v>
      </c>
      <c r="AO187" s="112">
        <f>SUM($R187:AA187)</f>
        <v>0</v>
      </c>
      <c r="AP187" s="112">
        <f>SUM($R187:AB187)</f>
        <v>0</v>
      </c>
      <c r="AQ187" s="112">
        <f>SUM($R187:AC187)</f>
        <v>499837</v>
      </c>
      <c r="AR187" s="132">
        <f t="shared" si="165"/>
        <v>20826.541666666668</v>
      </c>
      <c r="AT187" s="112">
        <f t="shared" si="166"/>
        <v>0</v>
      </c>
      <c r="AU187" s="112">
        <f t="shared" si="167"/>
        <v>0</v>
      </c>
      <c r="AV187" s="112">
        <f t="shared" si="168"/>
        <v>0</v>
      </c>
      <c r="AW187" s="112">
        <f t="shared" si="169"/>
        <v>0</v>
      </c>
      <c r="AX187" s="112">
        <f t="shared" si="170"/>
        <v>0</v>
      </c>
      <c r="AY187" s="112">
        <f t="shared" si="171"/>
        <v>0</v>
      </c>
      <c r="AZ187" s="112">
        <f t="shared" si="172"/>
        <v>0</v>
      </c>
      <c r="BA187" s="112">
        <f t="shared" si="173"/>
        <v>0</v>
      </c>
      <c r="BB187" s="112">
        <f t="shared" si="174"/>
        <v>0</v>
      </c>
      <c r="BC187" s="112">
        <f t="shared" si="175"/>
        <v>0</v>
      </c>
      <c r="BD187" s="112">
        <f t="shared" si="176"/>
        <v>0</v>
      </c>
      <c r="BE187" s="112">
        <f t="shared" si="177"/>
        <v>328093.00679999997</v>
      </c>
      <c r="BF187" s="112">
        <f t="shared" si="178"/>
        <v>328093.00679999997</v>
      </c>
      <c r="BG187" s="96"/>
      <c r="BH187" s="112">
        <f>SUM($AT187:AT187)</f>
        <v>0</v>
      </c>
      <c r="BI187" s="112">
        <f>SUM($AT187:AU187)</f>
        <v>0</v>
      </c>
      <c r="BJ187" s="112">
        <f>SUM($AT187:AV187)</f>
        <v>0</v>
      </c>
      <c r="BK187" s="112">
        <f>SUM($AT187:AW187)</f>
        <v>0</v>
      </c>
      <c r="BL187" s="112">
        <f>SUM($AT187:AX187)</f>
        <v>0</v>
      </c>
      <c r="BM187" s="112">
        <f>SUM($AT187:AY187)</f>
        <v>0</v>
      </c>
      <c r="BN187" s="112">
        <f>SUM($AT187:AZ187)</f>
        <v>0</v>
      </c>
      <c r="BO187" s="112">
        <f>SUM($AT187:BA187)</f>
        <v>0</v>
      </c>
      <c r="BP187" s="112">
        <f>SUM($AT187:BB187)</f>
        <v>0</v>
      </c>
      <c r="BQ187" s="112">
        <f>SUM($AT187:BC187)</f>
        <v>0</v>
      </c>
      <c r="BR187" s="112">
        <f>SUM($AT187:BD187)</f>
        <v>0</v>
      </c>
      <c r="BS187" s="112">
        <f>SUM($AT187:BE187)</f>
        <v>328093.00679999997</v>
      </c>
      <c r="BT187" s="132">
        <f t="shared" si="179"/>
        <v>13670.541949999999</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864</v>
      </c>
      <c r="B188" s="154" t="s">
        <v>267</v>
      </c>
      <c r="C188" s="154" t="s">
        <v>268</v>
      </c>
      <c r="D188" s="137" t="s">
        <v>53</v>
      </c>
      <c r="E188" s="105" t="s">
        <v>53</v>
      </c>
      <c r="F188" t="s">
        <v>294</v>
      </c>
      <c r="G188" t="s">
        <v>492</v>
      </c>
      <c r="H188" t="s">
        <v>493</v>
      </c>
      <c r="I188" t="s">
        <v>494</v>
      </c>
      <c r="J188" t="s">
        <v>818</v>
      </c>
      <c r="K188" s="154" t="s">
        <v>503</v>
      </c>
      <c r="L188" s="154" t="s">
        <v>506</v>
      </c>
      <c r="M188" s="119" t="str">
        <f t="shared" si="130"/>
        <v>ED.WA</v>
      </c>
      <c r="N188" s="118">
        <v>0.65639999999999998</v>
      </c>
      <c r="O188" s="118">
        <v>0</v>
      </c>
      <c r="P188" s="117">
        <f t="shared" si="163"/>
        <v>783303.12479999999</v>
      </c>
      <c r="Q188" s="117">
        <f t="shared" si="164"/>
        <v>0</v>
      </c>
      <c r="R188" s="112">
        <v>234169</v>
      </c>
      <c r="S188" s="112">
        <v>0</v>
      </c>
      <c r="T188" s="112">
        <v>0</v>
      </c>
      <c r="U188" s="112">
        <v>0</v>
      </c>
      <c r="V188" s="112">
        <v>31678</v>
      </c>
      <c r="W188" s="112">
        <v>-14077</v>
      </c>
      <c r="X188" s="112">
        <v>400187</v>
      </c>
      <c r="Y188" s="112">
        <v>0</v>
      </c>
      <c r="Z188" s="112">
        <v>0</v>
      </c>
      <c r="AA188" s="112">
        <v>0</v>
      </c>
      <c r="AB188" s="112">
        <v>0</v>
      </c>
      <c r="AC188" s="112">
        <v>541375</v>
      </c>
      <c r="AD188" s="112">
        <f t="shared" si="133"/>
        <v>1193332</v>
      </c>
      <c r="AE188" s="96"/>
      <c r="AF188" s="112">
        <f>SUM($R188:R188)</f>
        <v>234169</v>
      </c>
      <c r="AG188" s="112">
        <f>SUM($R188:S188)</f>
        <v>234169</v>
      </c>
      <c r="AH188" s="112">
        <f>SUM($R188:T188)</f>
        <v>234169</v>
      </c>
      <c r="AI188" s="112">
        <f>SUM($R188:U188)</f>
        <v>234169</v>
      </c>
      <c r="AJ188" s="112">
        <f>SUM($R188:V188)</f>
        <v>265847</v>
      </c>
      <c r="AK188" s="112">
        <f>SUM($R188:W188)</f>
        <v>251770</v>
      </c>
      <c r="AL188" s="112">
        <f>SUM($R188:X188)</f>
        <v>651957</v>
      </c>
      <c r="AM188" s="112">
        <f>SUM($R188:Y188)</f>
        <v>651957</v>
      </c>
      <c r="AN188" s="112">
        <f>SUM($R188:Z188)</f>
        <v>651957</v>
      </c>
      <c r="AO188" s="112">
        <f>SUM($R188:AA188)</f>
        <v>651957</v>
      </c>
      <c r="AP188" s="112">
        <f>SUM($R188:AB188)</f>
        <v>651957</v>
      </c>
      <c r="AQ188" s="112">
        <f>SUM($R188:AC188)</f>
        <v>1193332</v>
      </c>
      <c r="AR188" s="132">
        <f t="shared" si="165"/>
        <v>442562</v>
      </c>
      <c r="AT188" s="112">
        <f t="shared" si="166"/>
        <v>153708.53159999999</v>
      </c>
      <c r="AU188" s="112">
        <f t="shared" si="167"/>
        <v>0</v>
      </c>
      <c r="AV188" s="112">
        <f t="shared" si="168"/>
        <v>0</v>
      </c>
      <c r="AW188" s="112">
        <f t="shared" si="169"/>
        <v>0</v>
      </c>
      <c r="AX188" s="112">
        <f t="shared" si="170"/>
        <v>20793.439200000001</v>
      </c>
      <c r="AY188" s="112">
        <f t="shared" si="171"/>
        <v>-9240.1427999999996</v>
      </c>
      <c r="AZ188" s="112">
        <f t="shared" si="172"/>
        <v>262682.74679999996</v>
      </c>
      <c r="BA188" s="112">
        <f t="shared" si="173"/>
        <v>0</v>
      </c>
      <c r="BB188" s="112">
        <f t="shared" si="174"/>
        <v>0</v>
      </c>
      <c r="BC188" s="112">
        <f t="shared" si="175"/>
        <v>0</v>
      </c>
      <c r="BD188" s="112">
        <f t="shared" si="176"/>
        <v>0</v>
      </c>
      <c r="BE188" s="112">
        <f t="shared" si="177"/>
        <v>355358.55</v>
      </c>
      <c r="BF188" s="112">
        <f t="shared" si="178"/>
        <v>783303.12479999987</v>
      </c>
      <c r="BG188" s="96"/>
      <c r="BH188" s="112">
        <f>SUM($AT188:AT188)</f>
        <v>153708.53159999999</v>
      </c>
      <c r="BI188" s="112">
        <f>SUM($AT188:AU188)</f>
        <v>153708.53159999999</v>
      </c>
      <c r="BJ188" s="112">
        <f>SUM($AT188:AV188)</f>
        <v>153708.53159999999</v>
      </c>
      <c r="BK188" s="112">
        <f>SUM($AT188:AW188)</f>
        <v>153708.53159999999</v>
      </c>
      <c r="BL188" s="112">
        <f>SUM($AT188:AX188)</f>
        <v>174501.97079999998</v>
      </c>
      <c r="BM188" s="112">
        <f>SUM($AT188:AY188)</f>
        <v>165261.82799999998</v>
      </c>
      <c r="BN188" s="112">
        <f>SUM($AT188:AZ188)</f>
        <v>427944.57479999994</v>
      </c>
      <c r="BO188" s="112">
        <f>SUM($AT188:BA188)</f>
        <v>427944.57479999994</v>
      </c>
      <c r="BP188" s="112">
        <f>SUM($AT188:BB188)</f>
        <v>427944.57479999994</v>
      </c>
      <c r="BQ188" s="112">
        <f>SUM($AT188:BC188)</f>
        <v>427944.57479999994</v>
      </c>
      <c r="BR188" s="112">
        <f>SUM($AT188:BD188)</f>
        <v>427944.57479999994</v>
      </c>
      <c r="BS188" s="112">
        <f>SUM($AT188:BE188)</f>
        <v>783303.12479999987</v>
      </c>
      <c r="BT188" s="132">
        <f t="shared" si="179"/>
        <v>290497.69680000003</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509</v>
      </c>
      <c r="B189" s="154" t="s">
        <v>60</v>
      </c>
      <c r="C189" s="154" t="s">
        <v>20</v>
      </c>
      <c r="D189" s="137" t="s">
        <v>583</v>
      </c>
      <c r="E189" s="105" t="s">
        <v>57</v>
      </c>
      <c r="F189" t="s">
        <v>144</v>
      </c>
      <c r="G189" t="s">
        <v>145</v>
      </c>
      <c r="H189" t="s">
        <v>146</v>
      </c>
      <c r="I189" t="s">
        <v>68</v>
      </c>
      <c r="J189" t="s">
        <v>819</v>
      </c>
      <c r="K189" s="154" t="s">
        <v>239</v>
      </c>
      <c r="L189" s="154" t="s">
        <v>45</v>
      </c>
      <c r="M189" s="119" t="str">
        <f t="shared" si="130"/>
        <v>CD.AA</v>
      </c>
      <c r="N189" s="118">
        <v>0.48309143579999997</v>
      </c>
      <c r="O189" s="118">
        <v>0.15158870260000001</v>
      </c>
      <c r="P189" s="117">
        <f t="shared" si="163"/>
        <v>1134103.5223183366</v>
      </c>
      <c r="Q189" s="117">
        <f t="shared" si="164"/>
        <v>355869.03186894965</v>
      </c>
      <c r="R189" s="112">
        <v>1467</v>
      </c>
      <c r="S189" s="112">
        <v>527171</v>
      </c>
      <c r="T189" s="112">
        <v>2491</v>
      </c>
      <c r="U189" s="112">
        <v>-102318</v>
      </c>
      <c r="V189" s="112">
        <v>13330</v>
      </c>
      <c r="W189" s="112">
        <v>1123</v>
      </c>
      <c r="X189" s="112">
        <v>1000000</v>
      </c>
      <c r="Y189" s="112">
        <v>150000</v>
      </c>
      <c r="Z189" s="112">
        <v>35000</v>
      </c>
      <c r="AA189" s="112">
        <v>500000</v>
      </c>
      <c r="AB189" s="112">
        <v>150000</v>
      </c>
      <c r="AC189" s="112">
        <v>69332</v>
      </c>
      <c r="AD189" s="112">
        <f t="shared" si="133"/>
        <v>2347596</v>
      </c>
      <c r="AE189" s="96"/>
      <c r="AF189" s="112">
        <f>SUM($R189:R189)</f>
        <v>1467</v>
      </c>
      <c r="AG189" s="112">
        <f>SUM($R189:S189)</f>
        <v>528638</v>
      </c>
      <c r="AH189" s="112">
        <f>SUM($R189:T189)</f>
        <v>531129</v>
      </c>
      <c r="AI189" s="112">
        <f>SUM($R189:U189)</f>
        <v>428811</v>
      </c>
      <c r="AJ189" s="112">
        <f>SUM($R189:V189)</f>
        <v>442141</v>
      </c>
      <c r="AK189" s="112">
        <f>SUM($R189:W189)</f>
        <v>443264</v>
      </c>
      <c r="AL189" s="112">
        <f>SUM($R189:X189)</f>
        <v>1443264</v>
      </c>
      <c r="AM189" s="112">
        <f>SUM($R189:Y189)</f>
        <v>1593264</v>
      </c>
      <c r="AN189" s="112">
        <f>SUM($R189:Z189)</f>
        <v>1628264</v>
      </c>
      <c r="AO189" s="112">
        <f>SUM($R189:AA189)</f>
        <v>2128264</v>
      </c>
      <c r="AP189" s="112">
        <f>SUM($R189:AB189)</f>
        <v>2278264</v>
      </c>
      <c r="AQ189" s="112">
        <f>SUM($R189:AC189)</f>
        <v>2347596</v>
      </c>
      <c r="AR189" s="132">
        <f t="shared" si="165"/>
        <v>1051714</v>
      </c>
      <c r="AT189" s="112">
        <f t="shared" si="166"/>
        <v>708.69513631859991</v>
      </c>
      <c r="AU189" s="112">
        <f t="shared" si="167"/>
        <v>254671.79530212178</v>
      </c>
      <c r="AV189" s="112">
        <f t="shared" si="168"/>
        <v>1203.3807665777999</v>
      </c>
      <c r="AW189" s="112">
        <f t="shared" si="169"/>
        <v>-49428.949528184399</v>
      </c>
      <c r="AX189" s="112">
        <f t="shared" si="170"/>
        <v>6439.608839214</v>
      </c>
      <c r="AY189" s="112">
        <f t="shared" si="171"/>
        <v>542.51168240339996</v>
      </c>
      <c r="AZ189" s="112">
        <f t="shared" si="172"/>
        <v>483091.43579999998</v>
      </c>
      <c r="BA189" s="112">
        <f t="shared" si="173"/>
        <v>72463.715369999991</v>
      </c>
      <c r="BB189" s="112">
        <f t="shared" si="174"/>
        <v>16908.200252999999</v>
      </c>
      <c r="BC189" s="112">
        <f t="shared" si="175"/>
        <v>241545.71789999999</v>
      </c>
      <c r="BD189" s="112">
        <f t="shared" si="176"/>
        <v>72463.715369999991</v>
      </c>
      <c r="BE189" s="112">
        <f t="shared" si="177"/>
        <v>33493.695426885599</v>
      </c>
      <c r="BF189" s="112">
        <f t="shared" si="178"/>
        <v>1134103.5223183366</v>
      </c>
      <c r="BG189" s="96"/>
      <c r="BH189" s="112">
        <f>SUM($AT189:AT189)</f>
        <v>708.69513631859991</v>
      </c>
      <c r="BI189" s="112">
        <f>SUM($AT189:AU189)</f>
        <v>255380.49043844038</v>
      </c>
      <c r="BJ189" s="112">
        <f>SUM($AT189:AV189)</f>
        <v>256583.87120501816</v>
      </c>
      <c r="BK189" s="112">
        <f>SUM($AT189:AW189)</f>
        <v>207154.92167683376</v>
      </c>
      <c r="BL189" s="112">
        <f>SUM($AT189:AX189)</f>
        <v>213594.53051604776</v>
      </c>
      <c r="BM189" s="112">
        <f>SUM($AT189:AY189)</f>
        <v>214137.04219845115</v>
      </c>
      <c r="BN189" s="112">
        <f>SUM($AT189:AZ189)</f>
        <v>697228.4779984511</v>
      </c>
      <c r="BO189" s="112">
        <f>SUM($AT189:BA189)</f>
        <v>769692.19336845109</v>
      </c>
      <c r="BP189" s="112">
        <f>SUM($AT189:BB189)</f>
        <v>786600.3936214511</v>
      </c>
      <c r="BQ189" s="112">
        <f>SUM($AT189:BC189)</f>
        <v>1028146.111521451</v>
      </c>
      <c r="BR189" s="112">
        <f>SUM($AT189:BD189)</f>
        <v>1100609.8268914511</v>
      </c>
      <c r="BS189" s="112">
        <f>SUM($AT189:BE189)</f>
        <v>1134103.5223183366</v>
      </c>
      <c r="BT189" s="132">
        <f t="shared" si="179"/>
        <v>508074.02631096117</v>
      </c>
      <c r="BV189" s="112">
        <f t="shared" si="180"/>
        <v>222.38062671420002</v>
      </c>
      <c r="BW189" s="112">
        <f t="shared" si="181"/>
        <v>79913.167938344603</v>
      </c>
      <c r="BX189" s="112">
        <f t="shared" si="182"/>
        <v>377.60745817660006</v>
      </c>
      <c r="BY189" s="112">
        <f t="shared" si="183"/>
        <v>-15510.252872626801</v>
      </c>
      <c r="BZ189" s="112">
        <f t="shared" si="184"/>
        <v>2020.6774056580002</v>
      </c>
      <c r="CA189" s="112">
        <f t="shared" si="185"/>
        <v>170.23411301980002</v>
      </c>
      <c r="CB189" s="112">
        <f t="shared" si="186"/>
        <v>151588.70260000002</v>
      </c>
      <c r="CC189" s="112">
        <f t="shared" si="187"/>
        <v>22738.305390000001</v>
      </c>
      <c r="CD189" s="112">
        <f t="shared" si="188"/>
        <v>5305.6045910000003</v>
      </c>
      <c r="CE189" s="112">
        <f t="shared" si="189"/>
        <v>75794.351300000009</v>
      </c>
      <c r="CF189" s="112">
        <f t="shared" si="190"/>
        <v>22738.305390000001</v>
      </c>
      <c r="CG189" s="112">
        <f t="shared" si="191"/>
        <v>10509.947928663201</v>
      </c>
      <c r="CH189" s="112">
        <f t="shared" si="192"/>
        <v>355869.03186894965</v>
      </c>
      <c r="CI189" s="96"/>
      <c r="CJ189" s="112">
        <f>SUM($BV189:BV189)</f>
        <v>222.38062671420002</v>
      </c>
      <c r="CK189" s="112">
        <f>SUM($BV189:BW189)</f>
        <v>80135.548565058809</v>
      </c>
      <c r="CL189" s="112">
        <f>SUM($BV189:BX189)</f>
        <v>80513.15602323541</v>
      </c>
      <c r="CM189" s="112">
        <f>SUM($BV189:BY189)</f>
        <v>65002.90315060861</v>
      </c>
      <c r="CN189" s="112">
        <f>SUM($BV189:BZ189)</f>
        <v>67023.580556266606</v>
      </c>
      <c r="CO189" s="112">
        <f>SUM($BV189:CA189)</f>
        <v>67193.81466928641</v>
      </c>
      <c r="CP189" s="112">
        <f>SUM($BV189:CB189)</f>
        <v>218782.51726928644</v>
      </c>
      <c r="CQ189" s="112">
        <f>SUM($BV189:CC189)</f>
        <v>241520.82265928644</v>
      </c>
      <c r="CR189" s="112">
        <f>SUM($BV189:CD189)</f>
        <v>246826.42725028645</v>
      </c>
      <c r="CS189" s="112">
        <f>SUM($BV189:CE189)</f>
        <v>322620.77855028643</v>
      </c>
      <c r="CT189" s="112">
        <f>SUM($BV189:CF189)</f>
        <v>345359.08394028642</v>
      </c>
      <c r="CU189" s="112">
        <f>SUM($BV189:CG189)</f>
        <v>355869.03186894965</v>
      </c>
      <c r="CV189" s="132">
        <f t="shared" si="162"/>
        <v>159427.96076625641</v>
      </c>
    </row>
    <row r="190" spans="1:100" s="94" customFormat="1" ht="14.4">
      <c r="A190" s="154" t="s">
        <v>509</v>
      </c>
      <c r="B190" s="154" t="s">
        <v>60</v>
      </c>
      <c r="C190" s="154" t="s">
        <v>20</v>
      </c>
      <c r="D190" s="137" t="s">
        <v>583</v>
      </c>
      <c r="E190" s="105" t="s">
        <v>57</v>
      </c>
      <c r="F190" t="s">
        <v>213</v>
      </c>
      <c r="G190" t="s">
        <v>215</v>
      </c>
      <c r="H190" t="s">
        <v>216</v>
      </c>
      <c r="I190" t="s">
        <v>65</v>
      </c>
      <c r="J190" t="s">
        <v>820</v>
      </c>
      <c r="K190" s="154" t="s">
        <v>239</v>
      </c>
      <c r="L190" s="154" t="s">
        <v>46</v>
      </c>
      <c r="M190" s="119" t="str">
        <f t="shared" si="130"/>
        <v>CD.AA</v>
      </c>
      <c r="N190" s="118">
        <v>0.48309143579999997</v>
      </c>
      <c r="O190" s="118">
        <v>0.15158870260000001</v>
      </c>
      <c r="P190" s="117">
        <f t="shared" si="163"/>
        <v>458912.22634677414</v>
      </c>
      <c r="Q190" s="117">
        <f t="shared" si="164"/>
        <v>144001.53644616742</v>
      </c>
      <c r="R190" s="112">
        <v>23144</v>
      </c>
      <c r="S190" s="112">
        <v>22514</v>
      </c>
      <c r="T190" s="112">
        <v>104073</v>
      </c>
      <c r="U190" s="112">
        <v>1474</v>
      </c>
      <c r="V190" s="112">
        <v>90350</v>
      </c>
      <c r="W190" s="112">
        <v>40146</v>
      </c>
      <c r="X190" s="112">
        <v>111375</v>
      </c>
      <c r="Y190" s="112">
        <v>111375</v>
      </c>
      <c r="Z190" s="112">
        <v>111376</v>
      </c>
      <c r="AA190" s="112">
        <v>111375</v>
      </c>
      <c r="AB190" s="112">
        <v>111375</v>
      </c>
      <c r="AC190" s="112">
        <v>111372</v>
      </c>
      <c r="AD190" s="112">
        <f t="shared" si="133"/>
        <v>949949</v>
      </c>
      <c r="AE190" s="96"/>
      <c r="AF190" s="112">
        <f>SUM($R190:R190)</f>
        <v>23144</v>
      </c>
      <c r="AG190" s="112">
        <f>SUM($R190:S190)</f>
        <v>45658</v>
      </c>
      <c r="AH190" s="112">
        <f>SUM($R190:T190)</f>
        <v>149731</v>
      </c>
      <c r="AI190" s="112">
        <f>SUM($R190:U190)</f>
        <v>151205</v>
      </c>
      <c r="AJ190" s="112">
        <f>SUM($R190:V190)</f>
        <v>241555</v>
      </c>
      <c r="AK190" s="112">
        <f>SUM($R190:W190)</f>
        <v>281701</v>
      </c>
      <c r="AL190" s="112">
        <f>SUM($R190:X190)</f>
        <v>393076</v>
      </c>
      <c r="AM190" s="112">
        <f>SUM($R190:Y190)</f>
        <v>504451</v>
      </c>
      <c r="AN190" s="112">
        <f>SUM($R190:Z190)</f>
        <v>615827</v>
      </c>
      <c r="AO190" s="112">
        <f>SUM($R190:AA190)</f>
        <v>727202</v>
      </c>
      <c r="AP190" s="112">
        <f>SUM($R190:AB190)</f>
        <v>838577</v>
      </c>
      <c r="AQ190" s="112">
        <f>SUM($R190:AC190)</f>
        <v>949949</v>
      </c>
      <c r="AR190" s="132">
        <f t="shared" si="165"/>
        <v>370591.79166666669</v>
      </c>
      <c r="AT190" s="112">
        <f t="shared" si="166"/>
        <v>11180.6681901552</v>
      </c>
      <c r="AU190" s="112">
        <f t="shared" si="167"/>
        <v>10876.320585601199</v>
      </c>
      <c r="AV190" s="112">
        <f t="shared" si="168"/>
        <v>50276.774998013396</v>
      </c>
      <c r="AW190" s="112">
        <f t="shared" si="169"/>
        <v>712.07677636919993</v>
      </c>
      <c r="AX190" s="112">
        <f t="shared" si="170"/>
        <v>43647.31122453</v>
      </c>
      <c r="AY190" s="112">
        <f t="shared" si="171"/>
        <v>19394.188781626799</v>
      </c>
      <c r="AZ190" s="112">
        <f t="shared" si="172"/>
        <v>53804.308662224998</v>
      </c>
      <c r="BA190" s="112">
        <f t="shared" si="173"/>
        <v>53804.308662224998</v>
      </c>
      <c r="BB190" s="112">
        <f t="shared" si="174"/>
        <v>53804.791753660793</v>
      </c>
      <c r="BC190" s="112">
        <f t="shared" si="175"/>
        <v>53804.308662224998</v>
      </c>
      <c r="BD190" s="112">
        <f t="shared" si="176"/>
        <v>53804.308662224998</v>
      </c>
      <c r="BE190" s="112">
        <f t="shared" si="177"/>
        <v>53802.859387917597</v>
      </c>
      <c r="BF190" s="112">
        <f t="shared" si="178"/>
        <v>458912.2263467742</v>
      </c>
      <c r="BG190" s="96"/>
      <c r="BH190" s="112">
        <f>SUM($AT190:AT190)</f>
        <v>11180.6681901552</v>
      </c>
      <c r="BI190" s="112">
        <f>SUM($AT190:AU190)</f>
        <v>22056.988775756399</v>
      </c>
      <c r="BJ190" s="112">
        <f>SUM($AT190:AV190)</f>
        <v>72333.763773769795</v>
      </c>
      <c r="BK190" s="112">
        <f>SUM($AT190:AW190)</f>
        <v>73045.840550138993</v>
      </c>
      <c r="BL190" s="112">
        <f>SUM($AT190:AX190)</f>
        <v>116693.15177466899</v>
      </c>
      <c r="BM190" s="112">
        <f>SUM($AT190:AY190)</f>
        <v>136087.34055629579</v>
      </c>
      <c r="BN190" s="112">
        <f>SUM($AT190:AZ190)</f>
        <v>189891.64921852079</v>
      </c>
      <c r="BO190" s="112">
        <f>SUM($AT190:BA190)</f>
        <v>243695.95788074579</v>
      </c>
      <c r="BP190" s="112">
        <f>SUM($AT190:BB190)</f>
        <v>297500.74963440659</v>
      </c>
      <c r="BQ190" s="112">
        <f>SUM($AT190:BC190)</f>
        <v>351305.05829663156</v>
      </c>
      <c r="BR190" s="112">
        <f>SUM($AT190:BD190)</f>
        <v>405109.36695885658</v>
      </c>
      <c r="BS190" s="112">
        <f>SUM($AT190:BE190)</f>
        <v>458912.2263467742</v>
      </c>
      <c r="BT190" s="132">
        <f t="shared" si="179"/>
        <v>179029.72073194446</v>
      </c>
      <c r="BV190" s="112">
        <f t="shared" si="180"/>
        <v>3508.3689329744002</v>
      </c>
      <c r="BW190" s="112">
        <f t="shared" si="181"/>
        <v>3412.8680503364003</v>
      </c>
      <c r="BX190" s="112">
        <f t="shared" si="182"/>
        <v>15776.291045689801</v>
      </c>
      <c r="BY190" s="112">
        <f t="shared" si="183"/>
        <v>223.44174763240002</v>
      </c>
      <c r="BZ190" s="112">
        <f t="shared" si="184"/>
        <v>13696.039279910001</v>
      </c>
      <c r="CA190" s="112">
        <f t="shared" si="185"/>
        <v>6085.6800545796004</v>
      </c>
      <c r="CB190" s="112">
        <f t="shared" si="186"/>
        <v>16883.191752075003</v>
      </c>
      <c r="CC190" s="112">
        <f t="shared" si="187"/>
        <v>16883.191752075003</v>
      </c>
      <c r="CD190" s="112">
        <f t="shared" si="188"/>
        <v>16883.343340777603</v>
      </c>
      <c r="CE190" s="112">
        <f t="shared" si="189"/>
        <v>16883.191752075003</v>
      </c>
      <c r="CF190" s="112">
        <f t="shared" si="190"/>
        <v>16883.191752075003</v>
      </c>
      <c r="CG190" s="112">
        <f t="shared" si="191"/>
        <v>16882.7369859672</v>
      </c>
      <c r="CH190" s="112">
        <f t="shared" si="192"/>
        <v>144001.53644616739</v>
      </c>
      <c r="CI190" s="96"/>
      <c r="CJ190" s="112">
        <f>SUM($BV190:BV190)</f>
        <v>3508.3689329744002</v>
      </c>
      <c r="CK190" s="112">
        <f>SUM($BV190:BW190)</f>
        <v>6921.2369833108005</v>
      </c>
      <c r="CL190" s="112">
        <f>SUM($BV190:BX190)</f>
        <v>22697.528029000601</v>
      </c>
      <c r="CM190" s="112">
        <f>SUM($BV190:BY190)</f>
        <v>22920.969776633003</v>
      </c>
      <c r="CN190" s="112">
        <f>SUM($BV190:BZ190)</f>
        <v>36617.009056543</v>
      </c>
      <c r="CO190" s="112">
        <f>SUM($BV190:CA190)</f>
        <v>42702.6891111226</v>
      </c>
      <c r="CP190" s="112">
        <f>SUM($BV190:CB190)</f>
        <v>59585.880863197599</v>
      </c>
      <c r="CQ190" s="112">
        <f>SUM($BV190:CC190)</f>
        <v>76469.072615272598</v>
      </c>
      <c r="CR190" s="112">
        <f>SUM($BV190:CD190)</f>
        <v>93352.415956050201</v>
      </c>
      <c r="CS190" s="112">
        <f>SUM($BV190:CE190)</f>
        <v>110235.6077081252</v>
      </c>
      <c r="CT190" s="112">
        <f>SUM($BV190:CF190)</f>
        <v>127118.7994602002</v>
      </c>
      <c r="CU190" s="112">
        <f>SUM($BV190:CG190)</f>
        <v>144001.53644616739</v>
      </c>
      <c r="CV190" s="132">
        <f t="shared" si="162"/>
        <v>56177.528892959497</v>
      </c>
    </row>
    <row r="191" spans="1:100" s="94" customFormat="1" ht="14.4">
      <c r="A191" s="154" t="s">
        <v>864</v>
      </c>
      <c r="B191" s="154" t="s">
        <v>60</v>
      </c>
      <c r="C191" s="154" t="s">
        <v>20</v>
      </c>
      <c r="D191" s="137" t="s">
        <v>798</v>
      </c>
      <c r="E191" s="105" t="s">
        <v>55</v>
      </c>
      <c r="F191" t="s">
        <v>231</v>
      </c>
      <c r="G191" t="s">
        <v>232</v>
      </c>
      <c r="H191" t="s">
        <v>233</v>
      </c>
      <c r="I191" t="s">
        <v>234</v>
      </c>
      <c r="J191" t="s">
        <v>821</v>
      </c>
      <c r="K191" s="154" t="s">
        <v>240</v>
      </c>
      <c r="L191" s="154" t="s">
        <v>42</v>
      </c>
      <c r="M191" s="119" t="str">
        <f t="shared" si="130"/>
        <v>CD.AA</v>
      </c>
      <c r="N191" s="118">
        <v>0.48309143579999997</v>
      </c>
      <c r="O191" s="118">
        <v>0.15158870260000001</v>
      </c>
      <c r="P191" s="117">
        <f t="shared" si="163"/>
        <v>2452724.3016319191</v>
      </c>
      <c r="Q191" s="117">
        <f t="shared" si="164"/>
        <v>769637.52028467192</v>
      </c>
      <c r="R191" s="112">
        <v>0</v>
      </c>
      <c r="S191" s="112">
        <v>0</v>
      </c>
      <c r="T191" s="112">
        <v>0</v>
      </c>
      <c r="U191" s="112">
        <v>0</v>
      </c>
      <c r="V191" s="112">
        <v>0</v>
      </c>
      <c r="W191" s="112">
        <v>0</v>
      </c>
      <c r="X191" s="112">
        <v>0</v>
      </c>
      <c r="Y191" s="112">
        <v>0</v>
      </c>
      <c r="Z191" s="112">
        <v>0</v>
      </c>
      <c r="AA191" s="112">
        <v>5027143</v>
      </c>
      <c r="AB191" s="112">
        <v>50000</v>
      </c>
      <c r="AC191" s="112">
        <v>0</v>
      </c>
      <c r="AD191" s="112">
        <f t="shared" si="133"/>
        <v>5077143</v>
      </c>
      <c r="AE191" s="96"/>
      <c r="AF191" s="112">
        <f>SUM($R191:R191)</f>
        <v>0</v>
      </c>
      <c r="AG191" s="112">
        <f>SUM($R191:S191)</f>
        <v>0</v>
      </c>
      <c r="AH191" s="112">
        <f>SUM($R191:T191)</f>
        <v>0</v>
      </c>
      <c r="AI191" s="112">
        <f>SUM($R191:U191)</f>
        <v>0</v>
      </c>
      <c r="AJ191" s="112">
        <f>SUM($R191:V191)</f>
        <v>0</v>
      </c>
      <c r="AK191" s="112">
        <f>SUM($R191:W191)</f>
        <v>0</v>
      </c>
      <c r="AL191" s="112">
        <f>SUM($R191:X191)</f>
        <v>0</v>
      </c>
      <c r="AM191" s="112">
        <f>SUM($R191:Y191)</f>
        <v>0</v>
      </c>
      <c r="AN191" s="112">
        <f>SUM($R191:Z191)</f>
        <v>0</v>
      </c>
      <c r="AO191" s="112">
        <f>SUM($R191:AA191)</f>
        <v>5027143</v>
      </c>
      <c r="AP191" s="112">
        <f>SUM($R191:AB191)</f>
        <v>5077143</v>
      </c>
      <c r="AQ191" s="112">
        <f>SUM($R191:AC191)</f>
        <v>5077143</v>
      </c>
      <c r="AR191" s="132">
        <f t="shared" si="165"/>
        <v>1053571.4583333333</v>
      </c>
      <c r="AT191" s="112">
        <f t="shared" si="166"/>
        <v>0</v>
      </c>
      <c r="AU191" s="112">
        <f t="shared" si="167"/>
        <v>0</v>
      </c>
      <c r="AV191" s="112">
        <f t="shared" si="168"/>
        <v>0</v>
      </c>
      <c r="AW191" s="112">
        <f t="shared" si="169"/>
        <v>0</v>
      </c>
      <c r="AX191" s="112">
        <f t="shared" si="170"/>
        <v>0</v>
      </c>
      <c r="AY191" s="112">
        <f t="shared" si="171"/>
        <v>0</v>
      </c>
      <c r="AZ191" s="112">
        <f t="shared" si="172"/>
        <v>0</v>
      </c>
      <c r="BA191" s="112">
        <f t="shared" si="173"/>
        <v>0</v>
      </c>
      <c r="BB191" s="112">
        <f t="shared" si="174"/>
        <v>0</v>
      </c>
      <c r="BC191" s="112">
        <f t="shared" si="175"/>
        <v>2428569.7298419192</v>
      </c>
      <c r="BD191" s="112">
        <f t="shared" si="176"/>
        <v>24154.571789999998</v>
      </c>
      <c r="BE191" s="112">
        <f t="shared" si="177"/>
        <v>0</v>
      </c>
      <c r="BF191" s="112">
        <f t="shared" si="178"/>
        <v>2452724.3016319191</v>
      </c>
      <c r="BG191" s="96"/>
      <c r="BH191" s="112">
        <f>SUM($AT191:AT191)</f>
        <v>0</v>
      </c>
      <c r="BI191" s="112">
        <f>SUM($AT191:AU191)</f>
        <v>0</v>
      </c>
      <c r="BJ191" s="112">
        <f>SUM($AT191:AV191)</f>
        <v>0</v>
      </c>
      <c r="BK191" s="112">
        <f>SUM($AT191:AW191)</f>
        <v>0</v>
      </c>
      <c r="BL191" s="112">
        <f>SUM($AT191:AX191)</f>
        <v>0</v>
      </c>
      <c r="BM191" s="112">
        <f>SUM($AT191:AY191)</f>
        <v>0</v>
      </c>
      <c r="BN191" s="112">
        <f>SUM($AT191:AZ191)</f>
        <v>0</v>
      </c>
      <c r="BO191" s="112">
        <f>SUM($AT191:BA191)</f>
        <v>0</v>
      </c>
      <c r="BP191" s="112">
        <f>SUM($AT191:BB191)</f>
        <v>0</v>
      </c>
      <c r="BQ191" s="112">
        <f>SUM($AT191:BC191)</f>
        <v>2428569.7298419192</v>
      </c>
      <c r="BR191" s="112">
        <f>SUM($AT191:BD191)</f>
        <v>2452724.3016319191</v>
      </c>
      <c r="BS191" s="112">
        <f>SUM($AT191:BE191)</f>
        <v>2452724.3016319191</v>
      </c>
      <c r="BT191" s="132">
        <f t="shared" si="179"/>
        <v>508971.3485241498</v>
      </c>
      <c r="BV191" s="112">
        <f t="shared" si="180"/>
        <v>0</v>
      </c>
      <c r="BW191" s="112">
        <f t="shared" si="181"/>
        <v>0</v>
      </c>
      <c r="BX191" s="112">
        <f t="shared" si="182"/>
        <v>0</v>
      </c>
      <c r="BY191" s="112">
        <f t="shared" si="183"/>
        <v>0</v>
      </c>
      <c r="BZ191" s="112">
        <f t="shared" si="184"/>
        <v>0</v>
      </c>
      <c r="CA191" s="112">
        <f t="shared" si="185"/>
        <v>0</v>
      </c>
      <c r="CB191" s="112">
        <f t="shared" si="186"/>
        <v>0</v>
      </c>
      <c r="CC191" s="112">
        <f t="shared" si="187"/>
        <v>0</v>
      </c>
      <c r="CD191" s="112">
        <f t="shared" si="188"/>
        <v>0</v>
      </c>
      <c r="CE191" s="112">
        <f t="shared" si="189"/>
        <v>762058.08515467192</v>
      </c>
      <c r="CF191" s="112">
        <f t="shared" si="190"/>
        <v>7579.4351300000008</v>
      </c>
      <c r="CG191" s="112">
        <f t="shared" si="191"/>
        <v>0</v>
      </c>
      <c r="CH191" s="112">
        <f t="shared" si="192"/>
        <v>769637.52028467192</v>
      </c>
      <c r="CI191" s="96"/>
      <c r="CJ191" s="112">
        <f>SUM($BV191:BV191)</f>
        <v>0</v>
      </c>
      <c r="CK191" s="112">
        <f>SUM($BV191:BW191)</f>
        <v>0</v>
      </c>
      <c r="CL191" s="112">
        <f>SUM($BV191:BX191)</f>
        <v>0</v>
      </c>
      <c r="CM191" s="112">
        <f>SUM($BV191:BY191)</f>
        <v>0</v>
      </c>
      <c r="CN191" s="112">
        <f>SUM($BV191:BZ191)</f>
        <v>0</v>
      </c>
      <c r="CO191" s="112">
        <f>SUM($BV191:CA191)</f>
        <v>0</v>
      </c>
      <c r="CP191" s="112">
        <f>SUM($BV191:CB191)</f>
        <v>0</v>
      </c>
      <c r="CQ191" s="112">
        <f>SUM($BV191:CC191)</f>
        <v>0</v>
      </c>
      <c r="CR191" s="112">
        <f>SUM($BV191:CD191)</f>
        <v>0</v>
      </c>
      <c r="CS191" s="112">
        <f>SUM($BV191:CE191)</f>
        <v>762058.08515467192</v>
      </c>
      <c r="CT191" s="112">
        <f>SUM($BV191:CF191)</f>
        <v>769637.52028467192</v>
      </c>
      <c r="CU191" s="112">
        <f>SUM($BV191:CG191)</f>
        <v>769637.52028467192</v>
      </c>
      <c r="CV191" s="132">
        <f t="shared" si="162"/>
        <v>159709.53046513998</v>
      </c>
    </row>
    <row r="192" spans="1:100" s="94" customFormat="1" ht="14.4">
      <c r="A192" s="154" t="s">
        <v>864</v>
      </c>
      <c r="B192" s="154" t="s">
        <v>60</v>
      </c>
      <c r="C192" s="154" t="s">
        <v>20</v>
      </c>
      <c r="D192" s="137" t="s">
        <v>731</v>
      </c>
      <c r="E192" s="105" t="s">
        <v>51</v>
      </c>
      <c r="F192" t="s">
        <v>260</v>
      </c>
      <c r="G192" t="s">
        <v>261</v>
      </c>
      <c r="H192" t="s">
        <v>262</v>
      </c>
      <c r="I192" t="s">
        <v>263</v>
      </c>
      <c r="J192" t="s">
        <v>822</v>
      </c>
      <c r="K192" s="154" t="s">
        <v>239</v>
      </c>
      <c r="L192" s="154" t="s">
        <v>45</v>
      </c>
      <c r="M192" s="119" t="str">
        <f t="shared" si="130"/>
        <v>CD.AA</v>
      </c>
      <c r="N192" s="118">
        <v>0.48309143579999997</v>
      </c>
      <c r="O192" s="118">
        <v>0.15158870260000001</v>
      </c>
      <c r="P192" s="117">
        <f t="shared" si="163"/>
        <v>1392412.5130405966</v>
      </c>
      <c r="Q192" s="117">
        <f t="shared" si="164"/>
        <v>436923.51114916964</v>
      </c>
      <c r="R192" s="112">
        <v>-496803</v>
      </c>
      <c r="S192" s="112">
        <v>821015</v>
      </c>
      <c r="T192" s="112">
        <v>553463</v>
      </c>
      <c r="U192" s="112">
        <v>563876</v>
      </c>
      <c r="V192" s="112">
        <v>518135</v>
      </c>
      <c r="W192" s="112">
        <v>120610</v>
      </c>
      <c r="X192" s="112">
        <v>0</v>
      </c>
      <c r="Y192" s="112">
        <v>802000</v>
      </c>
      <c r="Z192" s="112">
        <v>0</v>
      </c>
      <c r="AA192" s="112">
        <v>0</v>
      </c>
      <c r="AB192" s="112">
        <v>0</v>
      </c>
      <c r="AC192" s="112">
        <v>0</v>
      </c>
      <c r="AD192" s="112">
        <f t="shared" si="133"/>
        <v>2882296</v>
      </c>
      <c r="AE192" s="96"/>
      <c r="AF192" s="112">
        <f>SUM($R192:R192)</f>
        <v>-496803</v>
      </c>
      <c r="AG192" s="112">
        <f>SUM($R192:S192)</f>
        <v>324212</v>
      </c>
      <c r="AH192" s="112">
        <f>SUM($R192:T192)</f>
        <v>877675</v>
      </c>
      <c r="AI192" s="112">
        <f>SUM($R192:U192)</f>
        <v>1441551</v>
      </c>
      <c r="AJ192" s="112">
        <f>SUM($R192:V192)</f>
        <v>1959686</v>
      </c>
      <c r="AK192" s="112">
        <f>SUM($R192:W192)</f>
        <v>2080296</v>
      </c>
      <c r="AL192" s="112">
        <f>SUM($R192:X192)</f>
        <v>2080296</v>
      </c>
      <c r="AM192" s="112">
        <f>SUM($R192:Y192)</f>
        <v>2882296</v>
      </c>
      <c r="AN192" s="112">
        <f>SUM($R192:Z192)</f>
        <v>2882296</v>
      </c>
      <c r="AO192" s="112">
        <f>SUM($R192:AA192)</f>
        <v>2882296</v>
      </c>
      <c r="AP192" s="112">
        <f>SUM($R192:AB192)</f>
        <v>2882296</v>
      </c>
      <c r="AQ192" s="112">
        <f>SUM($R192:AC192)</f>
        <v>2882296</v>
      </c>
      <c r="AR192" s="132">
        <f t="shared" si="165"/>
        <v>1769770.4166666667</v>
      </c>
      <c r="AT192" s="112">
        <f t="shared" si="166"/>
        <v>-240001.27457974738</v>
      </c>
      <c r="AU192" s="112">
        <f t="shared" si="167"/>
        <v>396625.31516333699</v>
      </c>
      <c r="AV192" s="112">
        <f t="shared" si="168"/>
        <v>267373.23533217539</v>
      </c>
      <c r="AW192" s="112">
        <f t="shared" si="169"/>
        <v>272403.66645316081</v>
      </c>
      <c r="AX192" s="112">
        <f t="shared" si="170"/>
        <v>250306.58108823298</v>
      </c>
      <c r="AY192" s="112">
        <f t="shared" si="171"/>
        <v>58265.658071837999</v>
      </c>
      <c r="AZ192" s="112">
        <f t="shared" si="172"/>
        <v>0</v>
      </c>
      <c r="BA192" s="112">
        <f t="shared" si="173"/>
        <v>387439.3315116</v>
      </c>
      <c r="BB192" s="112">
        <f t="shared" si="174"/>
        <v>0</v>
      </c>
      <c r="BC192" s="112">
        <f t="shared" si="175"/>
        <v>0</v>
      </c>
      <c r="BD192" s="112">
        <f t="shared" si="176"/>
        <v>0</v>
      </c>
      <c r="BE192" s="112">
        <f t="shared" si="177"/>
        <v>0</v>
      </c>
      <c r="BF192" s="112">
        <f t="shared" si="178"/>
        <v>1392412.5130405969</v>
      </c>
      <c r="BG192" s="96"/>
      <c r="BH192" s="112">
        <f>SUM($AT192:AT192)</f>
        <v>-240001.27457974738</v>
      </c>
      <c r="BI192" s="112">
        <f>SUM($AT192:AU192)</f>
        <v>156624.04058358961</v>
      </c>
      <c r="BJ192" s="112">
        <f>SUM($AT192:AV192)</f>
        <v>423997.27591576497</v>
      </c>
      <c r="BK192" s="112">
        <f>SUM($AT192:AW192)</f>
        <v>696400.94236892578</v>
      </c>
      <c r="BL192" s="112">
        <f>SUM($AT192:AX192)</f>
        <v>946707.52345715882</v>
      </c>
      <c r="BM192" s="112">
        <f>SUM($AT192:AY192)</f>
        <v>1004973.1815289968</v>
      </c>
      <c r="BN192" s="112">
        <f>SUM($AT192:AZ192)</f>
        <v>1004973.1815289968</v>
      </c>
      <c r="BO192" s="112">
        <f>SUM($AT192:BA192)</f>
        <v>1392412.5130405969</v>
      </c>
      <c r="BP192" s="112">
        <f>SUM($AT192:BB192)</f>
        <v>1392412.5130405969</v>
      </c>
      <c r="BQ192" s="112">
        <f>SUM($AT192:BC192)</f>
        <v>1392412.5130405969</v>
      </c>
      <c r="BR192" s="112">
        <f>SUM($AT192:BD192)</f>
        <v>1392412.5130405969</v>
      </c>
      <c r="BS192" s="112">
        <f>SUM($AT192:BE192)</f>
        <v>1392412.5130405969</v>
      </c>
      <c r="BT192" s="132">
        <f t="shared" si="179"/>
        <v>854960.93162386434</v>
      </c>
      <c r="BV192" s="112">
        <f t="shared" si="180"/>
        <v>-75309.722217787814</v>
      </c>
      <c r="BW192" s="112">
        <f t="shared" si="181"/>
        <v>124456.59866513901</v>
      </c>
      <c r="BX192" s="112">
        <f t="shared" si="182"/>
        <v>83898.738107103811</v>
      </c>
      <c r="BY192" s="112">
        <f t="shared" si="183"/>
        <v>85477.231267277602</v>
      </c>
      <c r="BZ192" s="112">
        <f t="shared" si="184"/>
        <v>78543.41242165101</v>
      </c>
      <c r="CA192" s="112">
        <f t="shared" si="185"/>
        <v>18283.113420586</v>
      </c>
      <c r="CB192" s="112">
        <f t="shared" si="186"/>
        <v>0</v>
      </c>
      <c r="CC192" s="112">
        <f t="shared" si="187"/>
        <v>121574.13948520001</v>
      </c>
      <c r="CD192" s="112">
        <f t="shared" si="188"/>
        <v>0</v>
      </c>
      <c r="CE192" s="112">
        <f t="shared" si="189"/>
        <v>0</v>
      </c>
      <c r="CF192" s="112">
        <f t="shared" si="190"/>
        <v>0</v>
      </c>
      <c r="CG192" s="112">
        <f t="shared" si="191"/>
        <v>0</v>
      </c>
      <c r="CH192" s="112">
        <f t="shared" si="192"/>
        <v>436923.51114916959</v>
      </c>
      <c r="CI192" s="96"/>
      <c r="CJ192" s="112">
        <f>SUM($BV192:BV192)</f>
        <v>-75309.722217787814</v>
      </c>
      <c r="CK192" s="112">
        <f>SUM($BV192:BW192)</f>
        <v>49146.876447351198</v>
      </c>
      <c r="CL192" s="112">
        <f>SUM($BV192:BX192)</f>
        <v>133045.61455445501</v>
      </c>
      <c r="CM192" s="112">
        <f>SUM($BV192:BY192)</f>
        <v>218522.8458217326</v>
      </c>
      <c r="CN192" s="112">
        <f>SUM($BV192:BZ192)</f>
        <v>297066.25824338361</v>
      </c>
      <c r="CO192" s="112">
        <f>SUM($BV192:CA192)</f>
        <v>315349.37166396959</v>
      </c>
      <c r="CP192" s="112">
        <f>SUM($BV192:CB192)</f>
        <v>315349.37166396959</v>
      </c>
      <c r="CQ192" s="112">
        <f>SUM($BV192:CC192)</f>
        <v>436923.51114916959</v>
      </c>
      <c r="CR192" s="112">
        <f>SUM($BV192:CD192)</f>
        <v>436923.51114916959</v>
      </c>
      <c r="CS192" s="112">
        <f>SUM($BV192:CE192)</f>
        <v>436923.51114916959</v>
      </c>
      <c r="CT192" s="112">
        <f>SUM($BV192:CF192)</f>
        <v>436923.51114916959</v>
      </c>
      <c r="CU192" s="112">
        <f>SUM($BV192:CG192)</f>
        <v>436923.51114916959</v>
      </c>
      <c r="CV192" s="132">
        <f t="shared" si="162"/>
        <v>268277.20136236137</v>
      </c>
    </row>
    <row r="193" spans="1:100" s="94" customFormat="1" ht="14.4">
      <c r="A193" s="154" t="s">
        <v>864</v>
      </c>
      <c r="B193" s="154" t="s">
        <v>62</v>
      </c>
      <c r="C193" s="154" t="s">
        <v>21</v>
      </c>
      <c r="D193" s="137" t="s">
        <v>731</v>
      </c>
      <c r="E193" s="105" t="s">
        <v>51</v>
      </c>
      <c r="F193" t="s">
        <v>171</v>
      </c>
      <c r="G193" t="s">
        <v>172</v>
      </c>
      <c r="H193" t="s">
        <v>173</v>
      </c>
      <c r="I193" t="s">
        <v>174</v>
      </c>
      <c r="J193" t="s">
        <v>823</v>
      </c>
      <c r="K193" s="154" t="s">
        <v>239</v>
      </c>
      <c r="L193" s="154" t="s">
        <v>48</v>
      </c>
      <c r="M193" s="119" t="str">
        <f t="shared" si="130"/>
        <v>GD.AN</v>
      </c>
      <c r="N193" s="118">
        <v>0</v>
      </c>
      <c r="O193" s="118">
        <v>0.68679999999999997</v>
      </c>
      <c r="P193" s="117">
        <f t="shared" si="163"/>
        <v>0</v>
      </c>
      <c r="Q193" s="117">
        <f t="shared" si="164"/>
        <v>1402399.5843999998</v>
      </c>
      <c r="R193" s="112">
        <v>9044</v>
      </c>
      <c r="S193" s="112">
        <v>3970</v>
      </c>
      <c r="T193" s="112">
        <v>216873</v>
      </c>
      <c r="U193" s="112">
        <v>318181</v>
      </c>
      <c r="V193" s="112">
        <v>204320</v>
      </c>
      <c r="W193" s="112">
        <v>237772</v>
      </c>
      <c r="X193" s="112">
        <v>175295</v>
      </c>
      <c r="Y193" s="112">
        <v>175295</v>
      </c>
      <c r="Z193" s="112">
        <v>175297</v>
      </c>
      <c r="AA193" s="112">
        <v>175295</v>
      </c>
      <c r="AB193" s="112">
        <v>175295</v>
      </c>
      <c r="AC193" s="112">
        <v>175296</v>
      </c>
      <c r="AD193" s="112">
        <f t="shared" si="133"/>
        <v>2041933</v>
      </c>
      <c r="AE193" s="96"/>
      <c r="AF193" s="112">
        <f>SUM($R193:R193)</f>
        <v>9044</v>
      </c>
      <c r="AG193" s="112">
        <f>SUM($R193:S193)</f>
        <v>13014</v>
      </c>
      <c r="AH193" s="112">
        <f>SUM($R193:T193)</f>
        <v>229887</v>
      </c>
      <c r="AI193" s="112">
        <f>SUM($R193:U193)</f>
        <v>548068</v>
      </c>
      <c r="AJ193" s="112">
        <f>SUM($R193:V193)</f>
        <v>752388</v>
      </c>
      <c r="AK193" s="112">
        <f>SUM($R193:W193)</f>
        <v>990160</v>
      </c>
      <c r="AL193" s="112">
        <f>SUM($R193:X193)</f>
        <v>1165455</v>
      </c>
      <c r="AM193" s="112">
        <f>SUM($R193:Y193)</f>
        <v>1340750</v>
      </c>
      <c r="AN193" s="112">
        <f>SUM($R193:Z193)</f>
        <v>1516047</v>
      </c>
      <c r="AO193" s="112">
        <f>SUM($R193:AA193)</f>
        <v>1691342</v>
      </c>
      <c r="AP193" s="112">
        <f>SUM($R193:AB193)</f>
        <v>1866637</v>
      </c>
      <c r="AQ193" s="112">
        <f>SUM($R193:AC193)</f>
        <v>2041933</v>
      </c>
      <c r="AR193" s="132">
        <f t="shared" si="165"/>
        <v>928646.54166666663</v>
      </c>
      <c r="AT193" s="112">
        <f t="shared" si="166"/>
        <v>0</v>
      </c>
      <c r="AU193" s="112">
        <f t="shared" si="167"/>
        <v>0</v>
      </c>
      <c r="AV193" s="112">
        <f t="shared" si="168"/>
        <v>0</v>
      </c>
      <c r="AW193" s="112">
        <f t="shared" si="169"/>
        <v>0</v>
      </c>
      <c r="AX193" s="112">
        <f t="shared" si="170"/>
        <v>0</v>
      </c>
      <c r="AY193" s="112">
        <f t="shared" si="171"/>
        <v>0</v>
      </c>
      <c r="AZ193" s="112">
        <f t="shared" si="172"/>
        <v>0</v>
      </c>
      <c r="BA193" s="112">
        <f t="shared" si="173"/>
        <v>0</v>
      </c>
      <c r="BB193" s="112">
        <f t="shared" si="174"/>
        <v>0</v>
      </c>
      <c r="BC193" s="112">
        <f t="shared" si="175"/>
        <v>0</v>
      </c>
      <c r="BD193" s="112">
        <f t="shared" si="176"/>
        <v>0</v>
      </c>
      <c r="BE193" s="112">
        <f t="shared" si="177"/>
        <v>0</v>
      </c>
      <c r="BF193" s="112">
        <f t="shared" si="178"/>
        <v>0</v>
      </c>
      <c r="BG193" s="96"/>
      <c r="BH193" s="112">
        <f>SUM($AT193:AT193)</f>
        <v>0</v>
      </c>
      <c r="BI193" s="112">
        <f>SUM($AT193:AU193)</f>
        <v>0</v>
      </c>
      <c r="BJ193" s="112">
        <f>SUM($AT193:AV193)</f>
        <v>0</v>
      </c>
      <c r="BK193" s="112">
        <f>SUM($AT193:AW193)</f>
        <v>0</v>
      </c>
      <c r="BL193" s="112">
        <f>SUM($AT193:AX193)</f>
        <v>0</v>
      </c>
      <c r="BM193" s="112">
        <f>SUM($AT193:AY193)</f>
        <v>0</v>
      </c>
      <c r="BN193" s="112">
        <f>SUM($AT193:AZ193)</f>
        <v>0</v>
      </c>
      <c r="BO193" s="112">
        <f>SUM($AT193:BA193)</f>
        <v>0</v>
      </c>
      <c r="BP193" s="112">
        <f>SUM($AT193:BB193)</f>
        <v>0</v>
      </c>
      <c r="BQ193" s="112">
        <f>SUM($AT193:BC193)</f>
        <v>0</v>
      </c>
      <c r="BR193" s="112">
        <f>SUM($AT193:BD193)</f>
        <v>0</v>
      </c>
      <c r="BS193" s="112">
        <f>SUM($AT193:BE193)</f>
        <v>0</v>
      </c>
      <c r="BT193" s="132">
        <f t="shared" si="179"/>
        <v>0</v>
      </c>
      <c r="BV193" s="112">
        <f t="shared" si="180"/>
        <v>6211.4191999999994</v>
      </c>
      <c r="BW193" s="112">
        <f t="shared" si="181"/>
        <v>2726.596</v>
      </c>
      <c r="BX193" s="112">
        <f t="shared" si="182"/>
        <v>148948.37639999998</v>
      </c>
      <c r="BY193" s="112">
        <f t="shared" si="183"/>
        <v>218526.7108</v>
      </c>
      <c r="BZ193" s="112">
        <f t="shared" si="184"/>
        <v>140326.976</v>
      </c>
      <c r="CA193" s="112">
        <f t="shared" si="185"/>
        <v>163301.80959999998</v>
      </c>
      <c r="CB193" s="112">
        <f t="shared" si="186"/>
        <v>120392.606</v>
      </c>
      <c r="CC193" s="112">
        <f t="shared" si="187"/>
        <v>120392.606</v>
      </c>
      <c r="CD193" s="112">
        <f t="shared" si="188"/>
        <v>120393.97959999999</v>
      </c>
      <c r="CE193" s="112">
        <f t="shared" si="189"/>
        <v>120392.606</v>
      </c>
      <c r="CF193" s="112">
        <f t="shared" si="190"/>
        <v>120392.606</v>
      </c>
      <c r="CG193" s="112">
        <f t="shared" si="191"/>
        <v>120393.2928</v>
      </c>
      <c r="CH193" s="112">
        <f t="shared" si="192"/>
        <v>1402399.5843999998</v>
      </c>
      <c r="CI193" s="96"/>
      <c r="CJ193" s="112">
        <f>SUM($BV193:BV193)</f>
        <v>6211.4191999999994</v>
      </c>
      <c r="CK193" s="112">
        <f>SUM($BV193:BW193)</f>
        <v>8938.0151999999998</v>
      </c>
      <c r="CL193" s="112">
        <f>SUM($BV193:BX193)</f>
        <v>157886.39159999997</v>
      </c>
      <c r="CM193" s="112">
        <f>SUM($BV193:BY193)</f>
        <v>376413.10239999997</v>
      </c>
      <c r="CN193" s="112">
        <f>SUM($BV193:BZ193)</f>
        <v>516740.0784</v>
      </c>
      <c r="CO193" s="112">
        <f>SUM($BV193:CA193)</f>
        <v>680041.88800000004</v>
      </c>
      <c r="CP193" s="112">
        <f>SUM($BV193:CB193)</f>
        <v>800434.49400000006</v>
      </c>
      <c r="CQ193" s="112">
        <f>SUM($BV193:CC193)</f>
        <v>920827.10000000009</v>
      </c>
      <c r="CR193" s="112">
        <f>SUM($BV193:CD193)</f>
        <v>1041221.0796000001</v>
      </c>
      <c r="CS193" s="112">
        <f>SUM($BV193:CE193)</f>
        <v>1161613.6856</v>
      </c>
      <c r="CT193" s="112">
        <f>SUM($BV193:CF193)</f>
        <v>1282006.2915999999</v>
      </c>
      <c r="CU193" s="112">
        <f>SUM($BV193:CG193)</f>
        <v>1402399.5843999998</v>
      </c>
      <c r="CV193" s="132">
        <f t="shared" si="162"/>
        <v>637794.44481666677</v>
      </c>
    </row>
    <row r="194" spans="1:100" s="94" customFormat="1" ht="14.4">
      <c r="A194" s="154" t="s">
        <v>509</v>
      </c>
      <c r="B194" s="154" t="s">
        <v>60</v>
      </c>
      <c r="C194" s="154" t="s">
        <v>20</v>
      </c>
      <c r="D194" s="137" t="s">
        <v>583</v>
      </c>
      <c r="E194" s="105" t="s">
        <v>57</v>
      </c>
      <c r="F194" t="s">
        <v>235</v>
      </c>
      <c r="G194" t="s">
        <v>236</v>
      </c>
      <c r="H194" t="s">
        <v>237</v>
      </c>
      <c r="I194" t="s">
        <v>67</v>
      </c>
      <c r="J194" t="s">
        <v>824</v>
      </c>
      <c r="K194" s="154" t="s">
        <v>239</v>
      </c>
      <c r="L194" s="154" t="s">
        <v>44</v>
      </c>
      <c r="M194" s="119" t="str">
        <f t="shared" si="130"/>
        <v>CD.AA</v>
      </c>
      <c r="N194" s="118">
        <v>0.48309143579999997</v>
      </c>
      <c r="O194" s="118">
        <v>0.15158870260000001</v>
      </c>
      <c r="P194" s="117">
        <f t="shared" si="163"/>
        <v>20709.149177131327</v>
      </c>
      <c r="Q194" s="117">
        <f t="shared" si="164"/>
        <v>6498.2999553957225</v>
      </c>
      <c r="R194" s="112">
        <v>0</v>
      </c>
      <c r="S194" s="112">
        <v>0</v>
      </c>
      <c r="T194" s="112">
        <v>0</v>
      </c>
      <c r="U194" s="112">
        <v>42867.97</v>
      </c>
      <c r="V194" s="112">
        <v>0</v>
      </c>
      <c r="W194" s="112">
        <v>0</v>
      </c>
      <c r="X194" s="112">
        <v>0</v>
      </c>
      <c r="Y194" s="112">
        <v>0</v>
      </c>
      <c r="Z194" s="112">
        <v>0</v>
      </c>
      <c r="AA194" s="112">
        <v>0</v>
      </c>
      <c r="AB194" s="112">
        <v>0</v>
      </c>
      <c r="AC194" s="112">
        <v>0</v>
      </c>
      <c r="AD194" s="112">
        <f t="shared" si="133"/>
        <v>42867.97</v>
      </c>
      <c r="AE194" s="96"/>
      <c r="AF194" s="112">
        <f>SUM($R194:R194)</f>
        <v>0</v>
      </c>
      <c r="AG194" s="112">
        <f>SUM($R194:S194)</f>
        <v>0</v>
      </c>
      <c r="AH194" s="112">
        <f>SUM($R194:T194)</f>
        <v>0</v>
      </c>
      <c r="AI194" s="112">
        <f>SUM($R194:U194)</f>
        <v>42867.97</v>
      </c>
      <c r="AJ194" s="112">
        <f>SUM($R194:V194)</f>
        <v>42867.97</v>
      </c>
      <c r="AK194" s="112">
        <f>SUM($R194:W194)</f>
        <v>42867.97</v>
      </c>
      <c r="AL194" s="112">
        <f>SUM($R194:X194)</f>
        <v>42867.97</v>
      </c>
      <c r="AM194" s="112">
        <f>SUM($R194:Y194)</f>
        <v>42867.97</v>
      </c>
      <c r="AN194" s="112">
        <f>SUM($R194:Z194)</f>
        <v>42867.97</v>
      </c>
      <c r="AO194" s="112">
        <f>SUM($R194:AA194)</f>
        <v>42867.97</v>
      </c>
      <c r="AP194" s="112">
        <f>SUM($R194:AB194)</f>
        <v>42867.97</v>
      </c>
      <c r="AQ194" s="112">
        <f>SUM($R194:AC194)</f>
        <v>42867.97</v>
      </c>
      <c r="AR194" s="132">
        <f t="shared" si="165"/>
        <v>30364.812083333334</v>
      </c>
      <c r="AT194" s="112">
        <f t="shared" si="166"/>
        <v>0</v>
      </c>
      <c r="AU194" s="112">
        <f t="shared" si="167"/>
        <v>0</v>
      </c>
      <c r="AV194" s="112">
        <f t="shared" si="168"/>
        <v>0</v>
      </c>
      <c r="AW194" s="112">
        <f t="shared" si="169"/>
        <v>20709.149177131327</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20709.149177131327</v>
      </c>
      <c r="BG194" s="96"/>
      <c r="BH194" s="112">
        <f>SUM($AT194:AT194)</f>
        <v>0</v>
      </c>
      <c r="BI194" s="112">
        <f>SUM($AT194:AU194)</f>
        <v>0</v>
      </c>
      <c r="BJ194" s="112">
        <f>SUM($AT194:AV194)</f>
        <v>0</v>
      </c>
      <c r="BK194" s="112">
        <f>SUM($AT194:AW194)</f>
        <v>20709.149177131327</v>
      </c>
      <c r="BL194" s="112">
        <f>SUM($AT194:AX194)</f>
        <v>20709.149177131327</v>
      </c>
      <c r="BM194" s="112">
        <f>SUM($AT194:AY194)</f>
        <v>20709.149177131327</v>
      </c>
      <c r="BN194" s="112">
        <f>SUM($AT194:AZ194)</f>
        <v>20709.149177131327</v>
      </c>
      <c r="BO194" s="112">
        <f>SUM($AT194:BA194)</f>
        <v>20709.149177131327</v>
      </c>
      <c r="BP194" s="112">
        <f>SUM($AT194:BB194)</f>
        <v>20709.149177131327</v>
      </c>
      <c r="BQ194" s="112">
        <f>SUM($AT194:BC194)</f>
        <v>20709.149177131327</v>
      </c>
      <c r="BR194" s="112">
        <f>SUM($AT194:BD194)</f>
        <v>20709.149177131327</v>
      </c>
      <c r="BS194" s="112">
        <f>SUM($AT194:BE194)</f>
        <v>20709.149177131327</v>
      </c>
      <c r="BT194" s="132">
        <f t="shared" si="179"/>
        <v>14668.980667134689</v>
      </c>
      <c r="BV194" s="112">
        <f t="shared" si="180"/>
        <v>0</v>
      </c>
      <c r="BW194" s="112">
        <f t="shared" si="181"/>
        <v>0</v>
      </c>
      <c r="BX194" s="112">
        <f t="shared" si="182"/>
        <v>0</v>
      </c>
      <c r="BY194" s="112">
        <f t="shared" si="183"/>
        <v>6498.2999553957225</v>
      </c>
      <c r="BZ194" s="112">
        <f t="shared" si="184"/>
        <v>0</v>
      </c>
      <c r="CA194" s="112">
        <f t="shared" si="185"/>
        <v>0</v>
      </c>
      <c r="CB194" s="112">
        <f t="shared" si="186"/>
        <v>0</v>
      </c>
      <c r="CC194" s="112">
        <f t="shared" si="187"/>
        <v>0</v>
      </c>
      <c r="CD194" s="112">
        <f t="shared" si="188"/>
        <v>0</v>
      </c>
      <c r="CE194" s="112">
        <f t="shared" si="189"/>
        <v>0</v>
      </c>
      <c r="CF194" s="112">
        <f t="shared" si="190"/>
        <v>0</v>
      </c>
      <c r="CG194" s="112">
        <f t="shared" si="191"/>
        <v>0</v>
      </c>
      <c r="CH194" s="112">
        <f t="shared" si="192"/>
        <v>6498.2999553957225</v>
      </c>
      <c r="CI194" s="96"/>
      <c r="CJ194" s="112">
        <f>SUM($BV194:BV194)</f>
        <v>0</v>
      </c>
      <c r="CK194" s="112">
        <f>SUM($BV194:BW194)</f>
        <v>0</v>
      </c>
      <c r="CL194" s="112">
        <f>SUM($BV194:BX194)</f>
        <v>0</v>
      </c>
      <c r="CM194" s="112">
        <f>SUM($BV194:BY194)</f>
        <v>6498.2999553957225</v>
      </c>
      <c r="CN194" s="112">
        <f>SUM($BV194:BZ194)</f>
        <v>6498.2999553957225</v>
      </c>
      <c r="CO194" s="112">
        <f>SUM($BV194:CA194)</f>
        <v>6498.2999553957225</v>
      </c>
      <c r="CP194" s="112">
        <f>SUM($BV194:CB194)</f>
        <v>6498.2999553957225</v>
      </c>
      <c r="CQ194" s="112">
        <f>SUM($BV194:CC194)</f>
        <v>6498.2999553957225</v>
      </c>
      <c r="CR194" s="112">
        <f>SUM($BV194:CD194)</f>
        <v>6498.2999553957225</v>
      </c>
      <c r="CS194" s="112">
        <f>SUM($BV194:CE194)</f>
        <v>6498.2999553957225</v>
      </c>
      <c r="CT194" s="112">
        <f>SUM($BV194:CF194)</f>
        <v>6498.2999553957225</v>
      </c>
      <c r="CU194" s="112">
        <f>SUM($BV194:CG194)</f>
        <v>6498.2999553957225</v>
      </c>
      <c r="CV194" s="132">
        <f t="shared" si="162"/>
        <v>4602.9624684053024</v>
      </c>
    </row>
    <row r="195" spans="1:100" s="94" customFormat="1" ht="14.4">
      <c r="A195" s="154" t="s">
        <v>509</v>
      </c>
      <c r="B195" s="154" t="s">
        <v>60</v>
      </c>
      <c r="C195" s="154" t="s">
        <v>21</v>
      </c>
      <c r="D195" s="137" t="s">
        <v>583</v>
      </c>
      <c r="E195" s="105" t="s">
        <v>57</v>
      </c>
      <c r="F195" t="s">
        <v>235</v>
      </c>
      <c r="G195" t="s">
        <v>236</v>
      </c>
      <c r="H195" t="s">
        <v>237</v>
      </c>
      <c r="I195" t="s">
        <v>67</v>
      </c>
      <c r="J195" t="s">
        <v>824</v>
      </c>
      <c r="K195" s="154" t="s">
        <v>239</v>
      </c>
      <c r="L195" s="154" t="s">
        <v>44</v>
      </c>
      <c r="M195" s="119" t="str">
        <f t="shared" si="130"/>
        <v>CD.AN</v>
      </c>
      <c r="N195" s="118">
        <v>0.53495551019999998</v>
      </c>
      <c r="O195" s="118">
        <v>0.16465544260000001</v>
      </c>
      <c r="P195" s="117">
        <f t="shared" si="163"/>
        <v>249230.52963818004</v>
      </c>
      <c r="Q195" s="117">
        <f t="shared" si="164"/>
        <v>76711.35708400252</v>
      </c>
      <c r="R195" s="112">
        <v>58845.11</v>
      </c>
      <c r="S195" s="112">
        <v>112844.89</v>
      </c>
      <c r="T195" s="112">
        <v>0</v>
      </c>
      <c r="U195" s="112">
        <v>86124.18</v>
      </c>
      <c r="V195" s="112">
        <v>0</v>
      </c>
      <c r="W195" s="112">
        <v>0</v>
      </c>
      <c r="X195" s="112">
        <v>139428.02000000002</v>
      </c>
      <c r="Y195" s="112">
        <v>68648</v>
      </c>
      <c r="Z195" s="112">
        <v>0</v>
      </c>
      <c r="AA195" s="112">
        <v>0</v>
      </c>
      <c r="AB195" s="112">
        <v>0</v>
      </c>
      <c r="AC195" s="112">
        <v>0</v>
      </c>
      <c r="AD195" s="112">
        <f t="shared" si="133"/>
        <v>465890.2</v>
      </c>
      <c r="AE195" s="96"/>
      <c r="AF195" s="112">
        <f>SUM($R195:R195)</f>
        <v>58845.11</v>
      </c>
      <c r="AG195" s="112">
        <f>SUM($R195:S195)</f>
        <v>171690</v>
      </c>
      <c r="AH195" s="112">
        <f>SUM($R195:T195)</f>
        <v>171690</v>
      </c>
      <c r="AI195" s="112">
        <f>SUM($R195:U195)</f>
        <v>257814.18</v>
      </c>
      <c r="AJ195" s="112">
        <f>SUM($R195:V195)</f>
        <v>257814.18</v>
      </c>
      <c r="AK195" s="112">
        <f>SUM($R195:W195)</f>
        <v>257814.18</v>
      </c>
      <c r="AL195" s="112">
        <f>SUM($R195:X195)</f>
        <v>397242.2</v>
      </c>
      <c r="AM195" s="112">
        <f>SUM($R195:Y195)</f>
        <v>465890.2</v>
      </c>
      <c r="AN195" s="112">
        <f>SUM($R195:Z195)</f>
        <v>465890.2</v>
      </c>
      <c r="AO195" s="112">
        <f>SUM($R195:AA195)</f>
        <v>465890.2</v>
      </c>
      <c r="AP195" s="112">
        <f>SUM($R195:AB195)</f>
        <v>465890.2</v>
      </c>
      <c r="AQ195" s="112">
        <f>SUM($R195:AC195)</f>
        <v>465890.2</v>
      </c>
      <c r="AR195" s="132">
        <f t="shared" ref="AR195:AR202" si="193">(((0+AQ195)/2)+SUM(AF195:AP195))/12</f>
        <v>305784.64583333337</v>
      </c>
      <c r="AT195" s="112">
        <f t="shared" ref="AT195:AT200" si="194">R195*$N195</f>
        <v>31479.51584282512</v>
      </c>
      <c r="AU195" s="112">
        <f t="shared" ref="AU195:AU200" si="195">S195*$N195</f>
        <v>60366.995703412875</v>
      </c>
      <c r="AV195" s="112">
        <f t="shared" ref="AV195:AV200" si="196">T195*$N195</f>
        <v>0</v>
      </c>
      <c r="AW195" s="112">
        <f t="shared" ref="AW195:AW200" si="197">U195*$N195</f>
        <v>46072.604652456634</v>
      </c>
      <c r="AX195" s="112">
        <f t="shared" ref="AX195:AX200" si="198">V195*$N195</f>
        <v>0</v>
      </c>
      <c r="AY195" s="112">
        <f t="shared" ref="AY195:AY200" si="199">W195*$N195</f>
        <v>0</v>
      </c>
      <c r="AZ195" s="112">
        <f t="shared" ref="AZ195:AZ200" si="200">X195*$N195</f>
        <v>74587.787575275812</v>
      </c>
      <c r="BA195" s="112">
        <f t="shared" ref="BA195:BA200" si="201">Y195*$N195</f>
        <v>36723.6258642096</v>
      </c>
      <c r="BB195" s="112">
        <f t="shared" ref="BB195:BB200" si="202">Z195*$N195</f>
        <v>0</v>
      </c>
      <c r="BC195" s="112">
        <f t="shared" ref="BC195:BC200" si="203">AA195*$N195</f>
        <v>0</v>
      </c>
      <c r="BD195" s="112">
        <f t="shared" ref="BD195:BD200" si="204">AB195*$N195</f>
        <v>0</v>
      </c>
      <c r="BE195" s="112">
        <f t="shared" ref="BE195:BE202" si="205">AC195*$N195</f>
        <v>0</v>
      </c>
      <c r="BF195" s="112">
        <f t="shared" ref="BF195:BF200" si="206">SUM(AT195:BE195)</f>
        <v>249230.52963818004</v>
      </c>
      <c r="BG195" s="96"/>
      <c r="BH195" s="112">
        <f>SUM($AT195:AT195)</f>
        <v>31479.51584282512</v>
      </c>
      <c r="BI195" s="112">
        <f>SUM($AT195:AU195)</f>
        <v>91846.511546237991</v>
      </c>
      <c r="BJ195" s="112">
        <f>SUM($AT195:AV195)</f>
        <v>91846.511546237991</v>
      </c>
      <c r="BK195" s="112">
        <f>SUM($AT195:AW195)</f>
        <v>137919.11619869462</v>
      </c>
      <c r="BL195" s="112">
        <f>SUM($AT195:AX195)</f>
        <v>137919.11619869462</v>
      </c>
      <c r="BM195" s="112">
        <f>SUM($AT195:AY195)</f>
        <v>137919.11619869462</v>
      </c>
      <c r="BN195" s="112">
        <f>SUM($AT195:AZ195)</f>
        <v>212506.90377397044</v>
      </c>
      <c r="BO195" s="112">
        <f>SUM($AT195:BA195)</f>
        <v>249230.52963818004</v>
      </c>
      <c r="BP195" s="112">
        <f>SUM($AT195:BB195)</f>
        <v>249230.52963818004</v>
      </c>
      <c r="BQ195" s="112">
        <f>SUM($AT195:BC195)</f>
        <v>249230.52963818004</v>
      </c>
      <c r="BR195" s="112">
        <f>SUM($AT195:BD195)</f>
        <v>249230.52963818004</v>
      </c>
      <c r="BS195" s="112">
        <f>SUM($AT195:BE195)</f>
        <v>249230.52963818004</v>
      </c>
      <c r="BT195" s="132">
        <f t="shared" ref="BT195:BT200" si="207">(((0+BS195)/2)+SUM(BH195:BR195))/12</f>
        <v>163581.18122309711</v>
      </c>
      <c r="BV195" s="112">
        <f t="shared" ref="BV195:BV200" si="208">$O195*R195</f>
        <v>9689.167631895687</v>
      </c>
      <c r="BW195" s="112">
        <f t="shared" ref="BW195:BW200" si="209">$O195*S195</f>
        <v>18580.525308098313</v>
      </c>
      <c r="BX195" s="112">
        <f t="shared" ref="BX195:BX200" si="210">$O195*T195</f>
        <v>0</v>
      </c>
      <c r="BY195" s="112">
        <f t="shared" ref="BY195:BY200" si="211">$O195*U195</f>
        <v>14180.814976462067</v>
      </c>
      <c r="BZ195" s="112">
        <f t="shared" ref="BZ195:BZ200" si="212">$O195*V195</f>
        <v>0</v>
      </c>
      <c r="CA195" s="112">
        <f t="shared" ref="CA195:CA200" si="213">$O195*W195</f>
        <v>0</v>
      </c>
      <c r="CB195" s="112">
        <f t="shared" ref="CB195:CB200" si="214">$O195*X195</f>
        <v>22957.582343941656</v>
      </c>
      <c r="CC195" s="112">
        <f t="shared" ref="CC195:CC200" si="215">$O195*Y195</f>
        <v>11303.266823604801</v>
      </c>
      <c r="CD195" s="112">
        <f t="shared" ref="CD195:CD200" si="216">$O195*Z195</f>
        <v>0</v>
      </c>
      <c r="CE195" s="112">
        <f t="shared" ref="CE195:CE200" si="217">$O195*AA195</f>
        <v>0</v>
      </c>
      <c r="CF195" s="112">
        <f t="shared" ref="CF195:CF200" si="218">$O195*AB195</f>
        <v>0</v>
      </c>
      <c r="CG195" s="112">
        <f t="shared" ref="CG195:CG200" si="219">$O195*AC195</f>
        <v>0</v>
      </c>
      <c r="CH195" s="112">
        <f t="shared" ref="CH195:CH200" si="220">SUM(BV195:CG195)</f>
        <v>76711.35708400252</v>
      </c>
      <c r="CI195" s="96"/>
      <c r="CJ195" s="112">
        <f>SUM($BV195:BV195)</f>
        <v>9689.167631895687</v>
      </c>
      <c r="CK195" s="112">
        <f>SUM($BV195:BW195)</f>
        <v>28269.692939993998</v>
      </c>
      <c r="CL195" s="112">
        <f>SUM($BV195:BX195)</f>
        <v>28269.692939993998</v>
      </c>
      <c r="CM195" s="112">
        <f>SUM($BV195:BY195)</f>
        <v>42450.507916456067</v>
      </c>
      <c r="CN195" s="112">
        <f>SUM($BV195:BZ195)</f>
        <v>42450.507916456067</v>
      </c>
      <c r="CO195" s="112">
        <f>SUM($BV195:CA195)</f>
        <v>42450.507916456067</v>
      </c>
      <c r="CP195" s="112">
        <f>SUM($BV195:CB195)</f>
        <v>65408.090260397723</v>
      </c>
      <c r="CQ195" s="112">
        <f>SUM($BV195:CC195)</f>
        <v>76711.35708400252</v>
      </c>
      <c r="CR195" s="112">
        <f>SUM($BV195:CD195)</f>
        <v>76711.35708400252</v>
      </c>
      <c r="CS195" s="112">
        <f>SUM($BV195:CE195)</f>
        <v>76711.35708400252</v>
      </c>
      <c r="CT195" s="112">
        <f>SUM($BV195:CF195)</f>
        <v>76711.35708400252</v>
      </c>
      <c r="CU195" s="112">
        <f>SUM($BV195:CG195)</f>
        <v>76711.35708400252</v>
      </c>
      <c r="CV195" s="132">
        <f t="shared" si="162"/>
        <v>50349.106199971742</v>
      </c>
    </row>
    <row r="196" spans="1:100" s="94" customFormat="1" ht="14.4">
      <c r="A196" s="154" t="s">
        <v>509</v>
      </c>
      <c r="B196" s="154" t="s">
        <v>267</v>
      </c>
      <c r="C196" s="154" t="s">
        <v>21</v>
      </c>
      <c r="D196" s="137" t="s">
        <v>583</v>
      </c>
      <c r="E196" s="105" t="s">
        <v>57</v>
      </c>
      <c r="F196" t="s">
        <v>235</v>
      </c>
      <c r="G196" t="s">
        <v>236</v>
      </c>
      <c r="H196" t="s">
        <v>237</v>
      </c>
      <c r="I196" t="s">
        <v>67</v>
      </c>
      <c r="J196" t="s">
        <v>824</v>
      </c>
      <c r="K196" s="154" t="s">
        <v>239</v>
      </c>
      <c r="L196" s="154" t="s">
        <v>44</v>
      </c>
      <c r="M196" s="119" t="str">
        <f t="shared" ref="M196:M200" si="221">B196&amp;"."&amp;C196</f>
        <v>ED.AN</v>
      </c>
      <c r="N196" s="118">
        <v>0.69189000000000001</v>
      </c>
      <c r="O196" s="118">
        <v>0</v>
      </c>
      <c r="P196" s="117">
        <f t="shared" ref="P196:P200" si="222">AD196*N196</f>
        <v>2108961.4497252</v>
      </c>
      <c r="Q196" s="117">
        <f t="shared" ref="Q196:Q200" si="223">AD196*O196</f>
        <v>0</v>
      </c>
      <c r="R196" s="112">
        <v>171653.41</v>
      </c>
      <c r="S196" s="112">
        <v>248804.46</v>
      </c>
      <c r="T196" s="112">
        <v>91274.37999999999</v>
      </c>
      <c r="U196" s="112">
        <v>144474.37</v>
      </c>
      <c r="V196" s="112">
        <v>0</v>
      </c>
      <c r="W196" s="112">
        <v>142029.22</v>
      </c>
      <c r="X196" s="112">
        <v>202024.84000000003</v>
      </c>
      <c r="Y196" s="112">
        <v>379914</v>
      </c>
      <c r="Z196" s="112">
        <v>0</v>
      </c>
      <c r="AA196" s="112">
        <v>194241</v>
      </c>
      <c r="AB196" s="112">
        <v>94809</v>
      </c>
      <c r="AC196" s="112">
        <v>1378892</v>
      </c>
      <c r="AD196" s="112">
        <f t="shared" ref="AD196:AD202" si="224">SUM(R196:AC196)</f>
        <v>3048116.6799999997</v>
      </c>
      <c r="AE196" s="96"/>
      <c r="AF196" s="112">
        <f>SUM($R196:R196)</f>
        <v>171653.41</v>
      </c>
      <c r="AG196" s="112">
        <f>SUM($R196:S196)</f>
        <v>420457.87</v>
      </c>
      <c r="AH196" s="112">
        <f>SUM($R196:T196)</f>
        <v>511732.25</v>
      </c>
      <c r="AI196" s="112">
        <f>SUM($R196:U196)</f>
        <v>656206.62</v>
      </c>
      <c r="AJ196" s="112">
        <f>SUM($R196:V196)</f>
        <v>656206.62</v>
      </c>
      <c r="AK196" s="112">
        <f>SUM($R196:W196)</f>
        <v>798235.84</v>
      </c>
      <c r="AL196" s="112">
        <f>SUM($R196:X196)</f>
        <v>1000260.6799999999</v>
      </c>
      <c r="AM196" s="112">
        <f>SUM($R196:Y196)</f>
        <v>1380174.68</v>
      </c>
      <c r="AN196" s="112">
        <f>SUM($R196:Z196)</f>
        <v>1380174.68</v>
      </c>
      <c r="AO196" s="112">
        <f>SUM($R196:AA196)</f>
        <v>1574415.68</v>
      </c>
      <c r="AP196" s="112">
        <f>SUM($R196:AB196)</f>
        <v>1669224.68</v>
      </c>
      <c r="AQ196" s="112">
        <f>SUM($R196:AC196)</f>
        <v>3048116.6799999997</v>
      </c>
      <c r="AR196" s="132">
        <f t="shared" si="193"/>
        <v>978566.77916666667</v>
      </c>
      <c r="AT196" s="112">
        <f t="shared" si="194"/>
        <v>118765.2778449</v>
      </c>
      <c r="AU196" s="112">
        <f t="shared" si="195"/>
        <v>172145.31782940001</v>
      </c>
      <c r="AV196" s="112">
        <f t="shared" si="196"/>
        <v>63151.83077819999</v>
      </c>
      <c r="AW196" s="112">
        <f t="shared" si="197"/>
        <v>99960.371859299994</v>
      </c>
      <c r="AX196" s="112">
        <f t="shared" si="198"/>
        <v>0</v>
      </c>
      <c r="AY196" s="112">
        <f t="shared" si="199"/>
        <v>98268.597025800002</v>
      </c>
      <c r="AZ196" s="112">
        <f t="shared" si="200"/>
        <v>139778.96654760002</v>
      </c>
      <c r="BA196" s="112">
        <f t="shared" si="201"/>
        <v>262858.69746</v>
      </c>
      <c r="BB196" s="112">
        <f t="shared" si="202"/>
        <v>0</v>
      </c>
      <c r="BC196" s="112">
        <f t="shared" si="203"/>
        <v>134393.40549</v>
      </c>
      <c r="BD196" s="112">
        <f t="shared" si="204"/>
        <v>65597.399009999994</v>
      </c>
      <c r="BE196" s="112">
        <f t="shared" si="205"/>
        <v>954041.58588000003</v>
      </c>
      <c r="BF196" s="112">
        <f t="shared" si="206"/>
        <v>2108961.4497252</v>
      </c>
      <c r="BG196" s="96"/>
      <c r="BH196" s="112">
        <f>SUM($AT196:AT196)</f>
        <v>118765.2778449</v>
      </c>
      <c r="BI196" s="112">
        <f>SUM($AT196:AU196)</f>
        <v>290910.59567429998</v>
      </c>
      <c r="BJ196" s="112">
        <f>SUM($AT196:AV196)</f>
        <v>354062.42645249999</v>
      </c>
      <c r="BK196" s="112">
        <f>SUM($AT196:AW196)</f>
        <v>454022.7983118</v>
      </c>
      <c r="BL196" s="112">
        <f>SUM($AT196:AX196)</f>
        <v>454022.7983118</v>
      </c>
      <c r="BM196" s="112">
        <f>SUM($AT196:AY196)</f>
        <v>552291.39533760003</v>
      </c>
      <c r="BN196" s="112">
        <f>SUM($AT196:AZ196)</f>
        <v>692070.36188520002</v>
      </c>
      <c r="BO196" s="112">
        <f>SUM($AT196:BA196)</f>
        <v>954929.05934519996</v>
      </c>
      <c r="BP196" s="112">
        <f>SUM($AT196:BB196)</f>
        <v>954929.05934519996</v>
      </c>
      <c r="BQ196" s="112">
        <f>SUM($AT196:BC196)</f>
        <v>1089322.4648352</v>
      </c>
      <c r="BR196" s="112">
        <f>SUM($AT196:BD196)</f>
        <v>1154919.8638452</v>
      </c>
      <c r="BS196" s="112">
        <f>SUM($AT196:BE196)</f>
        <v>2108961.4497252</v>
      </c>
      <c r="BT196" s="132">
        <f t="shared" si="207"/>
        <v>677060.56883762486</v>
      </c>
      <c r="BV196" s="112">
        <f t="shared" si="208"/>
        <v>0</v>
      </c>
      <c r="BW196" s="112">
        <f t="shared" si="209"/>
        <v>0</v>
      </c>
      <c r="BX196" s="112">
        <f t="shared" si="210"/>
        <v>0</v>
      </c>
      <c r="BY196" s="112">
        <f t="shared" si="211"/>
        <v>0</v>
      </c>
      <c r="BZ196" s="112">
        <f t="shared" si="212"/>
        <v>0</v>
      </c>
      <c r="CA196" s="112">
        <f t="shared" si="213"/>
        <v>0</v>
      </c>
      <c r="CB196" s="112">
        <f t="shared" si="214"/>
        <v>0</v>
      </c>
      <c r="CC196" s="112">
        <f t="shared" si="215"/>
        <v>0</v>
      </c>
      <c r="CD196" s="112">
        <f t="shared" si="216"/>
        <v>0</v>
      </c>
      <c r="CE196" s="112">
        <f t="shared" si="217"/>
        <v>0</v>
      </c>
      <c r="CF196" s="112">
        <f t="shared" si="218"/>
        <v>0</v>
      </c>
      <c r="CG196" s="112">
        <f t="shared" si="219"/>
        <v>0</v>
      </c>
      <c r="CH196" s="112">
        <f t="shared" si="220"/>
        <v>0</v>
      </c>
      <c r="CI196" s="96"/>
      <c r="CJ196" s="112">
        <f>SUM($BV196:BV196)</f>
        <v>0</v>
      </c>
      <c r="CK196" s="112">
        <f>SUM($BV196:BW196)</f>
        <v>0</v>
      </c>
      <c r="CL196" s="112">
        <f>SUM($BV196:BX196)</f>
        <v>0</v>
      </c>
      <c r="CM196" s="112">
        <f>SUM($BV196:BY196)</f>
        <v>0</v>
      </c>
      <c r="CN196" s="112">
        <f>SUM($BV196:BZ196)</f>
        <v>0</v>
      </c>
      <c r="CO196" s="112">
        <f>SUM($BV196:CA196)</f>
        <v>0</v>
      </c>
      <c r="CP196" s="112">
        <f>SUM($BV196:CB196)</f>
        <v>0</v>
      </c>
      <c r="CQ196" s="112">
        <f>SUM($BV196:CC196)</f>
        <v>0</v>
      </c>
      <c r="CR196" s="112">
        <f>SUM($BV196:CD196)</f>
        <v>0</v>
      </c>
      <c r="CS196" s="112">
        <f>SUM($BV196:CE196)</f>
        <v>0</v>
      </c>
      <c r="CT196" s="112">
        <f>SUM($BV196:CF196)</f>
        <v>0</v>
      </c>
      <c r="CU196" s="112">
        <f>SUM($BV196:CG196)</f>
        <v>0</v>
      </c>
      <c r="CV196" s="132">
        <f t="shared" ref="CV196:CV200" si="225">(((0+CU196)/2)+SUM(CJ196:CT196))/12</f>
        <v>0</v>
      </c>
    </row>
    <row r="197" spans="1:100" s="94" customFormat="1" ht="14.4">
      <c r="A197" s="154" t="s">
        <v>509</v>
      </c>
      <c r="B197" s="154" t="s">
        <v>267</v>
      </c>
      <c r="C197" s="154" t="s">
        <v>268</v>
      </c>
      <c r="D197" s="137" t="s">
        <v>583</v>
      </c>
      <c r="E197" s="105" t="s">
        <v>57</v>
      </c>
      <c r="F197" t="s">
        <v>235</v>
      </c>
      <c r="G197" t="s">
        <v>236</v>
      </c>
      <c r="H197" t="s">
        <v>237</v>
      </c>
      <c r="I197" t="s">
        <v>67</v>
      </c>
      <c r="J197" t="s">
        <v>824</v>
      </c>
      <c r="K197" s="154" t="s">
        <v>239</v>
      </c>
      <c r="L197" s="154" t="s">
        <v>44</v>
      </c>
      <c r="M197" s="119" t="str">
        <f t="shared" si="221"/>
        <v>ED.WA</v>
      </c>
      <c r="N197" s="118">
        <v>1</v>
      </c>
      <c r="O197" s="118">
        <v>0</v>
      </c>
      <c r="P197" s="117">
        <f t="shared" si="222"/>
        <v>666466.37999999989</v>
      </c>
      <c r="Q197" s="117">
        <f t="shared" si="223"/>
        <v>0</v>
      </c>
      <c r="R197" s="112">
        <v>64614.34</v>
      </c>
      <c r="S197" s="112">
        <v>688.81</v>
      </c>
      <c r="T197" s="112">
        <v>120193.08</v>
      </c>
      <c r="U197" s="112">
        <v>163622.21999999997</v>
      </c>
      <c r="V197" s="112">
        <v>670.97000000000116</v>
      </c>
      <c r="W197" s="112">
        <v>2676.7</v>
      </c>
      <c r="X197" s="112">
        <v>182038.26</v>
      </c>
      <c r="Y197" s="112">
        <v>0</v>
      </c>
      <c r="Z197" s="112">
        <v>0</v>
      </c>
      <c r="AA197" s="112">
        <v>0</v>
      </c>
      <c r="AB197" s="112">
        <v>0</v>
      </c>
      <c r="AC197" s="112">
        <v>131962</v>
      </c>
      <c r="AD197" s="112">
        <f t="shared" si="224"/>
        <v>666466.37999999989</v>
      </c>
      <c r="AE197" s="96"/>
      <c r="AF197" s="112">
        <f>SUM($R197:R197)</f>
        <v>64614.34</v>
      </c>
      <c r="AG197" s="112">
        <f>SUM($R197:S197)</f>
        <v>65303.149999999994</v>
      </c>
      <c r="AH197" s="112">
        <f>SUM($R197:T197)</f>
        <v>185496.22999999998</v>
      </c>
      <c r="AI197" s="112">
        <f>SUM($R197:U197)</f>
        <v>349118.44999999995</v>
      </c>
      <c r="AJ197" s="112">
        <f>SUM($R197:V197)</f>
        <v>349789.41999999993</v>
      </c>
      <c r="AK197" s="112">
        <f>SUM($R197:W197)</f>
        <v>352466.11999999994</v>
      </c>
      <c r="AL197" s="112">
        <f>SUM($R197:X197)</f>
        <v>534504.37999999989</v>
      </c>
      <c r="AM197" s="112">
        <f>SUM($R197:Y197)</f>
        <v>534504.37999999989</v>
      </c>
      <c r="AN197" s="112">
        <f>SUM($R197:Z197)</f>
        <v>534504.37999999989</v>
      </c>
      <c r="AO197" s="112">
        <f>SUM($R197:AA197)</f>
        <v>534504.37999999989</v>
      </c>
      <c r="AP197" s="112">
        <f>SUM($R197:AB197)</f>
        <v>534504.37999999989</v>
      </c>
      <c r="AQ197" s="112">
        <f>SUM($R197:AC197)</f>
        <v>666466.37999999989</v>
      </c>
      <c r="AR197" s="132">
        <f t="shared" si="193"/>
        <v>364378.56666666659</v>
      </c>
      <c r="AT197" s="112">
        <f t="shared" si="194"/>
        <v>64614.34</v>
      </c>
      <c r="AU197" s="112">
        <f t="shared" si="195"/>
        <v>688.81</v>
      </c>
      <c r="AV197" s="112">
        <f t="shared" si="196"/>
        <v>120193.08</v>
      </c>
      <c r="AW197" s="112">
        <f t="shared" si="197"/>
        <v>163622.21999999997</v>
      </c>
      <c r="AX197" s="112">
        <f t="shared" si="198"/>
        <v>670.97000000000116</v>
      </c>
      <c r="AY197" s="112">
        <f t="shared" si="199"/>
        <v>2676.7</v>
      </c>
      <c r="AZ197" s="112">
        <f t="shared" si="200"/>
        <v>182038.26</v>
      </c>
      <c r="BA197" s="112">
        <f t="shared" si="201"/>
        <v>0</v>
      </c>
      <c r="BB197" s="112">
        <f t="shared" si="202"/>
        <v>0</v>
      </c>
      <c r="BC197" s="112">
        <f t="shared" si="203"/>
        <v>0</v>
      </c>
      <c r="BD197" s="112">
        <f t="shared" si="204"/>
        <v>0</v>
      </c>
      <c r="BE197" s="112">
        <f t="shared" si="205"/>
        <v>131962</v>
      </c>
      <c r="BF197" s="112">
        <f t="shared" si="206"/>
        <v>666466.37999999989</v>
      </c>
      <c r="BG197" s="96"/>
      <c r="BH197" s="112">
        <f>SUM($AT197:AT197)</f>
        <v>64614.34</v>
      </c>
      <c r="BI197" s="112">
        <f>SUM($AT197:AU197)</f>
        <v>65303.149999999994</v>
      </c>
      <c r="BJ197" s="112">
        <f>SUM($AT197:AV197)</f>
        <v>185496.22999999998</v>
      </c>
      <c r="BK197" s="112">
        <f>SUM($AT197:AW197)</f>
        <v>349118.44999999995</v>
      </c>
      <c r="BL197" s="112">
        <f>SUM($AT197:AX197)</f>
        <v>349789.41999999993</v>
      </c>
      <c r="BM197" s="112">
        <f>SUM($AT197:AY197)</f>
        <v>352466.11999999994</v>
      </c>
      <c r="BN197" s="112">
        <f>SUM($AT197:AZ197)</f>
        <v>534504.37999999989</v>
      </c>
      <c r="BO197" s="112">
        <f>SUM($AT197:BA197)</f>
        <v>534504.37999999989</v>
      </c>
      <c r="BP197" s="112">
        <f>SUM($AT197:BB197)</f>
        <v>534504.37999999989</v>
      </c>
      <c r="BQ197" s="112">
        <f>SUM($AT197:BC197)</f>
        <v>534504.37999999989</v>
      </c>
      <c r="BR197" s="112">
        <f>SUM($AT197:BD197)</f>
        <v>534504.37999999989</v>
      </c>
      <c r="BS197" s="112">
        <f>SUM($AT197:BE197)</f>
        <v>666466.37999999989</v>
      </c>
      <c r="BT197" s="132">
        <f t="shared" si="207"/>
        <v>364378.56666666659</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si="225"/>
        <v>0</v>
      </c>
    </row>
    <row r="198" spans="1:100" s="94" customFormat="1" ht="14.4">
      <c r="A198" s="154" t="s">
        <v>509</v>
      </c>
      <c r="B198" s="154" t="s">
        <v>62</v>
      </c>
      <c r="C198" s="154" t="s">
        <v>20</v>
      </c>
      <c r="D198" s="137" t="s">
        <v>583</v>
      </c>
      <c r="E198" s="105" t="s">
        <v>57</v>
      </c>
      <c r="F198" t="s">
        <v>235</v>
      </c>
      <c r="G198" t="s">
        <v>236</v>
      </c>
      <c r="H198" t="s">
        <v>237</v>
      </c>
      <c r="I198" t="s">
        <v>67</v>
      </c>
      <c r="J198" t="s">
        <v>824</v>
      </c>
      <c r="K198" s="154" t="s">
        <v>239</v>
      </c>
      <c r="L198" s="154" t="s">
        <v>44</v>
      </c>
      <c r="M198" s="119" t="str">
        <f t="shared" si="221"/>
        <v>GD.AA</v>
      </c>
      <c r="N198" s="118">
        <v>0</v>
      </c>
      <c r="O198" s="118">
        <v>0.50112399760000004</v>
      </c>
      <c r="P198" s="117">
        <f t="shared" si="222"/>
        <v>0</v>
      </c>
      <c r="Q198" s="117">
        <f t="shared" si="223"/>
        <v>25175.156694550289</v>
      </c>
      <c r="R198" s="112">
        <v>50237.38</v>
      </c>
      <c r="S198" s="112">
        <v>0</v>
      </c>
      <c r="T198" s="112">
        <v>0</v>
      </c>
      <c r="U198" s="112">
        <v>0</v>
      </c>
      <c r="V198" s="112">
        <v>0</v>
      </c>
      <c r="W198" s="112">
        <v>0</v>
      </c>
      <c r="X198" s="112">
        <v>0</v>
      </c>
      <c r="Y198" s="112">
        <v>0</v>
      </c>
      <c r="Z198" s="112">
        <v>0</v>
      </c>
      <c r="AA198" s="112">
        <v>0</v>
      </c>
      <c r="AB198" s="112">
        <v>0</v>
      </c>
      <c r="AC198" s="112">
        <v>0</v>
      </c>
      <c r="AD198" s="112">
        <f t="shared" si="224"/>
        <v>50237.38</v>
      </c>
      <c r="AE198" s="96"/>
      <c r="AF198" s="112">
        <f>SUM($R198:R198)</f>
        <v>50237.38</v>
      </c>
      <c r="AG198" s="112">
        <f>SUM($R198:S198)</f>
        <v>50237.38</v>
      </c>
      <c r="AH198" s="112">
        <f>SUM($R198:T198)</f>
        <v>50237.38</v>
      </c>
      <c r="AI198" s="112">
        <f>SUM($R198:U198)</f>
        <v>50237.38</v>
      </c>
      <c r="AJ198" s="112">
        <f>SUM($R198:V198)</f>
        <v>50237.38</v>
      </c>
      <c r="AK198" s="112">
        <f>SUM($R198:W198)</f>
        <v>50237.38</v>
      </c>
      <c r="AL198" s="112">
        <f>SUM($R198:X198)</f>
        <v>50237.38</v>
      </c>
      <c r="AM198" s="112">
        <f>SUM($R198:Y198)</f>
        <v>50237.38</v>
      </c>
      <c r="AN198" s="112">
        <f>SUM($R198:Z198)</f>
        <v>50237.38</v>
      </c>
      <c r="AO198" s="112">
        <f>SUM($R198:AA198)</f>
        <v>50237.38</v>
      </c>
      <c r="AP198" s="112">
        <f>SUM($R198:AB198)</f>
        <v>50237.38</v>
      </c>
      <c r="AQ198" s="112">
        <f>SUM($R198:AC198)</f>
        <v>50237.38</v>
      </c>
      <c r="AR198" s="132">
        <f t="shared" si="193"/>
        <v>48144.155833333323</v>
      </c>
      <c r="AT198" s="112">
        <f t="shared" si="194"/>
        <v>0</v>
      </c>
      <c r="AU198" s="112">
        <f t="shared" si="195"/>
        <v>0</v>
      </c>
      <c r="AV198" s="112">
        <f t="shared" si="196"/>
        <v>0</v>
      </c>
      <c r="AW198" s="112">
        <f t="shared" si="197"/>
        <v>0</v>
      </c>
      <c r="AX198" s="112">
        <f t="shared" si="198"/>
        <v>0</v>
      </c>
      <c r="AY198" s="112">
        <f t="shared" si="199"/>
        <v>0</v>
      </c>
      <c r="AZ198" s="112">
        <f t="shared" si="200"/>
        <v>0</v>
      </c>
      <c r="BA198" s="112">
        <f t="shared" si="201"/>
        <v>0</v>
      </c>
      <c r="BB198" s="112">
        <f t="shared" si="202"/>
        <v>0</v>
      </c>
      <c r="BC198" s="112">
        <f t="shared" si="203"/>
        <v>0</v>
      </c>
      <c r="BD198" s="112">
        <f t="shared" si="204"/>
        <v>0</v>
      </c>
      <c r="BE198" s="112">
        <f t="shared" si="205"/>
        <v>0</v>
      </c>
      <c r="BF198" s="112">
        <f t="shared" si="206"/>
        <v>0</v>
      </c>
      <c r="BG198" s="96"/>
      <c r="BH198" s="112">
        <f>SUM($AT198:AT198)</f>
        <v>0</v>
      </c>
      <c r="BI198" s="112">
        <f>SUM($AT198:AU198)</f>
        <v>0</v>
      </c>
      <c r="BJ198" s="112">
        <f>SUM($AT198:AV198)</f>
        <v>0</v>
      </c>
      <c r="BK198" s="112">
        <f>SUM($AT198:AW198)</f>
        <v>0</v>
      </c>
      <c r="BL198" s="112">
        <f>SUM($AT198:AX198)</f>
        <v>0</v>
      </c>
      <c r="BM198" s="112">
        <f>SUM($AT198:AY198)</f>
        <v>0</v>
      </c>
      <c r="BN198" s="112">
        <f>SUM($AT198:AZ198)</f>
        <v>0</v>
      </c>
      <c r="BO198" s="112">
        <f>SUM($AT198:BA198)</f>
        <v>0</v>
      </c>
      <c r="BP198" s="112">
        <f>SUM($AT198:BB198)</f>
        <v>0</v>
      </c>
      <c r="BQ198" s="112">
        <f>SUM($AT198:BC198)</f>
        <v>0</v>
      </c>
      <c r="BR198" s="112">
        <f>SUM($AT198:BD198)</f>
        <v>0</v>
      </c>
      <c r="BS198" s="112">
        <f>SUM($AT198:BE198)</f>
        <v>0</v>
      </c>
      <c r="BT198" s="132">
        <f t="shared" si="207"/>
        <v>0</v>
      </c>
      <c r="BV198" s="112">
        <f t="shared" si="208"/>
        <v>25175.156694550289</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25175.156694550289</v>
      </c>
      <c r="CI198" s="96"/>
      <c r="CJ198" s="112">
        <f>SUM($BV198:BV198)</f>
        <v>25175.156694550289</v>
      </c>
      <c r="CK198" s="112">
        <f>SUM($BV198:BW198)</f>
        <v>25175.156694550289</v>
      </c>
      <c r="CL198" s="112">
        <f>SUM($BV198:BX198)</f>
        <v>25175.156694550289</v>
      </c>
      <c r="CM198" s="112">
        <f>SUM($BV198:BY198)</f>
        <v>25175.156694550289</v>
      </c>
      <c r="CN198" s="112">
        <f>SUM($BV198:BZ198)</f>
        <v>25175.156694550289</v>
      </c>
      <c r="CO198" s="112">
        <f>SUM($BV198:CA198)</f>
        <v>25175.156694550289</v>
      </c>
      <c r="CP198" s="112">
        <f>SUM($BV198:CB198)</f>
        <v>25175.156694550289</v>
      </c>
      <c r="CQ198" s="112">
        <f>SUM($BV198:CC198)</f>
        <v>25175.156694550289</v>
      </c>
      <c r="CR198" s="112">
        <f>SUM($BV198:CD198)</f>
        <v>25175.156694550289</v>
      </c>
      <c r="CS198" s="112">
        <f>SUM($BV198:CE198)</f>
        <v>25175.156694550289</v>
      </c>
      <c r="CT198" s="112">
        <f>SUM($BV198:CF198)</f>
        <v>25175.156694550289</v>
      </c>
      <c r="CU198" s="112">
        <f>SUM($BV198:CG198)</f>
        <v>25175.156694550289</v>
      </c>
      <c r="CV198" s="132">
        <f t="shared" si="225"/>
        <v>24126.191832277367</v>
      </c>
    </row>
    <row r="199" spans="1:100" s="94" customFormat="1" ht="14.4">
      <c r="A199" s="154" t="s">
        <v>509</v>
      </c>
      <c r="B199" s="154" t="s">
        <v>62</v>
      </c>
      <c r="C199" s="154" t="s">
        <v>21</v>
      </c>
      <c r="D199" s="137" t="s">
        <v>583</v>
      </c>
      <c r="E199" s="105" t="s">
        <v>57</v>
      </c>
      <c r="F199" t="s">
        <v>235</v>
      </c>
      <c r="G199" t="s">
        <v>236</v>
      </c>
      <c r="H199" t="s">
        <v>237</v>
      </c>
      <c r="I199" t="s">
        <v>67</v>
      </c>
      <c r="J199" t="s">
        <v>824</v>
      </c>
      <c r="K199" s="154" t="s">
        <v>239</v>
      </c>
      <c r="L199" s="154" t="s">
        <v>44</v>
      </c>
      <c r="M199" s="119" t="str">
        <f t="shared" si="221"/>
        <v>GD.AN</v>
      </c>
      <c r="N199" s="118">
        <v>0</v>
      </c>
      <c r="O199" s="118">
        <v>0.72593000000000008</v>
      </c>
      <c r="P199" s="117">
        <f t="shared" si="222"/>
        <v>0</v>
      </c>
      <c r="Q199" s="117">
        <f t="shared" si="223"/>
        <v>221766.84563990001</v>
      </c>
      <c r="R199" s="112">
        <v>0</v>
      </c>
      <c r="S199" s="112">
        <v>0</v>
      </c>
      <c r="T199" s="112">
        <v>0</v>
      </c>
      <c r="U199" s="112">
        <v>0</v>
      </c>
      <c r="V199" s="112">
        <v>254930.78999999998</v>
      </c>
      <c r="W199" s="112">
        <v>50965.2</v>
      </c>
      <c r="X199" s="112">
        <v>-402.56</v>
      </c>
      <c r="Y199" s="112">
        <v>0</v>
      </c>
      <c r="Z199" s="112">
        <v>0</v>
      </c>
      <c r="AA199" s="112">
        <v>0</v>
      </c>
      <c r="AB199" s="112">
        <v>0</v>
      </c>
      <c r="AC199" s="112">
        <v>0</v>
      </c>
      <c r="AD199" s="112">
        <f t="shared" si="224"/>
        <v>305493.43</v>
      </c>
      <c r="AE199" s="96"/>
      <c r="AF199" s="112">
        <f>SUM($R199:R199)</f>
        <v>0</v>
      </c>
      <c r="AG199" s="112">
        <f>SUM($R199:S199)</f>
        <v>0</v>
      </c>
      <c r="AH199" s="112">
        <f>SUM($R199:T199)</f>
        <v>0</v>
      </c>
      <c r="AI199" s="112">
        <f>SUM($R199:U199)</f>
        <v>0</v>
      </c>
      <c r="AJ199" s="112">
        <f>SUM($R199:V199)</f>
        <v>254930.78999999998</v>
      </c>
      <c r="AK199" s="112">
        <f>SUM($R199:W199)</f>
        <v>305895.99</v>
      </c>
      <c r="AL199" s="112">
        <f>SUM($R199:X199)</f>
        <v>305493.43</v>
      </c>
      <c r="AM199" s="112">
        <f>SUM($R199:Y199)</f>
        <v>305493.43</v>
      </c>
      <c r="AN199" s="112">
        <f>SUM($R199:Z199)</f>
        <v>305493.43</v>
      </c>
      <c r="AO199" s="112">
        <f>SUM($R199:AA199)</f>
        <v>305493.43</v>
      </c>
      <c r="AP199" s="112">
        <f>SUM($R199:AB199)</f>
        <v>305493.43</v>
      </c>
      <c r="AQ199" s="112">
        <f>SUM($R199:AC199)</f>
        <v>305493.43</v>
      </c>
      <c r="AR199" s="132">
        <f t="shared" si="193"/>
        <v>186753.38708333331</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0</v>
      </c>
      <c r="BW199" s="112">
        <f t="shared" si="209"/>
        <v>0</v>
      </c>
      <c r="BX199" s="112">
        <f t="shared" si="210"/>
        <v>0</v>
      </c>
      <c r="BY199" s="112">
        <f t="shared" si="211"/>
        <v>0</v>
      </c>
      <c r="BZ199" s="112">
        <f t="shared" si="212"/>
        <v>185061.90838470001</v>
      </c>
      <c r="CA199" s="112">
        <f t="shared" si="213"/>
        <v>36997.167635999998</v>
      </c>
      <c r="CB199" s="112">
        <f t="shared" si="214"/>
        <v>-292.23038080000003</v>
      </c>
      <c r="CC199" s="112">
        <f t="shared" si="215"/>
        <v>0</v>
      </c>
      <c r="CD199" s="112">
        <f t="shared" si="216"/>
        <v>0</v>
      </c>
      <c r="CE199" s="112">
        <f t="shared" si="217"/>
        <v>0</v>
      </c>
      <c r="CF199" s="112">
        <f t="shared" si="218"/>
        <v>0</v>
      </c>
      <c r="CG199" s="112">
        <f t="shared" si="219"/>
        <v>0</v>
      </c>
      <c r="CH199" s="112">
        <f t="shared" si="220"/>
        <v>221766.84563990001</v>
      </c>
      <c r="CI199" s="96"/>
      <c r="CJ199" s="112">
        <f>SUM($BV199:BV199)</f>
        <v>0</v>
      </c>
      <c r="CK199" s="112">
        <f>SUM($BV199:BW199)</f>
        <v>0</v>
      </c>
      <c r="CL199" s="112">
        <f>SUM($BV199:BX199)</f>
        <v>0</v>
      </c>
      <c r="CM199" s="112">
        <f>SUM($BV199:BY199)</f>
        <v>0</v>
      </c>
      <c r="CN199" s="112">
        <f>SUM($BV199:BZ199)</f>
        <v>185061.90838470001</v>
      </c>
      <c r="CO199" s="112">
        <f>SUM($BV199:CA199)</f>
        <v>222059.07602070001</v>
      </c>
      <c r="CP199" s="112">
        <f>SUM($BV199:CB199)</f>
        <v>221766.84563990001</v>
      </c>
      <c r="CQ199" s="112">
        <f>SUM($BV199:CC199)</f>
        <v>221766.84563990001</v>
      </c>
      <c r="CR199" s="112">
        <f>SUM($BV199:CD199)</f>
        <v>221766.84563990001</v>
      </c>
      <c r="CS199" s="112">
        <f>SUM($BV199:CE199)</f>
        <v>221766.84563990001</v>
      </c>
      <c r="CT199" s="112">
        <f>SUM($BV199:CF199)</f>
        <v>221766.84563990001</v>
      </c>
      <c r="CU199" s="112">
        <f>SUM($BV199:CG199)</f>
        <v>221766.84563990001</v>
      </c>
      <c r="CV199" s="132">
        <f t="shared" si="225"/>
        <v>135569.88628540418</v>
      </c>
    </row>
    <row r="200" spans="1:100" s="94" customFormat="1" ht="14.4">
      <c r="A200" s="154" t="s">
        <v>509</v>
      </c>
      <c r="B200" s="154" t="s">
        <v>62</v>
      </c>
      <c r="C200" s="154" t="s">
        <v>268</v>
      </c>
      <c r="D200" s="137" t="s">
        <v>583</v>
      </c>
      <c r="E200" s="105" t="s">
        <v>57</v>
      </c>
      <c r="F200" t="s">
        <v>235</v>
      </c>
      <c r="G200" t="s">
        <v>236</v>
      </c>
      <c r="H200" t="s">
        <v>237</v>
      </c>
      <c r="I200" t="s">
        <v>67</v>
      </c>
      <c r="J200" t="s">
        <v>824</v>
      </c>
      <c r="K200" s="154" t="s">
        <v>239</v>
      </c>
      <c r="L200" s="154" t="s">
        <v>44</v>
      </c>
      <c r="M200" s="119" t="str">
        <f t="shared" si="221"/>
        <v>GD.WA</v>
      </c>
      <c r="N200" s="118">
        <v>0</v>
      </c>
      <c r="O200" s="118">
        <v>1</v>
      </c>
      <c r="P200" s="117">
        <f t="shared" si="222"/>
        <v>0</v>
      </c>
      <c r="Q200" s="117">
        <f t="shared" si="223"/>
        <v>1099894.1499999999</v>
      </c>
      <c r="R200" s="112">
        <v>0</v>
      </c>
      <c r="S200" s="112">
        <v>0</v>
      </c>
      <c r="T200" s="112">
        <v>0</v>
      </c>
      <c r="U200" s="112">
        <v>0</v>
      </c>
      <c r="V200" s="112">
        <v>133203.15</v>
      </c>
      <c r="W200" s="112">
        <v>0</v>
      </c>
      <c r="X200" s="112">
        <v>0</v>
      </c>
      <c r="Y200" s="112">
        <v>0</v>
      </c>
      <c r="Z200" s="112">
        <v>0</v>
      </c>
      <c r="AA200" s="112">
        <v>23626</v>
      </c>
      <c r="AB200" s="112">
        <v>273542</v>
      </c>
      <c r="AC200" s="112">
        <v>669523</v>
      </c>
      <c r="AD200" s="112">
        <f t="shared" si="224"/>
        <v>1099894.1499999999</v>
      </c>
      <c r="AE200" s="96"/>
      <c r="AF200" s="112">
        <f>SUM($R200:R200)</f>
        <v>0</v>
      </c>
      <c r="AG200" s="112">
        <f>SUM($R200:S200)</f>
        <v>0</v>
      </c>
      <c r="AH200" s="112">
        <f>SUM($R200:T200)</f>
        <v>0</v>
      </c>
      <c r="AI200" s="112">
        <f>SUM($R200:U200)</f>
        <v>0</v>
      </c>
      <c r="AJ200" s="112">
        <f>SUM($R200:V200)</f>
        <v>133203.15</v>
      </c>
      <c r="AK200" s="112">
        <f>SUM($R200:W200)</f>
        <v>133203.15</v>
      </c>
      <c r="AL200" s="112">
        <f>SUM($R200:X200)</f>
        <v>133203.15</v>
      </c>
      <c r="AM200" s="112">
        <f>SUM($R200:Y200)</f>
        <v>133203.15</v>
      </c>
      <c r="AN200" s="112">
        <f>SUM($R200:Z200)</f>
        <v>133203.15</v>
      </c>
      <c r="AO200" s="112">
        <f>SUM($R200:AA200)</f>
        <v>156829.15</v>
      </c>
      <c r="AP200" s="112">
        <f>SUM($R200:AB200)</f>
        <v>430371.15</v>
      </c>
      <c r="AQ200" s="112">
        <f>SUM($R200:AC200)</f>
        <v>1099894.1499999999</v>
      </c>
      <c r="AR200" s="132">
        <f t="shared" si="193"/>
        <v>150263.59375</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133203.15</v>
      </c>
      <c r="CA200" s="112">
        <f t="shared" si="213"/>
        <v>0</v>
      </c>
      <c r="CB200" s="112">
        <f t="shared" si="214"/>
        <v>0</v>
      </c>
      <c r="CC200" s="112">
        <f t="shared" si="215"/>
        <v>0</v>
      </c>
      <c r="CD200" s="112">
        <f t="shared" si="216"/>
        <v>0</v>
      </c>
      <c r="CE200" s="112">
        <f t="shared" si="217"/>
        <v>23626</v>
      </c>
      <c r="CF200" s="112">
        <f t="shared" si="218"/>
        <v>273542</v>
      </c>
      <c r="CG200" s="112">
        <f t="shared" si="219"/>
        <v>669523</v>
      </c>
      <c r="CH200" s="112">
        <f t="shared" si="220"/>
        <v>1099894.1499999999</v>
      </c>
      <c r="CI200" s="96"/>
      <c r="CJ200" s="112">
        <f>SUM($BV200:BV200)</f>
        <v>0</v>
      </c>
      <c r="CK200" s="112">
        <f>SUM($BV200:BW200)</f>
        <v>0</v>
      </c>
      <c r="CL200" s="112">
        <f>SUM($BV200:BX200)</f>
        <v>0</v>
      </c>
      <c r="CM200" s="112">
        <f>SUM($BV200:BY200)</f>
        <v>0</v>
      </c>
      <c r="CN200" s="112">
        <f>SUM($BV200:BZ200)</f>
        <v>133203.15</v>
      </c>
      <c r="CO200" s="112">
        <f>SUM($BV200:CA200)</f>
        <v>133203.15</v>
      </c>
      <c r="CP200" s="112">
        <f>SUM($BV200:CB200)</f>
        <v>133203.15</v>
      </c>
      <c r="CQ200" s="112">
        <f>SUM($BV200:CC200)</f>
        <v>133203.15</v>
      </c>
      <c r="CR200" s="112">
        <f>SUM($BV200:CD200)</f>
        <v>133203.15</v>
      </c>
      <c r="CS200" s="112">
        <f>SUM($BV200:CE200)</f>
        <v>156829.15</v>
      </c>
      <c r="CT200" s="112">
        <f>SUM($BV200:CF200)</f>
        <v>430371.15</v>
      </c>
      <c r="CU200" s="112">
        <f>SUM($BV200:CG200)</f>
        <v>1099894.1499999999</v>
      </c>
      <c r="CV200" s="132">
        <f t="shared" si="225"/>
        <v>150263.59375</v>
      </c>
    </row>
    <row r="201" spans="1:100" s="94" customFormat="1" ht="14.4">
      <c r="A201" s="154" t="s">
        <v>864</v>
      </c>
      <c r="B201" t="s">
        <v>267</v>
      </c>
      <c r="C201" s="137" t="s">
        <v>21</v>
      </c>
      <c r="D201" s="137" t="s">
        <v>731</v>
      </c>
      <c r="E201" s="199" t="s">
        <v>54</v>
      </c>
      <c r="F201" s="137" t="s">
        <v>270</v>
      </c>
      <c r="G201" s="137" t="s">
        <v>298</v>
      </c>
      <c r="H201" s="137" t="s">
        <v>299</v>
      </c>
      <c r="I201" s="137" t="s">
        <v>831</v>
      </c>
      <c r="J201" s="137" t="s">
        <v>832</v>
      </c>
      <c r="K201" s="154" t="s">
        <v>501</v>
      </c>
      <c r="L201" s="154" t="s">
        <v>505</v>
      </c>
      <c r="M201" s="119" t="str">
        <f>B201&amp;"."&amp;C201</f>
        <v>ED.AN</v>
      </c>
      <c r="N201" s="198">
        <v>0.65639999999999998</v>
      </c>
      <c r="O201" s="198">
        <v>0</v>
      </c>
      <c r="P201" s="117">
        <f t="shared" ref="P201:P202" si="226">AD201*N201</f>
        <v>5321024.55</v>
      </c>
      <c r="Q201" s="117">
        <f t="shared" ref="Q201:Q202" si="227">AD201*O201</f>
        <v>0</v>
      </c>
      <c r="R201" s="112">
        <v>0</v>
      </c>
      <c r="S201" s="112">
        <v>0</v>
      </c>
      <c r="T201" s="112">
        <v>0</v>
      </c>
      <c r="U201" s="112">
        <v>0</v>
      </c>
      <c r="V201" s="112">
        <v>0</v>
      </c>
      <c r="W201" s="112">
        <v>0</v>
      </c>
      <c r="X201" s="112">
        <v>0</v>
      </c>
      <c r="Y201" s="112">
        <v>0</v>
      </c>
      <c r="Z201" s="112">
        <v>0</v>
      </c>
      <c r="AA201" s="112">
        <v>0</v>
      </c>
      <c r="AB201" s="112">
        <v>0</v>
      </c>
      <c r="AC201" s="112">
        <v>8106375</v>
      </c>
      <c r="AD201" s="112">
        <f t="shared" si="224"/>
        <v>8106375</v>
      </c>
      <c r="AE201" s="96"/>
      <c r="AF201" s="112">
        <f>SUM($R201:R201)</f>
        <v>0</v>
      </c>
      <c r="AG201" s="112">
        <f>SUM($R201:S201)</f>
        <v>0</v>
      </c>
      <c r="AH201" s="112">
        <f>SUM($R201:T201)</f>
        <v>0</v>
      </c>
      <c r="AI201" s="112">
        <f>SUM($R201:U201)</f>
        <v>0</v>
      </c>
      <c r="AJ201" s="112">
        <f>SUM($R201:V201)</f>
        <v>0</v>
      </c>
      <c r="AK201" s="112">
        <f>SUM($R201:W201)</f>
        <v>0</v>
      </c>
      <c r="AL201" s="112">
        <f>SUM($R201:X201)</f>
        <v>0</v>
      </c>
      <c r="AM201" s="112">
        <f>SUM($R201:Y201)</f>
        <v>0</v>
      </c>
      <c r="AN201" s="112">
        <f>SUM($R201:Z201)</f>
        <v>0</v>
      </c>
      <c r="AO201" s="112">
        <f>SUM($R201:AA201)</f>
        <v>0</v>
      </c>
      <c r="AP201" s="112">
        <f>SUM($R201:AB201)</f>
        <v>0</v>
      </c>
      <c r="AQ201" s="112">
        <f>SUM($R201:AC201)</f>
        <v>8106375</v>
      </c>
      <c r="AR201" s="132">
        <f t="shared" si="193"/>
        <v>337765.625</v>
      </c>
      <c r="AT201" s="112">
        <f t="shared" ref="AT201:AT202" si="228">R201*$N201</f>
        <v>0</v>
      </c>
      <c r="AU201" s="112">
        <f t="shared" ref="AU201:AU202" si="229">S201*$N201</f>
        <v>0</v>
      </c>
      <c r="AV201" s="112">
        <f t="shared" ref="AV201:AV202" si="230">T201*$N201</f>
        <v>0</v>
      </c>
      <c r="AW201" s="112">
        <f t="shared" ref="AW201:AW202" si="231">U201*$N201</f>
        <v>0</v>
      </c>
      <c r="AX201" s="112">
        <f t="shared" ref="AX201:AX202" si="232">V201*$N201</f>
        <v>0</v>
      </c>
      <c r="AY201" s="112">
        <f t="shared" ref="AY201:AY202" si="233">W201*$N201</f>
        <v>0</v>
      </c>
      <c r="AZ201" s="112">
        <f t="shared" ref="AZ201:AZ202" si="234">X201*$N201</f>
        <v>0</v>
      </c>
      <c r="BA201" s="112">
        <f t="shared" ref="BA201:BA202" si="235">Y201*$N201</f>
        <v>0</v>
      </c>
      <c r="BB201" s="112">
        <f t="shared" ref="BB201:BB202" si="236">Z201*$N201</f>
        <v>0</v>
      </c>
      <c r="BC201" s="112">
        <f t="shared" ref="BC201:BC202" si="237">AA201*$N201</f>
        <v>0</v>
      </c>
      <c r="BD201" s="112">
        <f t="shared" ref="BD201:BD202" si="238">AB201*$N201</f>
        <v>0</v>
      </c>
      <c r="BE201" s="112">
        <f t="shared" si="205"/>
        <v>5321024.55</v>
      </c>
      <c r="BF201" s="112">
        <f t="shared" ref="BF201:BF202" si="239">SUM(AT201:BE201)</f>
        <v>5321024.55</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5321024.55</v>
      </c>
      <c r="BT201" s="132">
        <f t="shared" ref="BT201:BT202" si="240">(((0+BS201)/2)+SUM(BH201:BR201))/12</f>
        <v>221709.35624999998</v>
      </c>
      <c r="BV201" s="112">
        <f t="shared" ref="BV201:BV202" si="241">$O201*R201</f>
        <v>0</v>
      </c>
      <c r="BW201" s="112">
        <f t="shared" ref="BW201:BW202" si="242">$O201*S201</f>
        <v>0</v>
      </c>
      <c r="BX201" s="112">
        <f t="shared" ref="BX201:BX202" si="243">$O201*T201</f>
        <v>0</v>
      </c>
      <c r="BY201" s="112">
        <f t="shared" ref="BY201:BY202" si="244">$O201*U201</f>
        <v>0</v>
      </c>
      <c r="BZ201" s="112">
        <f t="shared" ref="BZ201:BZ202" si="245">$O201*V201</f>
        <v>0</v>
      </c>
      <c r="CA201" s="112">
        <f t="shared" ref="CA201:CA202" si="246">$O201*W201</f>
        <v>0</v>
      </c>
      <c r="CB201" s="112">
        <f t="shared" ref="CB201:CB202" si="247">$O201*X201</f>
        <v>0</v>
      </c>
      <c r="CC201" s="112">
        <f t="shared" ref="CC201:CC202" si="248">$O201*Y201</f>
        <v>0</v>
      </c>
      <c r="CD201" s="112">
        <f t="shared" ref="CD201:CD202" si="249">$O201*Z201</f>
        <v>0</v>
      </c>
      <c r="CE201" s="112">
        <f t="shared" ref="CE201:CE202" si="250">$O201*AA201</f>
        <v>0</v>
      </c>
      <c r="CF201" s="112">
        <f t="shared" ref="CF201:CF202" si="251">$O201*AB201</f>
        <v>0</v>
      </c>
      <c r="CG201" s="112">
        <f t="shared" ref="CG201:CG202" si="252">$O201*AC201</f>
        <v>0</v>
      </c>
      <c r="CH201" s="112">
        <f t="shared" ref="CH201:CH202" si="253">SUM(BV201:CG201)</f>
        <v>0</v>
      </c>
      <c r="CI201" s="96"/>
      <c r="CJ201" s="112">
        <f>SUM($BV201:BV201)</f>
        <v>0</v>
      </c>
      <c r="CK201" s="112">
        <f>SUM($BV201:BW201)</f>
        <v>0</v>
      </c>
      <c r="CL201" s="112">
        <f>SUM($BV201:BX201)</f>
        <v>0</v>
      </c>
      <c r="CM201" s="112">
        <f>SUM($BV201:BY201)</f>
        <v>0</v>
      </c>
      <c r="CN201" s="112">
        <f>SUM($BV201:BZ201)</f>
        <v>0</v>
      </c>
      <c r="CO201" s="112">
        <f>SUM($BV201:CA201)</f>
        <v>0</v>
      </c>
      <c r="CP201" s="112">
        <f>SUM($BV201:CB201)</f>
        <v>0</v>
      </c>
      <c r="CQ201" s="112">
        <f>SUM($BV201:CC201)</f>
        <v>0</v>
      </c>
      <c r="CR201" s="112">
        <f>SUM($BV201:CD201)</f>
        <v>0</v>
      </c>
      <c r="CS201" s="112">
        <f>SUM($BV201:CE201)</f>
        <v>0</v>
      </c>
      <c r="CT201" s="112">
        <f>SUM($BV201:CF201)</f>
        <v>0</v>
      </c>
      <c r="CU201" s="112">
        <f>SUM($BV201:CG201)</f>
        <v>0</v>
      </c>
      <c r="CV201" s="132">
        <f t="shared" ref="CV201:CV202" si="254">(((0+CU201)/2)+SUM(CJ201:CT201))/12</f>
        <v>0</v>
      </c>
    </row>
    <row r="202" spans="1:100" s="94" customFormat="1" ht="14.4">
      <c r="A202" s="154" t="s">
        <v>864</v>
      </c>
      <c r="B202" t="s">
        <v>267</v>
      </c>
      <c r="C202" s="265" t="s">
        <v>268</v>
      </c>
      <c r="D202" s="137" t="s">
        <v>731</v>
      </c>
      <c r="E202" s="199" t="s">
        <v>54</v>
      </c>
      <c r="F202" s="137" t="s">
        <v>270</v>
      </c>
      <c r="G202" s="137" t="s">
        <v>323</v>
      </c>
      <c r="H202" s="137" t="s">
        <v>324</v>
      </c>
      <c r="I202" s="137" t="s">
        <v>831</v>
      </c>
      <c r="J202" s="137" t="s">
        <v>833</v>
      </c>
      <c r="K202" s="154" t="s">
        <v>501</v>
      </c>
      <c r="L202" s="154" t="s">
        <v>504</v>
      </c>
      <c r="M202" s="119" t="str">
        <f>B202&amp;"."&amp;C202</f>
        <v>ED.WA</v>
      </c>
      <c r="N202" s="118">
        <v>1</v>
      </c>
      <c r="O202" s="118">
        <v>0</v>
      </c>
      <c r="P202" s="117">
        <f t="shared" si="226"/>
        <v>2763760</v>
      </c>
      <c r="Q202" s="117">
        <f t="shared" si="227"/>
        <v>0</v>
      </c>
      <c r="R202" s="112">
        <v>0</v>
      </c>
      <c r="S202" s="112">
        <v>0</v>
      </c>
      <c r="T202" s="112">
        <v>0</v>
      </c>
      <c r="U202" s="112">
        <v>0</v>
      </c>
      <c r="V202" s="112">
        <v>0</v>
      </c>
      <c r="W202" s="112">
        <v>0</v>
      </c>
      <c r="X202" s="112">
        <v>0</v>
      </c>
      <c r="Y202" s="112">
        <v>0</v>
      </c>
      <c r="Z202" s="112">
        <v>0</v>
      </c>
      <c r="AA202" s="112">
        <v>0</v>
      </c>
      <c r="AB202" s="112">
        <v>0</v>
      </c>
      <c r="AC202" s="112">
        <v>2763760</v>
      </c>
      <c r="AD202" s="112">
        <f t="shared" si="224"/>
        <v>2763760</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2763760</v>
      </c>
      <c r="AR202" s="132">
        <f t="shared" si="193"/>
        <v>115156.66666666667</v>
      </c>
      <c r="AT202" s="112">
        <f t="shared" si="228"/>
        <v>0</v>
      </c>
      <c r="AU202" s="112">
        <f t="shared" si="229"/>
        <v>0</v>
      </c>
      <c r="AV202" s="112">
        <f t="shared" si="230"/>
        <v>0</v>
      </c>
      <c r="AW202" s="112">
        <f t="shared" si="231"/>
        <v>0</v>
      </c>
      <c r="AX202" s="112">
        <f t="shared" si="232"/>
        <v>0</v>
      </c>
      <c r="AY202" s="112">
        <f t="shared" si="233"/>
        <v>0</v>
      </c>
      <c r="AZ202" s="112">
        <f t="shared" si="234"/>
        <v>0</v>
      </c>
      <c r="BA202" s="112">
        <f t="shared" si="235"/>
        <v>0</v>
      </c>
      <c r="BB202" s="112">
        <f t="shared" si="236"/>
        <v>0</v>
      </c>
      <c r="BC202" s="112">
        <f t="shared" si="237"/>
        <v>0</v>
      </c>
      <c r="BD202" s="112">
        <f t="shared" si="238"/>
        <v>0</v>
      </c>
      <c r="BE202" s="112">
        <f t="shared" si="205"/>
        <v>2763760</v>
      </c>
      <c r="BF202" s="112">
        <f t="shared" si="239"/>
        <v>2763760</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2763760</v>
      </c>
      <c r="BT202" s="132">
        <f t="shared" si="240"/>
        <v>115156.66666666667</v>
      </c>
      <c r="BV202" s="112">
        <f t="shared" si="241"/>
        <v>0</v>
      </c>
      <c r="BW202" s="112">
        <f t="shared" si="242"/>
        <v>0</v>
      </c>
      <c r="BX202" s="112">
        <f t="shared" si="243"/>
        <v>0</v>
      </c>
      <c r="BY202" s="112">
        <f t="shared" si="244"/>
        <v>0</v>
      </c>
      <c r="BZ202" s="112">
        <f t="shared" si="245"/>
        <v>0</v>
      </c>
      <c r="CA202" s="112">
        <f t="shared" si="246"/>
        <v>0</v>
      </c>
      <c r="CB202" s="112">
        <f t="shared" si="247"/>
        <v>0</v>
      </c>
      <c r="CC202" s="112">
        <f t="shared" si="248"/>
        <v>0</v>
      </c>
      <c r="CD202" s="112">
        <f t="shared" si="249"/>
        <v>0</v>
      </c>
      <c r="CE202" s="112">
        <f t="shared" si="250"/>
        <v>0</v>
      </c>
      <c r="CF202" s="112">
        <f t="shared" si="251"/>
        <v>0</v>
      </c>
      <c r="CG202" s="112">
        <f t="shared" si="252"/>
        <v>0</v>
      </c>
      <c r="CH202" s="112">
        <f t="shared" si="253"/>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si="254"/>
        <v>0</v>
      </c>
    </row>
    <row r="203" spans="1:100" s="94" customFormat="1" ht="14.4">
      <c r="A203" s="154"/>
      <c r="B203" s="96"/>
      <c r="C203" s="96"/>
      <c r="D203" s="96"/>
      <c r="E203" s="105"/>
      <c r="F203" s="96"/>
      <c r="G203" s="106"/>
      <c r="H203" s="105"/>
      <c r="I203" s="105"/>
      <c r="J203" s="105"/>
      <c r="K203" s="105"/>
      <c r="L203" s="105"/>
      <c r="M203" s="105"/>
      <c r="N203" s="104"/>
      <c r="O203" s="104"/>
      <c r="P203" s="108"/>
      <c r="Q203" s="108"/>
      <c r="R203" s="139"/>
      <c r="S203" s="139"/>
      <c r="T203" s="139"/>
      <c r="U203" s="139"/>
      <c r="V203" s="139"/>
      <c r="W203" s="139"/>
      <c r="X203" s="139"/>
      <c r="Y203" s="139"/>
      <c r="Z203" s="139"/>
      <c r="AA203" s="139"/>
      <c r="AB203" s="139"/>
      <c r="AC203" s="139"/>
      <c r="AD203" s="112"/>
      <c r="AE203" s="96"/>
      <c r="AF203" s="112"/>
      <c r="AG203" s="112"/>
      <c r="AH203" s="112"/>
      <c r="AI203" s="112"/>
      <c r="AJ203" s="112"/>
      <c r="AK203" s="112"/>
      <c r="AL203" s="112"/>
      <c r="AM203" s="112"/>
      <c r="AN203" s="112"/>
      <c r="AO203" s="112"/>
      <c r="AP203" s="112"/>
      <c r="AQ203" s="112"/>
      <c r="AR203" s="112"/>
      <c r="AT203" s="112"/>
      <c r="AU203" s="112"/>
      <c r="AV203" s="112"/>
      <c r="AW203" s="112"/>
      <c r="AX203" s="112"/>
      <c r="AY203" s="112"/>
      <c r="AZ203" s="112"/>
      <c r="BA203" s="112"/>
      <c r="BB203" s="112"/>
      <c r="BC203" s="112"/>
      <c r="BD203" s="112"/>
      <c r="BE203" s="112"/>
      <c r="BF203" s="112"/>
      <c r="BG203" s="96"/>
      <c r="BH203" s="112"/>
      <c r="BI203" s="112"/>
      <c r="BJ203" s="112"/>
      <c r="BK203" s="112"/>
      <c r="BL203" s="112"/>
      <c r="BM203" s="112"/>
      <c r="BN203" s="112"/>
      <c r="BO203" s="112"/>
      <c r="BP203" s="112"/>
      <c r="BQ203" s="112"/>
      <c r="BR203" s="112"/>
      <c r="BS203" s="112"/>
      <c r="BT203" s="132"/>
      <c r="BV203" s="112"/>
      <c r="BW203" s="112"/>
      <c r="BX203" s="112"/>
      <c r="BY203" s="112"/>
      <c r="BZ203" s="112"/>
      <c r="CA203" s="112"/>
      <c r="CB203" s="112"/>
      <c r="CC203" s="112"/>
      <c r="CD203" s="112"/>
      <c r="CE203" s="112"/>
      <c r="CF203" s="112"/>
      <c r="CG203" s="112"/>
      <c r="CH203" s="112"/>
      <c r="CI203" s="96"/>
      <c r="CJ203" s="112"/>
      <c r="CK203" s="112"/>
      <c r="CL203" s="112"/>
      <c r="CM203" s="112"/>
      <c r="CN203" s="112"/>
      <c r="CO203" s="112"/>
      <c r="CP203" s="112"/>
      <c r="CQ203" s="112"/>
      <c r="CR203" s="112"/>
      <c r="CS203" s="112"/>
      <c r="CT203" s="112"/>
      <c r="CU203" s="112"/>
      <c r="CV203" s="132"/>
    </row>
    <row r="204" spans="1:100" s="94" customFormat="1" ht="14.4">
      <c r="A204" s="154"/>
      <c r="B204" s="96"/>
      <c r="C204" s="96"/>
      <c r="D204" s="96"/>
      <c r="E204" s="105"/>
      <c r="F204" s="96"/>
      <c r="G204" s="106"/>
      <c r="H204" s="105"/>
      <c r="I204" s="105"/>
      <c r="J204" s="105"/>
      <c r="K204" s="105"/>
      <c r="L204" s="105"/>
      <c r="M204" s="105"/>
      <c r="N204" s="104"/>
      <c r="O204" s="104"/>
      <c r="P204" s="98"/>
      <c r="Q204" s="98"/>
      <c r="R204" s="103"/>
      <c r="S204" s="103"/>
      <c r="T204" s="103"/>
      <c r="U204" s="103"/>
      <c r="V204" s="103"/>
      <c r="W204" s="103"/>
      <c r="X204" s="103"/>
      <c r="Y204" s="103"/>
      <c r="Z204" s="103"/>
      <c r="AA204" s="103"/>
      <c r="AB204" s="103"/>
      <c r="AC204" s="103"/>
      <c r="AD204" s="102"/>
      <c r="AE204" s="96"/>
      <c r="AF204" s="96"/>
      <c r="AG204" s="96"/>
      <c r="AH204" s="96"/>
      <c r="AI204" s="96"/>
      <c r="AJ204" s="96"/>
      <c r="AK204" s="96"/>
      <c r="AL204" s="96"/>
      <c r="AM204" s="96"/>
      <c r="AN204" s="96"/>
      <c r="AO204" s="96"/>
      <c r="AP204" s="96"/>
      <c r="AQ204" s="96"/>
      <c r="AR204" s="96"/>
      <c r="AT204" s="103"/>
      <c r="AU204" s="103"/>
      <c r="AV204" s="103"/>
      <c r="AW204" s="103"/>
      <c r="AX204" s="103"/>
      <c r="AY204" s="103"/>
      <c r="AZ204" s="103"/>
      <c r="BA204" s="103"/>
      <c r="BB204" s="103"/>
      <c r="BC204" s="103"/>
      <c r="BD204" s="103"/>
      <c r="BE204" s="103"/>
      <c r="BF204" s="102"/>
      <c r="BG204" s="96"/>
      <c r="BH204" s="96"/>
      <c r="BI204" s="96"/>
      <c r="BJ204" s="96"/>
      <c r="BK204" s="96"/>
      <c r="BL204" s="96"/>
      <c r="BM204" s="96"/>
      <c r="BN204" s="96"/>
      <c r="BO204" s="96"/>
      <c r="BP204" s="96"/>
      <c r="BQ204" s="96"/>
      <c r="BR204" s="96"/>
      <c r="BS204" s="96"/>
      <c r="BT204" s="96"/>
      <c r="BV204" s="103"/>
      <c r="BW204" s="103"/>
      <c r="BX204" s="103"/>
      <c r="BY204" s="103"/>
      <c r="BZ204" s="103"/>
      <c r="CA204" s="103"/>
      <c r="CB204" s="103"/>
      <c r="CC204" s="103"/>
      <c r="CD204" s="103"/>
      <c r="CE204" s="103"/>
      <c r="CF204" s="103"/>
      <c r="CG204" s="103"/>
      <c r="CH204" s="102"/>
      <c r="CI204" s="96"/>
      <c r="CJ204" s="96"/>
      <c r="CK204" s="96"/>
      <c r="CL204" s="96"/>
      <c r="CM204" s="96"/>
      <c r="CN204" s="96"/>
      <c r="CO204" s="96"/>
      <c r="CP204" s="96"/>
      <c r="CQ204" s="96"/>
      <c r="CR204" s="96"/>
      <c r="CS204" s="96"/>
      <c r="CT204" s="96"/>
      <c r="CU204" s="96"/>
      <c r="CV204" s="96"/>
    </row>
    <row r="205" spans="1:100" s="94" customFormat="1" ht="14.4">
      <c r="A205" s="154"/>
      <c r="B205" s="96"/>
      <c r="C205" s="96"/>
      <c r="D205" s="96"/>
      <c r="E205" s="131"/>
      <c r="F205" s="115" t="s">
        <v>59</v>
      </c>
      <c r="G205" s="106"/>
      <c r="H205" s="105"/>
      <c r="I205" s="105"/>
      <c r="J205" s="105"/>
      <c r="K205" s="105"/>
      <c r="M205" s="115"/>
      <c r="N205" s="114"/>
      <c r="O205" s="115" t="s">
        <v>59</v>
      </c>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09" t="s">
        <v>504</v>
      </c>
      <c r="G206" s="106"/>
      <c r="H206" s="105"/>
      <c r="I206" s="105"/>
      <c r="J206" s="105"/>
      <c r="K206" s="105"/>
      <c r="M206" s="115"/>
      <c r="N206" s="114"/>
      <c r="O206" s="109" t="s">
        <v>504</v>
      </c>
      <c r="Q206" s="98"/>
      <c r="R206" s="111">
        <f t="shared" ref="R206:AD216" si="255">SUMIFS(R$5:R$202,$L$5:$L$202,$O206,$A$5:$A$202,"Y")</f>
        <v>5286933</v>
      </c>
      <c r="S206" s="111">
        <f t="shared" si="255"/>
        <v>2240705</v>
      </c>
      <c r="T206" s="111">
        <f t="shared" si="255"/>
        <v>4012196</v>
      </c>
      <c r="U206" s="111">
        <f t="shared" si="255"/>
        <v>4180197</v>
      </c>
      <c r="V206" s="111">
        <f t="shared" si="255"/>
        <v>2380524</v>
      </c>
      <c r="W206" s="111">
        <f t="shared" si="255"/>
        <v>3770857</v>
      </c>
      <c r="X206" s="111">
        <f t="shared" si="255"/>
        <v>7108601</v>
      </c>
      <c r="Y206" s="111">
        <f t="shared" si="255"/>
        <v>1517682</v>
      </c>
      <c r="Z206" s="111">
        <f t="shared" si="255"/>
        <v>2961855</v>
      </c>
      <c r="AA206" s="111">
        <f t="shared" si="255"/>
        <v>1504223</v>
      </c>
      <c r="AB206" s="111">
        <f t="shared" si="255"/>
        <v>2511128</v>
      </c>
      <c r="AC206" s="111">
        <f t="shared" si="255"/>
        <v>1575428</v>
      </c>
      <c r="AD206" s="111">
        <f t="shared" si="255"/>
        <v>39050329</v>
      </c>
      <c r="AE206" s="96"/>
      <c r="AF206" s="111">
        <f t="shared" ref="AF206:AR216" si="256">SUMIFS(AF$5:AF$202,$L$5:$L$202,$O206,$A$5:$A$202,"Y")</f>
        <v>5286933</v>
      </c>
      <c r="AG206" s="111">
        <f t="shared" si="256"/>
        <v>7527638</v>
      </c>
      <c r="AH206" s="111">
        <f t="shared" si="256"/>
        <v>11539834</v>
      </c>
      <c r="AI206" s="111">
        <f t="shared" si="256"/>
        <v>15720031</v>
      </c>
      <c r="AJ206" s="111">
        <f t="shared" si="256"/>
        <v>18100555</v>
      </c>
      <c r="AK206" s="111">
        <f t="shared" si="256"/>
        <v>21871412</v>
      </c>
      <c r="AL206" s="111">
        <f t="shared" si="256"/>
        <v>28980013</v>
      </c>
      <c r="AM206" s="111">
        <f t="shared" si="256"/>
        <v>30497695</v>
      </c>
      <c r="AN206" s="111">
        <f t="shared" si="256"/>
        <v>33459550</v>
      </c>
      <c r="AO206" s="111">
        <f t="shared" si="256"/>
        <v>34963773</v>
      </c>
      <c r="AP206" s="111">
        <f t="shared" si="256"/>
        <v>37474901</v>
      </c>
      <c r="AQ206" s="111">
        <f t="shared" si="256"/>
        <v>39050329</v>
      </c>
      <c r="AR206" s="111">
        <f t="shared" si="256"/>
        <v>22078958.291666664</v>
      </c>
      <c r="AS206" s="111"/>
      <c r="AT206" s="111">
        <f t="shared" ref="AT206:BF216" si="257">SUMIFS(AT$5:AT$202,$L$5:$L$202,$O206,$A$5:$A$202,"Y")</f>
        <v>4976994.3424200006</v>
      </c>
      <c r="AU206" s="111">
        <f t="shared" si="257"/>
        <v>1848242.3774600001</v>
      </c>
      <c r="AV206" s="111">
        <f t="shared" si="257"/>
        <v>3314296.4878399996</v>
      </c>
      <c r="AW206" s="111">
        <f t="shared" si="257"/>
        <v>3950429.4336000001</v>
      </c>
      <c r="AX206" s="111">
        <f t="shared" si="257"/>
        <v>2011052.0418000002</v>
      </c>
      <c r="AY206" s="111">
        <f t="shared" si="257"/>
        <v>3014228.6703999997</v>
      </c>
      <c r="AZ206" s="111">
        <f t="shared" si="257"/>
        <v>5338943.5289000003</v>
      </c>
      <c r="BA206" s="111">
        <f t="shared" si="257"/>
        <v>1329033.3213</v>
      </c>
      <c r="BB206" s="111">
        <f t="shared" si="257"/>
        <v>2402421.1671599997</v>
      </c>
      <c r="BC206" s="111">
        <f t="shared" si="257"/>
        <v>1410208.4933</v>
      </c>
      <c r="BD206" s="111">
        <f t="shared" si="257"/>
        <v>2418363.9500599997</v>
      </c>
      <c r="BE206" s="111">
        <f t="shared" si="257"/>
        <v>1489636.34366</v>
      </c>
      <c r="BF206" s="111">
        <f t="shared" si="257"/>
        <v>33503850.157900006</v>
      </c>
      <c r="BG206" s="111"/>
      <c r="BH206" s="111">
        <f t="shared" ref="BH206:BT216" si="258">SUMIFS(BH$5:BH$202,$L$5:$L$202,$O206,$A$5:$A$202,"Y")</f>
        <v>4976994.3424200006</v>
      </c>
      <c r="BI206" s="111">
        <f t="shared" si="258"/>
        <v>6825236.7198799988</v>
      </c>
      <c r="BJ206" s="111">
        <f t="shared" si="258"/>
        <v>10139533.20772</v>
      </c>
      <c r="BK206" s="111">
        <f t="shared" si="258"/>
        <v>14089962.641319999</v>
      </c>
      <c r="BL206" s="111">
        <f t="shared" si="258"/>
        <v>16101014.683120001</v>
      </c>
      <c r="BM206" s="111">
        <f t="shared" si="258"/>
        <v>19115243.353519998</v>
      </c>
      <c r="BN206" s="111">
        <f t="shared" si="258"/>
        <v>24454186.88242</v>
      </c>
      <c r="BO206" s="111">
        <f t="shared" si="258"/>
        <v>25783220.20372</v>
      </c>
      <c r="BP206" s="111">
        <f t="shared" si="258"/>
        <v>28185641.37088</v>
      </c>
      <c r="BQ206" s="111">
        <f t="shared" si="258"/>
        <v>29595849.864180002</v>
      </c>
      <c r="BR206" s="111">
        <f t="shared" si="258"/>
        <v>32014213.814240005</v>
      </c>
      <c r="BS206" s="111">
        <f t="shared" si="258"/>
        <v>33503850.157900006</v>
      </c>
      <c r="BT206" s="111">
        <f t="shared" si="258"/>
        <v>19002751.84686416</v>
      </c>
      <c r="BU206" s="111"/>
      <c r="BV206" s="111">
        <f t="shared" ref="BV206:CH216" si="259">SUMIFS(BV$5:BV$202,$L$5:$L$202,$O206,$A$5:$A$202,"Y")</f>
        <v>0</v>
      </c>
      <c r="BW206" s="111">
        <f t="shared" si="259"/>
        <v>0</v>
      </c>
      <c r="BX206" s="111">
        <f t="shared" si="259"/>
        <v>0</v>
      </c>
      <c r="BY206" s="111">
        <f t="shared" si="259"/>
        <v>0</v>
      </c>
      <c r="BZ206" s="111">
        <f t="shared" si="259"/>
        <v>0</v>
      </c>
      <c r="CA206" s="111">
        <f t="shared" si="259"/>
        <v>0</v>
      </c>
      <c r="CB206" s="111">
        <f t="shared" si="259"/>
        <v>0</v>
      </c>
      <c r="CC206" s="111">
        <f t="shared" si="259"/>
        <v>0</v>
      </c>
      <c r="CD206" s="111">
        <f t="shared" si="259"/>
        <v>0</v>
      </c>
      <c r="CE206" s="111">
        <f t="shared" si="259"/>
        <v>0</v>
      </c>
      <c r="CF206" s="111">
        <f t="shared" si="259"/>
        <v>0</v>
      </c>
      <c r="CG206" s="111">
        <f t="shared" si="259"/>
        <v>0</v>
      </c>
      <c r="CH206" s="111">
        <f t="shared" si="259"/>
        <v>0</v>
      </c>
      <c r="CI206" s="111"/>
      <c r="CJ206" s="111">
        <f t="shared" ref="CJ206:CV216" si="260">SUMIFS(CJ$5:CJ$202,$L$5:$L$202,$O206,$A$5:$A$202,"Y")</f>
        <v>0</v>
      </c>
      <c r="CK206" s="111">
        <f t="shared" si="260"/>
        <v>0</v>
      </c>
      <c r="CL206" s="111">
        <f t="shared" si="260"/>
        <v>0</v>
      </c>
      <c r="CM206" s="111">
        <f t="shared" si="260"/>
        <v>0</v>
      </c>
      <c r="CN206" s="111">
        <f t="shared" si="260"/>
        <v>0</v>
      </c>
      <c r="CO206" s="111">
        <f t="shared" si="260"/>
        <v>0</v>
      </c>
      <c r="CP206" s="111">
        <f t="shared" si="260"/>
        <v>0</v>
      </c>
      <c r="CQ206" s="111">
        <f t="shared" si="260"/>
        <v>0</v>
      </c>
      <c r="CR206" s="111">
        <f t="shared" si="260"/>
        <v>0</v>
      </c>
      <c r="CS206" s="111">
        <f t="shared" si="260"/>
        <v>0</v>
      </c>
      <c r="CT206" s="111">
        <f t="shared" si="260"/>
        <v>0</v>
      </c>
      <c r="CU206" s="111">
        <f t="shared" si="260"/>
        <v>0</v>
      </c>
      <c r="CV206" s="111">
        <f t="shared" si="260"/>
        <v>0</v>
      </c>
    </row>
    <row r="207" spans="1:100" s="94" customFormat="1" ht="14.4">
      <c r="A207" s="154"/>
      <c r="B207" s="96"/>
      <c r="C207" s="96"/>
      <c r="D207" s="96"/>
      <c r="E207" s="131"/>
      <c r="F207" s="109" t="s">
        <v>505</v>
      </c>
      <c r="G207" s="106"/>
      <c r="H207" s="105"/>
      <c r="I207" s="105"/>
      <c r="J207" s="105"/>
      <c r="K207" s="105"/>
      <c r="M207" s="115"/>
      <c r="N207" s="114"/>
      <c r="O207" s="109" t="s">
        <v>505</v>
      </c>
      <c r="Q207" s="98"/>
      <c r="R207" s="112">
        <f t="shared" si="255"/>
        <v>165738</v>
      </c>
      <c r="S207" s="112">
        <f t="shared" si="255"/>
        <v>1349097</v>
      </c>
      <c r="T207" s="112">
        <f t="shared" si="255"/>
        <v>504604</v>
      </c>
      <c r="U207" s="112">
        <f t="shared" si="255"/>
        <v>49278</v>
      </c>
      <c r="V207" s="112">
        <f t="shared" si="255"/>
        <v>280889</v>
      </c>
      <c r="W207" s="112">
        <f t="shared" si="255"/>
        <v>1779062.77</v>
      </c>
      <c r="X207" s="112">
        <f t="shared" si="255"/>
        <v>1935876.09</v>
      </c>
      <c r="Y207" s="112">
        <f t="shared" si="255"/>
        <v>275223.89</v>
      </c>
      <c r="Z207" s="112">
        <f t="shared" si="255"/>
        <v>3339715.66</v>
      </c>
      <c r="AA207" s="112">
        <f t="shared" si="255"/>
        <v>257991</v>
      </c>
      <c r="AB207" s="112">
        <f t="shared" si="255"/>
        <v>123432</v>
      </c>
      <c r="AC207" s="112">
        <f t="shared" si="255"/>
        <v>1496835</v>
      </c>
      <c r="AD207" s="112">
        <f t="shared" si="255"/>
        <v>11557742.41</v>
      </c>
      <c r="AE207" s="96"/>
      <c r="AF207" s="112">
        <f t="shared" si="256"/>
        <v>165738</v>
      </c>
      <c r="AG207" s="112">
        <f t="shared" si="256"/>
        <v>1514835</v>
      </c>
      <c r="AH207" s="112">
        <f t="shared" si="256"/>
        <v>2019439</v>
      </c>
      <c r="AI207" s="112">
        <f t="shared" si="256"/>
        <v>2068717</v>
      </c>
      <c r="AJ207" s="112">
        <f t="shared" si="256"/>
        <v>2349606</v>
      </c>
      <c r="AK207" s="112">
        <f t="shared" si="256"/>
        <v>4128668.77</v>
      </c>
      <c r="AL207" s="112">
        <f t="shared" si="256"/>
        <v>6064544.8600000003</v>
      </c>
      <c r="AM207" s="112">
        <f t="shared" si="256"/>
        <v>6339768.75</v>
      </c>
      <c r="AN207" s="112">
        <f t="shared" si="256"/>
        <v>9679484.4100000001</v>
      </c>
      <c r="AO207" s="112">
        <f t="shared" si="256"/>
        <v>9937475.4100000001</v>
      </c>
      <c r="AP207" s="112">
        <f t="shared" si="256"/>
        <v>10060907.41</v>
      </c>
      <c r="AQ207" s="112">
        <f t="shared" si="256"/>
        <v>11557742.41</v>
      </c>
      <c r="AR207" s="112">
        <f t="shared" si="256"/>
        <v>5009004.6512499992</v>
      </c>
      <c r="AS207" s="112"/>
      <c r="AT207" s="112">
        <f t="shared" si="257"/>
        <v>108790.4232</v>
      </c>
      <c r="AU207" s="112">
        <f t="shared" si="257"/>
        <v>885547.27080000006</v>
      </c>
      <c r="AV207" s="112">
        <f t="shared" si="257"/>
        <v>331222.06559999997</v>
      </c>
      <c r="AW207" s="112">
        <f t="shared" si="257"/>
        <v>32346.079199999996</v>
      </c>
      <c r="AX207" s="112">
        <f t="shared" si="257"/>
        <v>184375.53960000002</v>
      </c>
      <c r="AY207" s="112">
        <f t="shared" si="257"/>
        <v>1167776.802228</v>
      </c>
      <c r="AZ207" s="112">
        <f t="shared" si="257"/>
        <v>1270709.0654760001</v>
      </c>
      <c r="BA207" s="112">
        <f t="shared" si="257"/>
        <v>180656.961396</v>
      </c>
      <c r="BB207" s="112">
        <f t="shared" si="257"/>
        <v>2192189.359224</v>
      </c>
      <c r="BC207" s="112">
        <f t="shared" si="257"/>
        <v>169345.29240000001</v>
      </c>
      <c r="BD207" s="112">
        <f t="shared" si="257"/>
        <v>81020.764800000004</v>
      </c>
      <c r="BE207" s="112">
        <f t="shared" si="257"/>
        <v>982522.49400000006</v>
      </c>
      <c r="BF207" s="112">
        <f t="shared" si="257"/>
        <v>7586502.1179239983</v>
      </c>
      <c r="BG207" s="112"/>
      <c r="BH207" s="112">
        <f t="shared" si="258"/>
        <v>108790.4232</v>
      </c>
      <c r="BI207" s="112">
        <f t="shared" si="258"/>
        <v>994337.69400000002</v>
      </c>
      <c r="BJ207" s="112">
        <f t="shared" si="258"/>
        <v>1325559.7596000002</v>
      </c>
      <c r="BK207" s="112">
        <f t="shared" si="258"/>
        <v>1357905.8387999998</v>
      </c>
      <c r="BL207" s="112">
        <f t="shared" si="258"/>
        <v>1542281.3783999996</v>
      </c>
      <c r="BM207" s="112">
        <f t="shared" si="258"/>
        <v>2710058.1806279998</v>
      </c>
      <c r="BN207" s="112">
        <f t="shared" si="258"/>
        <v>3980767.2461040001</v>
      </c>
      <c r="BO207" s="112">
        <f t="shared" si="258"/>
        <v>4161424.2075000005</v>
      </c>
      <c r="BP207" s="112">
        <f t="shared" si="258"/>
        <v>6353613.5667240005</v>
      </c>
      <c r="BQ207" s="112">
        <f t="shared" si="258"/>
        <v>6522958.8591240002</v>
      </c>
      <c r="BR207" s="112">
        <f t="shared" si="258"/>
        <v>6603979.6239240002</v>
      </c>
      <c r="BS207" s="112">
        <f t="shared" si="258"/>
        <v>7586502.1179239983</v>
      </c>
      <c r="BT207" s="112">
        <f t="shared" si="258"/>
        <v>3287910.6530804997</v>
      </c>
      <c r="BU207" s="112"/>
      <c r="BV207" s="112">
        <f t="shared" si="259"/>
        <v>0</v>
      </c>
      <c r="BW207" s="112">
        <f t="shared" si="259"/>
        <v>0</v>
      </c>
      <c r="BX207" s="112">
        <f t="shared" si="259"/>
        <v>0</v>
      </c>
      <c r="BY207" s="112">
        <f t="shared" si="259"/>
        <v>0</v>
      </c>
      <c r="BZ207" s="112">
        <f t="shared" si="259"/>
        <v>0</v>
      </c>
      <c r="CA207" s="112">
        <f t="shared" si="259"/>
        <v>0</v>
      </c>
      <c r="CB207" s="112">
        <f t="shared" si="259"/>
        <v>0</v>
      </c>
      <c r="CC207" s="112">
        <f t="shared" si="259"/>
        <v>0</v>
      </c>
      <c r="CD207" s="112">
        <f t="shared" si="259"/>
        <v>0</v>
      </c>
      <c r="CE207" s="112">
        <f t="shared" si="259"/>
        <v>0</v>
      </c>
      <c r="CF207" s="112">
        <f t="shared" si="259"/>
        <v>0</v>
      </c>
      <c r="CG207" s="112">
        <f t="shared" si="259"/>
        <v>0</v>
      </c>
      <c r="CH207" s="112">
        <f t="shared" si="259"/>
        <v>0</v>
      </c>
      <c r="CI207" s="112"/>
      <c r="CJ207" s="112">
        <f t="shared" si="260"/>
        <v>0</v>
      </c>
      <c r="CK207" s="112">
        <f t="shared" si="260"/>
        <v>0</v>
      </c>
      <c r="CL207" s="112">
        <f t="shared" si="260"/>
        <v>0</v>
      </c>
      <c r="CM207" s="112">
        <f t="shared" si="260"/>
        <v>0</v>
      </c>
      <c r="CN207" s="112">
        <f t="shared" si="260"/>
        <v>0</v>
      </c>
      <c r="CO207" s="112">
        <f t="shared" si="260"/>
        <v>0</v>
      </c>
      <c r="CP207" s="112">
        <f t="shared" si="260"/>
        <v>0</v>
      </c>
      <c r="CQ207" s="112">
        <f t="shared" si="260"/>
        <v>0</v>
      </c>
      <c r="CR207" s="112">
        <f t="shared" si="260"/>
        <v>0</v>
      </c>
      <c r="CS207" s="112">
        <f t="shared" si="260"/>
        <v>0</v>
      </c>
      <c r="CT207" s="112">
        <f t="shared" si="260"/>
        <v>0</v>
      </c>
      <c r="CU207" s="112">
        <f t="shared" si="260"/>
        <v>0</v>
      </c>
      <c r="CV207" s="112">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 t="shared" si="255"/>
        <v>5787</v>
      </c>
      <c r="S208" s="112">
        <f t="shared" si="255"/>
        <v>-1544</v>
      </c>
      <c r="T208" s="112">
        <f t="shared" si="255"/>
        <v>23145</v>
      </c>
      <c r="U208" s="112">
        <f t="shared" si="255"/>
        <v>0</v>
      </c>
      <c r="V208" s="112">
        <f t="shared" si="255"/>
        <v>110501</v>
      </c>
      <c r="W208" s="112">
        <f t="shared" si="255"/>
        <v>2482</v>
      </c>
      <c r="X208" s="112">
        <f t="shared" si="255"/>
        <v>131000</v>
      </c>
      <c r="Y208" s="112">
        <f t="shared" si="255"/>
        <v>100000</v>
      </c>
      <c r="Z208" s="112">
        <f t="shared" si="255"/>
        <v>125000</v>
      </c>
      <c r="AA208" s="112">
        <f t="shared" si="255"/>
        <v>500000</v>
      </c>
      <c r="AB208" s="112">
        <f t="shared" si="255"/>
        <v>0</v>
      </c>
      <c r="AC208" s="112">
        <f t="shared" si="255"/>
        <v>650000</v>
      </c>
      <c r="AD208" s="112">
        <f t="shared" si="255"/>
        <v>1646371</v>
      </c>
      <c r="AE208" s="96"/>
      <c r="AF208" s="112">
        <f t="shared" si="256"/>
        <v>5787</v>
      </c>
      <c r="AG208" s="112">
        <f t="shared" si="256"/>
        <v>4243</v>
      </c>
      <c r="AH208" s="112">
        <f t="shared" si="256"/>
        <v>27388</v>
      </c>
      <c r="AI208" s="112">
        <f t="shared" si="256"/>
        <v>27388</v>
      </c>
      <c r="AJ208" s="112">
        <f t="shared" si="256"/>
        <v>137889</v>
      </c>
      <c r="AK208" s="112">
        <f t="shared" si="256"/>
        <v>140371</v>
      </c>
      <c r="AL208" s="112">
        <f t="shared" si="256"/>
        <v>271371</v>
      </c>
      <c r="AM208" s="112">
        <f t="shared" si="256"/>
        <v>371371</v>
      </c>
      <c r="AN208" s="112">
        <f t="shared" si="256"/>
        <v>496371</v>
      </c>
      <c r="AO208" s="112">
        <f t="shared" si="256"/>
        <v>996371</v>
      </c>
      <c r="AP208" s="112">
        <f t="shared" si="256"/>
        <v>996371</v>
      </c>
      <c r="AQ208" s="112">
        <f t="shared" si="256"/>
        <v>1646371</v>
      </c>
      <c r="AR208" s="112">
        <f t="shared" si="256"/>
        <v>358175.54166666669</v>
      </c>
      <c r="AS208" s="112"/>
      <c r="AT208" s="112">
        <f t="shared" si="257"/>
        <v>3798.5868</v>
      </c>
      <c r="AU208" s="112">
        <f t="shared" si="257"/>
        <v>-1013.4816</v>
      </c>
      <c r="AV208" s="112">
        <f t="shared" si="257"/>
        <v>15192.377999999999</v>
      </c>
      <c r="AW208" s="112">
        <f t="shared" si="257"/>
        <v>0</v>
      </c>
      <c r="AX208" s="112">
        <f t="shared" si="257"/>
        <v>72532.856400000004</v>
      </c>
      <c r="AY208" s="112">
        <f t="shared" si="257"/>
        <v>1629.1848</v>
      </c>
      <c r="AZ208" s="112">
        <f t="shared" si="257"/>
        <v>85988.4</v>
      </c>
      <c r="BA208" s="112">
        <f t="shared" si="257"/>
        <v>65640</v>
      </c>
      <c r="BB208" s="112">
        <f t="shared" si="257"/>
        <v>82050</v>
      </c>
      <c r="BC208" s="112">
        <f t="shared" si="257"/>
        <v>328200</v>
      </c>
      <c r="BD208" s="112">
        <f t="shared" si="257"/>
        <v>0</v>
      </c>
      <c r="BE208" s="112">
        <f t="shared" si="257"/>
        <v>426660</v>
      </c>
      <c r="BF208" s="112">
        <f t="shared" si="257"/>
        <v>1080677.9243999999</v>
      </c>
      <c r="BG208" s="112"/>
      <c r="BH208" s="112">
        <f t="shared" si="258"/>
        <v>3798.5868</v>
      </c>
      <c r="BI208" s="112">
        <f t="shared" si="258"/>
        <v>2785.1052</v>
      </c>
      <c r="BJ208" s="112">
        <f t="shared" si="258"/>
        <v>17977.483199999999</v>
      </c>
      <c r="BK208" s="112">
        <f t="shared" si="258"/>
        <v>17977.483199999999</v>
      </c>
      <c r="BL208" s="112">
        <f t="shared" si="258"/>
        <v>90510.339600000007</v>
      </c>
      <c r="BM208" s="112">
        <f t="shared" si="258"/>
        <v>92139.524400000009</v>
      </c>
      <c r="BN208" s="112">
        <f t="shared" si="258"/>
        <v>178127.92440000002</v>
      </c>
      <c r="BO208" s="112">
        <f t="shared" si="258"/>
        <v>243767.92440000002</v>
      </c>
      <c r="BP208" s="112">
        <f t="shared" si="258"/>
        <v>325817.92440000002</v>
      </c>
      <c r="BQ208" s="112">
        <f t="shared" si="258"/>
        <v>654017.92440000002</v>
      </c>
      <c r="BR208" s="112">
        <f t="shared" si="258"/>
        <v>654017.92440000002</v>
      </c>
      <c r="BS208" s="112">
        <f t="shared" si="258"/>
        <v>1080677.9243999999</v>
      </c>
      <c r="BT208" s="112">
        <f t="shared" si="258"/>
        <v>235106.42555000001</v>
      </c>
      <c r="BU208" s="112"/>
      <c r="BV208" s="112">
        <f t="shared" si="259"/>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 t="shared" si="260"/>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si="255"/>
        <v>210</v>
      </c>
      <c r="S209" s="112">
        <f t="shared" si="255"/>
        <v>358644</v>
      </c>
      <c r="T209" s="112">
        <f t="shared" si="255"/>
        <v>80261</v>
      </c>
      <c r="U209" s="112">
        <f t="shared" si="255"/>
        <v>244965</v>
      </c>
      <c r="V209" s="112">
        <f t="shared" si="255"/>
        <v>28961</v>
      </c>
      <c r="W209" s="112">
        <f t="shared" si="255"/>
        <v>829429</v>
      </c>
      <c r="X209" s="112">
        <f t="shared" si="255"/>
        <v>313893</v>
      </c>
      <c r="Y209" s="112">
        <f t="shared" si="255"/>
        <v>122222</v>
      </c>
      <c r="Z209" s="112">
        <f t="shared" si="255"/>
        <v>31655</v>
      </c>
      <c r="AA209" s="112">
        <f t="shared" si="255"/>
        <v>82576</v>
      </c>
      <c r="AB209" s="112">
        <f t="shared" si="255"/>
        <v>208853</v>
      </c>
      <c r="AC209" s="112">
        <f t="shared" si="255"/>
        <v>2000</v>
      </c>
      <c r="AD209" s="112">
        <f t="shared" si="255"/>
        <v>2303669</v>
      </c>
      <c r="AE209" s="96"/>
      <c r="AF209" s="112">
        <f t="shared" si="256"/>
        <v>210</v>
      </c>
      <c r="AG209" s="112">
        <f t="shared" si="256"/>
        <v>358854</v>
      </c>
      <c r="AH209" s="112">
        <f t="shared" si="256"/>
        <v>439115</v>
      </c>
      <c r="AI209" s="112">
        <f t="shared" si="256"/>
        <v>684080</v>
      </c>
      <c r="AJ209" s="112">
        <f t="shared" si="256"/>
        <v>713041</v>
      </c>
      <c r="AK209" s="112">
        <f t="shared" si="256"/>
        <v>1542470</v>
      </c>
      <c r="AL209" s="112">
        <f t="shared" si="256"/>
        <v>1856363</v>
      </c>
      <c r="AM209" s="112">
        <f t="shared" si="256"/>
        <v>1978585</v>
      </c>
      <c r="AN209" s="112">
        <f t="shared" si="256"/>
        <v>2010240</v>
      </c>
      <c r="AO209" s="112">
        <f t="shared" si="256"/>
        <v>2092816</v>
      </c>
      <c r="AP209" s="112">
        <f t="shared" si="256"/>
        <v>2301669</v>
      </c>
      <c r="AQ209" s="112">
        <f t="shared" si="256"/>
        <v>2303669</v>
      </c>
      <c r="AR209" s="112">
        <f t="shared" si="256"/>
        <v>1260773.125</v>
      </c>
      <c r="AS209" s="112"/>
      <c r="AT209" s="112">
        <f t="shared" si="257"/>
        <v>137.84399999999999</v>
      </c>
      <c r="AU209" s="112">
        <f t="shared" si="257"/>
        <v>235413.92159999997</v>
      </c>
      <c r="AV209" s="112">
        <f t="shared" si="257"/>
        <v>52683.320399999997</v>
      </c>
      <c r="AW209" s="112">
        <f t="shared" si="257"/>
        <v>160795.02600000001</v>
      </c>
      <c r="AX209" s="112">
        <f t="shared" si="257"/>
        <v>19010.000399999997</v>
      </c>
      <c r="AY209" s="112">
        <f t="shared" si="257"/>
        <v>544437.19559999998</v>
      </c>
      <c r="AZ209" s="112">
        <f t="shared" si="257"/>
        <v>206039.3652</v>
      </c>
      <c r="BA209" s="112">
        <f t="shared" si="257"/>
        <v>80226.520799999998</v>
      </c>
      <c r="BB209" s="112">
        <f t="shared" si="257"/>
        <v>20778.342000000001</v>
      </c>
      <c r="BC209" s="112">
        <f t="shared" si="257"/>
        <v>54202.886400000003</v>
      </c>
      <c r="BD209" s="112">
        <f t="shared" si="257"/>
        <v>137091.10920000001</v>
      </c>
      <c r="BE209" s="112">
        <f t="shared" si="257"/>
        <v>1312.8</v>
      </c>
      <c r="BF209" s="112">
        <f t="shared" si="257"/>
        <v>1512128.3316000002</v>
      </c>
      <c r="BG209" s="112"/>
      <c r="BH209" s="112">
        <f t="shared" si="258"/>
        <v>137.84399999999999</v>
      </c>
      <c r="BI209" s="112">
        <f t="shared" si="258"/>
        <v>235551.76559999998</v>
      </c>
      <c r="BJ209" s="112">
        <f t="shared" si="258"/>
        <v>288235.08600000001</v>
      </c>
      <c r="BK209" s="112">
        <f t="shared" si="258"/>
        <v>449030.11199999996</v>
      </c>
      <c r="BL209" s="112">
        <f t="shared" si="258"/>
        <v>468040.11239999998</v>
      </c>
      <c r="BM209" s="112">
        <f t="shared" si="258"/>
        <v>1012477.308</v>
      </c>
      <c r="BN209" s="112">
        <f t="shared" si="258"/>
        <v>1218516.6732000001</v>
      </c>
      <c r="BO209" s="112">
        <f t="shared" si="258"/>
        <v>1298743.1939999999</v>
      </c>
      <c r="BP209" s="112">
        <f t="shared" si="258"/>
        <v>1319521.5359999998</v>
      </c>
      <c r="BQ209" s="112">
        <f t="shared" si="258"/>
        <v>1373724.4224</v>
      </c>
      <c r="BR209" s="112">
        <f t="shared" si="258"/>
        <v>1510815.5315999999</v>
      </c>
      <c r="BS209" s="112">
        <f t="shared" si="258"/>
        <v>1512128.3316000002</v>
      </c>
      <c r="BT209" s="112">
        <f t="shared" si="258"/>
        <v>827571.47924999986</v>
      </c>
      <c r="BU209" s="112"/>
      <c r="BV209" s="112">
        <f t="shared" si="259"/>
        <v>0</v>
      </c>
      <c r="BW209" s="112">
        <f t="shared" si="259"/>
        <v>0</v>
      </c>
      <c r="BX209" s="112">
        <f t="shared" si="259"/>
        <v>0</v>
      </c>
      <c r="BY209" s="112">
        <f t="shared" si="259"/>
        <v>0</v>
      </c>
      <c r="BZ209" s="112">
        <f t="shared" si="259"/>
        <v>0</v>
      </c>
      <c r="CA209" s="112">
        <f t="shared" si="259"/>
        <v>0</v>
      </c>
      <c r="CB209" s="112">
        <f t="shared" si="259"/>
        <v>0</v>
      </c>
      <c r="CC209" s="112">
        <f t="shared" si="259"/>
        <v>0</v>
      </c>
      <c r="CD209" s="112">
        <f t="shared" si="259"/>
        <v>0</v>
      </c>
      <c r="CE209" s="112">
        <f t="shared" si="259"/>
        <v>0</v>
      </c>
      <c r="CF209" s="112">
        <f t="shared" si="259"/>
        <v>0</v>
      </c>
      <c r="CG209" s="112">
        <f t="shared" si="259"/>
        <v>0</v>
      </c>
      <c r="CH209" s="112">
        <f t="shared" si="259"/>
        <v>0</v>
      </c>
      <c r="CI209" s="112"/>
      <c r="CJ209" s="112">
        <f t="shared" si="260"/>
        <v>0</v>
      </c>
      <c r="CK209" s="112">
        <f t="shared" si="260"/>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13"/>
      <c r="F210" s="109" t="s">
        <v>48</v>
      </c>
      <c r="G210" s="106"/>
      <c r="H210" s="105"/>
      <c r="I210" s="105"/>
      <c r="J210" s="105"/>
      <c r="K210" s="105"/>
      <c r="M210" s="109"/>
      <c r="N210" s="99"/>
      <c r="O210" s="109" t="s">
        <v>48</v>
      </c>
      <c r="Q210" s="98"/>
      <c r="R210" s="112">
        <f t="shared" si="255"/>
        <v>0</v>
      </c>
      <c r="S210" s="112">
        <f t="shared" si="255"/>
        <v>0</v>
      </c>
      <c r="T210" s="112">
        <f t="shared" si="255"/>
        <v>0</v>
      </c>
      <c r="U210" s="112">
        <f t="shared" si="255"/>
        <v>0</v>
      </c>
      <c r="V210" s="112">
        <f t="shared" si="255"/>
        <v>0</v>
      </c>
      <c r="W210" s="112">
        <f t="shared" si="255"/>
        <v>0</v>
      </c>
      <c r="X210" s="112">
        <f t="shared" si="255"/>
        <v>0</v>
      </c>
      <c r="Y210" s="112">
        <f t="shared" si="255"/>
        <v>0</v>
      </c>
      <c r="Z210" s="112">
        <f t="shared" si="255"/>
        <v>0</v>
      </c>
      <c r="AA210" s="112">
        <f t="shared" si="255"/>
        <v>0</v>
      </c>
      <c r="AB210" s="112">
        <f t="shared" si="255"/>
        <v>0</v>
      </c>
      <c r="AC210" s="112">
        <f t="shared" si="255"/>
        <v>0</v>
      </c>
      <c r="AD210" s="112">
        <f t="shared" si="255"/>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57"/>
        <v>0</v>
      </c>
      <c r="AU210" s="112">
        <f t="shared" si="257"/>
        <v>0</v>
      </c>
      <c r="AV210" s="112">
        <f t="shared" si="257"/>
        <v>0</v>
      </c>
      <c r="AW210" s="112">
        <f t="shared" si="257"/>
        <v>0</v>
      </c>
      <c r="AX210" s="112">
        <f t="shared" si="257"/>
        <v>0</v>
      </c>
      <c r="AY210" s="112">
        <f t="shared" si="257"/>
        <v>0</v>
      </c>
      <c r="AZ210" s="112">
        <f t="shared" si="257"/>
        <v>0</v>
      </c>
      <c r="BA210" s="112">
        <f t="shared" si="257"/>
        <v>0</v>
      </c>
      <c r="BB210" s="112">
        <f t="shared" si="257"/>
        <v>0</v>
      </c>
      <c r="BC210" s="112">
        <f t="shared" si="257"/>
        <v>0</v>
      </c>
      <c r="BD210" s="112">
        <f t="shared" si="257"/>
        <v>0</v>
      </c>
      <c r="BE210" s="112">
        <f t="shared" si="257"/>
        <v>0</v>
      </c>
      <c r="BF210" s="112">
        <f t="shared" si="257"/>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59"/>
        <v>0</v>
      </c>
      <c r="BW210" s="112">
        <f t="shared" si="259"/>
        <v>0</v>
      </c>
      <c r="BX210" s="112">
        <f t="shared" si="259"/>
        <v>0</v>
      </c>
      <c r="BY210" s="112">
        <f t="shared" si="259"/>
        <v>0</v>
      </c>
      <c r="BZ210" s="112">
        <f t="shared" si="259"/>
        <v>0</v>
      </c>
      <c r="CA210" s="112">
        <f t="shared" si="259"/>
        <v>0</v>
      </c>
      <c r="CB210" s="112">
        <f t="shared" si="259"/>
        <v>0</v>
      </c>
      <c r="CC210" s="112">
        <f t="shared" si="259"/>
        <v>0</v>
      </c>
      <c r="CD210" s="112">
        <f t="shared" si="259"/>
        <v>0</v>
      </c>
      <c r="CE210" s="112">
        <f t="shared" si="259"/>
        <v>0</v>
      </c>
      <c r="CF210" s="112">
        <f t="shared" si="259"/>
        <v>0</v>
      </c>
      <c r="CG210" s="112">
        <f t="shared" si="259"/>
        <v>0</v>
      </c>
      <c r="CH210" s="112">
        <f t="shared" si="259"/>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05"/>
      <c r="F211" s="105" t="s">
        <v>47</v>
      </c>
      <c r="G211" s="106"/>
      <c r="H211" s="105"/>
      <c r="I211" s="105"/>
      <c r="J211" s="105"/>
      <c r="K211" s="105"/>
      <c r="M211" s="105"/>
      <c r="N211" s="104"/>
      <c r="O211" s="105" t="s">
        <v>47</v>
      </c>
      <c r="Q211" s="98"/>
      <c r="R211" s="112">
        <f t="shared" si="255"/>
        <v>223348</v>
      </c>
      <c r="S211" s="112">
        <f t="shared" si="255"/>
        <v>180711</v>
      </c>
      <c r="T211" s="112">
        <f t="shared" si="255"/>
        <v>187876</v>
      </c>
      <c r="U211" s="112">
        <f t="shared" si="255"/>
        <v>473218</v>
      </c>
      <c r="V211" s="112">
        <f t="shared" si="255"/>
        <v>685155</v>
      </c>
      <c r="W211" s="112">
        <f t="shared" si="255"/>
        <v>510081</v>
      </c>
      <c r="X211" s="112">
        <f t="shared" si="255"/>
        <v>389283</v>
      </c>
      <c r="Y211" s="112">
        <f t="shared" si="255"/>
        <v>470495</v>
      </c>
      <c r="Z211" s="112">
        <f t="shared" si="255"/>
        <v>429770</v>
      </c>
      <c r="AA211" s="112">
        <f t="shared" si="255"/>
        <v>518355</v>
      </c>
      <c r="AB211" s="112">
        <f t="shared" si="255"/>
        <v>567820</v>
      </c>
      <c r="AC211" s="112">
        <f t="shared" si="255"/>
        <v>303117</v>
      </c>
      <c r="AD211" s="112">
        <f t="shared" si="255"/>
        <v>4939229</v>
      </c>
      <c r="AE211" s="96"/>
      <c r="AF211" s="112">
        <f t="shared" si="256"/>
        <v>223348</v>
      </c>
      <c r="AG211" s="112">
        <f t="shared" si="256"/>
        <v>404059</v>
      </c>
      <c r="AH211" s="112">
        <f t="shared" si="256"/>
        <v>591935</v>
      </c>
      <c r="AI211" s="112">
        <f t="shared" si="256"/>
        <v>1065153</v>
      </c>
      <c r="AJ211" s="112">
        <f t="shared" si="256"/>
        <v>1750308</v>
      </c>
      <c r="AK211" s="112">
        <f t="shared" si="256"/>
        <v>2260389</v>
      </c>
      <c r="AL211" s="112">
        <f t="shared" si="256"/>
        <v>2649672</v>
      </c>
      <c r="AM211" s="112">
        <f t="shared" si="256"/>
        <v>3120167</v>
      </c>
      <c r="AN211" s="112">
        <f t="shared" si="256"/>
        <v>3549937</v>
      </c>
      <c r="AO211" s="112">
        <f t="shared" si="256"/>
        <v>4068292</v>
      </c>
      <c r="AP211" s="112">
        <f t="shared" si="256"/>
        <v>4636112</v>
      </c>
      <c r="AQ211" s="112">
        <f t="shared" si="256"/>
        <v>4939229</v>
      </c>
      <c r="AR211" s="112">
        <f t="shared" si="256"/>
        <v>2232415.5416666665</v>
      </c>
      <c r="AS211" s="112"/>
      <c r="AT211" s="112">
        <f t="shared" si="257"/>
        <v>0</v>
      </c>
      <c r="AU211" s="112">
        <f t="shared" si="257"/>
        <v>0</v>
      </c>
      <c r="AV211" s="112">
        <f t="shared" si="257"/>
        <v>0</v>
      </c>
      <c r="AW211" s="112">
        <f t="shared" si="257"/>
        <v>0</v>
      </c>
      <c r="AX211" s="112">
        <f t="shared" si="257"/>
        <v>0</v>
      </c>
      <c r="AY211" s="112">
        <f t="shared" si="257"/>
        <v>0</v>
      </c>
      <c r="AZ211" s="112">
        <f t="shared" si="257"/>
        <v>0</v>
      </c>
      <c r="BA211" s="112">
        <f t="shared" si="257"/>
        <v>0</v>
      </c>
      <c r="BB211" s="112">
        <f t="shared" si="257"/>
        <v>0</v>
      </c>
      <c r="BC211" s="112">
        <f t="shared" si="257"/>
        <v>0</v>
      </c>
      <c r="BD211" s="112">
        <f t="shared" si="257"/>
        <v>0</v>
      </c>
      <c r="BE211" s="112">
        <f t="shared" si="257"/>
        <v>0</v>
      </c>
      <c r="BF211" s="112">
        <f t="shared" si="257"/>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59"/>
        <v>200107.56154697601</v>
      </c>
      <c r="BW211" s="112">
        <f t="shared" si="259"/>
        <v>149628.53869846399</v>
      </c>
      <c r="BX211" s="112">
        <f t="shared" si="259"/>
        <v>172626.59242940799</v>
      </c>
      <c r="BY211" s="112">
        <f t="shared" si="259"/>
        <v>334850.40449219197</v>
      </c>
      <c r="BZ211" s="112">
        <f t="shared" si="259"/>
        <v>614899.36774899205</v>
      </c>
      <c r="CA211" s="112">
        <f t="shared" si="259"/>
        <v>471489.35622723203</v>
      </c>
      <c r="CB211" s="112">
        <f t="shared" si="259"/>
        <v>305329.10998748802</v>
      </c>
      <c r="CC211" s="112">
        <f t="shared" si="259"/>
        <v>393202.62616297603</v>
      </c>
      <c r="CD211" s="112">
        <f t="shared" si="259"/>
        <v>349455.88095593598</v>
      </c>
      <c r="CE211" s="112">
        <f t="shared" si="259"/>
        <v>432678.90540927998</v>
      </c>
      <c r="CF211" s="112">
        <f t="shared" si="259"/>
        <v>406895.20979951997</v>
      </c>
      <c r="CG211" s="112">
        <f t="shared" si="259"/>
        <v>247524.74610915198</v>
      </c>
      <c r="CH211" s="112">
        <f t="shared" si="259"/>
        <v>4078688.2995676161</v>
      </c>
      <c r="CI211" s="112"/>
      <c r="CJ211" s="112">
        <f t="shared" si="260"/>
        <v>200107.56154697601</v>
      </c>
      <c r="CK211" s="112">
        <f t="shared" si="260"/>
        <v>349736.10024543997</v>
      </c>
      <c r="CL211" s="112">
        <f t="shared" si="260"/>
        <v>522362.69267484802</v>
      </c>
      <c r="CM211" s="112">
        <f t="shared" si="260"/>
        <v>857213.09716703999</v>
      </c>
      <c r="CN211" s="112">
        <f t="shared" si="260"/>
        <v>1472112.464916032</v>
      </c>
      <c r="CO211" s="112">
        <f t="shared" si="260"/>
        <v>1943601.821143264</v>
      </c>
      <c r="CP211" s="112">
        <f t="shared" si="260"/>
        <v>2248930.931130752</v>
      </c>
      <c r="CQ211" s="112">
        <f t="shared" si="260"/>
        <v>2642133.557293728</v>
      </c>
      <c r="CR211" s="112">
        <f t="shared" si="260"/>
        <v>2991589.4382496639</v>
      </c>
      <c r="CS211" s="112">
        <f t="shared" si="260"/>
        <v>3424268.3436589441</v>
      </c>
      <c r="CT211" s="112">
        <f t="shared" si="260"/>
        <v>3831163.5534584639</v>
      </c>
      <c r="CU211" s="112">
        <f t="shared" si="260"/>
        <v>4078688.2995676161</v>
      </c>
      <c r="CV211" s="112">
        <f t="shared" si="260"/>
        <v>1876880.3092724134</v>
      </c>
    </row>
    <row r="212" spans="1:100" s="94" customFormat="1" ht="14.4">
      <c r="A212" s="154"/>
      <c r="B212" s="96"/>
      <c r="C212" s="96"/>
      <c r="D212" s="96"/>
      <c r="E212" s="105"/>
      <c r="F212" s="105" t="s">
        <v>43</v>
      </c>
      <c r="G212" s="106"/>
      <c r="H212" s="105"/>
      <c r="I212" s="105"/>
      <c r="J212" s="105"/>
      <c r="K212" s="105"/>
      <c r="M212" s="105"/>
      <c r="N212" s="104"/>
      <c r="O212" s="105" t="s">
        <v>43</v>
      </c>
      <c r="Q212" s="98"/>
      <c r="R212" s="112">
        <f t="shared" si="255"/>
        <v>0</v>
      </c>
      <c r="S212" s="112">
        <f t="shared" si="255"/>
        <v>0</v>
      </c>
      <c r="T212" s="112">
        <f t="shared" si="255"/>
        <v>0</v>
      </c>
      <c r="U212" s="112">
        <f t="shared" si="255"/>
        <v>0</v>
      </c>
      <c r="V212" s="112">
        <f t="shared" si="255"/>
        <v>0</v>
      </c>
      <c r="W212" s="112">
        <f t="shared" si="255"/>
        <v>0</v>
      </c>
      <c r="X212" s="112">
        <f t="shared" si="255"/>
        <v>0</v>
      </c>
      <c r="Y212" s="112">
        <f t="shared" si="255"/>
        <v>0</v>
      </c>
      <c r="Z212" s="112">
        <f t="shared" si="255"/>
        <v>0</v>
      </c>
      <c r="AA212" s="112">
        <f t="shared" si="255"/>
        <v>0</v>
      </c>
      <c r="AB212" s="112">
        <f t="shared" si="255"/>
        <v>0</v>
      </c>
      <c r="AC212" s="112">
        <f t="shared" si="255"/>
        <v>0</v>
      </c>
      <c r="AD212" s="112">
        <f t="shared" si="255"/>
        <v>0</v>
      </c>
      <c r="AE212" s="96"/>
      <c r="AF212" s="112">
        <f t="shared" si="256"/>
        <v>0</v>
      </c>
      <c r="AG212" s="112">
        <f t="shared" si="256"/>
        <v>0</v>
      </c>
      <c r="AH212" s="112">
        <f t="shared" si="256"/>
        <v>0</v>
      </c>
      <c r="AI212" s="112">
        <f t="shared" si="256"/>
        <v>0</v>
      </c>
      <c r="AJ212" s="112">
        <f t="shared" si="256"/>
        <v>0</v>
      </c>
      <c r="AK212" s="112">
        <f t="shared" si="256"/>
        <v>0</v>
      </c>
      <c r="AL212" s="112">
        <f t="shared" si="256"/>
        <v>0</v>
      </c>
      <c r="AM212" s="112">
        <f t="shared" si="256"/>
        <v>0</v>
      </c>
      <c r="AN212" s="112">
        <f t="shared" si="256"/>
        <v>0</v>
      </c>
      <c r="AO212" s="112">
        <f t="shared" si="256"/>
        <v>0</v>
      </c>
      <c r="AP212" s="112">
        <f t="shared" si="256"/>
        <v>0</v>
      </c>
      <c r="AQ212" s="112">
        <f t="shared" si="256"/>
        <v>0</v>
      </c>
      <c r="AR212" s="112">
        <f t="shared" si="256"/>
        <v>0</v>
      </c>
      <c r="AS212" s="112"/>
      <c r="AT212" s="112">
        <f t="shared" si="257"/>
        <v>0</v>
      </c>
      <c r="AU212" s="112">
        <f t="shared" si="257"/>
        <v>0</v>
      </c>
      <c r="AV212" s="112">
        <f t="shared" si="257"/>
        <v>0</v>
      </c>
      <c r="AW212" s="112">
        <f t="shared" si="257"/>
        <v>0</v>
      </c>
      <c r="AX212" s="112">
        <f t="shared" si="257"/>
        <v>0</v>
      </c>
      <c r="AY212" s="112">
        <f t="shared" si="257"/>
        <v>0</v>
      </c>
      <c r="AZ212" s="112">
        <f t="shared" si="257"/>
        <v>0</v>
      </c>
      <c r="BA212" s="112">
        <f t="shared" si="257"/>
        <v>0</v>
      </c>
      <c r="BB212" s="112">
        <f t="shared" si="257"/>
        <v>0</v>
      </c>
      <c r="BC212" s="112">
        <f t="shared" si="257"/>
        <v>0</v>
      </c>
      <c r="BD212" s="112">
        <f t="shared" si="257"/>
        <v>0</v>
      </c>
      <c r="BE212" s="112">
        <f t="shared" si="257"/>
        <v>0</v>
      </c>
      <c r="BF212" s="112">
        <f t="shared" si="257"/>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59"/>
        <v>0</v>
      </c>
      <c r="BW212" s="112">
        <f t="shared" si="259"/>
        <v>0</v>
      </c>
      <c r="BX212" s="112">
        <f t="shared" si="259"/>
        <v>0</v>
      </c>
      <c r="BY212" s="112">
        <f t="shared" si="259"/>
        <v>0</v>
      </c>
      <c r="BZ212" s="112">
        <f t="shared" si="259"/>
        <v>0</v>
      </c>
      <c r="CA212" s="112">
        <f t="shared" si="259"/>
        <v>0</v>
      </c>
      <c r="CB212" s="112">
        <f t="shared" si="259"/>
        <v>0</v>
      </c>
      <c r="CC212" s="112">
        <f t="shared" si="259"/>
        <v>0</v>
      </c>
      <c r="CD212" s="112">
        <f t="shared" si="259"/>
        <v>0</v>
      </c>
      <c r="CE212" s="112">
        <f t="shared" si="259"/>
        <v>0</v>
      </c>
      <c r="CF212" s="112">
        <f t="shared" si="259"/>
        <v>0</v>
      </c>
      <c r="CG212" s="112">
        <f t="shared" si="259"/>
        <v>0</v>
      </c>
      <c r="CH212" s="112">
        <f t="shared" si="259"/>
        <v>0</v>
      </c>
      <c r="CI212" s="112"/>
      <c r="CJ212" s="112">
        <f t="shared" si="260"/>
        <v>0</v>
      </c>
      <c r="CK212" s="112">
        <f t="shared" si="260"/>
        <v>0</v>
      </c>
      <c r="CL212" s="112">
        <f t="shared" si="260"/>
        <v>0</v>
      </c>
      <c r="CM212" s="112">
        <f t="shared" si="260"/>
        <v>0</v>
      </c>
      <c r="CN212" s="112">
        <f t="shared" si="260"/>
        <v>0</v>
      </c>
      <c r="CO212" s="112">
        <f t="shared" si="260"/>
        <v>0</v>
      </c>
      <c r="CP212" s="112">
        <f t="shared" si="260"/>
        <v>0</v>
      </c>
      <c r="CQ212" s="112">
        <f t="shared" si="260"/>
        <v>0</v>
      </c>
      <c r="CR212" s="112">
        <f t="shared" si="260"/>
        <v>0</v>
      </c>
      <c r="CS212" s="112">
        <f t="shared" si="260"/>
        <v>0</v>
      </c>
      <c r="CT212" s="112">
        <f t="shared" si="260"/>
        <v>0</v>
      </c>
      <c r="CU212" s="112">
        <f t="shared" si="260"/>
        <v>0</v>
      </c>
      <c r="CV212" s="112">
        <f t="shared" si="260"/>
        <v>0</v>
      </c>
    </row>
    <row r="213" spans="1:100" s="94" customFormat="1" ht="14.4">
      <c r="A213" s="154"/>
      <c r="B213" s="96"/>
      <c r="C213" s="96"/>
      <c r="D213" s="96"/>
      <c r="E213" s="105"/>
      <c r="F213" s="105" t="s">
        <v>46</v>
      </c>
      <c r="G213" s="106"/>
      <c r="H213" s="105"/>
      <c r="I213" s="105"/>
      <c r="J213" s="105"/>
      <c r="K213" s="105"/>
      <c r="M213" s="105"/>
      <c r="N213" s="104"/>
      <c r="O213" s="105" t="s">
        <v>46</v>
      </c>
      <c r="Q213" s="98"/>
      <c r="R213" s="112">
        <f t="shared" si="255"/>
        <v>172817</v>
      </c>
      <c r="S213" s="112">
        <f t="shared" si="255"/>
        <v>199914</v>
      </c>
      <c r="T213" s="112">
        <f t="shared" si="255"/>
        <v>280010</v>
      </c>
      <c r="U213" s="112">
        <f t="shared" si="255"/>
        <v>278940</v>
      </c>
      <c r="V213" s="112">
        <f t="shared" si="255"/>
        <v>733146</v>
      </c>
      <c r="W213" s="112">
        <f t="shared" si="255"/>
        <v>181811</v>
      </c>
      <c r="X213" s="112">
        <f t="shared" si="255"/>
        <v>670576</v>
      </c>
      <c r="Y213" s="112">
        <f t="shared" si="255"/>
        <v>850174</v>
      </c>
      <c r="Z213" s="112">
        <f t="shared" si="255"/>
        <v>2371520</v>
      </c>
      <c r="AA213" s="112">
        <f t="shared" si="255"/>
        <v>3189342</v>
      </c>
      <c r="AB213" s="112">
        <f t="shared" si="255"/>
        <v>2046410</v>
      </c>
      <c r="AC213" s="112">
        <f t="shared" si="255"/>
        <v>1891217</v>
      </c>
      <c r="AD213" s="112">
        <f t="shared" si="255"/>
        <v>12865877</v>
      </c>
      <c r="AE213" s="96"/>
      <c r="AF213" s="112">
        <f t="shared" si="256"/>
        <v>172817</v>
      </c>
      <c r="AG213" s="112">
        <f t="shared" si="256"/>
        <v>372731</v>
      </c>
      <c r="AH213" s="112">
        <f t="shared" si="256"/>
        <v>652741</v>
      </c>
      <c r="AI213" s="112">
        <f t="shared" si="256"/>
        <v>931681</v>
      </c>
      <c r="AJ213" s="112">
        <f t="shared" si="256"/>
        <v>1664827</v>
      </c>
      <c r="AK213" s="112">
        <f t="shared" si="256"/>
        <v>1846638</v>
      </c>
      <c r="AL213" s="112">
        <f t="shared" si="256"/>
        <v>2517214</v>
      </c>
      <c r="AM213" s="112">
        <f t="shared" si="256"/>
        <v>3367388</v>
      </c>
      <c r="AN213" s="112">
        <f t="shared" si="256"/>
        <v>5738908</v>
      </c>
      <c r="AO213" s="112">
        <f t="shared" si="256"/>
        <v>8928250</v>
      </c>
      <c r="AP213" s="112">
        <f t="shared" si="256"/>
        <v>10974660</v>
      </c>
      <c r="AQ213" s="112">
        <f t="shared" si="256"/>
        <v>12865877</v>
      </c>
      <c r="AR213" s="112">
        <f t="shared" si="256"/>
        <v>3633399.4583333335</v>
      </c>
      <c r="AS213" s="112"/>
      <c r="AT213" s="112">
        <f t="shared" si="257"/>
        <v>86559.301129980013</v>
      </c>
      <c r="AU213" s="112">
        <f t="shared" si="257"/>
        <v>104681.46636450841</v>
      </c>
      <c r="AV213" s="112">
        <f t="shared" si="257"/>
        <v>140151.30817509719</v>
      </c>
      <c r="AW213" s="112">
        <f t="shared" si="257"/>
        <v>135159.22071229262</v>
      </c>
      <c r="AX213" s="112">
        <f t="shared" si="257"/>
        <v>358869.92791711434</v>
      </c>
      <c r="AY213" s="112">
        <f t="shared" si="257"/>
        <v>90842.003531433598</v>
      </c>
      <c r="AZ213" s="112">
        <f t="shared" si="257"/>
        <v>323949.5226530208</v>
      </c>
      <c r="BA213" s="112">
        <f t="shared" si="257"/>
        <v>410711.77833982918</v>
      </c>
      <c r="BB213" s="112">
        <f t="shared" si="257"/>
        <v>1427539.063498416</v>
      </c>
      <c r="BC213" s="112">
        <f t="shared" si="257"/>
        <v>1567887.6193832436</v>
      </c>
      <c r="BD213" s="112">
        <f t="shared" si="257"/>
        <v>1040802.7861854781</v>
      </c>
      <c r="BE213" s="112">
        <f t="shared" si="257"/>
        <v>940774.54928536841</v>
      </c>
      <c r="BF213" s="112">
        <f t="shared" si="257"/>
        <v>6627928.5471757809</v>
      </c>
      <c r="BG213" s="112"/>
      <c r="BH213" s="112">
        <f t="shared" si="258"/>
        <v>86559.301129980013</v>
      </c>
      <c r="BI213" s="112">
        <f t="shared" si="258"/>
        <v>191240.76749448839</v>
      </c>
      <c r="BJ213" s="112">
        <f t="shared" si="258"/>
        <v>331392.07566958555</v>
      </c>
      <c r="BK213" s="112">
        <f t="shared" si="258"/>
        <v>466551.2963818782</v>
      </c>
      <c r="BL213" s="112">
        <f t="shared" si="258"/>
        <v>825421.22429899254</v>
      </c>
      <c r="BM213" s="112">
        <f t="shared" si="258"/>
        <v>916263.22783042607</v>
      </c>
      <c r="BN213" s="112">
        <f t="shared" si="258"/>
        <v>1240212.750483447</v>
      </c>
      <c r="BO213" s="112">
        <f t="shared" si="258"/>
        <v>1650924.5288232763</v>
      </c>
      <c r="BP213" s="112">
        <f t="shared" si="258"/>
        <v>3078463.5923216916</v>
      </c>
      <c r="BQ213" s="112">
        <f t="shared" si="258"/>
        <v>4646351.2117049359</v>
      </c>
      <c r="BR213" s="112">
        <f t="shared" si="258"/>
        <v>5687153.9978904137</v>
      </c>
      <c r="BS213" s="112">
        <f t="shared" si="258"/>
        <v>6627928.5471757809</v>
      </c>
      <c r="BT213" s="112">
        <f t="shared" si="258"/>
        <v>1869541.5206347504</v>
      </c>
      <c r="BU213" s="112"/>
      <c r="BV213" s="112">
        <f t="shared" si="259"/>
        <v>23966.17388106</v>
      </c>
      <c r="BW213" s="112">
        <f t="shared" si="259"/>
        <v>24420.636811454802</v>
      </c>
      <c r="BX213" s="112">
        <f t="shared" si="259"/>
        <v>38902.8151030484</v>
      </c>
      <c r="BY213" s="112">
        <f t="shared" si="259"/>
        <v>41989.615854092204</v>
      </c>
      <c r="BZ213" s="112">
        <f t="shared" si="259"/>
        <v>107729.24009933684</v>
      </c>
      <c r="CA213" s="112">
        <f t="shared" si="259"/>
        <v>25374.736105619202</v>
      </c>
      <c r="CB213" s="112">
        <f t="shared" si="259"/>
        <v>101651.74583469761</v>
      </c>
      <c r="CC213" s="112">
        <f t="shared" si="259"/>
        <v>128876.77364425242</v>
      </c>
      <c r="CD213" s="112">
        <f t="shared" si="259"/>
        <v>154850.89147995203</v>
      </c>
      <c r="CE213" s="112">
        <f t="shared" si="259"/>
        <v>463761.68458968919</v>
      </c>
      <c r="CF213" s="112">
        <f t="shared" si="259"/>
        <v>272315.46123766602</v>
      </c>
      <c r="CG213" s="112">
        <f t="shared" si="259"/>
        <v>266980.60002706421</v>
      </c>
      <c r="CH213" s="112">
        <f t="shared" si="259"/>
        <v>1650820.3746679327</v>
      </c>
      <c r="CI213" s="112"/>
      <c r="CJ213" s="112">
        <f t="shared" si="260"/>
        <v>23966.17388106</v>
      </c>
      <c r="CK213" s="112">
        <f t="shared" si="260"/>
        <v>48386.810692514809</v>
      </c>
      <c r="CL213" s="112">
        <f t="shared" si="260"/>
        <v>87289.625795563203</v>
      </c>
      <c r="CM213" s="112">
        <f t="shared" si="260"/>
        <v>129279.24164965542</v>
      </c>
      <c r="CN213" s="112">
        <f t="shared" si="260"/>
        <v>237008.48174899223</v>
      </c>
      <c r="CO213" s="112">
        <f t="shared" si="260"/>
        <v>262383.21785461146</v>
      </c>
      <c r="CP213" s="112">
        <f t="shared" si="260"/>
        <v>364034.96368930908</v>
      </c>
      <c r="CQ213" s="112">
        <f t="shared" si="260"/>
        <v>492911.73733356141</v>
      </c>
      <c r="CR213" s="112">
        <f t="shared" si="260"/>
        <v>647762.62881351344</v>
      </c>
      <c r="CS213" s="112">
        <f t="shared" si="260"/>
        <v>1111524.3134032027</v>
      </c>
      <c r="CT213" s="112">
        <f t="shared" si="260"/>
        <v>1383839.7746408687</v>
      </c>
      <c r="CU213" s="112">
        <f t="shared" si="260"/>
        <v>1650820.3746679327</v>
      </c>
      <c r="CV213" s="112">
        <f t="shared" si="260"/>
        <v>467816.42973640154</v>
      </c>
    </row>
    <row r="214" spans="1:100" s="94" customFormat="1" ht="14.4">
      <c r="A214" s="154"/>
      <c r="B214" s="96"/>
      <c r="C214" s="96"/>
      <c r="D214" s="96"/>
      <c r="E214" s="113"/>
      <c r="F214" s="109" t="s">
        <v>44</v>
      </c>
      <c r="G214" s="106"/>
      <c r="H214" s="105"/>
      <c r="I214" s="105"/>
      <c r="J214" s="105"/>
      <c r="K214" s="105"/>
      <c r="M214" s="109"/>
      <c r="N214" s="99"/>
      <c r="O214" s="109" t="s">
        <v>44</v>
      </c>
      <c r="Q214" s="98"/>
      <c r="R214" s="112">
        <f t="shared" si="255"/>
        <v>345350.24</v>
      </c>
      <c r="S214" s="112">
        <f t="shared" si="255"/>
        <v>362338.16</v>
      </c>
      <c r="T214" s="112">
        <f t="shared" si="255"/>
        <v>211467.46</v>
      </c>
      <c r="U214" s="112">
        <f t="shared" si="255"/>
        <v>437088.74</v>
      </c>
      <c r="V214" s="112">
        <f t="shared" si="255"/>
        <v>388804.91</v>
      </c>
      <c r="W214" s="112">
        <f t="shared" si="255"/>
        <v>195671.12</v>
      </c>
      <c r="X214" s="112">
        <f t="shared" si="255"/>
        <v>523088.56000000006</v>
      </c>
      <c r="Y214" s="112">
        <f t="shared" si="255"/>
        <v>448562</v>
      </c>
      <c r="Z214" s="112">
        <f t="shared" si="255"/>
        <v>0</v>
      </c>
      <c r="AA214" s="112">
        <f t="shared" si="255"/>
        <v>217867</v>
      </c>
      <c r="AB214" s="112">
        <f t="shared" si="255"/>
        <v>368351</v>
      </c>
      <c r="AC214" s="112">
        <f t="shared" si="255"/>
        <v>2180377</v>
      </c>
      <c r="AD214" s="112">
        <f t="shared" si="255"/>
        <v>5678966.1899999995</v>
      </c>
      <c r="AE214" s="96"/>
      <c r="AF214" s="112">
        <f t="shared" si="256"/>
        <v>345350.24</v>
      </c>
      <c r="AG214" s="112">
        <f t="shared" si="256"/>
        <v>707688.4</v>
      </c>
      <c r="AH214" s="112">
        <f t="shared" si="256"/>
        <v>919155.86</v>
      </c>
      <c r="AI214" s="112">
        <f t="shared" si="256"/>
        <v>1356244.5999999999</v>
      </c>
      <c r="AJ214" s="112">
        <f t="shared" si="256"/>
        <v>1745049.5099999998</v>
      </c>
      <c r="AK214" s="112">
        <f t="shared" si="256"/>
        <v>1940720.6299999997</v>
      </c>
      <c r="AL214" s="112">
        <f t="shared" si="256"/>
        <v>2463809.19</v>
      </c>
      <c r="AM214" s="112">
        <f t="shared" si="256"/>
        <v>2912371.19</v>
      </c>
      <c r="AN214" s="112">
        <f t="shared" si="256"/>
        <v>2912371.19</v>
      </c>
      <c r="AO214" s="112">
        <f t="shared" si="256"/>
        <v>3130238.19</v>
      </c>
      <c r="AP214" s="112">
        <f t="shared" si="256"/>
        <v>3498589.19</v>
      </c>
      <c r="AQ214" s="112">
        <f t="shared" si="256"/>
        <v>5678966.1899999995</v>
      </c>
      <c r="AR214" s="112">
        <f t="shared" si="256"/>
        <v>2064255.9404166664</v>
      </c>
      <c r="AS214" s="112"/>
      <c r="AT214" s="112">
        <f t="shared" si="257"/>
        <v>214859.13368772512</v>
      </c>
      <c r="AU214" s="112">
        <f t="shared" si="257"/>
        <v>233201.12353281287</v>
      </c>
      <c r="AV214" s="112">
        <f t="shared" si="257"/>
        <v>183344.91077819999</v>
      </c>
      <c r="AW214" s="112">
        <f t="shared" si="257"/>
        <v>330364.34568888793</v>
      </c>
      <c r="AX214" s="112">
        <f t="shared" si="257"/>
        <v>670.97000000000116</v>
      </c>
      <c r="AY214" s="112">
        <f t="shared" si="257"/>
        <v>100945.2970258</v>
      </c>
      <c r="AZ214" s="112">
        <f t="shared" si="257"/>
        <v>396405.01412287587</v>
      </c>
      <c r="BA214" s="112">
        <f t="shared" si="257"/>
        <v>299582.3233242096</v>
      </c>
      <c r="BB214" s="112">
        <f t="shared" si="257"/>
        <v>0</v>
      </c>
      <c r="BC214" s="112">
        <f t="shared" si="257"/>
        <v>134393.40549</v>
      </c>
      <c r="BD214" s="112">
        <f t="shared" si="257"/>
        <v>65597.399009999994</v>
      </c>
      <c r="BE214" s="112">
        <f t="shared" si="257"/>
        <v>1086003.5858800001</v>
      </c>
      <c r="BF214" s="112">
        <f t="shared" si="257"/>
        <v>3045367.5085405111</v>
      </c>
      <c r="BG214" s="112"/>
      <c r="BH214" s="112">
        <f t="shared" si="258"/>
        <v>214859.13368772512</v>
      </c>
      <c r="BI214" s="112">
        <f t="shared" si="258"/>
        <v>448060.25722053798</v>
      </c>
      <c r="BJ214" s="112">
        <f t="shared" si="258"/>
        <v>631405.16799873789</v>
      </c>
      <c r="BK214" s="112">
        <f t="shared" si="258"/>
        <v>961769.51368762588</v>
      </c>
      <c r="BL214" s="112">
        <f t="shared" si="258"/>
        <v>962440.48368762585</v>
      </c>
      <c r="BM214" s="112">
        <f t="shared" si="258"/>
        <v>1063385.7807134259</v>
      </c>
      <c r="BN214" s="112">
        <f t="shared" si="258"/>
        <v>1459790.7948363018</v>
      </c>
      <c r="BO214" s="112">
        <f t="shared" si="258"/>
        <v>1759373.1181605111</v>
      </c>
      <c r="BP214" s="112">
        <f t="shared" si="258"/>
        <v>1759373.1181605111</v>
      </c>
      <c r="BQ214" s="112">
        <f t="shared" si="258"/>
        <v>1893766.5236505112</v>
      </c>
      <c r="BR214" s="112">
        <f t="shared" si="258"/>
        <v>1959363.9226605112</v>
      </c>
      <c r="BS214" s="112">
        <f t="shared" si="258"/>
        <v>3045367.5085405111</v>
      </c>
      <c r="BT214" s="112">
        <f t="shared" si="258"/>
        <v>1219689.2973945232</v>
      </c>
      <c r="BU214" s="112"/>
      <c r="BV214" s="112">
        <f t="shared" si="259"/>
        <v>34864.324326445974</v>
      </c>
      <c r="BW214" s="112">
        <f t="shared" si="259"/>
        <v>18580.525308098313</v>
      </c>
      <c r="BX214" s="112">
        <f t="shared" si="259"/>
        <v>0</v>
      </c>
      <c r="BY214" s="112">
        <f t="shared" si="259"/>
        <v>20679.114931857788</v>
      </c>
      <c r="BZ214" s="112">
        <f t="shared" si="259"/>
        <v>318265.05838469998</v>
      </c>
      <c r="CA214" s="112">
        <f t="shared" si="259"/>
        <v>36997.167635999998</v>
      </c>
      <c r="CB214" s="112">
        <f t="shared" si="259"/>
        <v>22665.351963141657</v>
      </c>
      <c r="CC214" s="112">
        <f t="shared" si="259"/>
        <v>11303.266823604801</v>
      </c>
      <c r="CD214" s="112">
        <f t="shared" si="259"/>
        <v>0</v>
      </c>
      <c r="CE214" s="112">
        <f t="shared" si="259"/>
        <v>23626</v>
      </c>
      <c r="CF214" s="112">
        <f t="shared" si="259"/>
        <v>273542</v>
      </c>
      <c r="CG214" s="112">
        <f t="shared" si="259"/>
        <v>669523</v>
      </c>
      <c r="CH214" s="112">
        <f t="shared" si="259"/>
        <v>1430045.8093738484</v>
      </c>
      <c r="CI214" s="112"/>
      <c r="CJ214" s="112">
        <f t="shared" si="260"/>
        <v>34864.324326445974</v>
      </c>
      <c r="CK214" s="112">
        <f t="shared" si="260"/>
        <v>53444.849634544284</v>
      </c>
      <c r="CL214" s="112">
        <f t="shared" si="260"/>
        <v>53444.849634544284</v>
      </c>
      <c r="CM214" s="112">
        <f t="shared" si="260"/>
        <v>74123.964566402079</v>
      </c>
      <c r="CN214" s="112">
        <f t="shared" si="260"/>
        <v>392389.02295110212</v>
      </c>
      <c r="CO214" s="112">
        <f t="shared" si="260"/>
        <v>429386.19058710209</v>
      </c>
      <c r="CP214" s="112">
        <f t="shared" si="260"/>
        <v>452051.54255024379</v>
      </c>
      <c r="CQ214" s="112">
        <f t="shared" si="260"/>
        <v>463354.80937384849</v>
      </c>
      <c r="CR214" s="112">
        <f t="shared" si="260"/>
        <v>463354.80937384849</v>
      </c>
      <c r="CS214" s="112">
        <f t="shared" si="260"/>
        <v>486980.80937384849</v>
      </c>
      <c r="CT214" s="112">
        <f t="shared" si="260"/>
        <v>760522.80937384861</v>
      </c>
      <c r="CU214" s="112">
        <f t="shared" si="260"/>
        <v>1430045.8093738484</v>
      </c>
      <c r="CV214" s="112">
        <f t="shared" si="260"/>
        <v>364911.74053605861</v>
      </c>
    </row>
    <row r="215" spans="1:100" s="94" customFormat="1" ht="14.4">
      <c r="A215" s="154"/>
      <c r="B215" s="96"/>
      <c r="C215" s="96"/>
      <c r="D215" s="96"/>
      <c r="E215" s="113"/>
      <c r="F215" s="109" t="s">
        <v>42</v>
      </c>
      <c r="G215" s="106"/>
      <c r="H215" s="105"/>
      <c r="I215" s="105"/>
      <c r="J215" s="105"/>
      <c r="K215" s="105"/>
      <c r="M215" s="109"/>
      <c r="N215" s="99"/>
      <c r="O215" s="109" t="s">
        <v>42</v>
      </c>
      <c r="Q215" s="98"/>
      <c r="R215" s="112">
        <f t="shared" si="255"/>
        <v>0</v>
      </c>
      <c r="S215" s="112">
        <f t="shared" si="255"/>
        <v>0</v>
      </c>
      <c r="T215" s="112">
        <f t="shared" si="255"/>
        <v>0</v>
      </c>
      <c r="U215" s="112">
        <f t="shared" si="255"/>
        <v>0</v>
      </c>
      <c r="V215" s="112">
        <f t="shared" si="255"/>
        <v>0</v>
      </c>
      <c r="W215" s="112">
        <f t="shared" si="255"/>
        <v>0</v>
      </c>
      <c r="X215" s="112">
        <f t="shared" si="255"/>
        <v>0</v>
      </c>
      <c r="Y215" s="112">
        <f t="shared" si="255"/>
        <v>0</v>
      </c>
      <c r="Z215" s="112">
        <f t="shared" si="255"/>
        <v>0</v>
      </c>
      <c r="AA215" s="112">
        <f t="shared" si="255"/>
        <v>0</v>
      </c>
      <c r="AB215" s="112">
        <f t="shared" si="255"/>
        <v>0</v>
      </c>
      <c r="AC215" s="112">
        <f t="shared" si="255"/>
        <v>0</v>
      </c>
      <c r="AD215" s="112">
        <f t="shared" si="255"/>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57"/>
        <v>0</v>
      </c>
      <c r="AU215" s="112">
        <f t="shared" si="257"/>
        <v>0</v>
      </c>
      <c r="AV215" s="112">
        <f t="shared" si="257"/>
        <v>0</v>
      </c>
      <c r="AW215" s="112">
        <f t="shared" si="257"/>
        <v>0</v>
      </c>
      <c r="AX215" s="112">
        <f t="shared" si="257"/>
        <v>0</v>
      </c>
      <c r="AY215" s="112">
        <f t="shared" si="257"/>
        <v>0</v>
      </c>
      <c r="AZ215" s="112">
        <f t="shared" si="257"/>
        <v>0</v>
      </c>
      <c r="BA215" s="112">
        <f t="shared" si="257"/>
        <v>0</v>
      </c>
      <c r="BB215" s="112">
        <f t="shared" si="257"/>
        <v>0</v>
      </c>
      <c r="BC215" s="112">
        <f t="shared" si="257"/>
        <v>0</v>
      </c>
      <c r="BD215" s="112">
        <f t="shared" si="257"/>
        <v>0</v>
      </c>
      <c r="BE215" s="112">
        <f t="shared" si="257"/>
        <v>0</v>
      </c>
      <c r="BF215" s="112">
        <f t="shared" si="257"/>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59"/>
        <v>0</v>
      </c>
      <c r="BW215" s="112">
        <f t="shared" si="259"/>
        <v>0</v>
      </c>
      <c r="BX215" s="112">
        <f t="shared" si="259"/>
        <v>0</v>
      </c>
      <c r="BY215" s="112">
        <f t="shared" si="259"/>
        <v>0</v>
      </c>
      <c r="BZ215" s="112">
        <f t="shared" si="259"/>
        <v>0</v>
      </c>
      <c r="CA215" s="112">
        <f t="shared" si="259"/>
        <v>0</v>
      </c>
      <c r="CB215" s="112">
        <f t="shared" si="259"/>
        <v>0</v>
      </c>
      <c r="CC215" s="112">
        <f t="shared" si="259"/>
        <v>0</v>
      </c>
      <c r="CD215" s="112">
        <f t="shared" si="259"/>
        <v>0</v>
      </c>
      <c r="CE215" s="112">
        <f t="shared" si="259"/>
        <v>0</v>
      </c>
      <c r="CF215" s="112">
        <f t="shared" si="259"/>
        <v>0</v>
      </c>
      <c r="CG215" s="112">
        <f t="shared" si="259"/>
        <v>0</v>
      </c>
      <c r="CH215" s="112">
        <f t="shared" si="259"/>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5" t="s">
        <v>45</v>
      </c>
      <c r="G216" s="106"/>
      <c r="H216" s="105"/>
      <c r="I216" s="105"/>
      <c r="J216" s="105"/>
      <c r="K216" s="105"/>
      <c r="M216" s="109"/>
      <c r="N216" s="99"/>
      <c r="O216" s="105" t="s">
        <v>45</v>
      </c>
      <c r="Q216" s="98"/>
      <c r="R216" s="112">
        <f t="shared" si="255"/>
        <v>1467</v>
      </c>
      <c r="S216" s="112">
        <f t="shared" si="255"/>
        <v>527171</v>
      </c>
      <c r="T216" s="112">
        <f t="shared" si="255"/>
        <v>2491</v>
      </c>
      <c r="U216" s="112">
        <f t="shared" si="255"/>
        <v>-102318</v>
      </c>
      <c r="V216" s="112">
        <f t="shared" si="255"/>
        <v>13330</v>
      </c>
      <c r="W216" s="112">
        <f t="shared" si="255"/>
        <v>1123</v>
      </c>
      <c r="X216" s="112">
        <f t="shared" si="255"/>
        <v>1000000</v>
      </c>
      <c r="Y216" s="112">
        <f t="shared" si="255"/>
        <v>150000</v>
      </c>
      <c r="Z216" s="112">
        <f t="shared" si="255"/>
        <v>35000</v>
      </c>
      <c r="AA216" s="112">
        <f t="shared" si="255"/>
        <v>500000</v>
      </c>
      <c r="AB216" s="112">
        <f t="shared" si="255"/>
        <v>150000</v>
      </c>
      <c r="AC216" s="112">
        <f t="shared" si="255"/>
        <v>69332</v>
      </c>
      <c r="AD216" s="112">
        <f t="shared" si="255"/>
        <v>2347596</v>
      </c>
      <c r="AE216" s="96"/>
      <c r="AF216" s="112">
        <f t="shared" si="256"/>
        <v>1467</v>
      </c>
      <c r="AG216" s="112">
        <f t="shared" si="256"/>
        <v>528638</v>
      </c>
      <c r="AH216" s="112">
        <f t="shared" si="256"/>
        <v>531129</v>
      </c>
      <c r="AI216" s="112">
        <f t="shared" si="256"/>
        <v>428811</v>
      </c>
      <c r="AJ216" s="112">
        <f t="shared" si="256"/>
        <v>442141</v>
      </c>
      <c r="AK216" s="112">
        <f t="shared" si="256"/>
        <v>443264</v>
      </c>
      <c r="AL216" s="112">
        <f t="shared" si="256"/>
        <v>1443264</v>
      </c>
      <c r="AM216" s="112">
        <f t="shared" si="256"/>
        <v>1593264</v>
      </c>
      <c r="AN216" s="112">
        <f t="shared" si="256"/>
        <v>1628264</v>
      </c>
      <c r="AO216" s="112">
        <f t="shared" si="256"/>
        <v>2128264</v>
      </c>
      <c r="AP216" s="112">
        <f t="shared" si="256"/>
        <v>2278264</v>
      </c>
      <c r="AQ216" s="112">
        <f t="shared" si="256"/>
        <v>2347596</v>
      </c>
      <c r="AR216" s="112">
        <f t="shared" si="256"/>
        <v>1051714</v>
      </c>
      <c r="AS216" s="112"/>
      <c r="AT216" s="112">
        <f t="shared" si="257"/>
        <v>708.69513631859991</v>
      </c>
      <c r="AU216" s="112">
        <f t="shared" si="257"/>
        <v>254671.79530212178</v>
      </c>
      <c r="AV216" s="112">
        <f t="shared" si="257"/>
        <v>1203.3807665777999</v>
      </c>
      <c r="AW216" s="112">
        <f t="shared" si="257"/>
        <v>-49428.949528184399</v>
      </c>
      <c r="AX216" s="112">
        <f t="shared" si="257"/>
        <v>6439.608839214</v>
      </c>
      <c r="AY216" s="112">
        <f t="shared" si="257"/>
        <v>542.51168240339996</v>
      </c>
      <c r="AZ216" s="112">
        <f t="shared" si="257"/>
        <v>483091.43579999998</v>
      </c>
      <c r="BA216" s="112">
        <f t="shared" si="257"/>
        <v>72463.715369999991</v>
      </c>
      <c r="BB216" s="112">
        <f t="shared" si="257"/>
        <v>16908.200252999999</v>
      </c>
      <c r="BC216" s="112">
        <f t="shared" si="257"/>
        <v>241545.71789999999</v>
      </c>
      <c r="BD216" s="112">
        <f t="shared" si="257"/>
        <v>72463.715369999991</v>
      </c>
      <c r="BE216" s="112">
        <f t="shared" si="257"/>
        <v>33493.695426885599</v>
      </c>
      <c r="BF216" s="112">
        <f t="shared" si="257"/>
        <v>1134103.5223183366</v>
      </c>
      <c r="BG216" s="112"/>
      <c r="BH216" s="112">
        <f t="shared" si="258"/>
        <v>708.69513631859991</v>
      </c>
      <c r="BI216" s="112">
        <f t="shared" si="258"/>
        <v>255380.49043844038</v>
      </c>
      <c r="BJ216" s="112">
        <f t="shared" si="258"/>
        <v>256583.87120501816</v>
      </c>
      <c r="BK216" s="112">
        <f t="shared" si="258"/>
        <v>207154.92167683376</v>
      </c>
      <c r="BL216" s="112">
        <f t="shared" si="258"/>
        <v>213594.53051604776</v>
      </c>
      <c r="BM216" s="112">
        <f t="shared" si="258"/>
        <v>214137.04219845115</v>
      </c>
      <c r="BN216" s="112">
        <f t="shared" si="258"/>
        <v>697228.4779984511</v>
      </c>
      <c r="BO216" s="112">
        <f t="shared" si="258"/>
        <v>769692.19336845109</v>
      </c>
      <c r="BP216" s="112">
        <f t="shared" si="258"/>
        <v>786600.3936214511</v>
      </c>
      <c r="BQ216" s="112">
        <f t="shared" si="258"/>
        <v>1028146.111521451</v>
      </c>
      <c r="BR216" s="112">
        <f t="shared" si="258"/>
        <v>1100609.8268914511</v>
      </c>
      <c r="BS216" s="112">
        <f t="shared" si="258"/>
        <v>1134103.5223183366</v>
      </c>
      <c r="BT216" s="112">
        <f t="shared" si="258"/>
        <v>508074.02631096117</v>
      </c>
      <c r="BU216" s="112"/>
      <c r="BV216" s="112">
        <f t="shared" si="259"/>
        <v>222.38062671420002</v>
      </c>
      <c r="BW216" s="112">
        <f t="shared" si="259"/>
        <v>79913.167938344603</v>
      </c>
      <c r="BX216" s="112">
        <f t="shared" si="259"/>
        <v>377.60745817660006</v>
      </c>
      <c r="BY216" s="112">
        <f t="shared" si="259"/>
        <v>-15510.252872626801</v>
      </c>
      <c r="BZ216" s="112">
        <f t="shared" si="259"/>
        <v>2020.6774056580002</v>
      </c>
      <c r="CA216" s="112">
        <f t="shared" si="259"/>
        <v>170.23411301980002</v>
      </c>
      <c r="CB216" s="112">
        <f t="shared" si="259"/>
        <v>151588.70260000002</v>
      </c>
      <c r="CC216" s="112">
        <f t="shared" si="259"/>
        <v>22738.305390000001</v>
      </c>
      <c r="CD216" s="112">
        <f t="shared" si="259"/>
        <v>5305.6045910000003</v>
      </c>
      <c r="CE216" s="112">
        <f t="shared" si="259"/>
        <v>75794.351300000009</v>
      </c>
      <c r="CF216" s="112">
        <f t="shared" si="259"/>
        <v>22738.305390000001</v>
      </c>
      <c r="CG216" s="112">
        <f t="shared" si="259"/>
        <v>10509.947928663201</v>
      </c>
      <c r="CH216" s="112">
        <f t="shared" si="259"/>
        <v>355869.03186894965</v>
      </c>
      <c r="CI216" s="112"/>
      <c r="CJ216" s="112">
        <f t="shared" si="260"/>
        <v>222.38062671420002</v>
      </c>
      <c r="CK216" s="112">
        <f t="shared" si="260"/>
        <v>80135.548565058809</v>
      </c>
      <c r="CL216" s="112">
        <f t="shared" si="260"/>
        <v>80513.15602323541</v>
      </c>
      <c r="CM216" s="112">
        <f t="shared" si="260"/>
        <v>65002.90315060861</v>
      </c>
      <c r="CN216" s="112">
        <f t="shared" si="260"/>
        <v>67023.580556266606</v>
      </c>
      <c r="CO216" s="112">
        <f t="shared" si="260"/>
        <v>67193.81466928641</v>
      </c>
      <c r="CP216" s="112">
        <f t="shared" si="260"/>
        <v>218782.51726928644</v>
      </c>
      <c r="CQ216" s="112">
        <f t="shared" si="260"/>
        <v>241520.82265928644</v>
      </c>
      <c r="CR216" s="112">
        <f t="shared" si="260"/>
        <v>246826.42725028645</v>
      </c>
      <c r="CS216" s="112">
        <f t="shared" si="260"/>
        <v>322620.77855028643</v>
      </c>
      <c r="CT216" s="112">
        <f t="shared" si="260"/>
        <v>345359.08394028642</v>
      </c>
      <c r="CU216" s="112">
        <f t="shared" si="260"/>
        <v>355869.03186894965</v>
      </c>
      <c r="CV216" s="112">
        <f t="shared" si="260"/>
        <v>159427.96076625641</v>
      </c>
    </row>
    <row r="217" spans="1:100" s="94" customFormat="1" ht="14.4">
      <c r="A217" s="154"/>
      <c r="B217" s="96"/>
      <c r="C217" s="96"/>
      <c r="D217" s="96"/>
      <c r="E217" s="105"/>
      <c r="F217" s="109" t="s">
        <v>30</v>
      </c>
      <c r="G217" s="106"/>
      <c r="H217" s="105"/>
      <c r="I217" s="105"/>
      <c r="J217" s="105"/>
      <c r="K217" s="105"/>
      <c r="M217" s="105"/>
      <c r="N217" s="104"/>
      <c r="O217" s="109" t="s">
        <v>30</v>
      </c>
      <c r="Q217" s="98"/>
      <c r="R217" s="111">
        <f>SUM(R206:R216)</f>
        <v>6201650.2400000002</v>
      </c>
      <c r="S217" s="111">
        <f t="shared" ref="S217:AD217" si="261">SUM(S206:S216)</f>
        <v>5217036.16</v>
      </c>
      <c r="T217" s="111">
        <f t="shared" si="261"/>
        <v>5302050.46</v>
      </c>
      <c r="U217" s="111">
        <f t="shared" si="261"/>
        <v>5561368.7400000002</v>
      </c>
      <c r="V217" s="111">
        <f t="shared" si="261"/>
        <v>4621310.91</v>
      </c>
      <c r="W217" s="111">
        <f t="shared" si="261"/>
        <v>7270516.8899999997</v>
      </c>
      <c r="X217" s="111">
        <f t="shared" si="261"/>
        <v>12072317.65</v>
      </c>
      <c r="Y217" s="111">
        <f t="shared" si="261"/>
        <v>3934358.89</v>
      </c>
      <c r="Z217" s="111">
        <f t="shared" si="261"/>
        <v>9294515.6600000001</v>
      </c>
      <c r="AA217" s="111">
        <f t="shared" si="261"/>
        <v>6770354</v>
      </c>
      <c r="AB217" s="111">
        <f t="shared" si="261"/>
        <v>5975994</v>
      </c>
      <c r="AC217" s="111">
        <f t="shared" si="261"/>
        <v>8168306</v>
      </c>
      <c r="AD217" s="111">
        <f t="shared" si="261"/>
        <v>80389779.599999994</v>
      </c>
      <c r="AE217" s="96"/>
      <c r="AF217" s="111">
        <f>SUM(AF206:AF216)</f>
        <v>6201650.2400000002</v>
      </c>
      <c r="AG217" s="111">
        <f t="shared" ref="AG217" si="262">SUM(AG206:AG216)</f>
        <v>11418686.4</v>
      </c>
      <c r="AH217" s="111">
        <f t="shared" ref="AH217" si="263">SUM(AH206:AH216)</f>
        <v>16720736.859999999</v>
      </c>
      <c r="AI217" s="111">
        <f t="shared" ref="AI217" si="264">SUM(AI206:AI216)</f>
        <v>22282105.600000001</v>
      </c>
      <c r="AJ217" s="111">
        <f t="shared" ref="AJ217" si="265">SUM(AJ206:AJ216)</f>
        <v>26903416.509999998</v>
      </c>
      <c r="AK217" s="111">
        <f t="shared" ref="AK217" si="266">SUM(AK206:AK216)</f>
        <v>34173933.399999999</v>
      </c>
      <c r="AL217" s="111">
        <f t="shared" ref="AL217" si="267">SUM(AL206:AL216)</f>
        <v>46246251.049999997</v>
      </c>
      <c r="AM217" s="111">
        <f t="shared" ref="AM217" si="268">SUM(AM206:AM216)</f>
        <v>50180609.939999998</v>
      </c>
      <c r="AN217" s="111">
        <f t="shared" ref="AN217" si="269">SUM(AN206:AN216)</f>
        <v>59475125.599999994</v>
      </c>
      <c r="AO217" s="111">
        <f t="shared" ref="AO217" si="270">SUM(AO206:AO216)</f>
        <v>66245479.599999994</v>
      </c>
      <c r="AP217" s="111">
        <f t="shared" ref="AP217" si="271">SUM(AP206:AP216)</f>
        <v>72221473.599999994</v>
      </c>
      <c r="AQ217" s="111">
        <f t="shared" ref="AQ217" si="272">SUM(AQ206:AQ216)</f>
        <v>80389779.599999994</v>
      </c>
      <c r="AR217" s="111">
        <f t="shared" ref="AR217" si="273">SUM(AR206:AR216)</f>
        <v>37688696.549999997</v>
      </c>
      <c r="AS217" s="96"/>
      <c r="AT217" s="111">
        <f>SUM(AT206:AT216)</f>
        <v>5391848.3263740242</v>
      </c>
      <c r="AU217" s="111">
        <f t="shared" ref="AU217" si="274">SUM(AU206:AU216)</f>
        <v>3560744.4734594435</v>
      </c>
      <c r="AV217" s="111">
        <f t="shared" ref="AV217" si="275">SUM(AV206:AV216)</f>
        <v>4038093.8515598746</v>
      </c>
      <c r="AW217" s="111">
        <f t="shared" ref="AW217" si="276">SUM(AW206:AW216)</f>
        <v>4559665.1556729963</v>
      </c>
      <c r="AX217" s="111">
        <f t="shared" ref="AX217" si="277">SUM(AX206:AX216)</f>
        <v>2652950.9449563287</v>
      </c>
      <c r="AY217" s="111">
        <f t="shared" ref="AY217" si="278">SUM(AY206:AY216)</f>
        <v>4920401.6652676361</v>
      </c>
      <c r="AZ217" s="111">
        <f t="shared" ref="AZ217" si="279">SUM(AZ206:AZ216)</f>
        <v>8105126.3321518982</v>
      </c>
      <c r="BA217" s="111">
        <f t="shared" ref="BA217" si="280">SUM(BA206:BA216)</f>
        <v>2438314.6205300386</v>
      </c>
      <c r="BB217" s="111">
        <f t="shared" ref="BB217" si="281">SUM(BB206:BB216)</f>
        <v>6141886.1321354154</v>
      </c>
      <c r="BC217" s="111">
        <f t="shared" ref="BC217" si="282">SUM(BC206:BC216)</f>
        <v>3905783.4148732433</v>
      </c>
      <c r="BD217" s="111">
        <f t="shared" ref="BD217" si="283">SUM(BD206:BD216)</f>
        <v>3815339.7246254771</v>
      </c>
      <c r="BE217" s="111">
        <f t="shared" ref="BE217" si="284">SUM(BE206:BE216)</f>
        <v>4960403.4682522546</v>
      </c>
      <c r="BF217" s="111">
        <f t="shared" ref="BF217" si="285">SUM(BF206:BF216)</f>
        <v>54490558.109858632</v>
      </c>
      <c r="BG217" s="96"/>
      <c r="BH217" s="111">
        <f>SUM(BH206:BH216)</f>
        <v>5391848.3263740242</v>
      </c>
      <c r="BI217" s="111">
        <f t="shared" ref="BI217" si="286">SUM(BI206:BI216)</f>
        <v>8952592.7998334654</v>
      </c>
      <c r="BJ217" s="111">
        <f t="shared" ref="BJ217" si="287">SUM(BJ206:BJ216)</f>
        <v>12990686.651393343</v>
      </c>
      <c r="BK217" s="111">
        <f t="shared" ref="BK217" si="288">SUM(BK206:BK216)</f>
        <v>17550351.807066336</v>
      </c>
      <c r="BL217" s="111">
        <f t="shared" ref="BL217" si="289">SUM(BL206:BL216)</f>
        <v>20203302.752022661</v>
      </c>
      <c r="BM217" s="111">
        <f t="shared" ref="BM217" si="290">SUM(BM206:BM216)</f>
        <v>25123704.4172903</v>
      </c>
      <c r="BN217" s="111">
        <f t="shared" ref="BN217" si="291">SUM(BN206:BN216)</f>
        <v>33228830.749442197</v>
      </c>
      <c r="BO217" s="111">
        <f t="shared" ref="BO217" si="292">SUM(BO206:BO216)</f>
        <v>35667145.369972236</v>
      </c>
      <c r="BP217" s="111">
        <f t="shared" ref="BP217" si="293">SUM(BP206:BP216)</f>
        <v>41809031.502107657</v>
      </c>
      <c r="BQ217" s="111">
        <f t="shared" ref="BQ217" si="294">SUM(BQ206:BQ216)</f>
        <v>45714814.916980907</v>
      </c>
      <c r="BR217" s="111">
        <f t="shared" ref="BR217" si="295">SUM(BR206:BR216)</f>
        <v>49530154.641606383</v>
      </c>
      <c r="BS217" s="111">
        <f t="shared" ref="BS217" si="296">SUM(BS206:BS216)</f>
        <v>54490558.109858632</v>
      </c>
      <c r="BT217" s="111">
        <f t="shared" ref="BT217" si="297">SUM(BT206:BT216)</f>
        <v>26950645.249084894</v>
      </c>
      <c r="BU217" s="96"/>
      <c r="BV217" s="111">
        <f>SUM(BV206:BV216)</f>
        <v>259160.44038119621</v>
      </c>
      <c r="BW217" s="111">
        <f t="shared" ref="BW217" si="298">SUM(BW206:BW216)</f>
        <v>272542.86875636171</v>
      </c>
      <c r="BX217" s="111">
        <f t="shared" ref="BX217" si="299">SUM(BX206:BX216)</f>
        <v>211907.01499063298</v>
      </c>
      <c r="BY217" s="111">
        <f t="shared" ref="BY217" si="300">SUM(BY206:BY216)</f>
        <v>382008.88240551512</v>
      </c>
      <c r="BZ217" s="111">
        <f t="shared" ref="BZ217" si="301">SUM(BZ206:BZ216)</f>
        <v>1042914.3436386868</v>
      </c>
      <c r="CA217" s="111">
        <f t="shared" ref="CA217" si="302">SUM(CA206:CA216)</f>
        <v>534031.494081871</v>
      </c>
      <c r="CB217" s="111">
        <f t="shared" ref="CB217" si="303">SUM(CB206:CB216)</f>
        <v>581234.9103853273</v>
      </c>
      <c r="CC217" s="111">
        <f t="shared" ref="CC217" si="304">SUM(CC206:CC216)</f>
        <v>556120.97202083329</v>
      </c>
      <c r="CD217" s="111">
        <f t="shared" ref="CD217" si="305">SUM(CD206:CD216)</f>
        <v>509612.37702688802</v>
      </c>
      <c r="CE217" s="111">
        <f t="shared" ref="CE217" si="306">SUM(CE206:CE216)</f>
        <v>995860.94129896909</v>
      </c>
      <c r="CF217" s="111">
        <f t="shared" ref="CF217" si="307">SUM(CF206:CF216)</f>
        <v>975490.97642718593</v>
      </c>
      <c r="CG217" s="111">
        <f t="shared" ref="CG217" si="308">SUM(CG206:CG216)</f>
        <v>1194538.2940648792</v>
      </c>
      <c r="CH217" s="111">
        <f t="shared" ref="CH217" si="309">SUM(CH206:CH216)</f>
        <v>7515423.5154783465</v>
      </c>
      <c r="CI217" s="96"/>
      <c r="CJ217" s="111">
        <f>SUM(CJ206:CJ216)</f>
        <v>259160.44038119621</v>
      </c>
      <c r="CK217" s="111">
        <f t="shared" ref="CK217" si="310">SUM(CK206:CK216)</f>
        <v>531703.30913755787</v>
      </c>
      <c r="CL217" s="111">
        <f t="shared" ref="CL217" si="311">SUM(CL206:CL216)</f>
        <v>743610.32412819087</v>
      </c>
      <c r="CM217" s="111">
        <f t="shared" ref="CM217" si="312">SUM(CM206:CM216)</f>
        <v>1125619.206533706</v>
      </c>
      <c r="CN217" s="111">
        <f t="shared" ref="CN217" si="313">SUM(CN206:CN216)</f>
        <v>2168533.5501723927</v>
      </c>
      <c r="CO217" s="111">
        <f t="shared" ref="CO217" si="314">SUM(CO206:CO216)</f>
        <v>2702565.0442542639</v>
      </c>
      <c r="CP217" s="111">
        <f t="shared" ref="CP217" si="315">SUM(CP206:CP216)</f>
        <v>3283799.9546395913</v>
      </c>
      <c r="CQ217" s="111">
        <f t="shared" ref="CQ217" si="316">SUM(CQ206:CQ216)</f>
        <v>3839920.9266604241</v>
      </c>
      <c r="CR217" s="111">
        <f t="shared" ref="CR217" si="317">SUM(CR206:CR216)</f>
        <v>4349533.3036873126</v>
      </c>
      <c r="CS217" s="111">
        <f t="shared" ref="CS217" si="318">SUM(CS206:CS216)</f>
        <v>5345394.2449862817</v>
      </c>
      <c r="CT217" s="111">
        <f t="shared" ref="CT217" si="319">SUM(CT206:CT216)</f>
        <v>6320885.2214134671</v>
      </c>
      <c r="CU217" s="111">
        <f t="shared" ref="CU217" si="320">SUM(CU206:CU216)</f>
        <v>7515423.5154783465</v>
      </c>
      <c r="CV217" s="111">
        <f t="shared" ref="CV217" si="321">SUM(CV206:CV216)</f>
        <v>2869036.4403111301</v>
      </c>
    </row>
    <row r="218" spans="1:100" s="94" customFormat="1" ht="14.4">
      <c r="A218" s="154"/>
      <c r="B218" s="96"/>
      <c r="C218" s="96"/>
      <c r="D218" s="96"/>
      <c r="E218" s="113"/>
      <c r="F218" s="109"/>
      <c r="G218" s="106"/>
      <c r="H218" s="105"/>
      <c r="I218" s="105"/>
      <c r="J218" s="105"/>
      <c r="K218" s="105"/>
      <c r="M218" s="109"/>
      <c r="N218" s="99"/>
      <c r="O218" s="109"/>
      <c r="Q218" s="98"/>
      <c r="R218" s="107"/>
      <c r="S218" s="107"/>
      <c r="T218" s="107"/>
      <c r="U218" s="107"/>
      <c r="V218" s="107"/>
      <c r="W218" s="107"/>
      <c r="X218" s="107"/>
      <c r="Y218" s="107"/>
      <c r="Z218" s="107"/>
      <c r="AA218" s="107"/>
      <c r="AB218" s="107"/>
      <c r="AC218" s="107"/>
      <c r="AD218" s="107"/>
      <c r="AE218" s="96"/>
      <c r="AF218" s="107"/>
      <c r="AG218" s="107"/>
      <c r="AH218" s="107"/>
      <c r="AI218" s="107"/>
      <c r="AJ218" s="107"/>
      <c r="AK218" s="107"/>
      <c r="AL218" s="107"/>
      <c r="AM218" s="107"/>
      <c r="AN218" s="107"/>
      <c r="AO218" s="107"/>
      <c r="AP218" s="107"/>
      <c r="AQ218" s="107"/>
      <c r="AR218" s="107"/>
      <c r="AS218" s="96"/>
      <c r="AT218" s="107"/>
      <c r="AU218" s="107"/>
      <c r="AV218" s="107"/>
      <c r="AW218" s="107"/>
      <c r="AX218" s="107"/>
      <c r="AY218" s="107"/>
      <c r="AZ218" s="107"/>
      <c r="BA218" s="107"/>
      <c r="BB218" s="107"/>
      <c r="BC218" s="107"/>
      <c r="BD218" s="107"/>
      <c r="BE218" s="107"/>
      <c r="BF218" s="116" t="s">
        <v>241</v>
      </c>
      <c r="BG218" s="96"/>
      <c r="BH218" s="107"/>
      <c r="BI218" s="107"/>
      <c r="BJ218" s="107"/>
      <c r="BK218" s="107"/>
      <c r="BL218" s="107"/>
      <c r="BM218" s="107"/>
      <c r="BN218" s="107"/>
      <c r="BO218" s="107"/>
      <c r="BP218" s="107"/>
      <c r="BQ218" s="107"/>
      <c r="BR218" s="107"/>
      <c r="BS218" s="107"/>
      <c r="BT218" s="116" t="s">
        <v>241</v>
      </c>
      <c r="BU218" s="96"/>
      <c r="BV218" s="107"/>
      <c r="BW218" s="107"/>
      <c r="BX218" s="107"/>
      <c r="BY218" s="107"/>
      <c r="BZ218" s="107"/>
      <c r="CA218" s="107"/>
      <c r="CB218" s="107"/>
      <c r="CC218" s="107"/>
      <c r="CD218" s="107"/>
      <c r="CE218" s="107"/>
      <c r="CF218" s="107"/>
      <c r="CG218" s="107"/>
      <c r="CH218" s="116" t="s">
        <v>241</v>
      </c>
      <c r="CI218" s="96"/>
      <c r="CJ218" s="107"/>
      <c r="CK218" s="107"/>
      <c r="CL218" s="107"/>
      <c r="CM218" s="107"/>
      <c r="CN218" s="107"/>
      <c r="CO218" s="107"/>
      <c r="CP218" s="107"/>
      <c r="CQ218" s="107"/>
      <c r="CR218" s="107"/>
      <c r="CS218" s="107"/>
      <c r="CT218" s="107"/>
      <c r="CU218" s="107"/>
      <c r="CV218" s="116" t="s">
        <v>241</v>
      </c>
    </row>
    <row r="219" spans="1:100" s="94" customFormat="1" ht="14.4">
      <c r="A219" s="96"/>
      <c r="B219" s="96"/>
      <c r="C219" s="96"/>
      <c r="D219" s="96"/>
      <c r="E219" s="113"/>
      <c r="F219" s="105" t="s">
        <v>50</v>
      </c>
      <c r="G219" s="106"/>
      <c r="H219" s="105"/>
      <c r="I219" s="105"/>
      <c r="J219" s="105"/>
      <c r="K219" s="105"/>
      <c r="M219" s="109"/>
      <c r="N219" s="99"/>
      <c r="O219" s="105" t="s">
        <v>50</v>
      </c>
      <c r="Q219" s="98"/>
      <c r="R219" s="107">
        <f t="shared" ref="R219:AD219" si="322">SUMIFS(R5:R202,$A$5:$A$202,"Y")-R217</f>
        <v>0</v>
      </c>
      <c r="S219" s="107">
        <f t="shared" si="322"/>
        <v>0</v>
      </c>
      <c r="T219" s="107">
        <f t="shared" si="322"/>
        <v>0</v>
      </c>
      <c r="U219" s="107">
        <f t="shared" si="322"/>
        <v>0</v>
      </c>
      <c r="V219" s="107">
        <f t="shared" si="322"/>
        <v>0</v>
      </c>
      <c r="W219" s="107">
        <f t="shared" si="322"/>
        <v>0</v>
      </c>
      <c r="X219" s="107">
        <f t="shared" si="322"/>
        <v>0</v>
      </c>
      <c r="Y219" s="107">
        <f t="shared" si="322"/>
        <v>0</v>
      </c>
      <c r="Z219" s="107">
        <f t="shared" si="322"/>
        <v>0</v>
      </c>
      <c r="AA219" s="107">
        <f t="shared" si="322"/>
        <v>0</v>
      </c>
      <c r="AB219" s="107">
        <f t="shared" si="322"/>
        <v>0</v>
      </c>
      <c r="AC219" s="107">
        <f t="shared" si="322"/>
        <v>0</v>
      </c>
      <c r="AD219" s="107">
        <f t="shared" si="322"/>
        <v>0</v>
      </c>
      <c r="AE219" s="96"/>
      <c r="AF219" s="107">
        <f t="shared" ref="AF219:AR219" si="323">SUMIFS(AF5:AF202,$A$5:$A$202,"Y")-AF217</f>
        <v>0</v>
      </c>
      <c r="AG219" s="107">
        <f t="shared" si="323"/>
        <v>0</v>
      </c>
      <c r="AH219" s="107">
        <f t="shared" si="323"/>
        <v>0</v>
      </c>
      <c r="AI219" s="107">
        <f t="shared" si="323"/>
        <v>0</v>
      </c>
      <c r="AJ219" s="107">
        <f t="shared" si="323"/>
        <v>0</v>
      </c>
      <c r="AK219" s="107">
        <f t="shared" si="323"/>
        <v>0</v>
      </c>
      <c r="AL219" s="107">
        <f t="shared" si="323"/>
        <v>0</v>
      </c>
      <c r="AM219" s="107">
        <f t="shared" si="323"/>
        <v>0</v>
      </c>
      <c r="AN219" s="107">
        <f t="shared" si="323"/>
        <v>0</v>
      </c>
      <c r="AO219" s="107">
        <f t="shared" si="323"/>
        <v>0</v>
      </c>
      <c r="AP219" s="107">
        <f t="shared" si="323"/>
        <v>0</v>
      </c>
      <c r="AQ219" s="107">
        <f t="shared" si="323"/>
        <v>0</v>
      </c>
      <c r="AR219" s="107">
        <f t="shared" si="323"/>
        <v>0</v>
      </c>
      <c r="AS219" s="96"/>
      <c r="AT219" s="107">
        <f t="shared" ref="AT219:BF219" si="324">SUMIFS(AT5:AT202,$A$5:$A$202,"Y")-AT217</f>
        <v>0</v>
      </c>
      <c r="AU219" s="107">
        <f t="shared" si="324"/>
        <v>0</v>
      </c>
      <c r="AV219" s="107">
        <f t="shared" si="324"/>
        <v>0</v>
      </c>
      <c r="AW219" s="107">
        <f t="shared" si="324"/>
        <v>0</v>
      </c>
      <c r="AX219" s="107">
        <f t="shared" si="324"/>
        <v>0</v>
      </c>
      <c r="AY219" s="107">
        <f t="shared" si="324"/>
        <v>0</v>
      </c>
      <c r="AZ219" s="107">
        <f t="shared" si="324"/>
        <v>0</v>
      </c>
      <c r="BA219" s="107">
        <f t="shared" si="324"/>
        <v>0</v>
      </c>
      <c r="BB219" s="107">
        <f t="shared" si="324"/>
        <v>0</v>
      </c>
      <c r="BC219" s="107">
        <f t="shared" si="324"/>
        <v>0</v>
      </c>
      <c r="BD219" s="107">
        <f t="shared" si="324"/>
        <v>0</v>
      </c>
      <c r="BE219" s="107">
        <f t="shared" si="324"/>
        <v>0</v>
      </c>
      <c r="BF219" s="107">
        <f t="shared" si="324"/>
        <v>0</v>
      </c>
      <c r="BG219" s="96"/>
      <c r="BH219" s="107">
        <f t="shared" ref="BH219:BT219" si="325">SUMIFS(BH5:BH202,$A$5:$A$202,"Y")-BH217</f>
        <v>0</v>
      </c>
      <c r="BI219" s="107">
        <f t="shared" si="325"/>
        <v>0</v>
      </c>
      <c r="BJ219" s="107">
        <f t="shared" si="325"/>
        <v>0</v>
      </c>
      <c r="BK219" s="107">
        <f t="shared" si="325"/>
        <v>0</v>
      </c>
      <c r="BL219" s="107">
        <f t="shared" si="325"/>
        <v>0</v>
      </c>
      <c r="BM219" s="107">
        <f t="shared" si="325"/>
        <v>0</v>
      </c>
      <c r="BN219" s="107">
        <f t="shared" si="325"/>
        <v>0</v>
      </c>
      <c r="BO219" s="107">
        <f t="shared" si="325"/>
        <v>0</v>
      </c>
      <c r="BP219" s="107">
        <f t="shared" si="325"/>
        <v>0</v>
      </c>
      <c r="BQ219" s="107">
        <f t="shared" si="325"/>
        <v>0</v>
      </c>
      <c r="BR219" s="107">
        <f t="shared" si="325"/>
        <v>0</v>
      </c>
      <c r="BS219" s="107">
        <f t="shared" si="325"/>
        <v>0</v>
      </c>
      <c r="BT219" s="107">
        <f t="shared" si="325"/>
        <v>0</v>
      </c>
      <c r="BU219" s="96"/>
      <c r="BV219" s="107">
        <f t="shared" ref="BV219:CH219" si="326">SUMIFS(BV5:BV202,$A$5:$A$202,"Y")-BV217</f>
        <v>0</v>
      </c>
      <c r="BW219" s="107">
        <f t="shared" si="326"/>
        <v>0</v>
      </c>
      <c r="BX219" s="107">
        <f t="shared" si="326"/>
        <v>0</v>
      </c>
      <c r="BY219" s="107">
        <f t="shared" si="326"/>
        <v>0</v>
      </c>
      <c r="BZ219" s="107">
        <f t="shared" si="326"/>
        <v>0</v>
      </c>
      <c r="CA219" s="107">
        <f t="shared" si="326"/>
        <v>0</v>
      </c>
      <c r="CB219" s="107">
        <f t="shared" si="326"/>
        <v>0</v>
      </c>
      <c r="CC219" s="107">
        <f t="shared" si="326"/>
        <v>0</v>
      </c>
      <c r="CD219" s="107">
        <f t="shared" si="326"/>
        <v>0</v>
      </c>
      <c r="CE219" s="107">
        <f t="shared" si="326"/>
        <v>0</v>
      </c>
      <c r="CF219" s="107">
        <f t="shared" si="326"/>
        <v>0</v>
      </c>
      <c r="CG219" s="107">
        <f t="shared" si="326"/>
        <v>0</v>
      </c>
      <c r="CH219" s="107">
        <f t="shared" si="326"/>
        <v>0</v>
      </c>
      <c r="CI219" s="96"/>
      <c r="CJ219" s="107">
        <f t="shared" ref="CJ219:CV219" si="327">SUMIFS(CJ5:CJ202,$A$5:$A$202,"Y")-CJ217</f>
        <v>0</v>
      </c>
      <c r="CK219" s="107">
        <f t="shared" si="327"/>
        <v>0</v>
      </c>
      <c r="CL219" s="107">
        <f t="shared" si="327"/>
        <v>0</v>
      </c>
      <c r="CM219" s="107">
        <f t="shared" si="327"/>
        <v>0</v>
      </c>
      <c r="CN219" s="107">
        <f t="shared" si="327"/>
        <v>0</v>
      </c>
      <c r="CO219" s="107">
        <f t="shared" si="327"/>
        <v>0</v>
      </c>
      <c r="CP219" s="107">
        <f t="shared" si="327"/>
        <v>0</v>
      </c>
      <c r="CQ219" s="107">
        <f t="shared" si="327"/>
        <v>0</v>
      </c>
      <c r="CR219" s="107">
        <f t="shared" si="327"/>
        <v>0</v>
      </c>
      <c r="CS219" s="107">
        <f t="shared" si="327"/>
        <v>0</v>
      </c>
      <c r="CT219" s="107">
        <f t="shared" si="327"/>
        <v>0</v>
      </c>
      <c r="CU219" s="107">
        <f t="shared" si="327"/>
        <v>0</v>
      </c>
      <c r="CV219" s="107">
        <f t="shared" si="327"/>
        <v>0</v>
      </c>
    </row>
    <row r="220" spans="1:100" s="94" customFormat="1" ht="14.4">
      <c r="A220" s="96"/>
      <c r="B220" s="96"/>
      <c r="C220" s="96"/>
      <c r="D220" s="96"/>
      <c r="E220" s="105"/>
      <c r="F220" s="105"/>
      <c r="G220" s="106"/>
      <c r="H220" s="105"/>
      <c r="I220" s="105"/>
      <c r="J220" s="105"/>
      <c r="K220" s="105"/>
      <c r="M220" s="105"/>
      <c r="N220" s="104"/>
      <c r="O220" s="105"/>
      <c r="Q220" s="98"/>
      <c r="R220" s="103"/>
      <c r="S220" s="103"/>
      <c r="T220" s="103"/>
      <c r="U220" s="103"/>
      <c r="V220" s="103"/>
      <c r="W220" s="103"/>
      <c r="X220" s="103"/>
      <c r="Y220" s="103"/>
      <c r="Z220" s="103"/>
      <c r="AA220" s="103"/>
      <c r="AB220" s="103"/>
      <c r="AC220" s="103"/>
      <c r="AD220" s="103"/>
      <c r="AE220" s="96"/>
      <c r="AF220" s="103"/>
      <c r="AG220" s="103"/>
      <c r="AH220" s="103"/>
      <c r="AI220" s="103"/>
      <c r="AJ220" s="103"/>
      <c r="AK220" s="103"/>
      <c r="AL220" s="103"/>
      <c r="AM220" s="103"/>
      <c r="AN220" s="103"/>
      <c r="AO220" s="103"/>
      <c r="AP220" s="103"/>
      <c r="AQ220" s="103"/>
      <c r="AR220" s="103"/>
      <c r="AS220" s="96"/>
      <c r="AT220" s="103"/>
      <c r="AU220" s="103"/>
      <c r="AV220" s="103"/>
      <c r="AW220" s="103"/>
      <c r="AX220" s="103"/>
      <c r="AY220" s="103"/>
      <c r="AZ220" s="103"/>
      <c r="BA220" s="103"/>
      <c r="BB220" s="103"/>
      <c r="BC220" s="103"/>
      <c r="BD220" s="103"/>
      <c r="BE220" s="103"/>
      <c r="BF220" s="103"/>
      <c r="BG220" s="96"/>
      <c r="BH220" s="103"/>
      <c r="BI220" s="103"/>
      <c r="BJ220" s="103"/>
      <c r="BK220" s="103"/>
      <c r="BL220" s="103"/>
      <c r="BM220" s="103"/>
      <c r="BN220" s="103"/>
      <c r="BO220" s="103"/>
      <c r="BP220" s="103"/>
      <c r="BQ220" s="103"/>
      <c r="BR220" s="103"/>
      <c r="BS220" s="103"/>
      <c r="BT220" s="103"/>
      <c r="BU220" s="96"/>
      <c r="BV220" s="103"/>
      <c r="BW220" s="103"/>
      <c r="BX220" s="103"/>
      <c r="BY220" s="103"/>
      <c r="BZ220" s="103"/>
      <c r="CA220" s="103"/>
      <c r="CB220" s="103"/>
      <c r="CC220" s="103"/>
      <c r="CD220" s="103"/>
      <c r="CE220" s="103"/>
      <c r="CF220" s="103"/>
      <c r="CG220" s="103"/>
      <c r="CH220" s="103"/>
      <c r="CI220" s="96"/>
      <c r="CJ220" s="103"/>
      <c r="CK220" s="103"/>
      <c r="CL220" s="103"/>
      <c r="CM220" s="103"/>
      <c r="CN220" s="103"/>
      <c r="CO220" s="103"/>
      <c r="CP220" s="103"/>
      <c r="CQ220" s="103"/>
      <c r="CR220" s="103"/>
      <c r="CS220" s="103"/>
      <c r="CT220" s="103"/>
      <c r="CU220" s="103"/>
      <c r="CV220" s="103"/>
    </row>
    <row r="221" spans="1:100" s="94" customFormat="1" ht="14.4">
      <c r="A221" s="96"/>
      <c r="B221" s="96"/>
      <c r="C221" s="96"/>
      <c r="D221" s="96"/>
      <c r="E221" s="105"/>
      <c r="F221" s="115" t="s">
        <v>58</v>
      </c>
      <c r="G221" s="106"/>
      <c r="H221" s="105"/>
      <c r="I221" s="105"/>
      <c r="J221" s="105"/>
      <c r="K221" s="105"/>
      <c r="M221" s="105"/>
      <c r="N221" s="104"/>
      <c r="O221" s="115" t="s">
        <v>58</v>
      </c>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31"/>
      <c r="F222" s="113" t="s">
        <v>57</v>
      </c>
      <c r="G222" s="106"/>
      <c r="H222" s="105"/>
      <c r="I222" s="105"/>
      <c r="J222" s="105"/>
      <c r="K222" s="105"/>
      <c r="M222" s="115"/>
      <c r="N222" s="114"/>
      <c r="O222" s="113" t="s">
        <v>57</v>
      </c>
      <c r="Q222" s="98"/>
      <c r="R222" s="111">
        <f t="shared" ref="R222:AD228" si="328">SUMIFS(R$5:R$202,$E$5:$E$202,$O222,$A$5:$A$202,"Y")</f>
        <v>3609357.2399999998</v>
      </c>
      <c r="S222" s="111">
        <f t="shared" si="328"/>
        <v>4390027.16</v>
      </c>
      <c r="T222" s="111">
        <f t="shared" si="328"/>
        <v>4380653.46</v>
      </c>
      <c r="U222" s="111">
        <f t="shared" si="328"/>
        <v>4638071.7399999993</v>
      </c>
      <c r="V222" s="111">
        <f t="shared" si="328"/>
        <v>3131364.91</v>
      </c>
      <c r="W222" s="111">
        <f t="shared" si="328"/>
        <v>3850907.1200000006</v>
      </c>
      <c r="X222" s="111">
        <f t="shared" si="328"/>
        <v>9831041.5599999987</v>
      </c>
      <c r="Y222" s="111">
        <f t="shared" si="328"/>
        <v>2301538</v>
      </c>
      <c r="Z222" s="111">
        <f t="shared" si="328"/>
        <v>4250567</v>
      </c>
      <c r="AA222" s="111">
        <f t="shared" si="328"/>
        <v>2554345</v>
      </c>
      <c r="AB222" s="111">
        <f t="shared" si="328"/>
        <v>1789115</v>
      </c>
      <c r="AC222" s="111">
        <f t="shared" si="328"/>
        <v>5331373</v>
      </c>
      <c r="AD222" s="111">
        <f t="shared" si="328"/>
        <v>50058361.190000005</v>
      </c>
      <c r="AE222" s="96"/>
      <c r="AF222" s="111">
        <f t="shared" ref="AF222:AR228" si="329">SUMIFS(AF$5:AF$202,$E$5:$E$202,$O222,$A$5:$A$202,"Y")</f>
        <v>3609357.2399999998</v>
      </c>
      <c r="AG222" s="111">
        <f t="shared" si="329"/>
        <v>7999384.4000000004</v>
      </c>
      <c r="AH222" s="111">
        <f t="shared" si="329"/>
        <v>12380037.860000001</v>
      </c>
      <c r="AI222" s="111">
        <f t="shared" si="329"/>
        <v>17018109.599999998</v>
      </c>
      <c r="AJ222" s="111">
        <f t="shared" si="329"/>
        <v>20149474.509999994</v>
      </c>
      <c r="AK222" s="111">
        <f t="shared" si="329"/>
        <v>24000381.629999995</v>
      </c>
      <c r="AL222" s="111">
        <f t="shared" si="329"/>
        <v>33831423.189999998</v>
      </c>
      <c r="AM222" s="111">
        <f t="shared" si="329"/>
        <v>36132961.190000005</v>
      </c>
      <c r="AN222" s="111">
        <f t="shared" si="329"/>
        <v>40383528.190000005</v>
      </c>
      <c r="AO222" s="111">
        <f t="shared" si="329"/>
        <v>42937873.190000005</v>
      </c>
      <c r="AP222" s="111">
        <f t="shared" si="329"/>
        <v>44726988.190000005</v>
      </c>
      <c r="AQ222" s="111">
        <f t="shared" si="329"/>
        <v>50058361.190000005</v>
      </c>
      <c r="AR222" s="111">
        <f t="shared" si="329"/>
        <v>25683224.982083336</v>
      </c>
      <c r="AS222" s="96"/>
      <c r="AT222" s="111">
        <f t="shared" ref="AT222:BF228" si="330">SUMIFS(AT$5:AT$202,$E$5:$E$202,$O222,$A$5:$A$202,"Y")</f>
        <v>3138675.7495841985</v>
      </c>
      <c r="AU222" s="111">
        <f t="shared" si="330"/>
        <v>3137507.5991405351</v>
      </c>
      <c r="AV222" s="111">
        <f t="shared" si="330"/>
        <v>3478726.6258227914</v>
      </c>
      <c r="AW222" s="111">
        <f t="shared" si="330"/>
        <v>4201907.7812670721</v>
      </c>
      <c r="AX222" s="111">
        <f t="shared" si="330"/>
        <v>2199221.5919637443</v>
      </c>
      <c r="AY222" s="111">
        <f t="shared" si="330"/>
        <v>2994536.95173983</v>
      </c>
      <c r="AZ222" s="111">
        <f t="shared" si="330"/>
        <v>6704418.575125101</v>
      </c>
      <c r="BA222" s="111">
        <f t="shared" si="330"/>
        <v>1725021.0132964347</v>
      </c>
      <c r="BB222" s="111">
        <f t="shared" si="330"/>
        <v>3057185.763546661</v>
      </c>
      <c r="BC222" s="111">
        <f t="shared" si="330"/>
        <v>1779594.2775722251</v>
      </c>
      <c r="BD222" s="111">
        <f t="shared" si="330"/>
        <v>1113700.8396822251</v>
      </c>
      <c r="BE222" s="111">
        <f t="shared" si="330"/>
        <v>3248858.8824748029</v>
      </c>
      <c r="BF222" s="111">
        <f t="shared" si="330"/>
        <v>36779355.651215635</v>
      </c>
      <c r="BG222" s="96"/>
      <c r="BH222" s="111">
        <f t="shared" ref="BH222:BT228" si="331">SUMIFS(BH$5:BH$202,$E$5:$E$202,$O222,$A$5:$A$202,"Y")</f>
        <v>3138675.7495841985</v>
      </c>
      <c r="BI222" s="111">
        <f t="shared" si="331"/>
        <v>6276183.3487247359</v>
      </c>
      <c r="BJ222" s="111">
        <f t="shared" si="331"/>
        <v>9754909.9745475259</v>
      </c>
      <c r="BK222" s="111">
        <f t="shared" si="331"/>
        <v>13956817.755814597</v>
      </c>
      <c r="BL222" s="111">
        <f t="shared" si="331"/>
        <v>16156039.347778345</v>
      </c>
      <c r="BM222" s="111">
        <f t="shared" si="331"/>
        <v>19150576.299518175</v>
      </c>
      <c r="BN222" s="111">
        <f t="shared" si="331"/>
        <v>25854994.874643277</v>
      </c>
      <c r="BO222" s="111">
        <f t="shared" si="331"/>
        <v>27580015.88793971</v>
      </c>
      <c r="BP222" s="111">
        <f t="shared" si="331"/>
        <v>30637201.651486371</v>
      </c>
      <c r="BQ222" s="111">
        <f t="shared" si="331"/>
        <v>32416795.9290586</v>
      </c>
      <c r="BR222" s="111">
        <f t="shared" si="331"/>
        <v>33530496.768740814</v>
      </c>
      <c r="BS222" s="111">
        <f t="shared" si="331"/>
        <v>36779355.651215635</v>
      </c>
      <c r="BT222" s="111">
        <f t="shared" si="331"/>
        <v>19736865.451120336</v>
      </c>
      <c r="BU222" s="96"/>
      <c r="BV222" s="111">
        <f t="shared" ref="BV222:CH228" si="332">SUMIFS(BV$5:BV$202,$E$5:$E$202,$O222,$A$5:$A$202,"Y")</f>
        <v>38398.317499094577</v>
      </c>
      <c r="BW222" s="111">
        <f t="shared" si="332"/>
        <v>101906.56129677931</v>
      </c>
      <c r="BX222" s="111">
        <f t="shared" si="332"/>
        <v>16185.663992858401</v>
      </c>
      <c r="BY222" s="111">
        <f t="shared" si="332"/>
        <v>73289.85124782339</v>
      </c>
      <c r="BZ222" s="111">
        <f t="shared" si="332"/>
        <v>336541.03043711605</v>
      </c>
      <c r="CA222" s="111">
        <f t="shared" si="332"/>
        <v>44210.787591119399</v>
      </c>
      <c r="CB222" s="111">
        <f t="shared" si="332"/>
        <v>232378.24631521667</v>
      </c>
      <c r="CC222" s="111">
        <f t="shared" si="332"/>
        <v>92165.763965679813</v>
      </c>
      <c r="CD222" s="111">
        <f t="shared" si="332"/>
        <v>63429.947931777606</v>
      </c>
      <c r="CE222" s="111">
        <f t="shared" si="332"/>
        <v>157544.54305207502</v>
      </c>
      <c r="CF222" s="111">
        <f t="shared" si="332"/>
        <v>354404.49714207498</v>
      </c>
      <c r="CG222" s="111">
        <f t="shared" si="332"/>
        <v>738198.68491463037</v>
      </c>
      <c r="CH222" s="111">
        <f t="shared" si="332"/>
        <v>2248653.8953862456</v>
      </c>
      <c r="CI222" s="96"/>
      <c r="CJ222" s="111">
        <f t="shared" ref="CJ222:CV228" si="333">SUMIFS(CJ$5:CJ$202,$E$5:$E$202,$O222,$A$5:$A$202,"Y")</f>
        <v>38398.317499094577</v>
      </c>
      <c r="CK222" s="111">
        <f t="shared" si="333"/>
        <v>140304.8787958739</v>
      </c>
      <c r="CL222" s="111">
        <f t="shared" si="333"/>
        <v>156490.54278873233</v>
      </c>
      <c r="CM222" s="111">
        <f t="shared" si="333"/>
        <v>229780.39403655569</v>
      </c>
      <c r="CN222" s="111">
        <f t="shared" si="333"/>
        <v>566321.42447367171</v>
      </c>
      <c r="CO222" s="111">
        <f t="shared" si="333"/>
        <v>610532.21206479112</v>
      </c>
      <c r="CP222" s="111">
        <f t="shared" si="333"/>
        <v>842910.45838000777</v>
      </c>
      <c r="CQ222" s="111">
        <f t="shared" si="333"/>
        <v>935076.22234568757</v>
      </c>
      <c r="CR222" s="111">
        <f t="shared" si="333"/>
        <v>998506.17027746525</v>
      </c>
      <c r="CS222" s="111">
        <f t="shared" si="333"/>
        <v>1156050.7133295401</v>
      </c>
      <c r="CT222" s="111">
        <f t="shared" si="333"/>
        <v>1510455.2104716152</v>
      </c>
      <c r="CU222" s="111">
        <f t="shared" si="333"/>
        <v>2248653.8953862456</v>
      </c>
      <c r="CV222" s="111">
        <f t="shared" si="333"/>
        <v>692429.45767967973</v>
      </c>
    </row>
    <row r="223" spans="1:100" s="94" customFormat="1" ht="14.4">
      <c r="A223" s="96"/>
      <c r="B223" s="96"/>
      <c r="C223" s="96"/>
      <c r="D223" s="96"/>
      <c r="E223" s="113"/>
      <c r="F223" s="113" t="s">
        <v>56</v>
      </c>
      <c r="G223" s="106"/>
      <c r="H223" s="105"/>
      <c r="I223" s="105"/>
      <c r="J223" s="105"/>
      <c r="K223" s="105"/>
      <c r="M223" s="109"/>
      <c r="N223" s="99"/>
      <c r="O223" s="113" t="s">
        <v>56</v>
      </c>
      <c r="Q223" s="98"/>
      <c r="R223" s="112">
        <f t="shared" si="328"/>
        <v>0</v>
      </c>
      <c r="S223" s="112">
        <f t="shared" si="328"/>
        <v>0</v>
      </c>
      <c r="T223" s="112">
        <f t="shared" si="328"/>
        <v>0</v>
      </c>
      <c r="U223" s="112">
        <f t="shared" si="328"/>
        <v>0</v>
      </c>
      <c r="V223" s="112">
        <f t="shared" si="328"/>
        <v>0</v>
      </c>
      <c r="W223" s="112">
        <f t="shared" si="328"/>
        <v>0</v>
      </c>
      <c r="X223" s="112">
        <f t="shared" si="328"/>
        <v>0</v>
      </c>
      <c r="Y223" s="112">
        <f t="shared" si="328"/>
        <v>0</v>
      </c>
      <c r="Z223" s="112">
        <f t="shared" si="328"/>
        <v>0</v>
      </c>
      <c r="AA223" s="112">
        <f t="shared" si="328"/>
        <v>0</v>
      </c>
      <c r="AB223" s="112">
        <f t="shared" si="328"/>
        <v>0</v>
      </c>
      <c r="AC223" s="112">
        <f t="shared" si="328"/>
        <v>0</v>
      </c>
      <c r="AD223" s="112">
        <f t="shared" si="328"/>
        <v>0</v>
      </c>
      <c r="AE223" s="96"/>
      <c r="AF223" s="112">
        <f t="shared" si="329"/>
        <v>0</v>
      </c>
      <c r="AG223" s="112">
        <f t="shared" si="329"/>
        <v>0</v>
      </c>
      <c r="AH223" s="112">
        <f t="shared" si="329"/>
        <v>0</v>
      </c>
      <c r="AI223" s="112">
        <f t="shared" si="329"/>
        <v>0</v>
      </c>
      <c r="AJ223" s="112">
        <f t="shared" si="329"/>
        <v>0</v>
      </c>
      <c r="AK223" s="112">
        <f t="shared" si="329"/>
        <v>0</v>
      </c>
      <c r="AL223" s="112">
        <f t="shared" si="329"/>
        <v>0</v>
      </c>
      <c r="AM223" s="112">
        <f t="shared" si="329"/>
        <v>0</v>
      </c>
      <c r="AN223" s="112">
        <f t="shared" si="329"/>
        <v>0</v>
      </c>
      <c r="AO223" s="112">
        <f t="shared" si="329"/>
        <v>0</v>
      </c>
      <c r="AP223" s="112">
        <f t="shared" si="329"/>
        <v>0</v>
      </c>
      <c r="AQ223" s="112">
        <f t="shared" si="329"/>
        <v>0</v>
      </c>
      <c r="AR223" s="112">
        <f t="shared" si="329"/>
        <v>0</v>
      </c>
      <c r="AS223" s="96"/>
      <c r="AT223" s="112">
        <f t="shared" si="330"/>
        <v>0</v>
      </c>
      <c r="AU223" s="112">
        <f t="shared" si="330"/>
        <v>0</v>
      </c>
      <c r="AV223" s="112">
        <f t="shared" si="330"/>
        <v>0</v>
      </c>
      <c r="AW223" s="112">
        <f t="shared" si="330"/>
        <v>0</v>
      </c>
      <c r="AX223" s="112">
        <f t="shared" si="330"/>
        <v>0</v>
      </c>
      <c r="AY223" s="112">
        <f t="shared" si="330"/>
        <v>0</v>
      </c>
      <c r="AZ223" s="112">
        <f t="shared" si="330"/>
        <v>0</v>
      </c>
      <c r="BA223" s="112">
        <f t="shared" si="330"/>
        <v>0</v>
      </c>
      <c r="BB223" s="112">
        <f t="shared" si="330"/>
        <v>0</v>
      </c>
      <c r="BC223" s="112">
        <f t="shared" si="330"/>
        <v>0</v>
      </c>
      <c r="BD223" s="112">
        <f t="shared" si="330"/>
        <v>0</v>
      </c>
      <c r="BE223" s="112">
        <f t="shared" si="330"/>
        <v>0</v>
      </c>
      <c r="BF223" s="112">
        <f t="shared" si="330"/>
        <v>0</v>
      </c>
      <c r="BG223" s="96"/>
      <c r="BH223" s="112">
        <f t="shared" si="331"/>
        <v>0</v>
      </c>
      <c r="BI223" s="112">
        <f t="shared" si="331"/>
        <v>0</v>
      </c>
      <c r="BJ223" s="112">
        <f t="shared" si="331"/>
        <v>0</v>
      </c>
      <c r="BK223" s="112">
        <f t="shared" si="331"/>
        <v>0</v>
      </c>
      <c r="BL223" s="112">
        <f t="shared" si="331"/>
        <v>0</v>
      </c>
      <c r="BM223" s="112">
        <f t="shared" si="331"/>
        <v>0</v>
      </c>
      <c r="BN223" s="112">
        <f t="shared" si="331"/>
        <v>0</v>
      </c>
      <c r="BO223" s="112">
        <f t="shared" si="331"/>
        <v>0</v>
      </c>
      <c r="BP223" s="112">
        <f t="shared" si="331"/>
        <v>0</v>
      </c>
      <c r="BQ223" s="112">
        <f t="shared" si="331"/>
        <v>0</v>
      </c>
      <c r="BR223" s="112">
        <f t="shared" si="331"/>
        <v>0</v>
      </c>
      <c r="BS223" s="112">
        <f t="shared" si="331"/>
        <v>0</v>
      </c>
      <c r="BT223" s="112">
        <f t="shared" si="331"/>
        <v>0</v>
      </c>
      <c r="BU223" s="96"/>
      <c r="BV223" s="112">
        <f t="shared" si="332"/>
        <v>0</v>
      </c>
      <c r="BW223" s="112">
        <f t="shared" si="332"/>
        <v>0</v>
      </c>
      <c r="BX223" s="112">
        <f t="shared" si="332"/>
        <v>0</v>
      </c>
      <c r="BY223" s="112">
        <f t="shared" si="332"/>
        <v>0</v>
      </c>
      <c r="BZ223" s="112">
        <f t="shared" si="332"/>
        <v>0</v>
      </c>
      <c r="CA223" s="112">
        <f t="shared" si="332"/>
        <v>0</v>
      </c>
      <c r="CB223" s="112">
        <f t="shared" si="332"/>
        <v>0</v>
      </c>
      <c r="CC223" s="112">
        <f t="shared" si="332"/>
        <v>0</v>
      </c>
      <c r="CD223" s="112">
        <f t="shared" si="332"/>
        <v>0</v>
      </c>
      <c r="CE223" s="112">
        <f t="shared" si="332"/>
        <v>0</v>
      </c>
      <c r="CF223" s="112">
        <f t="shared" si="332"/>
        <v>0</v>
      </c>
      <c r="CG223" s="112">
        <f t="shared" si="332"/>
        <v>0</v>
      </c>
      <c r="CH223" s="112">
        <f t="shared" si="332"/>
        <v>0</v>
      </c>
      <c r="CI223" s="96"/>
      <c r="CJ223" s="112">
        <f t="shared" si="333"/>
        <v>0</v>
      </c>
      <c r="CK223" s="112">
        <f t="shared" si="333"/>
        <v>0</v>
      </c>
      <c r="CL223" s="112">
        <f t="shared" si="333"/>
        <v>0</v>
      </c>
      <c r="CM223" s="112">
        <f t="shared" si="333"/>
        <v>0</v>
      </c>
      <c r="CN223" s="112">
        <f t="shared" si="333"/>
        <v>0</v>
      </c>
      <c r="CO223" s="112">
        <f t="shared" si="333"/>
        <v>0</v>
      </c>
      <c r="CP223" s="112">
        <f t="shared" si="333"/>
        <v>0</v>
      </c>
      <c r="CQ223" s="112">
        <f t="shared" si="333"/>
        <v>0</v>
      </c>
      <c r="CR223" s="112">
        <f t="shared" si="333"/>
        <v>0</v>
      </c>
      <c r="CS223" s="112">
        <f t="shared" si="333"/>
        <v>0</v>
      </c>
      <c r="CT223" s="112">
        <f t="shared" si="333"/>
        <v>0</v>
      </c>
      <c r="CU223" s="112">
        <f t="shared" si="333"/>
        <v>0</v>
      </c>
      <c r="CV223" s="112">
        <f t="shared" si="333"/>
        <v>0</v>
      </c>
    </row>
    <row r="224" spans="1:100" s="94" customFormat="1" ht="14.4">
      <c r="A224" s="96"/>
      <c r="B224" s="96"/>
      <c r="C224" s="96"/>
      <c r="D224" s="96"/>
      <c r="E224" s="105"/>
      <c r="F224" s="113" t="s">
        <v>55</v>
      </c>
      <c r="G224" s="106"/>
      <c r="H224" s="105"/>
      <c r="I224" s="105"/>
      <c r="J224" s="105"/>
      <c r="K224" s="105"/>
      <c r="M224" s="105"/>
      <c r="N224" s="104"/>
      <c r="O224" s="113" t="s">
        <v>55</v>
      </c>
      <c r="Q224" s="98"/>
      <c r="R224" s="112">
        <f t="shared" si="328"/>
        <v>0</v>
      </c>
      <c r="S224" s="112">
        <f t="shared" si="328"/>
        <v>0</v>
      </c>
      <c r="T224" s="112">
        <f t="shared" si="328"/>
        <v>0</v>
      </c>
      <c r="U224" s="112">
        <f t="shared" si="328"/>
        <v>0</v>
      </c>
      <c r="V224" s="112">
        <f t="shared" si="328"/>
        <v>0</v>
      </c>
      <c r="W224" s="112">
        <f t="shared" si="328"/>
        <v>0</v>
      </c>
      <c r="X224" s="112">
        <f t="shared" si="328"/>
        <v>0</v>
      </c>
      <c r="Y224" s="112">
        <f t="shared" si="328"/>
        <v>0</v>
      </c>
      <c r="Z224" s="112">
        <f t="shared" si="328"/>
        <v>0</v>
      </c>
      <c r="AA224" s="112">
        <f t="shared" si="328"/>
        <v>0</v>
      </c>
      <c r="AB224" s="112">
        <f t="shared" si="328"/>
        <v>0</v>
      </c>
      <c r="AC224" s="112">
        <f t="shared" si="328"/>
        <v>0</v>
      </c>
      <c r="AD224" s="112">
        <f t="shared" si="328"/>
        <v>0</v>
      </c>
      <c r="AE224" s="96"/>
      <c r="AF224" s="112">
        <f t="shared" si="329"/>
        <v>0</v>
      </c>
      <c r="AG224" s="112">
        <f t="shared" si="329"/>
        <v>0</v>
      </c>
      <c r="AH224" s="112">
        <f t="shared" si="329"/>
        <v>0</v>
      </c>
      <c r="AI224" s="112">
        <f t="shared" si="329"/>
        <v>0</v>
      </c>
      <c r="AJ224" s="112">
        <f t="shared" si="329"/>
        <v>0</v>
      </c>
      <c r="AK224" s="112">
        <f t="shared" si="329"/>
        <v>0</v>
      </c>
      <c r="AL224" s="112">
        <f t="shared" si="329"/>
        <v>0</v>
      </c>
      <c r="AM224" s="112">
        <f t="shared" si="329"/>
        <v>0</v>
      </c>
      <c r="AN224" s="112">
        <f t="shared" si="329"/>
        <v>0</v>
      </c>
      <c r="AO224" s="112">
        <f t="shared" si="329"/>
        <v>0</v>
      </c>
      <c r="AP224" s="112">
        <f t="shared" si="329"/>
        <v>0</v>
      </c>
      <c r="AQ224" s="112">
        <f t="shared" si="329"/>
        <v>0</v>
      </c>
      <c r="AR224" s="112">
        <f t="shared" si="329"/>
        <v>0</v>
      </c>
      <c r="AS224" s="96"/>
      <c r="AT224" s="112">
        <f t="shared" si="330"/>
        <v>0</v>
      </c>
      <c r="AU224" s="112">
        <f t="shared" si="330"/>
        <v>0</v>
      </c>
      <c r="AV224" s="112">
        <f t="shared" si="330"/>
        <v>0</v>
      </c>
      <c r="AW224" s="112">
        <f t="shared" si="330"/>
        <v>0</v>
      </c>
      <c r="AX224" s="112">
        <f t="shared" si="330"/>
        <v>0</v>
      </c>
      <c r="AY224" s="112">
        <f t="shared" si="330"/>
        <v>0</v>
      </c>
      <c r="AZ224" s="112">
        <f t="shared" si="330"/>
        <v>0</v>
      </c>
      <c r="BA224" s="112">
        <f t="shared" si="330"/>
        <v>0</v>
      </c>
      <c r="BB224" s="112">
        <f t="shared" si="330"/>
        <v>0</v>
      </c>
      <c r="BC224" s="112">
        <f t="shared" si="330"/>
        <v>0</v>
      </c>
      <c r="BD224" s="112">
        <f t="shared" si="330"/>
        <v>0</v>
      </c>
      <c r="BE224" s="112">
        <f t="shared" si="330"/>
        <v>0</v>
      </c>
      <c r="BF224" s="112">
        <f t="shared" si="330"/>
        <v>0</v>
      </c>
      <c r="BG224" s="96"/>
      <c r="BH224" s="112">
        <f t="shared" si="331"/>
        <v>0</v>
      </c>
      <c r="BI224" s="112">
        <f t="shared" si="331"/>
        <v>0</v>
      </c>
      <c r="BJ224" s="112">
        <f t="shared" si="331"/>
        <v>0</v>
      </c>
      <c r="BK224" s="112">
        <f t="shared" si="331"/>
        <v>0</v>
      </c>
      <c r="BL224" s="112">
        <f t="shared" si="331"/>
        <v>0</v>
      </c>
      <c r="BM224" s="112">
        <f t="shared" si="331"/>
        <v>0</v>
      </c>
      <c r="BN224" s="112">
        <f t="shared" si="331"/>
        <v>0</v>
      </c>
      <c r="BO224" s="112">
        <f t="shared" si="331"/>
        <v>0</v>
      </c>
      <c r="BP224" s="112">
        <f t="shared" si="331"/>
        <v>0</v>
      </c>
      <c r="BQ224" s="112">
        <f t="shared" si="331"/>
        <v>0</v>
      </c>
      <c r="BR224" s="112">
        <f t="shared" si="331"/>
        <v>0</v>
      </c>
      <c r="BS224" s="112">
        <f t="shared" si="331"/>
        <v>0</v>
      </c>
      <c r="BT224" s="112">
        <f t="shared" si="331"/>
        <v>0</v>
      </c>
      <c r="BU224" s="96"/>
      <c r="BV224" s="112">
        <f t="shared" si="332"/>
        <v>0</v>
      </c>
      <c r="BW224" s="112">
        <f t="shared" si="332"/>
        <v>0</v>
      </c>
      <c r="BX224" s="112">
        <f t="shared" si="332"/>
        <v>0</v>
      </c>
      <c r="BY224" s="112">
        <f t="shared" si="332"/>
        <v>0</v>
      </c>
      <c r="BZ224" s="112">
        <f t="shared" si="332"/>
        <v>0</v>
      </c>
      <c r="CA224" s="112">
        <f t="shared" si="332"/>
        <v>0</v>
      </c>
      <c r="CB224" s="112">
        <f t="shared" si="332"/>
        <v>0</v>
      </c>
      <c r="CC224" s="112">
        <f t="shared" si="332"/>
        <v>0</v>
      </c>
      <c r="CD224" s="112">
        <f t="shared" si="332"/>
        <v>0</v>
      </c>
      <c r="CE224" s="112">
        <f t="shared" si="332"/>
        <v>0</v>
      </c>
      <c r="CF224" s="112">
        <f t="shared" si="332"/>
        <v>0</v>
      </c>
      <c r="CG224" s="112">
        <f t="shared" si="332"/>
        <v>0</v>
      </c>
      <c r="CH224" s="112">
        <f t="shared" si="332"/>
        <v>0</v>
      </c>
      <c r="CI224" s="96"/>
      <c r="CJ224" s="112">
        <f t="shared" si="333"/>
        <v>0</v>
      </c>
      <c r="CK224" s="112">
        <f t="shared" si="333"/>
        <v>0</v>
      </c>
      <c r="CL224" s="112">
        <f t="shared" si="333"/>
        <v>0</v>
      </c>
      <c r="CM224" s="112">
        <f t="shared" si="333"/>
        <v>0</v>
      </c>
      <c r="CN224" s="112">
        <f t="shared" si="333"/>
        <v>0</v>
      </c>
      <c r="CO224" s="112">
        <f t="shared" si="333"/>
        <v>0</v>
      </c>
      <c r="CP224" s="112">
        <f t="shared" si="333"/>
        <v>0</v>
      </c>
      <c r="CQ224" s="112">
        <f t="shared" si="333"/>
        <v>0</v>
      </c>
      <c r="CR224" s="112">
        <f t="shared" si="333"/>
        <v>0</v>
      </c>
      <c r="CS224" s="112">
        <f t="shared" si="333"/>
        <v>0</v>
      </c>
      <c r="CT224" s="112">
        <f t="shared" si="333"/>
        <v>0</v>
      </c>
      <c r="CU224" s="112">
        <f t="shared" si="333"/>
        <v>0</v>
      </c>
      <c r="CV224" s="112">
        <f t="shared" si="333"/>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28"/>
        <v>677839</v>
      </c>
      <c r="S225" s="112">
        <f t="shared" si="328"/>
        <v>857456</v>
      </c>
      <c r="T225" s="112">
        <f t="shared" si="328"/>
        <v>727554</v>
      </c>
      <c r="U225" s="112">
        <f t="shared" si="328"/>
        <v>761491</v>
      </c>
      <c r="V225" s="112">
        <f t="shared" si="328"/>
        <v>792177</v>
      </c>
      <c r="W225" s="112">
        <f t="shared" si="328"/>
        <v>1660406</v>
      </c>
      <c r="X225" s="112">
        <f t="shared" si="328"/>
        <v>666550</v>
      </c>
      <c r="Y225" s="112">
        <f t="shared" si="328"/>
        <v>562982</v>
      </c>
      <c r="Z225" s="112">
        <f t="shared" si="328"/>
        <v>428481</v>
      </c>
      <c r="AA225" s="112">
        <f t="shared" si="328"/>
        <v>772805</v>
      </c>
      <c r="AB225" s="112">
        <f t="shared" si="328"/>
        <v>851506</v>
      </c>
      <c r="AC225" s="112">
        <f t="shared" si="328"/>
        <v>330912</v>
      </c>
      <c r="AD225" s="112">
        <f t="shared" si="328"/>
        <v>9090159</v>
      </c>
      <c r="AE225" s="96"/>
      <c r="AF225" s="112">
        <f t="shared" si="329"/>
        <v>677839</v>
      </c>
      <c r="AG225" s="112">
        <f t="shared" si="329"/>
        <v>1535295</v>
      </c>
      <c r="AH225" s="112">
        <f t="shared" si="329"/>
        <v>2262849</v>
      </c>
      <c r="AI225" s="112">
        <f t="shared" si="329"/>
        <v>3024340</v>
      </c>
      <c r="AJ225" s="112">
        <f t="shared" si="329"/>
        <v>3816517</v>
      </c>
      <c r="AK225" s="112">
        <f t="shared" si="329"/>
        <v>5476923</v>
      </c>
      <c r="AL225" s="112">
        <f t="shared" si="329"/>
        <v>6143473</v>
      </c>
      <c r="AM225" s="112">
        <f t="shared" si="329"/>
        <v>6706455</v>
      </c>
      <c r="AN225" s="112">
        <f t="shared" si="329"/>
        <v>7134936</v>
      </c>
      <c r="AO225" s="112">
        <f t="shared" si="329"/>
        <v>7907741</v>
      </c>
      <c r="AP225" s="112">
        <f t="shared" si="329"/>
        <v>8759247</v>
      </c>
      <c r="AQ225" s="112">
        <f t="shared" si="329"/>
        <v>9090159</v>
      </c>
      <c r="AR225" s="112">
        <f t="shared" si="329"/>
        <v>4832557.8749999991</v>
      </c>
      <c r="AS225" s="96"/>
      <c r="AT225" s="112">
        <f t="shared" si="330"/>
        <v>408767.23744007898</v>
      </c>
      <c r="AU225" s="112">
        <f t="shared" si="330"/>
        <v>526564.49685723055</v>
      </c>
      <c r="AV225" s="112">
        <f t="shared" si="330"/>
        <v>439877.10013520083</v>
      </c>
      <c r="AW225" s="112">
        <f t="shared" si="330"/>
        <v>317682.18171089719</v>
      </c>
      <c r="AX225" s="112">
        <f t="shared" si="330"/>
        <v>233520.8858226054</v>
      </c>
      <c r="AY225" s="112">
        <f t="shared" si="330"/>
        <v>796245.63310940552</v>
      </c>
      <c r="AZ225" s="112">
        <f t="shared" si="330"/>
        <v>287199.68419829983</v>
      </c>
      <c r="BA225" s="112">
        <f t="shared" si="330"/>
        <v>164806.49559498561</v>
      </c>
      <c r="BB225" s="112">
        <f t="shared" si="330"/>
        <v>111106.49329772042</v>
      </c>
      <c r="BC225" s="112">
        <f t="shared" si="330"/>
        <v>281749.69860597939</v>
      </c>
      <c r="BD225" s="112">
        <f t="shared" si="330"/>
        <v>320717.61376529559</v>
      </c>
      <c r="BE225" s="112">
        <f t="shared" si="330"/>
        <v>120522.50295905999</v>
      </c>
      <c r="BF225" s="112">
        <f t="shared" si="330"/>
        <v>4008760.0234967596</v>
      </c>
      <c r="BG225" s="96"/>
      <c r="BH225" s="112">
        <f t="shared" si="331"/>
        <v>408767.23744007898</v>
      </c>
      <c r="BI225" s="112">
        <f t="shared" si="331"/>
        <v>935331.73429730942</v>
      </c>
      <c r="BJ225" s="112">
        <f t="shared" si="331"/>
        <v>1375208.8344325104</v>
      </c>
      <c r="BK225" s="112">
        <f t="shared" si="331"/>
        <v>1692891.0161434074</v>
      </c>
      <c r="BL225" s="112">
        <f t="shared" si="331"/>
        <v>1926411.901966013</v>
      </c>
      <c r="BM225" s="112">
        <f t="shared" si="331"/>
        <v>2722657.5350754187</v>
      </c>
      <c r="BN225" s="112">
        <f t="shared" si="331"/>
        <v>3009857.2192737181</v>
      </c>
      <c r="BO225" s="112">
        <f t="shared" si="331"/>
        <v>3174663.7148687039</v>
      </c>
      <c r="BP225" s="112">
        <f t="shared" si="331"/>
        <v>3285770.2081664242</v>
      </c>
      <c r="BQ225" s="112">
        <f t="shared" si="331"/>
        <v>3567519.906772404</v>
      </c>
      <c r="BR225" s="112">
        <f t="shared" si="331"/>
        <v>3888237.5205376991</v>
      </c>
      <c r="BS225" s="112">
        <f t="shared" si="331"/>
        <v>4008760.0234967596</v>
      </c>
      <c r="BT225" s="112">
        <f t="shared" si="331"/>
        <v>2332641.4033935056</v>
      </c>
      <c r="BU225" s="96"/>
      <c r="BV225" s="112">
        <f t="shared" si="332"/>
        <v>194271.418189813</v>
      </c>
      <c r="BW225" s="112">
        <f t="shared" si="332"/>
        <v>141431.40903037818</v>
      </c>
      <c r="BX225" s="112">
        <f t="shared" si="332"/>
        <v>171423.87635915758</v>
      </c>
      <c r="BY225" s="112">
        <f t="shared" si="332"/>
        <v>253235.30140564841</v>
      </c>
      <c r="BZ225" s="112">
        <f t="shared" si="332"/>
        <v>405099.12045431376</v>
      </c>
      <c r="CA225" s="112">
        <f t="shared" si="332"/>
        <v>452299.29305510322</v>
      </c>
      <c r="CB225" s="112">
        <f t="shared" si="332"/>
        <v>216280.0909736146</v>
      </c>
      <c r="CC225" s="112">
        <f t="shared" si="332"/>
        <v>305522.67826726718</v>
      </c>
      <c r="CD225" s="112">
        <f t="shared" si="332"/>
        <v>259381.62276360279</v>
      </c>
      <c r="CE225" s="112">
        <f t="shared" si="332"/>
        <v>349887.10923529975</v>
      </c>
      <c r="CF225" s="112">
        <f t="shared" si="332"/>
        <v>319561.43338643719</v>
      </c>
      <c r="CG225" s="112">
        <f t="shared" si="332"/>
        <v>171618.68036982001</v>
      </c>
      <c r="CH225" s="112">
        <f t="shared" si="332"/>
        <v>3240012.0334904557</v>
      </c>
      <c r="CI225" s="96"/>
      <c r="CJ225" s="112">
        <f t="shared" si="333"/>
        <v>194271.418189813</v>
      </c>
      <c r="CK225" s="112">
        <f t="shared" si="333"/>
        <v>335702.82722019119</v>
      </c>
      <c r="CL225" s="112">
        <f t="shared" si="333"/>
        <v>507126.70357934874</v>
      </c>
      <c r="CM225" s="112">
        <f t="shared" si="333"/>
        <v>760362.00498499721</v>
      </c>
      <c r="CN225" s="112">
        <f t="shared" si="333"/>
        <v>1165461.1254393111</v>
      </c>
      <c r="CO225" s="112">
        <f t="shared" si="333"/>
        <v>1617760.4184944143</v>
      </c>
      <c r="CP225" s="112">
        <f t="shared" si="333"/>
        <v>1834040.5094680288</v>
      </c>
      <c r="CQ225" s="112">
        <f t="shared" si="333"/>
        <v>2139563.1877352959</v>
      </c>
      <c r="CR225" s="112">
        <f t="shared" si="333"/>
        <v>2398944.8104988988</v>
      </c>
      <c r="CS225" s="112">
        <f t="shared" si="333"/>
        <v>2748831.9197341986</v>
      </c>
      <c r="CT225" s="112">
        <f t="shared" si="333"/>
        <v>3068393.3531206357</v>
      </c>
      <c r="CU225" s="112">
        <f t="shared" si="333"/>
        <v>3240012.0334904557</v>
      </c>
      <c r="CV225" s="112">
        <f t="shared" si="333"/>
        <v>1532538.69126753</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28"/>
        <v>0</v>
      </c>
      <c r="S226" s="112">
        <f t="shared" si="328"/>
        <v>0</v>
      </c>
      <c r="T226" s="112">
        <f t="shared" si="328"/>
        <v>0</v>
      </c>
      <c r="U226" s="112">
        <f t="shared" si="328"/>
        <v>0</v>
      </c>
      <c r="V226" s="112">
        <f t="shared" si="328"/>
        <v>0</v>
      </c>
      <c r="W226" s="112">
        <f t="shared" si="328"/>
        <v>0</v>
      </c>
      <c r="X226" s="112">
        <f t="shared" si="328"/>
        <v>0</v>
      </c>
      <c r="Y226" s="112">
        <f t="shared" si="328"/>
        <v>0</v>
      </c>
      <c r="Z226" s="112">
        <f t="shared" si="328"/>
        <v>0</v>
      </c>
      <c r="AA226" s="112">
        <f t="shared" si="328"/>
        <v>0</v>
      </c>
      <c r="AB226" s="112">
        <f t="shared" si="328"/>
        <v>0</v>
      </c>
      <c r="AC226" s="112">
        <f t="shared" si="328"/>
        <v>0</v>
      </c>
      <c r="AD226" s="112">
        <f t="shared" si="328"/>
        <v>0</v>
      </c>
      <c r="AE226" s="96"/>
      <c r="AF226" s="112">
        <f t="shared" si="329"/>
        <v>0</v>
      </c>
      <c r="AG226" s="112">
        <f t="shared" si="329"/>
        <v>0</v>
      </c>
      <c r="AH226" s="112">
        <f t="shared" si="329"/>
        <v>0</v>
      </c>
      <c r="AI226" s="112">
        <f t="shared" si="329"/>
        <v>0</v>
      </c>
      <c r="AJ226" s="112">
        <f t="shared" si="329"/>
        <v>0</v>
      </c>
      <c r="AK226" s="112">
        <f t="shared" si="329"/>
        <v>0</v>
      </c>
      <c r="AL226" s="112">
        <f t="shared" si="329"/>
        <v>0</v>
      </c>
      <c r="AM226" s="112">
        <f t="shared" si="329"/>
        <v>0</v>
      </c>
      <c r="AN226" s="112">
        <f t="shared" si="329"/>
        <v>0</v>
      </c>
      <c r="AO226" s="112">
        <f t="shared" si="329"/>
        <v>0</v>
      </c>
      <c r="AP226" s="112">
        <f t="shared" si="329"/>
        <v>0</v>
      </c>
      <c r="AQ226" s="112">
        <f t="shared" si="329"/>
        <v>0</v>
      </c>
      <c r="AR226" s="112">
        <f t="shared" si="329"/>
        <v>0</v>
      </c>
      <c r="AS226" s="96"/>
      <c r="AT226" s="112">
        <f t="shared" si="330"/>
        <v>0</v>
      </c>
      <c r="AU226" s="112">
        <f t="shared" si="330"/>
        <v>0</v>
      </c>
      <c r="AV226" s="112">
        <f t="shared" si="330"/>
        <v>0</v>
      </c>
      <c r="AW226" s="112">
        <f t="shared" si="330"/>
        <v>0</v>
      </c>
      <c r="AX226" s="112">
        <f t="shared" si="330"/>
        <v>0</v>
      </c>
      <c r="AY226" s="112">
        <f t="shared" si="330"/>
        <v>0</v>
      </c>
      <c r="AZ226" s="112">
        <f t="shared" si="330"/>
        <v>0</v>
      </c>
      <c r="BA226" s="112">
        <f t="shared" si="330"/>
        <v>0</v>
      </c>
      <c r="BB226" s="112">
        <f t="shared" si="330"/>
        <v>0</v>
      </c>
      <c r="BC226" s="112">
        <f t="shared" si="330"/>
        <v>0</v>
      </c>
      <c r="BD226" s="112">
        <f t="shared" si="330"/>
        <v>0</v>
      </c>
      <c r="BE226" s="112">
        <f t="shared" si="330"/>
        <v>0</v>
      </c>
      <c r="BF226" s="112">
        <f t="shared" si="330"/>
        <v>0</v>
      </c>
      <c r="BG226" s="96"/>
      <c r="BH226" s="112">
        <f t="shared" si="331"/>
        <v>0</v>
      </c>
      <c r="BI226" s="112">
        <f t="shared" si="331"/>
        <v>0</v>
      </c>
      <c r="BJ226" s="112">
        <f t="shared" si="331"/>
        <v>0</v>
      </c>
      <c r="BK226" s="112">
        <f t="shared" si="331"/>
        <v>0</v>
      </c>
      <c r="BL226" s="112">
        <f t="shared" si="331"/>
        <v>0</v>
      </c>
      <c r="BM226" s="112">
        <f t="shared" si="331"/>
        <v>0</v>
      </c>
      <c r="BN226" s="112">
        <f t="shared" si="331"/>
        <v>0</v>
      </c>
      <c r="BO226" s="112">
        <f t="shared" si="331"/>
        <v>0</v>
      </c>
      <c r="BP226" s="112">
        <f t="shared" si="331"/>
        <v>0</v>
      </c>
      <c r="BQ226" s="112">
        <f t="shared" si="331"/>
        <v>0</v>
      </c>
      <c r="BR226" s="112">
        <f t="shared" si="331"/>
        <v>0</v>
      </c>
      <c r="BS226" s="112">
        <f t="shared" si="331"/>
        <v>0</v>
      </c>
      <c r="BT226" s="112">
        <f t="shared" si="331"/>
        <v>0</v>
      </c>
      <c r="BU226" s="96"/>
      <c r="BV226" s="112">
        <f t="shared" si="332"/>
        <v>0</v>
      </c>
      <c r="BW226" s="112">
        <f t="shared" si="332"/>
        <v>0</v>
      </c>
      <c r="BX226" s="112">
        <f t="shared" si="332"/>
        <v>0</v>
      </c>
      <c r="BY226" s="112">
        <f t="shared" si="332"/>
        <v>0</v>
      </c>
      <c r="BZ226" s="112">
        <f t="shared" si="332"/>
        <v>0</v>
      </c>
      <c r="CA226" s="112">
        <f t="shared" si="332"/>
        <v>0</v>
      </c>
      <c r="CB226" s="112">
        <f t="shared" si="332"/>
        <v>0</v>
      </c>
      <c r="CC226" s="112">
        <f t="shared" si="332"/>
        <v>0</v>
      </c>
      <c r="CD226" s="112">
        <f t="shared" si="332"/>
        <v>0</v>
      </c>
      <c r="CE226" s="112">
        <f t="shared" si="332"/>
        <v>0</v>
      </c>
      <c r="CF226" s="112">
        <f t="shared" si="332"/>
        <v>0</v>
      </c>
      <c r="CG226" s="112">
        <f t="shared" si="332"/>
        <v>0</v>
      </c>
      <c r="CH226" s="112">
        <f t="shared" si="332"/>
        <v>0</v>
      </c>
      <c r="CI226" s="96"/>
      <c r="CJ226" s="112">
        <f t="shared" si="333"/>
        <v>0</v>
      </c>
      <c r="CK226" s="112">
        <f t="shared" si="333"/>
        <v>0</v>
      </c>
      <c r="CL226" s="112">
        <f t="shared" si="333"/>
        <v>0</v>
      </c>
      <c r="CM226" s="112">
        <f t="shared" si="333"/>
        <v>0</v>
      </c>
      <c r="CN226" s="112">
        <f t="shared" si="333"/>
        <v>0</v>
      </c>
      <c r="CO226" s="112">
        <f t="shared" si="333"/>
        <v>0</v>
      </c>
      <c r="CP226" s="112">
        <f t="shared" si="333"/>
        <v>0</v>
      </c>
      <c r="CQ226" s="112">
        <f t="shared" si="333"/>
        <v>0</v>
      </c>
      <c r="CR226" s="112">
        <f t="shared" si="333"/>
        <v>0</v>
      </c>
      <c r="CS226" s="112">
        <f t="shared" si="333"/>
        <v>0</v>
      </c>
      <c r="CT226" s="112">
        <f t="shared" si="333"/>
        <v>0</v>
      </c>
      <c r="CU226" s="112">
        <f t="shared" si="333"/>
        <v>0</v>
      </c>
      <c r="CV226" s="112">
        <f t="shared" si="333"/>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28"/>
        <v>0</v>
      </c>
      <c r="S227" s="112">
        <f t="shared" si="328"/>
        <v>0</v>
      </c>
      <c r="T227" s="112">
        <f t="shared" si="328"/>
        <v>0</v>
      </c>
      <c r="U227" s="112">
        <f t="shared" si="328"/>
        <v>0</v>
      </c>
      <c r="V227" s="112">
        <f t="shared" si="328"/>
        <v>0</v>
      </c>
      <c r="W227" s="112">
        <f t="shared" si="328"/>
        <v>0</v>
      </c>
      <c r="X227" s="112">
        <f t="shared" si="328"/>
        <v>0</v>
      </c>
      <c r="Y227" s="112">
        <f t="shared" si="328"/>
        <v>0</v>
      </c>
      <c r="Z227" s="112">
        <f t="shared" si="328"/>
        <v>0</v>
      </c>
      <c r="AA227" s="112">
        <f t="shared" si="328"/>
        <v>0</v>
      </c>
      <c r="AB227" s="112">
        <f t="shared" si="328"/>
        <v>0</v>
      </c>
      <c r="AC227" s="112">
        <f t="shared" si="328"/>
        <v>0</v>
      </c>
      <c r="AD227" s="112">
        <f t="shared" si="328"/>
        <v>0</v>
      </c>
      <c r="AE227" s="96"/>
      <c r="AF227" s="112">
        <f t="shared" si="329"/>
        <v>0</v>
      </c>
      <c r="AG227" s="112">
        <f t="shared" si="329"/>
        <v>0</v>
      </c>
      <c r="AH227" s="112">
        <f t="shared" si="329"/>
        <v>0</v>
      </c>
      <c r="AI227" s="112">
        <f t="shared" si="329"/>
        <v>0</v>
      </c>
      <c r="AJ227" s="112">
        <f t="shared" si="329"/>
        <v>0</v>
      </c>
      <c r="AK227" s="112">
        <f t="shared" si="329"/>
        <v>0</v>
      </c>
      <c r="AL227" s="112">
        <f t="shared" si="329"/>
        <v>0</v>
      </c>
      <c r="AM227" s="112">
        <f t="shared" si="329"/>
        <v>0</v>
      </c>
      <c r="AN227" s="112">
        <f t="shared" si="329"/>
        <v>0</v>
      </c>
      <c r="AO227" s="112">
        <f t="shared" si="329"/>
        <v>0</v>
      </c>
      <c r="AP227" s="112">
        <f t="shared" si="329"/>
        <v>0</v>
      </c>
      <c r="AQ227" s="112">
        <f t="shared" si="329"/>
        <v>0</v>
      </c>
      <c r="AR227" s="112">
        <f t="shared" si="329"/>
        <v>0</v>
      </c>
      <c r="AS227" s="96"/>
      <c r="AT227" s="112">
        <f t="shared" si="330"/>
        <v>0</v>
      </c>
      <c r="AU227" s="112">
        <f t="shared" si="330"/>
        <v>0</v>
      </c>
      <c r="AV227" s="112">
        <f t="shared" si="330"/>
        <v>0</v>
      </c>
      <c r="AW227" s="112">
        <f t="shared" si="330"/>
        <v>0</v>
      </c>
      <c r="AX227" s="112">
        <f t="shared" si="330"/>
        <v>0</v>
      </c>
      <c r="AY227" s="112">
        <f t="shared" si="330"/>
        <v>0</v>
      </c>
      <c r="AZ227" s="112">
        <f t="shared" si="330"/>
        <v>0</v>
      </c>
      <c r="BA227" s="112">
        <f t="shared" si="330"/>
        <v>0</v>
      </c>
      <c r="BB227" s="112">
        <f t="shared" si="330"/>
        <v>0</v>
      </c>
      <c r="BC227" s="112">
        <f t="shared" si="330"/>
        <v>0</v>
      </c>
      <c r="BD227" s="112">
        <f t="shared" si="330"/>
        <v>0</v>
      </c>
      <c r="BE227" s="112">
        <f t="shared" si="330"/>
        <v>0</v>
      </c>
      <c r="BF227" s="112">
        <f t="shared" si="330"/>
        <v>0</v>
      </c>
      <c r="BG227" s="96"/>
      <c r="BH227" s="112">
        <f t="shared" si="331"/>
        <v>0</v>
      </c>
      <c r="BI227" s="112">
        <f t="shared" si="331"/>
        <v>0</v>
      </c>
      <c r="BJ227" s="112">
        <f t="shared" si="331"/>
        <v>0</v>
      </c>
      <c r="BK227" s="112">
        <f t="shared" si="331"/>
        <v>0</v>
      </c>
      <c r="BL227" s="112">
        <f t="shared" si="331"/>
        <v>0</v>
      </c>
      <c r="BM227" s="112">
        <f t="shared" si="331"/>
        <v>0</v>
      </c>
      <c r="BN227" s="112">
        <f t="shared" si="331"/>
        <v>0</v>
      </c>
      <c r="BO227" s="112">
        <f t="shared" si="331"/>
        <v>0</v>
      </c>
      <c r="BP227" s="112">
        <f t="shared" si="331"/>
        <v>0</v>
      </c>
      <c r="BQ227" s="112">
        <f t="shared" si="331"/>
        <v>0</v>
      </c>
      <c r="BR227" s="112">
        <f t="shared" si="331"/>
        <v>0</v>
      </c>
      <c r="BS227" s="112">
        <f t="shared" si="331"/>
        <v>0</v>
      </c>
      <c r="BT227" s="112">
        <f t="shared" si="331"/>
        <v>0</v>
      </c>
      <c r="BU227" s="96"/>
      <c r="BV227" s="112">
        <f t="shared" si="332"/>
        <v>0</v>
      </c>
      <c r="BW227" s="112">
        <f t="shared" si="332"/>
        <v>0</v>
      </c>
      <c r="BX227" s="112">
        <f t="shared" si="332"/>
        <v>0</v>
      </c>
      <c r="BY227" s="112">
        <f t="shared" si="332"/>
        <v>0</v>
      </c>
      <c r="BZ227" s="112">
        <f t="shared" si="332"/>
        <v>0</v>
      </c>
      <c r="CA227" s="112">
        <f t="shared" si="332"/>
        <v>0</v>
      </c>
      <c r="CB227" s="112">
        <f t="shared" si="332"/>
        <v>0</v>
      </c>
      <c r="CC227" s="112">
        <f t="shared" si="332"/>
        <v>0</v>
      </c>
      <c r="CD227" s="112">
        <f t="shared" si="332"/>
        <v>0</v>
      </c>
      <c r="CE227" s="112">
        <f t="shared" si="332"/>
        <v>0</v>
      </c>
      <c r="CF227" s="112">
        <f t="shared" si="332"/>
        <v>0</v>
      </c>
      <c r="CG227" s="112">
        <f t="shared" si="332"/>
        <v>0</v>
      </c>
      <c r="CH227" s="112">
        <f t="shared" si="332"/>
        <v>0</v>
      </c>
      <c r="CI227" s="96"/>
      <c r="CJ227" s="112">
        <f t="shared" si="333"/>
        <v>0</v>
      </c>
      <c r="CK227" s="112">
        <f t="shared" si="333"/>
        <v>0</v>
      </c>
      <c r="CL227" s="112">
        <f t="shared" si="333"/>
        <v>0</v>
      </c>
      <c r="CM227" s="112">
        <f t="shared" si="333"/>
        <v>0</v>
      </c>
      <c r="CN227" s="112">
        <f t="shared" si="333"/>
        <v>0</v>
      </c>
      <c r="CO227" s="112">
        <f t="shared" si="333"/>
        <v>0</v>
      </c>
      <c r="CP227" s="112">
        <f t="shared" si="333"/>
        <v>0</v>
      </c>
      <c r="CQ227" s="112">
        <f t="shared" si="333"/>
        <v>0</v>
      </c>
      <c r="CR227" s="112">
        <f t="shared" si="333"/>
        <v>0</v>
      </c>
      <c r="CS227" s="112">
        <f t="shared" si="333"/>
        <v>0</v>
      </c>
      <c r="CT227" s="112">
        <f t="shared" si="333"/>
        <v>0</v>
      </c>
      <c r="CU227" s="112">
        <f t="shared" si="333"/>
        <v>0</v>
      </c>
      <c r="CV227" s="112">
        <f t="shared" si="333"/>
        <v>0</v>
      </c>
    </row>
    <row r="228" spans="1:100" s="94" customFormat="1" ht="14.4">
      <c r="A228" s="96"/>
      <c r="B228" s="96"/>
      <c r="C228" s="96"/>
      <c r="D228" s="96"/>
      <c r="E228" s="113"/>
      <c r="F228" s="113" t="s">
        <v>51</v>
      </c>
      <c r="G228" s="106"/>
      <c r="H228" s="105"/>
      <c r="I228" s="105"/>
      <c r="J228" s="105"/>
      <c r="K228" s="105"/>
      <c r="M228" s="109"/>
      <c r="N228" s="99"/>
      <c r="O228" s="113" t="s">
        <v>51</v>
      </c>
      <c r="Q228" s="98"/>
      <c r="R228" s="112">
        <f t="shared" si="328"/>
        <v>1914454</v>
      </c>
      <c r="S228" s="112">
        <f t="shared" si="328"/>
        <v>-30447</v>
      </c>
      <c r="T228" s="112">
        <f t="shared" si="328"/>
        <v>193843</v>
      </c>
      <c r="U228" s="112">
        <f t="shared" si="328"/>
        <v>161806</v>
      </c>
      <c r="V228" s="112">
        <f t="shared" si="328"/>
        <v>697769</v>
      </c>
      <c r="W228" s="112">
        <f t="shared" si="328"/>
        <v>1759203.77</v>
      </c>
      <c r="X228" s="112">
        <f t="shared" si="328"/>
        <v>1574726.0899999999</v>
      </c>
      <c r="Y228" s="112">
        <f t="shared" si="328"/>
        <v>1069838.8900000001</v>
      </c>
      <c r="Z228" s="112">
        <f t="shared" si="328"/>
        <v>4615467.66</v>
      </c>
      <c r="AA228" s="112">
        <f t="shared" si="328"/>
        <v>3443204</v>
      </c>
      <c r="AB228" s="112">
        <f t="shared" si="328"/>
        <v>3335373</v>
      </c>
      <c r="AC228" s="112">
        <f t="shared" si="328"/>
        <v>2506021</v>
      </c>
      <c r="AD228" s="112">
        <f t="shared" si="328"/>
        <v>21241259.41</v>
      </c>
      <c r="AE228" s="96"/>
      <c r="AF228" s="112">
        <f t="shared" si="329"/>
        <v>1914454</v>
      </c>
      <c r="AG228" s="112">
        <f t="shared" si="329"/>
        <v>1884007</v>
      </c>
      <c r="AH228" s="112">
        <f t="shared" si="329"/>
        <v>2077850</v>
      </c>
      <c r="AI228" s="112">
        <f t="shared" si="329"/>
        <v>2239656</v>
      </c>
      <c r="AJ228" s="112">
        <f t="shared" si="329"/>
        <v>2937425</v>
      </c>
      <c r="AK228" s="112">
        <f t="shared" si="329"/>
        <v>4696628.7699999996</v>
      </c>
      <c r="AL228" s="112">
        <f t="shared" si="329"/>
        <v>6271354.8600000003</v>
      </c>
      <c r="AM228" s="112">
        <f t="shared" si="329"/>
        <v>7341193.75</v>
      </c>
      <c r="AN228" s="112">
        <f t="shared" si="329"/>
        <v>11956661.41</v>
      </c>
      <c r="AO228" s="112">
        <f t="shared" si="329"/>
        <v>15399865.41</v>
      </c>
      <c r="AP228" s="112">
        <f t="shared" si="329"/>
        <v>18735238.41</v>
      </c>
      <c r="AQ228" s="112">
        <f t="shared" si="329"/>
        <v>21241259.41</v>
      </c>
      <c r="AR228" s="112">
        <f t="shared" si="329"/>
        <v>7172913.6929166662</v>
      </c>
      <c r="AS228" s="96"/>
      <c r="AT228" s="112">
        <f t="shared" si="330"/>
        <v>1844405.339349746</v>
      </c>
      <c r="AU228" s="112">
        <f t="shared" si="330"/>
        <v>-103327.62253832343</v>
      </c>
      <c r="AV228" s="112">
        <f t="shared" si="330"/>
        <v>119490.125601883</v>
      </c>
      <c r="AW228" s="112">
        <f t="shared" si="330"/>
        <v>40075.192695026199</v>
      </c>
      <c r="AX228" s="112">
        <f t="shared" si="330"/>
        <v>220208.46716997901</v>
      </c>
      <c r="AY228" s="112">
        <f t="shared" si="330"/>
        <v>1129619.0804184012</v>
      </c>
      <c r="AZ228" s="112">
        <f t="shared" si="330"/>
        <v>1113508.0728284959</v>
      </c>
      <c r="BA228" s="112">
        <f t="shared" si="330"/>
        <v>548487.11163861863</v>
      </c>
      <c r="BB228" s="112">
        <f t="shared" si="330"/>
        <v>2973593.875291035</v>
      </c>
      <c r="BC228" s="112">
        <f t="shared" si="330"/>
        <v>1844439.4386950391</v>
      </c>
      <c r="BD228" s="112">
        <f t="shared" si="330"/>
        <v>2380921.2711779573</v>
      </c>
      <c r="BE228" s="112">
        <f t="shared" si="330"/>
        <v>1591022.082818391</v>
      </c>
      <c r="BF228" s="112">
        <f t="shared" si="330"/>
        <v>13702442.435146248</v>
      </c>
      <c r="BG228" s="96"/>
      <c r="BH228" s="112">
        <f t="shared" si="331"/>
        <v>1844405.339349746</v>
      </c>
      <c r="BI228" s="112">
        <f t="shared" si="331"/>
        <v>1741077.7168114225</v>
      </c>
      <c r="BJ228" s="112">
        <f t="shared" si="331"/>
        <v>1860567.8424133055</v>
      </c>
      <c r="BK228" s="112">
        <f t="shared" si="331"/>
        <v>1900643.0351083316</v>
      </c>
      <c r="BL228" s="112">
        <f t="shared" si="331"/>
        <v>2120851.5022783107</v>
      </c>
      <c r="BM228" s="112">
        <f t="shared" si="331"/>
        <v>3250470.5826967116</v>
      </c>
      <c r="BN228" s="112">
        <f t="shared" si="331"/>
        <v>4363978.6555252085</v>
      </c>
      <c r="BO228" s="112">
        <f t="shared" si="331"/>
        <v>4912465.7671638262</v>
      </c>
      <c r="BP228" s="112">
        <f t="shared" si="331"/>
        <v>7886059.6424548617</v>
      </c>
      <c r="BQ228" s="112">
        <f t="shared" si="331"/>
        <v>9730499.0811498985</v>
      </c>
      <c r="BR228" s="112">
        <f t="shared" si="331"/>
        <v>12111420.352327859</v>
      </c>
      <c r="BS228" s="112">
        <f t="shared" si="331"/>
        <v>13702442.435146248</v>
      </c>
      <c r="BT228" s="112">
        <f t="shared" si="331"/>
        <v>4881138.394571051</v>
      </c>
      <c r="BU228" s="96"/>
      <c r="BV228" s="112">
        <f t="shared" si="332"/>
        <v>26490.7046922886</v>
      </c>
      <c r="BW228" s="112">
        <f t="shared" si="332"/>
        <v>29204.898429204201</v>
      </c>
      <c r="BX228" s="112">
        <f t="shared" si="332"/>
        <v>24297.474638617001</v>
      </c>
      <c r="BY228" s="112">
        <f t="shared" si="332"/>
        <v>55483.729752043393</v>
      </c>
      <c r="BZ228" s="112">
        <f t="shared" si="332"/>
        <v>301274.19274725695</v>
      </c>
      <c r="CA228" s="112">
        <f t="shared" si="332"/>
        <v>37521.413435648399</v>
      </c>
      <c r="CB228" s="112">
        <f t="shared" si="332"/>
        <v>132576.57309649599</v>
      </c>
      <c r="CC228" s="112">
        <f t="shared" si="332"/>
        <v>158432.52978788622</v>
      </c>
      <c r="CD228" s="112">
        <f t="shared" si="332"/>
        <v>186800.8063315076</v>
      </c>
      <c r="CE228" s="112">
        <f t="shared" si="332"/>
        <v>488429.28901159443</v>
      </c>
      <c r="CF228" s="112">
        <f t="shared" si="332"/>
        <v>301525.04589867382</v>
      </c>
      <c r="CG228" s="112">
        <f t="shared" si="332"/>
        <v>284720.92878042901</v>
      </c>
      <c r="CH228" s="112">
        <f t="shared" si="332"/>
        <v>2026757.5866016459</v>
      </c>
      <c r="CI228" s="96"/>
      <c r="CJ228" s="112">
        <f t="shared" si="333"/>
        <v>26490.7046922886</v>
      </c>
      <c r="CK228" s="112">
        <f t="shared" si="333"/>
        <v>55695.603121492801</v>
      </c>
      <c r="CL228" s="112">
        <f t="shared" si="333"/>
        <v>79993.077760109794</v>
      </c>
      <c r="CM228" s="112">
        <f t="shared" si="333"/>
        <v>135476.8075121532</v>
      </c>
      <c r="CN228" s="112">
        <f t="shared" si="333"/>
        <v>436751.00025941018</v>
      </c>
      <c r="CO228" s="112">
        <f t="shared" si="333"/>
        <v>474272.41369505861</v>
      </c>
      <c r="CP228" s="112">
        <f t="shared" si="333"/>
        <v>606848.98679155461</v>
      </c>
      <c r="CQ228" s="112">
        <f t="shared" si="333"/>
        <v>765281.51657944091</v>
      </c>
      <c r="CR228" s="112">
        <f t="shared" si="333"/>
        <v>952082.32291094854</v>
      </c>
      <c r="CS228" s="112">
        <f t="shared" si="333"/>
        <v>1440511.6119225428</v>
      </c>
      <c r="CT228" s="112">
        <f t="shared" si="333"/>
        <v>1742036.6578212169</v>
      </c>
      <c r="CU228" s="112">
        <f t="shared" si="333"/>
        <v>2026757.5866016459</v>
      </c>
      <c r="CV228" s="112">
        <f t="shared" si="333"/>
        <v>644068.29136391997</v>
      </c>
    </row>
    <row r="229" spans="1:100" s="94" customFormat="1" ht="14.4">
      <c r="A229" s="96"/>
      <c r="B229" s="96"/>
      <c r="C229" s="96"/>
      <c r="D229" s="96"/>
      <c r="E229" s="113"/>
      <c r="F229" s="109" t="s">
        <v>30</v>
      </c>
      <c r="G229" s="106"/>
      <c r="H229" s="105"/>
      <c r="I229" s="105"/>
      <c r="J229" s="105"/>
      <c r="K229" s="105"/>
      <c r="M229" s="109"/>
      <c r="N229" s="99"/>
      <c r="O229" s="109" t="s">
        <v>30</v>
      </c>
      <c r="Q229" s="98"/>
      <c r="R229" s="111">
        <f>SUM(R222:R228)</f>
        <v>6201650.2400000002</v>
      </c>
      <c r="S229" s="111">
        <f t="shared" ref="S229:AD229" si="334">SUM(S222:S228)</f>
        <v>5217036.16</v>
      </c>
      <c r="T229" s="111">
        <f t="shared" si="334"/>
        <v>5302050.46</v>
      </c>
      <c r="U229" s="111">
        <f t="shared" si="334"/>
        <v>5561368.7399999993</v>
      </c>
      <c r="V229" s="111">
        <f t="shared" si="334"/>
        <v>4621310.91</v>
      </c>
      <c r="W229" s="111">
        <f t="shared" si="334"/>
        <v>7270516.8900000006</v>
      </c>
      <c r="X229" s="111">
        <f t="shared" si="334"/>
        <v>12072317.649999999</v>
      </c>
      <c r="Y229" s="111">
        <f t="shared" si="334"/>
        <v>3934358.89</v>
      </c>
      <c r="Z229" s="111">
        <f t="shared" si="334"/>
        <v>9294515.6600000001</v>
      </c>
      <c r="AA229" s="111">
        <f t="shared" si="334"/>
        <v>6770354</v>
      </c>
      <c r="AB229" s="111">
        <f t="shared" si="334"/>
        <v>5975994</v>
      </c>
      <c r="AC229" s="111">
        <f t="shared" si="334"/>
        <v>8168306</v>
      </c>
      <c r="AD229" s="111">
        <f t="shared" si="334"/>
        <v>80389779.600000009</v>
      </c>
      <c r="AE229" s="96"/>
      <c r="AF229" s="111">
        <f>SUM(AF222:AF228)</f>
        <v>6201650.2400000002</v>
      </c>
      <c r="AG229" s="111">
        <f t="shared" ref="AG229" si="335">SUM(AG222:AG228)</f>
        <v>11418686.4</v>
      </c>
      <c r="AH229" s="111">
        <f t="shared" ref="AH229" si="336">SUM(AH222:AH228)</f>
        <v>16720736.860000001</v>
      </c>
      <c r="AI229" s="111">
        <f t="shared" ref="AI229" si="337">SUM(AI222:AI228)</f>
        <v>22282105.599999998</v>
      </c>
      <c r="AJ229" s="111">
        <f t="shared" ref="AJ229" si="338">SUM(AJ222:AJ228)</f>
        <v>26903416.509999994</v>
      </c>
      <c r="AK229" s="111">
        <f t="shared" ref="AK229" si="339">SUM(AK222:AK228)</f>
        <v>34173933.399999991</v>
      </c>
      <c r="AL229" s="111">
        <f t="shared" ref="AL229" si="340">SUM(AL222:AL228)</f>
        <v>46246251.049999997</v>
      </c>
      <c r="AM229" s="111">
        <f t="shared" ref="AM229" si="341">SUM(AM222:AM228)</f>
        <v>50180609.940000005</v>
      </c>
      <c r="AN229" s="111">
        <f t="shared" ref="AN229" si="342">SUM(AN222:AN228)</f>
        <v>59475125.600000009</v>
      </c>
      <c r="AO229" s="111">
        <f t="shared" ref="AO229" si="343">SUM(AO222:AO228)</f>
        <v>66245479.600000009</v>
      </c>
      <c r="AP229" s="111">
        <f t="shared" ref="AP229" si="344">SUM(AP222:AP228)</f>
        <v>72221473.600000009</v>
      </c>
      <c r="AQ229" s="111">
        <f t="shared" ref="AQ229" si="345">SUM(AQ222:AQ228)</f>
        <v>80389779.600000009</v>
      </c>
      <c r="AR229" s="111">
        <f t="shared" ref="AR229" si="346">SUM(AR222:AR228)</f>
        <v>37688696.550000004</v>
      </c>
      <c r="AS229" s="96"/>
      <c r="AT229" s="111">
        <f>SUM(AT222:AT228)</f>
        <v>5391848.3263740232</v>
      </c>
      <c r="AU229" s="111">
        <f t="shared" ref="AU229" si="347">SUM(AU222:AU228)</f>
        <v>3560744.4734594421</v>
      </c>
      <c r="AV229" s="111">
        <f t="shared" ref="AV229" si="348">SUM(AV222:AV228)</f>
        <v>4038093.8515598751</v>
      </c>
      <c r="AW229" s="111">
        <f t="shared" ref="AW229" si="349">SUM(AW222:AW228)</f>
        <v>4559665.1556729954</v>
      </c>
      <c r="AX229" s="111">
        <f t="shared" ref="AX229" si="350">SUM(AX222:AX228)</f>
        <v>2652950.9449563287</v>
      </c>
      <c r="AY229" s="111">
        <f t="shared" ref="AY229" si="351">SUM(AY222:AY228)</f>
        <v>4920401.665267637</v>
      </c>
      <c r="AZ229" s="111">
        <f t="shared" ref="AZ229" si="352">SUM(AZ222:AZ228)</f>
        <v>8105126.3321518963</v>
      </c>
      <c r="BA229" s="111">
        <f t="shared" ref="BA229" si="353">SUM(BA222:BA228)</f>
        <v>2438314.6205300391</v>
      </c>
      <c r="BB229" s="111">
        <f t="shared" ref="BB229" si="354">SUM(BB222:BB228)</f>
        <v>6141886.1321354164</v>
      </c>
      <c r="BC229" s="111">
        <f t="shared" ref="BC229" si="355">SUM(BC222:BC228)</f>
        <v>3905783.4148732433</v>
      </c>
      <c r="BD229" s="111">
        <f t="shared" ref="BD229" si="356">SUM(BD222:BD228)</f>
        <v>3815339.724625478</v>
      </c>
      <c r="BE229" s="111">
        <f t="shared" ref="BE229" si="357">SUM(BE222:BE228)</f>
        <v>4960403.4682522537</v>
      </c>
      <c r="BF229" s="111">
        <f t="shared" ref="BF229" si="358">SUM(BF222:BF228)</f>
        <v>54490558.109858647</v>
      </c>
      <c r="BG229" s="96"/>
      <c r="BH229" s="111">
        <f>SUM(BH222:BH228)</f>
        <v>5391848.3263740232</v>
      </c>
      <c r="BI229" s="111">
        <f t="shared" ref="BI229" si="359">SUM(BI222:BI228)</f>
        <v>8952592.7998334672</v>
      </c>
      <c r="BJ229" s="111">
        <f t="shared" ref="BJ229" si="360">SUM(BJ222:BJ228)</f>
        <v>12990686.651393343</v>
      </c>
      <c r="BK229" s="111">
        <f t="shared" ref="BK229" si="361">SUM(BK222:BK228)</f>
        <v>17550351.807066336</v>
      </c>
      <c r="BL229" s="111">
        <f t="shared" ref="BL229" si="362">SUM(BL222:BL228)</f>
        <v>20203302.752022665</v>
      </c>
      <c r="BM229" s="111">
        <f t="shared" ref="BM229" si="363">SUM(BM222:BM228)</f>
        <v>25123704.417290308</v>
      </c>
      <c r="BN229" s="111">
        <f t="shared" ref="BN229" si="364">SUM(BN222:BN228)</f>
        <v>33228830.749442205</v>
      </c>
      <c r="BO229" s="111">
        <f t="shared" ref="BO229" si="365">SUM(BO222:BO228)</f>
        <v>35667145.369972244</v>
      </c>
      <c r="BP229" s="111">
        <f t="shared" ref="BP229" si="366">SUM(BP222:BP228)</f>
        <v>41809031.502107657</v>
      </c>
      <c r="BQ229" s="111">
        <f t="shared" ref="BQ229" si="367">SUM(BQ222:BQ228)</f>
        <v>45714814.9169809</v>
      </c>
      <c r="BR229" s="111">
        <f t="shared" ref="BR229" si="368">SUM(BR222:BR228)</f>
        <v>49530154.641606376</v>
      </c>
      <c r="BS229" s="111">
        <f t="shared" ref="BS229" si="369">SUM(BS222:BS228)</f>
        <v>54490558.109858647</v>
      </c>
      <c r="BT229" s="111">
        <f t="shared" ref="BT229" si="370">SUM(BT222:BT228)</f>
        <v>26950645.249084894</v>
      </c>
      <c r="BU229" s="96"/>
      <c r="BV229" s="111">
        <f>SUM(BV222:BV228)</f>
        <v>259160.44038119618</v>
      </c>
      <c r="BW229" s="111">
        <f t="shared" ref="BW229" si="371">SUM(BW222:BW228)</f>
        <v>272542.86875636171</v>
      </c>
      <c r="BX229" s="111">
        <f t="shared" ref="BX229" si="372">SUM(BX222:BX228)</f>
        <v>211907.014990633</v>
      </c>
      <c r="BY229" s="111">
        <f t="shared" ref="BY229" si="373">SUM(BY222:BY228)</f>
        <v>382008.88240551518</v>
      </c>
      <c r="BZ229" s="111">
        <f t="shared" ref="BZ229" si="374">SUM(BZ222:BZ228)</f>
        <v>1042914.3436386867</v>
      </c>
      <c r="CA229" s="111">
        <f t="shared" ref="CA229" si="375">SUM(CA222:CA228)</f>
        <v>534031.494081871</v>
      </c>
      <c r="CB229" s="111">
        <f t="shared" ref="CB229" si="376">SUM(CB222:CB228)</f>
        <v>581234.91038532718</v>
      </c>
      <c r="CC229" s="111">
        <f t="shared" ref="CC229" si="377">SUM(CC222:CC228)</f>
        <v>556120.97202083317</v>
      </c>
      <c r="CD229" s="111">
        <f t="shared" ref="CD229" si="378">SUM(CD222:CD228)</f>
        <v>509612.37702688796</v>
      </c>
      <c r="CE229" s="111">
        <f t="shared" ref="CE229" si="379">SUM(CE222:CE228)</f>
        <v>995860.94129896921</v>
      </c>
      <c r="CF229" s="111">
        <f t="shared" ref="CF229" si="380">SUM(CF222:CF228)</f>
        <v>975490.97642718605</v>
      </c>
      <c r="CG229" s="111">
        <f t="shared" ref="CG229" si="381">SUM(CG222:CG228)</f>
        <v>1194538.2940648794</v>
      </c>
      <c r="CH229" s="111">
        <f t="shared" ref="CH229" si="382">SUM(CH222:CH228)</f>
        <v>7515423.5154783474</v>
      </c>
      <c r="CI229" s="96"/>
      <c r="CJ229" s="111">
        <f>SUM(CJ222:CJ228)</f>
        <v>259160.44038119618</v>
      </c>
      <c r="CK229" s="111">
        <f t="shared" ref="CK229" si="383">SUM(CK222:CK228)</f>
        <v>531703.30913755787</v>
      </c>
      <c r="CL229" s="111">
        <f t="shared" ref="CL229" si="384">SUM(CL222:CL228)</f>
        <v>743610.32412819087</v>
      </c>
      <c r="CM229" s="111">
        <f t="shared" ref="CM229" si="385">SUM(CM222:CM228)</f>
        <v>1125619.206533706</v>
      </c>
      <c r="CN229" s="111">
        <f t="shared" ref="CN229" si="386">SUM(CN222:CN228)</f>
        <v>2168533.5501723932</v>
      </c>
      <c r="CO229" s="111">
        <f t="shared" ref="CO229" si="387">SUM(CO222:CO228)</f>
        <v>2702565.0442542643</v>
      </c>
      <c r="CP229" s="111">
        <f t="shared" ref="CP229" si="388">SUM(CP222:CP228)</f>
        <v>3283799.9546395913</v>
      </c>
      <c r="CQ229" s="111">
        <f t="shared" ref="CQ229" si="389">SUM(CQ222:CQ228)</f>
        <v>3839920.9266604241</v>
      </c>
      <c r="CR229" s="111">
        <f t="shared" ref="CR229" si="390">SUM(CR222:CR228)</f>
        <v>4349533.3036873126</v>
      </c>
      <c r="CS229" s="111">
        <f t="shared" ref="CS229" si="391">SUM(CS222:CS228)</f>
        <v>5345394.2449862817</v>
      </c>
      <c r="CT229" s="111">
        <f t="shared" ref="CT229" si="392">SUM(CT222:CT228)</f>
        <v>6320885.221413468</v>
      </c>
      <c r="CU229" s="111">
        <f t="shared" ref="CU229" si="393">SUM(CU222:CU228)</f>
        <v>7515423.5154783474</v>
      </c>
      <c r="CV229" s="111">
        <f t="shared" ref="CV229" si="394">SUM(CV222:CV228)</f>
        <v>2869036.4403111297</v>
      </c>
    </row>
    <row r="230" spans="1:100" s="94" customFormat="1" ht="14.4">
      <c r="A230" s="96"/>
      <c r="B230" s="96"/>
      <c r="C230" s="96"/>
      <c r="D230" s="96"/>
      <c r="E230" s="113"/>
      <c r="F230" s="109"/>
      <c r="G230" s="106"/>
      <c r="H230" s="105"/>
      <c r="I230" s="105"/>
      <c r="J230" s="105"/>
      <c r="K230" s="105"/>
      <c r="M230" s="109"/>
      <c r="N230" s="99"/>
      <c r="O230" s="109"/>
      <c r="Q230" s="98"/>
      <c r="R230" s="107"/>
      <c r="S230" s="107"/>
      <c r="T230" s="107"/>
      <c r="U230" s="107"/>
      <c r="V230" s="107"/>
      <c r="W230" s="107"/>
      <c r="X230" s="107"/>
      <c r="Y230" s="107"/>
      <c r="Z230" s="107"/>
      <c r="AA230" s="107"/>
      <c r="AB230" s="107"/>
      <c r="AC230" s="107"/>
      <c r="AD230" s="107"/>
      <c r="AE230" s="96"/>
      <c r="AF230" s="107"/>
      <c r="AG230" s="107"/>
      <c r="AH230" s="107"/>
      <c r="AI230" s="107"/>
      <c r="AJ230" s="107"/>
      <c r="AK230" s="107"/>
      <c r="AL230" s="107"/>
      <c r="AM230" s="107"/>
      <c r="AN230" s="107"/>
      <c r="AO230" s="107"/>
      <c r="AP230" s="107"/>
      <c r="AQ230" s="107"/>
      <c r="AR230" s="107"/>
      <c r="AS230" s="96"/>
      <c r="AT230" s="107"/>
      <c r="AU230" s="107"/>
      <c r="AV230" s="107"/>
      <c r="AW230" s="107"/>
      <c r="AX230" s="107"/>
      <c r="AY230" s="107"/>
      <c r="AZ230" s="107"/>
      <c r="BA230" s="107"/>
      <c r="BB230" s="107"/>
      <c r="BC230" s="107"/>
      <c r="BD230" s="107"/>
      <c r="BE230" s="107"/>
      <c r="BF230" s="107"/>
      <c r="BG230" s="110"/>
      <c r="BH230" s="107"/>
      <c r="BI230" s="107"/>
      <c r="BJ230" s="107"/>
      <c r="BK230" s="107"/>
      <c r="BL230" s="107"/>
      <c r="BM230" s="107"/>
      <c r="BN230" s="107"/>
      <c r="BO230" s="107"/>
      <c r="BP230" s="107"/>
      <c r="BQ230" s="107"/>
      <c r="BR230" s="107"/>
      <c r="BS230" s="107"/>
      <c r="BT230" s="107"/>
      <c r="BU230" s="96"/>
      <c r="BV230" s="107"/>
      <c r="BW230" s="107"/>
      <c r="BX230" s="107"/>
      <c r="BY230" s="107"/>
      <c r="BZ230" s="107"/>
      <c r="CA230" s="107"/>
      <c r="CB230" s="107"/>
      <c r="CC230" s="107"/>
      <c r="CD230" s="107"/>
      <c r="CE230" s="107"/>
      <c r="CF230" s="107"/>
      <c r="CG230" s="107"/>
      <c r="CH230" s="107"/>
      <c r="CI230" s="110"/>
      <c r="CJ230" s="107"/>
      <c r="CK230" s="107"/>
      <c r="CL230" s="107"/>
      <c r="CM230" s="107"/>
      <c r="CN230" s="107"/>
      <c r="CO230" s="107"/>
      <c r="CP230" s="107"/>
      <c r="CQ230" s="107"/>
      <c r="CR230" s="107"/>
      <c r="CS230" s="107"/>
      <c r="CT230" s="107"/>
      <c r="CU230" s="107"/>
      <c r="CV230" s="107"/>
    </row>
    <row r="231" spans="1:100" s="94" customFormat="1" ht="14.4">
      <c r="A231" s="96"/>
      <c r="B231" s="96"/>
      <c r="C231" s="96"/>
      <c r="D231" s="96"/>
      <c r="E231" s="113"/>
      <c r="F231" s="105" t="s">
        <v>50</v>
      </c>
      <c r="G231" s="106"/>
      <c r="H231" s="105"/>
      <c r="I231" s="105"/>
      <c r="J231" s="105"/>
      <c r="K231" s="105"/>
      <c r="M231" s="109"/>
      <c r="N231" s="99"/>
      <c r="O231" s="105" t="s">
        <v>50</v>
      </c>
      <c r="Q231" s="98"/>
      <c r="R231" s="112">
        <f t="shared" ref="R231:AD231" si="395">SUMIFS(R$5:R$202,$A$5:$A$202,"Y")-R229</f>
        <v>0</v>
      </c>
      <c r="S231" s="112">
        <f t="shared" si="395"/>
        <v>0</v>
      </c>
      <c r="T231" s="112">
        <f t="shared" si="395"/>
        <v>0</v>
      </c>
      <c r="U231" s="112">
        <f t="shared" si="395"/>
        <v>0</v>
      </c>
      <c r="V231" s="112">
        <f t="shared" si="395"/>
        <v>0</v>
      </c>
      <c r="W231" s="112">
        <f t="shared" si="395"/>
        <v>0</v>
      </c>
      <c r="X231" s="112">
        <f t="shared" si="395"/>
        <v>0</v>
      </c>
      <c r="Y231" s="112">
        <f t="shared" si="395"/>
        <v>0</v>
      </c>
      <c r="Z231" s="112">
        <f t="shared" si="395"/>
        <v>0</v>
      </c>
      <c r="AA231" s="112">
        <f t="shared" si="395"/>
        <v>0</v>
      </c>
      <c r="AB231" s="112">
        <f t="shared" si="395"/>
        <v>0</v>
      </c>
      <c r="AC231" s="112">
        <f t="shared" si="395"/>
        <v>0</v>
      </c>
      <c r="AD231" s="112">
        <f t="shared" si="395"/>
        <v>0</v>
      </c>
      <c r="AE231" s="96"/>
      <c r="AF231" s="112">
        <f t="shared" ref="AF231:AR231" si="396">SUMIFS(AF$5:AF$202,$A$5:$A$202,"Y")-AF229</f>
        <v>0</v>
      </c>
      <c r="AG231" s="112">
        <f t="shared" si="396"/>
        <v>0</v>
      </c>
      <c r="AH231" s="112">
        <f t="shared" si="396"/>
        <v>0</v>
      </c>
      <c r="AI231" s="112">
        <f t="shared" si="396"/>
        <v>0</v>
      </c>
      <c r="AJ231" s="112">
        <f t="shared" si="396"/>
        <v>0</v>
      </c>
      <c r="AK231" s="112">
        <f t="shared" si="396"/>
        <v>0</v>
      </c>
      <c r="AL231" s="112">
        <f t="shared" si="396"/>
        <v>0</v>
      </c>
      <c r="AM231" s="112">
        <f t="shared" si="396"/>
        <v>0</v>
      </c>
      <c r="AN231" s="112">
        <f t="shared" si="396"/>
        <v>0</v>
      </c>
      <c r="AO231" s="112">
        <f t="shared" si="396"/>
        <v>0</v>
      </c>
      <c r="AP231" s="112">
        <f t="shared" si="396"/>
        <v>0</v>
      </c>
      <c r="AQ231" s="112">
        <f t="shared" si="396"/>
        <v>0</v>
      </c>
      <c r="AR231" s="112">
        <f t="shared" si="396"/>
        <v>0</v>
      </c>
      <c r="AS231" s="96"/>
      <c r="AT231" s="112">
        <f t="shared" ref="AT231:BF231" si="397">SUMIFS(AT$5:AT$202,$A$5:$A$202,"Y")-AT229</f>
        <v>0</v>
      </c>
      <c r="AU231" s="112">
        <f t="shared" si="397"/>
        <v>0</v>
      </c>
      <c r="AV231" s="112">
        <f t="shared" si="397"/>
        <v>0</v>
      </c>
      <c r="AW231" s="112">
        <f t="shared" si="397"/>
        <v>0</v>
      </c>
      <c r="AX231" s="112">
        <f t="shared" si="397"/>
        <v>0</v>
      </c>
      <c r="AY231" s="112">
        <f t="shared" si="397"/>
        <v>0</v>
      </c>
      <c r="AZ231" s="112">
        <f t="shared" si="397"/>
        <v>0</v>
      </c>
      <c r="BA231" s="112">
        <f t="shared" si="397"/>
        <v>0</v>
      </c>
      <c r="BB231" s="112">
        <f t="shared" si="397"/>
        <v>0</v>
      </c>
      <c r="BC231" s="112">
        <f t="shared" si="397"/>
        <v>0</v>
      </c>
      <c r="BD231" s="112">
        <f t="shared" si="397"/>
        <v>0</v>
      </c>
      <c r="BE231" s="112">
        <f t="shared" si="397"/>
        <v>0</v>
      </c>
      <c r="BF231" s="112">
        <f t="shared" si="397"/>
        <v>0</v>
      </c>
      <c r="BG231" s="96"/>
      <c r="BH231" s="112">
        <f t="shared" ref="BH231:BT231" si="398">SUMIFS(BH$5:BH$202,$A$5:$A$202,"Y")-BH229</f>
        <v>0</v>
      </c>
      <c r="BI231" s="112">
        <f t="shared" si="398"/>
        <v>0</v>
      </c>
      <c r="BJ231" s="112">
        <f t="shared" si="398"/>
        <v>0</v>
      </c>
      <c r="BK231" s="112">
        <f t="shared" si="398"/>
        <v>0</v>
      </c>
      <c r="BL231" s="112">
        <f t="shared" si="398"/>
        <v>0</v>
      </c>
      <c r="BM231" s="112">
        <f t="shared" si="398"/>
        <v>0</v>
      </c>
      <c r="BN231" s="112">
        <f t="shared" si="398"/>
        <v>0</v>
      </c>
      <c r="BO231" s="112">
        <f t="shared" si="398"/>
        <v>0</v>
      </c>
      <c r="BP231" s="112">
        <f t="shared" si="398"/>
        <v>0</v>
      </c>
      <c r="BQ231" s="112">
        <f t="shared" si="398"/>
        <v>0</v>
      </c>
      <c r="BR231" s="112">
        <f t="shared" si="398"/>
        <v>0</v>
      </c>
      <c r="BS231" s="112">
        <f t="shared" si="398"/>
        <v>0</v>
      </c>
      <c r="BT231" s="112">
        <f t="shared" si="398"/>
        <v>0</v>
      </c>
      <c r="BU231" s="96"/>
      <c r="BV231" s="112">
        <f t="shared" ref="BV231:CH231" si="399">SUMIFS(BV$5:BV$202,$A$5:$A$202,"Y")-BV229</f>
        <v>0</v>
      </c>
      <c r="BW231" s="112">
        <f t="shared" si="399"/>
        <v>0</v>
      </c>
      <c r="BX231" s="112">
        <f t="shared" si="399"/>
        <v>0</v>
      </c>
      <c r="BY231" s="112">
        <f t="shared" si="399"/>
        <v>0</v>
      </c>
      <c r="BZ231" s="112">
        <f t="shared" si="399"/>
        <v>0</v>
      </c>
      <c r="CA231" s="112">
        <f t="shared" si="399"/>
        <v>0</v>
      </c>
      <c r="CB231" s="112">
        <f t="shared" si="399"/>
        <v>0</v>
      </c>
      <c r="CC231" s="112">
        <f t="shared" si="399"/>
        <v>0</v>
      </c>
      <c r="CD231" s="112">
        <f t="shared" si="399"/>
        <v>0</v>
      </c>
      <c r="CE231" s="112">
        <f t="shared" si="399"/>
        <v>0</v>
      </c>
      <c r="CF231" s="112">
        <f t="shared" si="399"/>
        <v>0</v>
      </c>
      <c r="CG231" s="112">
        <f t="shared" si="399"/>
        <v>0</v>
      </c>
      <c r="CH231" s="112">
        <f t="shared" si="399"/>
        <v>0</v>
      </c>
      <c r="CI231" s="96"/>
      <c r="CJ231" s="112">
        <f t="shared" ref="CJ231:CV231" si="400">SUMIFS(CJ$5:CJ$202,$A$5:$A$202,"Y")-CJ229</f>
        <v>0</v>
      </c>
      <c r="CK231" s="112">
        <f t="shared" si="400"/>
        <v>0</v>
      </c>
      <c r="CL231" s="112">
        <f t="shared" si="400"/>
        <v>0</v>
      </c>
      <c r="CM231" s="112">
        <f t="shared" si="400"/>
        <v>0</v>
      </c>
      <c r="CN231" s="112">
        <f t="shared" si="400"/>
        <v>0</v>
      </c>
      <c r="CO231" s="112">
        <f t="shared" si="400"/>
        <v>0</v>
      </c>
      <c r="CP231" s="112">
        <f t="shared" si="400"/>
        <v>0</v>
      </c>
      <c r="CQ231" s="112">
        <f t="shared" si="400"/>
        <v>0</v>
      </c>
      <c r="CR231" s="112">
        <f t="shared" si="400"/>
        <v>0</v>
      </c>
      <c r="CS231" s="112">
        <f t="shared" si="400"/>
        <v>0</v>
      </c>
      <c r="CT231" s="112">
        <f t="shared" si="400"/>
        <v>0</v>
      </c>
      <c r="CU231" s="112">
        <f t="shared" si="400"/>
        <v>0</v>
      </c>
      <c r="CV231" s="112">
        <f t="shared" si="400"/>
        <v>0</v>
      </c>
    </row>
    <row r="232" spans="1:100" s="94" customFormat="1" ht="14.4">
      <c r="A232" s="96"/>
      <c r="B232" s="96"/>
      <c r="C232" s="96"/>
      <c r="D232" s="96"/>
      <c r="E232" s="105"/>
      <c r="F232" s="104"/>
      <c r="G232" s="106"/>
      <c r="H232" s="105"/>
      <c r="I232" s="105"/>
      <c r="J232" s="105"/>
      <c r="K232" s="105"/>
      <c r="L232" s="105"/>
      <c r="M232" s="105"/>
      <c r="N232" s="104"/>
      <c r="O232" s="104"/>
      <c r="P232" s="98"/>
      <c r="Q232" s="98"/>
      <c r="R232" s="107"/>
      <c r="S232" s="107"/>
      <c r="T232" s="107"/>
      <c r="U232" s="107"/>
      <c r="V232" s="107"/>
      <c r="W232" s="107"/>
      <c r="X232" s="107"/>
      <c r="Y232" s="107"/>
      <c r="Z232" s="107"/>
      <c r="AA232" s="107"/>
      <c r="AB232" s="107"/>
      <c r="AC232" s="107"/>
      <c r="AD232" s="107"/>
      <c r="AE232" s="108"/>
      <c r="AF232" s="107"/>
      <c r="AG232" s="107"/>
      <c r="AH232" s="107"/>
      <c r="AI232" s="107"/>
      <c r="AJ232" s="107"/>
      <c r="AK232" s="107"/>
      <c r="AL232" s="107"/>
      <c r="AM232" s="107"/>
      <c r="AN232" s="107"/>
      <c r="AO232" s="107"/>
      <c r="AP232" s="107"/>
      <c r="AQ232" s="107"/>
      <c r="AR232" s="107"/>
      <c r="AS232" s="95"/>
      <c r="AT232" s="107"/>
      <c r="AU232" s="107"/>
      <c r="AV232" s="107"/>
      <c r="AW232" s="107"/>
      <c r="AX232" s="107"/>
      <c r="AY232" s="107"/>
      <c r="AZ232" s="107"/>
      <c r="BA232" s="107"/>
      <c r="BB232" s="107"/>
      <c r="BC232" s="107"/>
      <c r="BD232" s="107"/>
      <c r="BE232" s="107"/>
      <c r="BF232" s="107"/>
      <c r="BG232" s="108"/>
      <c r="BH232" s="107"/>
      <c r="BI232" s="107"/>
      <c r="BJ232" s="107"/>
      <c r="BK232" s="107"/>
      <c r="BL232" s="107"/>
      <c r="BM232" s="107"/>
      <c r="BN232" s="107"/>
      <c r="BO232" s="107"/>
      <c r="BP232" s="107"/>
      <c r="BQ232" s="107"/>
      <c r="BR232" s="107"/>
      <c r="BS232" s="107"/>
      <c r="BT232" s="107"/>
      <c r="BU232" s="95"/>
      <c r="BV232" s="107"/>
      <c r="BW232" s="107"/>
      <c r="BX232" s="107"/>
      <c r="BY232" s="107"/>
      <c r="BZ232" s="107"/>
      <c r="CA232" s="107"/>
      <c r="CB232" s="107"/>
      <c r="CC232" s="107"/>
      <c r="CD232" s="107"/>
      <c r="CE232" s="107"/>
      <c r="CF232" s="107"/>
      <c r="CG232" s="107"/>
      <c r="CH232" s="107"/>
      <c r="CI232" s="108"/>
      <c r="CJ232" s="107"/>
      <c r="CK232" s="107"/>
      <c r="CL232" s="107"/>
      <c r="CM232" s="107"/>
      <c r="CN232" s="107"/>
      <c r="CO232" s="107"/>
      <c r="CP232" s="107"/>
      <c r="CQ232" s="107"/>
      <c r="CR232" s="107"/>
      <c r="CS232" s="107"/>
      <c r="CT232" s="107"/>
      <c r="CU232" s="107"/>
      <c r="CV232" s="107"/>
    </row>
    <row r="233" spans="1:100" s="94" customFormat="1" ht="14.4">
      <c r="A233" s="96"/>
      <c r="B233" s="96"/>
      <c r="C233" s="96"/>
      <c r="D233" s="96"/>
      <c r="E233" s="105"/>
      <c r="F233" s="104"/>
      <c r="G233" s="106"/>
      <c r="H233" s="105"/>
      <c r="I233" s="105"/>
      <c r="J233" s="105"/>
      <c r="K233" s="105"/>
      <c r="L233" s="105"/>
      <c r="M233" s="105"/>
      <c r="N233" s="104"/>
      <c r="O233" s="104"/>
      <c r="P233" s="98"/>
      <c r="Q233" s="98"/>
      <c r="R233" s="103"/>
      <c r="S233" s="103"/>
      <c r="T233" s="103"/>
      <c r="U233" s="103"/>
      <c r="V233" s="103"/>
      <c r="W233" s="103"/>
      <c r="X233" s="103"/>
      <c r="Y233" s="103"/>
      <c r="Z233" s="103"/>
      <c r="AA233" s="103"/>
      <c r="AB233" s="103"/>
      <c r="AC233" s="103"/>
      <c r="AD233" s="103"/>
      <c r="AE233" s="96"/>
      <c r="AF233" s="103"/>
      <c r="AG233" s="103"/>
      <c r="AH233" s="103"/>
      <c r="AI233" s="103"/>
      <c r="AJ233" s="103"/>
      <c r="AK233" s="103"/>
      <c r="AL233" s="103"/>
      <c r="AM233" s="103"/>
      <c r="AN233" s="103"/>
      <c r="AO233" s="103"/>
      <c r="AP233" s="103"/>
      <c r="AQ233" s="103"/>
      <c r="AR233" s="103"/>
      <c r="AT233" s="103"/>
      <c r="AU233" s="103"/>
      <c r="AV233" s="103"/>
      <c r="AW233" s="103"/>
      <c r="AX233" s="103"/>
      <c r="AY233" s="103"/>
      <c r="AZ233" s="103"/>
      <c r="BA233" s="103"/>
      <c r="BB233" s="103"/>
      <c r="BC233" s="103"/>
      <c r="BD233" s="103"/>
      <c r="BE233" s="103"/>
      <c r="BF233" s="103"/>
      <c r="BG233" s="96"/>
      <c r="BH233" s="103"/>
      <c r="BI233" s="103"/>
      <c r="BJ233" s="103"/>
      <c r="BK233" s="103"/>
      <c r="BL233" s="103"/>
      <c r="BM233" s="103"/>
      <c r="BN233" s="103"/>
      <c r="BO233" s="103"/>
      <c r="BP233" s="103"/>
      <c r="BQ233" s="103"/>
      <c r="BR233" s="103"/>
      <c r="BS233" s="103"/>
      <c r="BT233" s="103"/>
      <c r="BV233" s="103"/>
      <c r="BW233" s="103"/>
      <c r="BX233" s="103"/>
      <c r="BY233" s="103"/>
      <c r="BZ233" s="103"/>
      <c r="CA233" s="103"/>
      <c r="CB233" s="103"/>
      <c r="CC233" s="103"/>
      <c r="CD233" s="103"/>
      <c r="CE233" s="103"/>
      <c r="CF233" s="103"/>
      <c r="CG233" s="103"/>
      <c r="CH233" s="103"/>
      <c r="CI233" s="96"/>
      <c r="CJ233" s="103"/>
      <c r="CK233" s="103"/>
      <c r="CL233" s="103"/>
      <c r="CM233" s="103"/>
      <c r="CN233" s="103"/>
      <c r="CO233" s="103"/>
      <c r="CP233" s="103"/>
      <c r="CQ233" s="103"/>
      <c r="CR233" s="103"/>
      <c r="CS233" s="103"/>
      <c r="CT233" s="103"/>
      <c r="CU233" s="103"/>
      <c r="CV233" s="103"/>
    </row>
    <row r="234" spans="1:100" s="94" customFormat="1" ht="14.4">
      <c r="A234" s="96"/>
      <c r="B234" s="96"/>
      <c r="C234" s="96"/>
      <c r="D234" s="96"/>
      <c r="E234" s="105"/>
      <c r="F234" s="115" t="s">
        <v>841</v>
      </c>
      <c r="G234" s="106"/>
      <c r="H234" s="105"/>
      <c r="I234" s="105"/>
      <c r="J234" s="105"/>
      <c r="K234" s="105"/>
      <c r="L234" s="105"/>
      <c r="M234" s="105"/>
      <c r="N234" s="104"/>
      <c r="O234" s="115" t="s">
        <v>841</v>
      </c>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3" t="s">
        <v>798</v>
      </c>
      <c r="G235" s="106"/>
      <c r="H235" s="105"/>
      <c r="I235" s="105"/>
      <c r="J235" s="105"/>
      <c r="K235" s="105"/>
      <c r="L235" s="105"/>
      <c r="M235" s="105"/>
      <c r="N235" s="104"/>
      <c r="O235" s="113" t="s">
        <v>798</v>
      </c>
      <c r="P235" s="98"/>
      <c r="Q235" s="98"/>
      <c r="R235" s="111">
        <f t="shared" ref="R235:AD239" si="401">SUMIFS(R$5:R$202,$D$5:$D$202,$O235,$A$5:$A$202,"Y")</f>
        <v>0</v>
      </c>
      <c r="S235" s="111">
        <f t="shared" si="401"/>
        <v>0</v>
      </c>
      <c r="T235" s="111">
        <f t="shared" si="401"/>
        <v>0</v>
      </c>
      <c r="U235" s="111">
        <f t="shared" si="401"/>
        <v>0</v>
      </c>
      <c r="V235" s="111">
        <f t="shared" si="401"/>
        <v>0</v>
      </c>
      <c r="W235" s="111">
        <f t="shared" si="401"/>
        <v>0</v>
      </c>
      <c r="X235" s="111">
        <f t="shared" si="401"/>
        <v>0</v>
      </c>
      <c r="Y235" s="111">
        <f t="shared" si="401"/>
        <v>0</v>
      </c>
      <c r="Z235" s="111">
        <f t="shared" si="401"/>
        <v>0</v>
      </c>
      <c r="AA235" s="111">
        <f t="shared" si="401"/>
        <v>0</v>
      </c>
      <c r="AB235" s="111">
        <f t="shared" si="401"/>
        <v>0</v>
      </c>
      <c r="AC235" s="111">
        <f t="shared" si="401"/>
        <v>0</v>
      </c>
      <c r="AD235" s="111">
        <f t="shared" si="401"/>
        <v>0</v>
      </c>
      <c r="AE235" s="111"/>
      <c r="AF235" s="111">
        <f t="shared" ref="AF235:AR239" si="402">SUMIFS(AF$5:AF$202,$D$5:$D$202,$O235,$A$5:$A$202,"Y")</f>
        <v>0</v>
      </c>
      <c r="AG235" s="111">
        <f t="shared" si="402"/>
        <v>0</v>
      </c>
      <c r="AH235" s="111">
        <f t="shared" si="402"/>
        <v>0</v>
      </c>
      <c r="AI235" s="111">
        <f t="shared" si="402"/>
        <v>0</v>
      </c>
      <c r="AJ235" s="111">
        <f t="shared" si="402"/>
        <v>0</v>
      </c>
      <c r="AK235" s="111">
        <f t="shared" si="402"/>
        <v>0</v>
      </c>
      <c r="AL235" s="111">
        <f t="shared" si="402"/>
        <v>0</v>
      </c>
      <c r="AM235" s="111">
        <f t="shared" si="402"/>
        <v>0</v>
      </c>
      <c r="AN235" s="111">
        <f t="shared" si="402"/>
        <v>0</v>
      </c>
      <c r="AO235" s="111">
        <f t="shared" si="402"/>
        <v>0</v>
      </c>
      <c r="AP235" s="111">
        <f t="shared" si="402"/>
        <v>0</v>
      </c>
      <c r="AQ235" s="111">
        <f t="shared" si="402"/>
        <v>0</v>
      </c>
      <c r="AR235" s="111">
        <f t="shared" si="402"/>
        <v>0</v>
      </c>
      <c r="AS235" s="111"/>
      <c r="AT235" s="111">
        <f t="shared" ref="AT235:BF239" si="403">SUMIFS(AT$5:AT$202,$D$5:$D$202,$O235,$A$5:$A$202,"Y")</f>
        <v>0</v>
      </c>
      <c r="AU235" s="111">
        <f t="shared" si="403"/>
        <v>0</v>
      </c>
      <c r="AV235" s="111">
        <f t="shared" si="403"/>
        <v>0</v>
      </c>
      <c r="AW235" s="111">
        <f t="shared" si="403"/>
        <v>0</v>
      </c>
      <c r="AX235" s="111">
        <f t="shared" si="403"/>
        <v>0</v>
      </c>
      <c r="AY235" s="111">
        <f t="shared" si="403"/>
        <v>0</v>
      </c>
      <c r="AZ235" s="111">
        <f t="shared" si="403"/>
        <v>0</v>
      </c>
      <c r="BA235" s="111">
        <f t="shared" si="403"/>
        <v>0</v>
      </c>
      <c r="BB235" s="111">
        <f t="shared" si="403"/>
        <v>0</v>
      </c>
      <c r="BC235" s="111">
        <f t="shared" si="403"/>
        <v>0</v>
      </c>
      <c r="BD235" s="111">
        <f t="shared" si="403"/>
        <v>0</v>
      </c>
      <c r="BE235" s="111">
        <f t="shared" si="403"/>
        <v>0</v>
      </c>
      <c r="BF235" s="111">
        <f t="shared" si="403"/>
        <v>0</v>
      </c>
      <c r="BG235" s="111"/>
      <c r="BH235" s="111">
        <f t="shared" ref="BH235:BT239" si="404">SUMIFS(BH$5:BH$202,$D$5:$D$202,$O235,$A$5:$A$202,"Y")</f>
        <v>0</v>
      </c>
      <c r="BI235" s="111">
        <f t="shared" si="404"/>
        <v>0</v>
      </c>
      <c r="BJ235" s="111">
        <f t="shared" si="404"/>
        <v>0</v>
      </c>
      <c r="BK235" s="111">
        <f t="shared" si="404"/>
        <v>0</v>
      </c>
      <c r="BL235" s="111">
        <f t="shared" si="404"/>
        <v>0</v>
      </c>
      <c r="BM235" s="111">
        <f t="shared" si="404"/>
        <v>0</v>
      </c>
      <c r="BN235" s="111">
        <f t="shared" si="404"/>
        <v>0</v>
      </c>
      <c r="BO235" s="111">
        <f t="shared" si="404"/>
        <v>0</v>
      </c>
      <c r="BP235" s="111">
        <f t="shared" si="404"/>
        <v>0</v>
      </c>
      <c r="BQ235" s="111">
        <f t="shared" si="404"/>
        <v>0</v>
      </c>
      <c r="BR235" s="111">
        <f t="shared" si="404"/>
        <v>0</v>
      </c>
      <c r="BS235" s="111">
        <f t="shared" si="404"/>
        <v>0</v>
      </c>
      <c r="BT235" s="111">
        <f t="shared" si="404"/>
        <v>0</v>
      </c>
      <c r="BU235" s="111"/>
      <c r="BV235" s="111">
        <f t="shared" ref="BV235:CH239" si="405">SUMIFS(BV$5:BV$202,$D$5:$D$202,$O235,$A$5:$A$202,"Y")</f>
        <v>0</v>
      </c>
      <c r="BW235" s="111">
        <f t="shared" si="405"/>
        <v>0</v>
      </c>
      <c r="BX235" s="111">
        <f t="shared" si="405"/>
        <v>0</v>
      </c>
      <c r="BY235" s="111">
        <f t="shared" si="405"/>
        <v>0</v>
      </c>
      <c r="BZ235" s="111">
        <f t="shared" si="405"/>
        <v>0</v>
      </c>
      <c r="CA235" s="111">
        <f t="shared" si="405"/>
        <v>0</v>
      </c>
      <c r="CB235" s="111">
        <f t="shared" si="405"/>
        <v>0</v>
      </c>
      <c r="CC235" s="111">
        <f t="shared" si="405"/>
        <v>0</v>
      </c>
      <c r="CD235" s="111">
        <f t="shared" si="405"/>
        <v>0</v>
      </c>
      <c r="CE235" s="111">
        <f t="shared" si="405"/>
        <v>0</v>
      </c>
      <c r="CF235" s="111">
        <f t="shared" si="405"/>
        <v>0</v>
      </c>
      <c r="CG235" s="111">
        <f t="shared" si="405"/>
        <v>0</v>
      </c>
      <c r="CH235" s="111">
        <f t="shared" si="405"/>
        <v>0</v>
      </c>
      <c r="CI235" s="111"/>
      <c r="CJ235" s="111">
        <f t="shared" ref="CJ235:CV239" si="406">SUMIFS(CJ$5:CJ$202,$D$5:$D$202,$O235,$A$5:$A$202,"Y")</f>
        <v>0</v>
      </c>
      <c r="CK235" s="111">
        <f t="shared" si="406"/>
        <v>0</v>
      </c>
      <c r="CL235" s="111">
        <f t="shared" si="406"/>
        <v>0</v>
      </c>
      <c r="CM235" s="111">
        <f t="shared" si="406"/>
        <v>0</v>
      </c>
      <c r="CN235" s="111">
        <f t="shared" si="406"/>
        <v>0</v>
      </c>
      <c r="CO235" s="111">
        <f t="shared" si="406"/>
        <v>0</v>
      </c>
      <c r="CP235" s="111">
        <f t="shared" si="406"/>
        <v>0</v>
      </c>
      <c r="CQ235" s="111">
        <f t="shared" si="406"/>
        <v>0</v>
      </c>
      <c r="CR235" s="111">
        <f t="shared" si="406"/>
        <v>0</v>
      </c>
      <c r="CS235" s="111">
        <f t="shared" si="406"/>
        <v>0</v>
      </c>
      <c r="CT235" s="111">
        <f t="shared" si="406"/>
        <v>0</v>
      </c>
      <c r="CU235" s="111">
        <f t="shared" si="406"/>
        <v>0</v>
      </c>
      <c r="CV235" s="111">
        <f t="shared" si="406"/>
        <v>0</v>
      </c>
    </row>
    <row r="236" spans="1:100" s="94" customFormat="1" ht="14.4">
      <c r="A236" s="96"/>
      <c r="B236" s="96"/>
      <c r="C236" s="96"/>
      <c r="D236" s="96"/>
      <c r="E236" s="105"/>
      <c r="F236" s="113" t="s">
        <v>731</v>
      </c>
      <c r="G236" s="106"/>
      <c r="H236" s="105"/>
      <c r="I236" s="105"/>
      <c r="J236" s="105"/>
      <c r="K236" s="105"/>
      <c r="L236" s="105"/>
      <c r="M236" s="105"/>
      <c r="N236" s="104"/>
      <c r="O236" s="113" t="s">
        <v>731</v>
      </c>
      <c r="P236" s="98"/>
      <c r="Q236" s="98"/>
      <c r="R236" s="112">
        <f t="shared" si="401"/>
        <v>0</v>
      </c>
      <c r="S236" s="112">
        <f t="shared" si="401"/>
        <v>0</v>
      </c>
      <c r="T236" s="112">
        <f t="shared" si="401"/>
        <v>0</v>
      </c>
      <c r="U236" s="112">
        <f t="shared" si="401"/>
        <v>0</v>
      </c>
      <c r="V236" s="112">
        <f t="shared" si="401"/>
        <v>0</v>
      </c>
      <c r="W236" s="112">
        <f t="shared" si="401"/>
        <v>0</v>
      </c>
      <c r="X236" s="112">
        <f t="shared" si="401"/>
        <v>0</v>
      </c>
      <c r="Y236" s="112">
        <f t="shared" si="401"/>
        <v>0</v>
      </c>
      <c r="Z236" s="112">
        <f t="shared" si="401"/>
        <v>0</v>
      </c>
      <c r="AA236" s="112">
        <f t="shared" si="401"/>
        <v>0</v>
      </c>
      <c r="AB236" s="112">
        <f t="shared" si="401"/>
        <v>0</v>
      </c>
      <c r="AC236" s="112">
        <f t="shared" si="401"/>
        <v>0</v>
      </c>
      <c r="AD236" s="112">
        <f t="shared" si="401"/>
        <v>0</v>
      </c>
      <c r="AE236" s="112"/>
      <c r="AF236" s="112">
        <f t="shared" si="402"/>
        <v>0</v>
      </c>
      <c r="AG236" s="112">
        <f t="shared" si="402"/>
        <v>0</v>
      </c>
      <c r="AH236" s="112">
        <f t="shared" si="402"/>
        <v>0</v>
      </c>
      <c r="AI236" s="112">
        <f t="shared" si="402"/>
        <v>0</v>
      </c>
      <c r="AJ236" s="112">
        <f t="shared" si="402"/>
        <v>0</v>
      </c>
      <c r="AK236" s="112">
        <f t="shared" si="402"/>
        <v>0</v>
      </c>
      <c r="AL236" s="112">
        <f t="shared" si="402"/>
        <v>0</v>
      </c>
      <c r="AM236" s="112">
        <f t="shared" si="402"/>
        <v>0</v>
      </c>
      <c r="AN236" s="112">
        <f t="shared" si="402"/>
        <v>0</v>
      </c>
      <c r="AO236" s="112">
        <f t="shared" si="402"/>
        <v>0</v>
      </c>
      <c r="AP236" s="112">
        <f t="shared" si="402"/>
        <v>0</v>
      </c>
      <c r="AQ236" s="112">
        <f t="shared" si="402"/>
        <v>0</v>
      </c>
      <c r="AR236" s="112">
        <f t="shared" si="402"/>
        <v>0</v>
      </c>
      <c r="AS236" s="112"/>
      <c r="AT236" s="112">
        <f t="shared" si="403"/>
        <v>0</v>
      </c>
      <c r="AU236" s="112">
        <f t="shared" si="403"/>
        <v>0</v>
      </c>
      <c r="AV236" s="112">
        <f t="shared" si="403"/>
        <v>0</v>
      </c>
      <c r="AW236" s="112">
        <f t="shared" si="403"/>
        <v>0</v>
      </c>
      <c r="AX236" s="112">
        <f t="shared" si="403"/>
        <v>0</v>
      </c>
      <c r="AY236" s="112">
        <f t="shared" si="403"/>
        <v>0</v>
      </c>
      <c r="AZ236" s="112">
        <f t="shared" si="403"/>
        <v>0</v>
      </c>
      <c r="BA236" s="112">
        <f t="shared" si="403"/>
        <v>0</v>
      </c>
      <c r="BB236" s="112">
        <f t="shared" si="403"/>
        <v>0</v>
      </c>
      <c r="BC236" s="112">
        <f t="shared" si="403"/>
        <v>0</v>
      </c>
      <c r="BD236" s="112">
        <f t="shared" si="403"/>
        <v>0</v>
      </c>
      <c r="BE236" s="112">
        <f t="shared" si="403"/>
        <v>0</v>
      </c>
      <c r="BF236" s="112">
        <f t="shared" si="403"/>
        <v>0</v>
      </c>
      <c r="BG236" s="112"/>
      <c r="BH236" s="112">
        <f t="shared" si="404"/>
        <v>0</v>
      </c>
      <c r="BI236" s="112">
        <f t="shared" si="404"/>
        <v>0</v>
      </c>
      <c r="BJ236" s="112">
        <f t="shared" si="404"/>
        <v>0</v>
      </c>
      <c r="BK236" s="112">
        <f t="shared" si="404"/>
        <v>0</v>
      </c>
      <c r="BL236" s="112">
        <f t="shared" si="404"/>
        <v>0</v>
      </c>
      <c r="BM236" s="112">
        <f t="shared" si="404"/>
        <v>0</v>
      </c>
      <c r="BN236" s="112">
        <f t="shared" si="404"/>
        <v>0</v>
      </c>
      <c r="BO236" s="112">
        <f t="shared" si="404"/>
        <v>0</v>
      </c>
      <c r="BP236" s="112">
        <f t="shared" si="404"/>
        <v>0</v>
      </c>
      <c r="BQ236" s="112">
        <f t="shared" si="404"/>
        <v>0</v>
      </c>
      <c r="BR236" s="112">
        <f t="shared" si="404"/>
        <v>0</v>
      </c>
      <c r="BS236" s="112">
        <f t="shared" si="404"/>
        <v>0</v>
      </c>
      <c r="BT236" s="112">
        <f t="shared" si="404"/>
        <v>0</v>
      </c>
      <c r="BU236" s="112"/>
      <c r="BV236" s="112">
        <f t="shared" si="405"/>
        <v>0</v>
      </c>
      <c r="BW236" s="112">
        <f t="shared" si="405"/>
        <v>0</v>
      </c>
      <c r="BX236" s="112">
        <f t="shared" si="405"/>
        <v>0</v>
      </c>
      <c r="BY236" s="112">
        <f t="shared" si="405"/>
        <v>0</v>
      </c>
      <c r="BZ236" s="112">
        <f t="shared" si="405"/>
        <v>0</v>
      </c>
      <c r="CA236" s="112">
        <f t="shared" si="405"/>
        <v>0</v>
      </c>
      <c r="CB236" s="112">
        <f t="shared" si="405"/>
        <v>0</v>
      </c>
      <c r="CC236" s="112">
        <f t="shared" si="405"/>
        <v>0</v>
      </c>
      <c r="CD236" s="112">
        <f t="shared" si="405"/>
        <v>0</v>
      </c>
      <c r="CE236" s="112">
        <f t="shared" si="405"/>
        <v>0</v>
      </c>
      <c r="CF236" s="112">
        <f t="shared" si="405"/>
        <v>0</v>
      </c>
      <c r="CG236" s="112">
        <f t="shared" si="405"/>
        <v>0</v>
      </c>
      <c r="CH236" s="112">
        <f t="shared" si="405"/>
        <v>0</v>
      </c>
      <c r="CI236" s="112"/>
      <c r="CJ236" s="112">
        <f t="shared" si="406"/>
        <v>0</v>
      </c>
      <c r="CK236" s="112">
        <f t="shared" si="406"/>
        <v>0</v>
      </c>
      <c r="CL236" s="112">
        <f t="shared" si="406"/>
        <v>0</v>
      </c>
      <c r="CM236" s="112">
        <f t="shared" si="406"/>
        <v>0</v>
      </c>
      <c r="CN236" s="112">
        <f t="shared" si="406"/>
        <v>0</v>
      </c>
      <c r="CO236" s="112">
        <f t="shared" si="406"/>
        <v>0</v>
      </c>
      <c r="CP236" s="112">
        <f t="shared" si="406"/>
        <v>0</v>
      </c>
      <c r="CQ236" s="112">
        <f t="shared" si="406"/>
        <v>0</v>
      </c>
      <c r="CR236" s="112">
        <f t="shared" si="406"/>
        <v>0</v>
      </c>
      <c r="CS236" s="112">
        <f t="shared" si="406"/>
        <v>0</v>
      </c>
      <c r="CT236" s="112">
        <f t="shared" si="406"/>
        <v>0</v>
      </c>
      <c r="CU236" s="112">
        <f t="shared" si="406"/>
        <v>0</v>
      </c>
      <c r="CV236" s="112">
        <f t="shared" si="406"/>
        <v>0</v>
      </c>
    </row>
    <row r="237" spans="1:100" s="94" customFormat="1" ht="14.4">
      <c r="A237" s="96"/>
      <c r="B237" s="96"/>
      <c r="C237" s="96"/>
      <c r="D237" s="96"/>
      <c r="E237" s="105"/>
      <c r="F237" s="113" t="s">
        <v>53</v>
      </c>
      <c r="G237" s="106"/>
      <c r="H237" s="105"/>
      <c r="I237" s="105"/>
      <c r="J237" s="105"/>
      <c r="K237" s="105"/>
      <c r="L237" s="105"/>
      <c r="M237" s="105"/>
      <c r="N237" s="104"/>
      <c r="O237" s="113" t="s">
        <v>53</v>
      </c>
      <c r="P237" s="98"/>
      <c r="Q237" s="98"/>
      <c r="R237" s="112">
        <f t="shared" si="401"/>
        <v>0</v>
      </c>
      <c r="S237" s="112">
        <f t="shared" si="401"/>
        <v>0</v>
      </c>
      <c r="T237" s="112">
        <f t="shared" si="401"/>
        <v>0</v>
      </c>
      <c r="U237" s="112">
        <f t="shared" si="401"/>
        <v>0</v>
      </c>
      <c r="V237" s="112">
        <f t="shared" si="401"/>
        <v>0</v>
      </c>
      <c r="W237" s="112">
        <f t="shared" si="401"/>
        <v>0</v>
      </c>
      <c r="X237" s="112">
        <f t="shared" si="401"/>
        <v>0</v>
      </c>
      <c r="Y237" s="112">
        <f t="shared" si="401"/>
        <v>0</v>
      </c>
      <c r="Z237" s="112">
        <f t="shared" si="401"/>
        <v>0</v>
      </c>
      <c r="AA237" s="112">
        <f t="shared" si="401"/>
        <v>0</v>
      </c>
      <c r="AB237" s="112">
        <f t="shared" si="401"/>
        <v>0</v>
      </c>
      <c r="AC237" s="112">
        <f t="shared" si="401"/>
        <v>0</v>
      </c>
      <c r="AD237" s="112">
        <f t="shared" si="401"/>
        <v>0</v>
      </c>
      <c r="AE237" s="112"/>
      <c r="AF237" s="112">
        <f t="shared" si="402"/>
        <v>0</v>
      </c>
      <c r="AG237" s="112">
        <f t="shared" si="402"/>
        <v>0</v>
      </c>
      <c r="AH237" s="112">
        <f t="shared" si="402"/>
        <v>0</v>
      </c>
      <c r="AI237" s="112">
        <f t="shared" si="402"/>
        <v>0</v>
      </c>
      <c r="AJ237" s="112">
        <f t="shared" si="402"/>
        <v>0</v>
      </c>
      <c r="AK237" s="112">
        <f t="shared" si="402"/>
        <v>0</v>
      </c>
      <c r="AL237" s="112">
        <f t="shared" si="402"/>
        <v>0</v>
      </c>
      <c r="AM237" s="112">
        <f t="shared" si="402"/>
        <v>0</v>
      </c>
      <c r="AN237" s="112">
        <f t="shared" si="402"/>
        <v>0</v>
      </c>
      <c r="AO237" s="112">
        <f t="shared" si="402"/>
        <v>0</v>
      </c>
      <c r="AP237" s="112">
        <f t="shared" si="402"/>
        <v>0</v>
      </c>
      <c r="AQ237" s="112">
        <f t="shared" si="402"/>
        <v>0</v>
      </c>
      <c r="AR237" s="112">
        <f t="shared" si="402"/>
        <v>0</v>
      </c>
      <c r="AS237" s="112"/>
      <c r="AT237" s="112">
        <f t="shared" si="403"/>
        <v>0</v>
      </c>
      <c r="AU237" s="112">
        <f t="shared" si="403"/>
        <v>0</v>
      </c>
      <c r="AV237" s="112">
        <f t="shared" si="403"/>
        <v>0</v>
      </c>
      <c r="AW237" s="112">
        <f t="shared" si="403"/>
        <v>0</v>
      </c>
      <c r="AX237" s="112">
        <f t="shared" si="403"/>
        <v>0</v>
      </c>
      <c r="AY237" s="112">
        <f t="shared" si="403"/>
        <v>0</v>
      </c>
      <c r="AZ237" s="112">
        <f t="shared" si="403"/>
        <v>0</v>
      </c>
      <c r="BA237" s="112">
        <f t="shared" si="403"/>
        <v>0</v>
      </c>
      <c r="BB237" s="112">
        <f t="shared" si="403"/>
        <v>0</v>
      </c>
      <c r="BC237" s="112">
        <f t="shared" si="403"/>
        <v>0</v>
      </c>
      <c r="BD237" s="112">
        <f t="shared" si="403"/>
        <v>0</v>
      </c>
      <c r="BE237" s="112">
        <f t="shared" si="403"/>
        <v>0</v>
      </c>
      <c r="BF237" s="112">
        <f t="shared" si="403"/>
        <v>0</v>
      </c>
      <c r="BG237" s="112"/>
      <c r="BH237" s="112">
        <f t="shared" si="404"/>
        <v>0</v>
      </c>
      <c r="BI237" s="112">
        <f t="shared" si="404"/>
        <v>0</v>
      </c>
      <c r="BJ237" s="112">
        <f t="shared" si="404"/>
        <v>0</v>
      </c>
      <c r="BK237" s="112">
        <f t="shared" si="404"/>
        <v>0</v>
      </c>
      <c r="BL237" s="112">
        <f t="shared" si="404"/>
        <v>0</v>
      </c>
      <c r="BM237" s="112">
        <f t="shared" si="404"/>
        <v>0</v>
      </c>
      <c r="BN237" s="112">
        <f t="shared" si="404"/>
        <v>0</v>
      </c>
      <c r="BO237" s="112">
        <f t="shared" si="404"/>
        <v>0</v>
      </c>
      <c r="BP237" s="112">
        <f t="shared" si="404"/>
        <v>0</v>
      </c>
      <c r="BQ237" s="112">
        <f t="shared" si="404"/>
        <v>0</v>
      </c>
      <c r="BR237" s="112">
        <f t="shared" si="404"/>
        <v>0</v>
      </c>
      <c r="BS237" s="112">
        <f t="shared" si="404"/>
        <v>0</v>
      </c>
      <c r="BT237" s="112">
        <f t="shared" si="404"/>
        <v>0</v>
      </c>
      <c r="BU237" s="112"/>
      <c r="BV237" s="112">
        <f t="shared" si="405"/>
        <v>0</v>
      </c>
      <c r="BW237" s="112">
        <f t="shared" si="405"/>
        <v>0</v>
      </c>
      <c r="BX237" s="112">
        <f t="shared" si="405"/>
        <v>0</v>
      </c>
      <c r="BY237" s="112">
        <f t="shared" si="405"/>
        <v>0</v>
      </c>
      <c r="BZ237" s="112">
        <f t="shared" si="405"/>
        <v>0</v>
      </c>
      <c r="CA237" s="112">
        <f t="shared" si="405"/>
        <v>0</v>
      </c>
      <c r="CB237" s="112">
        <f t="shared" si="405"/>
        <v>0</v>
      </c>
      <c r="CC237" s="112">
        <f t="shared" si="405"/>
        <v>0</v>
      </c>
      <c r="CD237" s="112">
        <f t="shared" si="405"/>
        <v>0</v>
      </c>
      <c r="CE237" s="112">
        <f t="shared" si="405"/>
        <v>0</v>
      </c>
      <c r="CF237" s="112">
        <f t="shared" si="405"/>
        <v>0</v>
      </c>
      <c r="CG237" s="112">
        <f t="shared" si="405"/>
        <v>0</v>
      </c>
      <c r="CH237" s="112">
        <f t="shared" si="405"/>
        <v>0</v>
      </c>
      <c r="CI237" s="112"/>
      <c r="CJ237" s="112">
        <f t="shared" si="406"/>
        <v>0</v>
      </c>
      <c r="CK237" s="112">
        <f t="shared" si="406"/>
        <v>0</v>
      </c>
      <c r="CL237" s="112">
        <f t="shared" si="406"/>
        <v>0</v>
      </c>
      <c r="CM237" s="112">
        <f t="shared" si="406"/>
        <v>0</v>
      </c>
      <c r="CN237" s="112">
        <f t="shared" si="406"/>
        <v>0</v>
      </c>
      <c r="CO237" s="112">
        <f t="shared" si="406"/>
        <v>0</v>
      </c>
      <c r="CP237" s="112">
        <f t="shared" si="406"/>
        <v>0</v>
      </c>
      <c r="CQ237" s="112">
        <f t="shared" si="406"/>
        <v>0</v>
      </c>
      <c r="CR237" s="112">
        <f t="shared" si="406"/>
        <v>0</v>
      </c>
      <c r="CS237" s="112">
        <f t="shared" si="406"/>
        <v>0</v>
      </c>
      <c r="CT237" s="112">
        <f t="shared" si="406"/>
        <v>0</v>
      </c>
      <c r="CU237" s="112">
        <f t="shared" si="406"/>
        <v>0</v>
      </c>
      <c r="CV237" s="112">
        <f t="shared" si="406"/>
        <v>0</v>
      </c>
    </row>
    <row r="238" spans="1:100" s="94" customFormat="1" ht="14.4">
      <c r="A238" s="96"/>
      <c r="B238" s="96"/>
      <c r="C238" s="96"/>
      <c r="D238" s="96"/>
      <c r="E238" s="105"/>
      <c r="F238" s="113" t="s">
        <v>583</v>
      </c>
      <c r="G238" s="106"/>
      <c r="H238" s="105"/>
      <c r="I238" s="105"/>
      <c r="J238" s="105"/>
      <c r="K238" s="105"/>
      <c r="L238" s="105"/>
      <c r="M238" s="105"/>
      <c r="N238" s="104"/>
      <c r="O238" s="113" t="s">
        <v>583</v>
      </c>
      <c r="P238" s="98"/>
      <c r="Q238" s="98"/>
      <c r="R238" s="112">
        <f t="shared" si="401"/>
        <v>6201650.2400000002</v>
      </c>
      <c r="S238" s="112">
        <f t="shared" si="401"/>
        <v>5217036.1599999992</v>
      </c>
      <c r="T238" s="112">
        <f t="shared" si="401"/>
        <v>5302050.46</v>
      </c>
      <c r="U238" s="112">
        <f t="shared" si="401"/>
        <v>5561368.7399999993</v>
      </c>
      <c r="V238" s="112">
        <f t="shared" si="401"/>
        <v>4621310.91</v>
      </c>
      <c r="W238" s="112">
        <f t="shared" si="401"/>
        <v>7270516.8899999997</v>
      </c>
      <c r="X238" s="112">
        <f t="shared" si="401"/>
        <v>12072317.649999999</v>
      </c>
      <c r="Y238" s="112">
        <f t="shared" si="401"/>
        <v>3934358.8899999997</v>
      </c>
      <c r="Z238" s="112">
        <f t="shared" si="401"/>
        <v>9294515.6600000001</v>
      </c>
      <c r="AA238" s="112">
        <f t="shared" si="401"/>
        <v>6770354</v>
      </c>
      <c r="AB238" s="112">
        <f t="shared" si="401"/>
        <v>5975994</v>
      </c>
      <c r="AC238" s="112">
        <f t="shared" si="401"/>
        <v>8168306</v>
      </c>
      <c r="AD238" s="112">
        <f t="shared" si="401"/>
        <v>80389779.599999994</v>
      </c>
      <c r="AE238" s="112"/>
      <c r="AF238" s="112">
        <f t="shared" si="402"/>
        <v>6201650.2400000002</v>
      </c>
      <c r="AG238" s="112">
        <f t="shared" si="402"/>
        <v>11418686.4</v>
      </c>
      <c r="AH238" s="112">
        <f t="shared" si="402"/>
        <v>16720736.860000001</v>
      </c>
      <c r="AI238" s="112">
        <f t="shared" si="402"/>
        <v>22282105.599999998</v>
      </c>
      <c r="AJ238" s="112">
        <f t="shared" si="402"/>
        <v>26903416.509999994</v>
      </c>
      <c r="AK238" s="112">
        <f t="shared" si="402"/>
        <v>34173933.399999999</v>
      </c>
      <c r="AL238" s="112">
        <f t="shared" si="402"/>
        <v>46246251.050000004</v>
      </c>
      <c r="AM238" s="112">
        <f t="shared" si="402"/>
        <v>50180609.940000005</v>
      </c>
      <c r="AN238" s="112">
        <f t="shared" si="402"/>
        <v>59475125.600000001</v>
      </c>
      <c r="AO238" s="112">
        <f t="shared" si="402"/>
        <v>66245479.600000001</v>
      </c>
      <c r="AP238" s="112">
        <f t="shared" si="402"/>
        <v>72221473.600000009</v>
      </c>
      <c r="AQ238" s="112">
        <f t="shared" si="402"/>
        <v>80389779.599999994</v>
      </c>
      <c r="AR238" s="112">
        <f t="shared" si="402"/>
        <v>37688696.550000012</v>
      </c>
      <c r="AS238" s="112"/>
      <c r="AT238" s="112">
        <f t="shared" si="403"/>
        <v>5391848.3263740242</v>
      </c>
      <c r="AU238" s="112">
        <f t="shared" si="403"/>
        <v>3560744.4734594421</v>
      </c>
      <c r="AV238" s="112">
        <f t="shared" si="403"/>
        <v>4038093.8515598751</v>
      </c>
      <c r="AW238" s="112">
        <f t="shared" si="403"/>
        <v>4559665.1556729963</v>
      </c>
      <c r="AX238" s="112">
        <f t="shared" si="403"/>
        <v>2652950.9449563292</v>
      </c>
      <c r="AY238" s="112">
        <f t="shared" si="403"/>
        <v>4920401.6652676361</v>
      </c>
      <c r="AZ238" s="112">
        <f t="shared" si="403"/>
        <v>8105126.3321518973</v>
      </c>
      <c r="BA238" s="112">
        <f t="shared" si="403"/>
        <v>2438314.6205300391</v>
      </c>
      <c r="BB238" s="112">
        <f t="shared" si="403"/>
        <v>6141886.1321354154</v>
      </c>
      <c r="BC238" s="112">
        <f t="shared" si="403"/>
        <v>3905783.4148732433</v>
      </c>
      <c r="BD238" s="112">
        <f t="shared" si="403"/>
        <v>3815339.7246254776</v>
      </c>
      <c r="BE238" s="112">
        <f t="shared" si="403"/>
        <v>4960403.4682522537</v>
      </c>
      <c r="BF238" s="112">
        <f t="shared" si="403"/>
        <v>54490558.109858654</v>
      </c>
      <c r="BG238" s="112"/>
      <c r="BH238" s="112">
        <f t="shared" si="404"/>
        <v>5391848.3263740242</v>
      </c>
      <c r="BI238" s="112">
        <f t="shared" si="404"/>
        <v>8952592.7998334654</v>
      </c>
      <c r="BJ238" s="112">
        <f t="shared" si="404"/>
        <v>12990686.651393345</v>
      </c>
      <c r="BK238" s="112">
        <f t="shared" si="404"/>
        <v>17550351.80706634</v>
      </c>
      <c r="BL238" s="112">
        <f t="shared" si="404"/>
        <v>20203302.752022661</v>
      </c>
      <c r="BM238" s="112">
        <f t="shared" si="404"/>
        <v>25123704.417290315</v>
      </c>
      <c r="BN238" s="112">
        <f t="shared" si="404"/>
        <v>33228830.749442205</v>
      </c>
      <c r="BO238" s="112">
        <f t="shared" si="404"/>
        <v>35667145.369972251</v>
      </c>
      <c r="BP238" s="112">
        <f t="shared" si="404"/>
        <v>41809031.502107672</v>
      </c>
      <c r="BQ238" s="112">
        <f t="shared" si="404"/>
        <v>45714814.916980915</v>
      </c>
      <c r="BR238" s="112">
        <f t="shared" si="404"/>
        <v>49530154.641606383</v>
      </c>
      <c r="BS238" s="112">
        <f t="shared" si="404"/>
        <v>54490558.109858654</v>
      </c>
      <c r="BT238" s="112">
        <f t="shared" si="404"/>
        <v>26950645.249084894</v>
      </c>
      <c r="BU238" s="112"/>
      <c r="BV238" s="112">
        <f t="shared" si="405"/>
        <v>259160.44038119621</v>
      </c>
      <c r="BW238" s="112">
        <f t="shared" si="405"/>
        <v>272542.86875636171</v>
      </c>
      <c r="BX238" s="112">
        <f t="shared" si="405"/>
        <v>211907.01499063298</v>
      </c>
      <c r="BY238" s="112">
        <f t="shared" si="405"/>
        <v>382008.88240551512</v>
      </c>
      <c r="BZ238" s="112">
        <f t="shared" si="405"/>
        <v>1042914.3436386868</v>
      </c>
      <c r="CA238" s="112">
        <f t="shared" si="405"/>
        <v>534031.494081871</v>
      </c>
      <c r="CB238" s="112">
        <f t="shared" si="405"/>
        <v>581234.91038532741</v>
      </c>
      <c r="CC238" s="112">
        <f t="shared" si="405"/>
        <v>556120.97202083329</v>
      </c>
      <c r="CD238" s="112">
        <f t="shared" si="405"/>
        <v>509612.37702688802</v>
      </c>
      <c r="CE238" s="112">
        <f t="shared" si="405"/>
        <v>995860.94129896909</v>
      </c>
      <c r="CF238" s="112">
        <f t="shared" si="405"/>
        <v>975490.97642718581</v>
      </c>
      <c r="CG238" s="112">
        <f t="shared" si="405"/>
        <v>1194538.2940648794</v>
      </c>
      <c r="CH238" s="112">
        <f t="shared" si="405"/>
        <v>7515423.5154783484</v>
      </c>
      <c r="CI238" s="112"/>
      <c r="CJ238" s="112">
        <f t="shared" si="406"/>
        <v>259160.44038119621</v>
      </c>
      <c r="CK238" s="112">
        <f t="shared" si="406"/>
        <v>531703.30913755775</v>
      </c>
      <c r="CL238" s="112">
        <f t="shared" si="406"/>
        <v>743610.32412819099</v>
      </c>
      <c r="CM238" s="112">
        <f t="shared" si="406"/>
        <v>1125619.2065337063</v>
      </c>
      <c r="CN238" s="112">
        <f t="shared" si="406"/>
        <v>2168533.5501723932</v>
      </c>
      <c r="CO238" s="112">
        <f t="shared" si="406"/>
        <v>2702565.0442542629</v>
      </c>
      <c r="CP238" s="112">
        <f t="shared" si="406"/>
        <v>3283799.9546395908</v>
      </c>
      <c r="CQ238" s="112">
        <f t="shared" si="406"/>
        <v>3839920.9266604236</v>
      </c>
      <c r="CR238" s="112">
        <f t="shared" si="406"/>
        <v>4349533.3036873126</v>
      </c>
      <c r="CS238" s="112">
        <f t="shared" si="406"/>
        <v>5345394.2449862836</v>
      </c>
      <c r="CT238" s="112">
        <f t="shared" si="406"/>
        <v>6320885.221413468</v>
      </c>
      <c r="CU238" s="112">
        <f t="shared" si="406"/>
        <v>7515423.5154783484</v>
      </c>
      <c r="CV238" s="112">
        <f t="shared" si="406"/>
        <v>2869036.4403111301</v>
      </c>
    </row>
    <row r="239" spans="1:100" s="94" customFormat="1" ht="14.4">
      <c r="A239" s="96"/>
      <c r="B239" s="96"/>
      <c r="C239" s="96"/>
      <c r="D239" s="96"/>
      <c r="E239" s="105"/>
      <c r="F239" s="113" t="s">
        <v>782</v>
      </c>
      <c r="G239" s="106"/>
      <c r="H239" s="105"/>
      <c r="I239" s="105"/>
      <c r="J239" s="105"/>
      <c r="K239" s="105"/>
      <c r="L239" s="105"/>
      <c r="M239" s="105"/>
      <c r="N239" s="104"/>
      <c r="O239" s="113" t="s">
        <v>782</v>
      </c>
      <c r="P239" s="98"/>
      <c r="Q239" s="98"/>
      <c r="R239" s="112">
        <f t="shared" si="401"/>
        <v>0</v>
      </c>
      <c r="S239" s="112">
        <f t="shared" si="401"/>
        <v>0</v>
      </c>
      <c r="T239" s="112">
        <f t="shared" si="401"/>
        <v>0</v>
      </c>
      <c r="U239" s="112">
        <f t="shared" si="401"/>
        <v>0</v>
      </c>
      <c r="V239" s="112">
        <f t="shared" si="401"/>
        <v>0</v>
      </c>
      <c r="W239" s="112">
        <f t="shared" si="401"/>
        <v>0</v>
      </c>
      <c r="X239" s="112">
        <f t="shared" si="401"/>
        <v>0</v>
      </c>
      <c r="Y239" s="112">
        <f t="shared" si="401"/>
        <v>0</v>
      </c>
      <c r="Z239" s="112">
        <f t="shared" si="401"/>
        <v>0</v>
      </c>
      <c r="AA239" s="112">
        <f t="shared" si="401"/>
        <v>0</v>
      </c>
      <c r="AB239" s="112">
        <f t="shared" si="401"/>
        <v>0</v>
      </c>
      <c r="AC239" s="112">
        <f t="shared" si="401"/>
        <v>0</v>
      </c>
      <c r="AD239" s="112">
        <f t="shared" si="401"/>
        <v>0</v>
      </c>
      <c r="AE239" s="112"/>
      <c r="AF239" s="112">
        <f t="shared" si="402"/>
        <v>0</v>
      </c>
      <c r="AG239" s="112">
        <f t="shared" si="402"/>
        <v>0</v>
      </c>
      <c r="AH239" s="112">
        <f t="shared" si="402"/>
        <v>0</v>
      </c>
      <c r="AI239" s="112">
        <f t="shared" si="402"/>
        <v>0</v>
      </c>
      <c r="AJ239" s="112">
        <f t="shared" si="402"/>
        <v>0</v>
      </c>
      <c r="AK239" s="112">
        <f t="shared" si="402"/>
        <v>0</v>
      </c>
      <c r="AL239" s="112">
        <f t="shared" si="402"/>
        <v>0</v>
      </c>
      <c r="AM239" s="112">
        <f t="shared" si="402"/>
        <v>0</v>
      </c>
      <c r="AN239" s="112">
        <f t="shared" si="402"/>
        <v>0</v>
      </c>
      <c r="AO239" s="112">
        <f t="shared" si="402"/>
        <v>0</v>
      </c>
      <c r="AP239" s="112">
        <f t="shared" si="402"/>
        <v>0</v>
      </c>
      <c r="AQ239" s="112">
        <f t="shared" si="402"/>
        <v>0</v>
      </c>
      <c r="AR239" s="112">
        <f t="shared" si="402"/>
        <v>0</v>
      </c>
      <c r="AS239" s="112"/>
      <c r="AT239" s="112">
        <f t="shared" si="403"/>
        <v>0</v>
      </c>
      <c r="AU239" s="112">
        <f t="shared" si="403"/>
        <v>0</v>
      </c>
      <c r="AV239" s="112">
        <f t="shared" si="403"/>
        <v>0</v>
      </c>
      <c r="AW239" s="112">
        <f t="shared" si="403"/>
        <v>0</v>
      </c>
      <c r="AX239" s="112">
        <f t="shared" si="403"/>
        <v>0</v>
      </c>
      <c r="AY239" s="112">
        <f t="shared" si="403"/>
        <v>0</v>
      </c>
      <c r="AZ239" s="112">
        <f t="shared" si="403"/>
        <v>0</v>
      </c>
      <c r="BA239" s="112">
        <f t="shared" si="403"/>
        <v>0</v>
      </c>
      <c r="BB239" s="112">
        <f t="shared" si="403"/>
        <v>0</v>
      </c>
      <c r="BC239" s="112">
        <f t="shared" si="403"/>
        <v>0</v>
      </c>
      <c r="BD239" s="112">
        <f t="shared" si="403"/>
        <v>0</v>
      </c>
      <c r="BE239" s="112">
        <f t="shared" si="403"/>
        <v>0</v>
      </c>
      <c r="BF239" s="112">
        <f t="shared" si="403"/>
        <v>0</v>
      </c>
      <c r="BG239" s="112"/>
      <c r="BH239" s="112">
        <f t="shared" si="404"/>
        <v>0</v>
      </c>
      <c r="BI239" s="112">
        <f t="shared" si="404"/>
        <v>0</v>
      </c>
      <c r="BJ239" s="112">
        <f t="shared" si="404"/>
        <v>0</v>
      </c>
      <c r="BK239" s="112">
        <f t="shared" si="404"/>
        <v>0</v>
      </c>
      <c r="BL239" s="112">
        <f t="shared" si="404"/>
        <v>0</v>
      </c>
      <c r="BM239" s="112">
        <f t="shared" si="404"/>
        <v>0</v>
      </c>
      <c r="BN239" s="112">
        <f t="shared" si="404"/>
        <v>0</v>
      </c>
      <c r="BO239" s="112">
        <f t="shared" si="404"/>
        <v>0</v>
      </c>
      <c r="BP239" s="112">
        <f t="shared" si="404"/>
        <v>0</v>
      </c>
      <c r="BQ239" s="112">
        <f t="shared" si="404"/>
        <v>0</v>
      </c>
      <c r="BR239" s="112">
        <f t="shared" si="404"/>
        <v>0</v>
      </c>
      <c r="BS239" s="112">
        <f t="shared" si="404"/>
        <v>0</v>
      </c>
      <c r="BT239" s="112">
        <f t="shared" si="404"/>
        <v>0</v>
      </c>
      <c r="BU239" s="112"/>
      <c r="BV239" s="112">
        <f t="shared" si="405"/>
        <v>0</v>
      </c>
      <c r="BW239" s="112">
        <f t="shared" si="405"/>
        <v>0</v>
      </c>
      <c r="BX239" s="112">
        <f t="shared" si="405"/>
        <v>0</v>
      </c>
      <c r="BY239" s="112">
        <f t="shared" si="405"/>
        <v>0</v>
      </c>
      <c r="BZ239" s="112">
        <f t="shared" si="405"/>
        <v>0</v>
      </c>
      <c r="CA239" s="112">
        <f t="shared" si="405"/>
        <v>0</v>
      </c>
      <c r="CB239" s="112">
        <f t="shared" si="405"/>
        <v>0</v>
      </c>
      <c r="CC239" s="112">
        <f t="shared" si="405"/>
        <v>0</v>
      </c>
      <c r="CD239" s="112">
        <f t="shared" si="405"/>
        <v>0</v>
      </c>
      <c r="CE239" s="112">
        <f t="shared" si="405"/>
        <v>0</v>
      </c>
      <c r="CF239" s="112">
        <f t="shared" si="405"/>
        <v>0</v>
      </c>
      <c r="CG239" s="112">
        <f t="shared" si="405"/>
        <v>0</v>
      </c>
      <c r="CH239" s="112">
        <f t="shared" si="405"/>
        <v>0</v>
      </c>
      <c r="CI239" s="112"/>
      <c r="CJ239" s="112">
        <f t="shared" si="406"/>
        <v>0</v>
      </c>
      <c r="CK239" s="112">
        <f t="shared" si="406"/>
        <v>0</v>
      </c>
      <c r="CL239" s="112">
        <f t="shared" si="406"/>
        <v>0</v>
      </c>
      <c r="CM239" s="112">
        <f t="shared" si="406"/>
        <v>0</v>
      </c>
      <c r="CN239" s="112">
        <f t="shared" si="406"/>
        <v>0</v>
      </c>
      <c r="CO239" s="112">
        <f t="shared" si="406"/>
        <v>0</v>
      </c>
      <c r="CP239" s="112">
        <f t="shared" si="406"/>
        <v>0</v>
      </c>
      <c r="CQ239" s="112">
        <f t="shared" si="406"/>
        <v>0</v>
      </c>
      <c r="CR239" s="112">
        <f t="shared" si="406"/>
        <v>0</v>
      </c>
      <c r="CS239" s="112">
        <f t="shared" si="406"/>
        <v>0</v>
      </c>
      <c r="CT239" s="112">
        <f t="shared" si="406"/>
        <v>0</v>
      </c>
      <c r="CU239" s="112">
        <f t="shared" si="406"/>
        <v>0</v>
      </c>
      <c r="CV239" s="112">
        <f t="shared" si="406"/>
        <v>0</v>
      </c>
    </row>
    <row r="240" spans="1:100" s="94" customFormat="1" ht="14.4">
      <c r="A240" s="96"/>
      <c r="B240" s="96"/>
      <c r="C240" s="96"/>
      <c r="D240" s="96"/>
      <c r="E240" s="105"/>
      <c r="F240" s="109" t="s">
        <v>30</v>
      </c>
      <c r="G240" s="106"/>
      <c r="H240" s="105"/>
      <c r="I240" s="105"/>
      <c r="J240" s="105"/>
      <c r="K240" s="105"/>
      <c r="L240" s="105"/>
      <c r="M240" s="105"/>
      <c r="N240" s="104"/>
      <c r="O240" s="109" t="s">
        <v>30</v>
      </c>
      <c r="P240" s="98"/>
      <c r="Q240" s="98"/>
      <c r="R240" s="212">
        <f>SUM(R235:R239)</f>
        <v>6201650.2400000002</v>
      </c>
      <c r="S240" s="212">
        <f t="shared" ref="S240:AD240" si="407">SUM(S235:S239)</f>
        <v>5217036.1599999992</v>
      </c>
      <c r="T240" s="212">
        <f t="shared" si="407"/>
        <v>5302050.46</v>
      </c>
      <c r="U240" s="212">
        <f t="shared" si="407"/>
        <v>5561368.7399999993</v>
      </c>
      <c r="V240" s="212">
        <f t="shared" si="407"/>
        <v>4621310.91</v>
      </c>
      <c r="W240" s="212">
        <f t="shared" si="407"/>
        <v>7270516.8899999997</v>
      </c>
      <c r="X240" s="212">
        <f t="shared" si="407"/>
        <v>12072317.649999999</v>
      </c>
      <c r="Y240" s="212">
        <f t="shared" si="407"/>
        <v>3934358.8899999997</v>
      </c>
      <c r="Z240" s="212">
        <f t="shared" si="407"/>
        <v>9294515.6600000001</v>
      </c>
      <c r="AA240" s="212">
        <f t="shared" si="407"/>
        <v>6770354</v>
      </c>
      <c r="AB240" s="212">
        <f t="shared" si="407"/>
        <v>5975994</v>
      </c>
      <c r="AC240" s="212">
        <f t="shared" si="407"/>
        <v>8168306</v>
      </c>
      <c r="AD240" s="212">
        <f t="shared" si="407"/>
        <v>80389779.599999994</v>
      </c>
      <c r="AE240" s="212"/>
      <c r="AF240" s="212">
        <f>SUM(AF235:AF239)</f>
        <v>6201650.2400000002</v>
      </c>
      <c r="AG240" s="212">
        <f t="shared" ref="AG240" si="408">SUM(AG235:AG239)</f>
        <v>11418686.4</v>
      </c>
      <c r="AH240" s="212">
        <f t="shared" ref="AH240" si="409">SUM(AH235:AH239)</f>
        <v>16720736.860000001</v>
      </c>
      <c r="AI240" s="212">
        <f t="shared" ref="AI240" si="410">SUM(AI235:AI239)</f>
        <v>22282105.599999998</v>
      </c>
      <c r="AJ240" s="212">
        <f t="shared" ref="AJ240" si="411">SUM(AJ235:AJ239)</f>
        <v>26903416.509999994</v>
      </c>
      <c r="AK240" s="212">
        <f t="shared" ref="AK240" si="412">SUM(AK235:AK239)</f>
        <v>34173933.399999999</v>
      </c>
      <c r="AL240" s="212">
        <f t="shared" ref="AL240" si="413">SUM(AL235:AL239)</f>
        <v>46246251.050000004</v>
      </c>
      <c r="AM240" s="212">
        <f t="shared" ref="AM240" si="414">SUM(AM235:AM239)</f>
        <v>50180609.940000005</v>
      </c>
      <c r="AN240" s="212">
        <f t="shared" ref="AN240" si="415">SUM(AN235:AN239)</f>
        <v>59475125.600000001</v>
      </c>
      <c r="AO240" s="212">
        <f t="shared" ref="AO240" si="416">SUM(AO235:AO239)</f>
        <v>66245479.600000001</v>
      </c>
      <c r="AP240" s="212">
        <f t="shared" ref="AP240" si="417">SUM(AP235:AP239)</f>
        <v>72221473.600000009</v>
      </c>
      <c r="AQ240" s="212">
        <f t="shared" ref="AQ240" si="418">SUM(AQ235:AQ239)</f>
        <v>80389779.599999994</v>
      </c>
      <c r="AR240" s="212">
        <f t="shared" ref="AR240" si="419">SUM(AR235:AR239)</f>
        <v>37688696.550000012</v>
      </c>
      <c r="AS240" s="212"/>
      <c r="AT240" s="212">
        <f>SUM(AT235:AT239)</f>
        <v>5391848.3263740242</v>
      </c>
      <c r="AU240" s="212">
        <f t="shared" ref="AU240" si="420">SUM(AU235:AU239)</f>
        <v>3560744.4734594421</v>
      </c>
      <c r="AV240" s="212">
        <f t="shared" ref="AV240" si="421">SUM(AV235:AV239)</f>
        <v>4038093.8515598751</v>
      </c>
      <c r="AW240" s="212">
        <f t="shared" ref="AW240" si="422">SUM(AW235:AW239)</f>
        <v>4559665.1556729963</v>
      </c>
      <c r="AX240" s="212">
        <f t="shared" ref="AX240" si="423">SUM(AX235:AX239)</f>
        <v>2652950.9449563292</v>
      </c>
      <c r="AY240" s="212">
        <f t="shared" ref="AY240" si="424">SUM(AY235:AY239)</f>
        <v>4920401.6652676361</v>
      </c>
      <c r="AZ240" s="212">
        <f t="shared" ref="AZ240" si="425">SUM(AZ235:AZ239)</f>
        <v>8105126.3321518973</v>
      </c>
      <c r="BA240" s="212">
        <f t="shared" ref="BA240" si="426">SUM(BA235:BA239)</f>
        <v>2438314.6205300391</v>
      </c>
      <c r="BB240" s="212">
        <f t="shared" ref="BB240" si="427">SUM(BB235:BB239)</f>
        <v>6141886.1321354154</v>
      </c>
      <c r="BC240" s="212">
        <f t="shared" ref="BC240" si="428">SUM(BC235:BC239)</f>
        <v>3905783.4148732433</v>
      </c>
      <c r="BD240" s="212">
        <f t="shared" ref="BD240" si="429">SUM(BD235:BD239)</f>
        <v>3815339.7246254776</v>
      </c>
      <c r="BE240" s="212">
        <f t="shared" ref="BE240" si="430">SUM(BE235:BE239)</f>
        <v>4960403.4682522537</v>
      </c>
      <c r="BF240" s="212">
        <f t="shared" ref="BF240" si="431">SUM(BF235:BF239)</f>
        <v>54490558.109858654</v>
      </c>
      <c r="BG240" s="212"/>
      <c r="BH240" s="212">
        <f>SUM(BH235:BH239)</f>
        <v>5391848.3263740242</v>
      </c>
      <c r="BI240" s="212">
        <f t="shared" ref="BI240" si="432">SUM(BI235:BI239)</f>
        <v>8952592.7998334654</v>
      </c>
      <c r="BJ240" s="212">
        <f t="shared" ref="BJ240" si="433">SUM(BJ235:BJ239)</f>
        <v>12990686.651393345</v>
      </c>
      <c r="BK240" s="212">
        <f t="shared" ref="BK240" si="434">SUM(BK235:BK239)</f>
        <v>17550351.80706634</v>
      </c>
      <c r="BL240" s="212">
        <f t="shared" ref="BL240" si="435">SUM(BL235:BL239)</f>
        <v>20203302.752022661</v>
      </c>
      <c r="BM240" s="212">
        <f t="shared" ref="BM240" si="436">SUM(BM235:BM239)</f>
        <v>25123704.417290315</v>
      </c>
      <c r="BN240" s="212">
        <f t="shared" ref="BN240" si="437">SUM(BN235:BN239)</f>
        <v>33228830.749442205</v>
      </c>
      <c r="BO240" s="212">
        <f t="shared" ref="BO240" si="438">SUM(BO235:BO239)</f>
        <v>35667145.369972251</v>
      </c>
      <c r="BP240" s="212">
        <f t="shared" ref="BP240" si="439">SUM(BP235:BP239)</f>
        <v>41809031.502107672</v>
      </c>
      <c r="BQ240" s="212">
        <f t="shared" ref="BQ240" si="440">SUM(BQ235:BQ239)</f>
        <v>45714814.916980915</v>
      </c>
      <c r="BR240" s="212">
        <f t="shared" ref="BR240" si="441">SUM(BR235:BR239)</f>
        <v>49530154.641606383</v>
      </c>
      <c r="BS240" s="212">
        <f t="shared" ref="BS240" si="442">SUM(BS235:BS239)</f>
        <v>54490558.109858654</v>
      </c>
      <c r="BT240" s="212">
        <f t="shared" ref="BT240" si="443">SUM(BT235:BT239)</f>
        <v>26950645.249084894</v>
      </c>
      <c r="BU240" s="212"/>
      <c r="BV240" s="212">
        <f>SUM(BV235:BV239)</f>
        <v>259160.44038119621</v>
      </c>
      <c r="BW240" s="212">
        <f t="shared" ref="BW240" si="444">SUM(BW235:BW239)</f>
        <v>272542.86875636171</v>
      </c>
      <c r="BX240" s="212">
        <f t="shared" ref="BX240" si="445">SUM(BX235:BX239)</f>
        <v>211907.01499063298</v>
      </c>
      <c r="BY240" s="212">
        <f t="shared" ref="BY240" si="446">SUM(BY235:BY239)</f>
        <v>382008.88240551512</v>
      </c>
      <c r="BZ240" s="212">
        <f t="shared" ref="BZ240" si="447">SUM(BZ235:BZ239)</f>
        <v>1042914.3436386868</v>
      </c>
      <c r="CA240" s="212">
        <f t="shared" ref="CA240" si="448">SUM(CA235:CA239)</f>
        <v>534031.494081871</v>
      </c>
      <c r="CB240" s="212">
        <f t="shared" ref="CB240" si="449">SUM(CB235:CB239)</f>
        <v>581234.91038532741</v>
      </c>
      <c r="CC240" s="212">
        <f t="shared" ref="CC240" si="450">SUM(CC235:CC239)</f>
        <v>556120.97202083329</v>
      </c>
      <c r="CD240" s="212">
        <f t="shared" ref="CD240" si="451">SUM(CD235:CD239)</f>
        <v>509612.37702688802</v>
      </c>
      <c r="CE240" s="212">
        <f t="shared" ref="CE240" si="452">SUM(CE235:CE239)</f>
        <v>995860.94129896909</v>
      </c>
      <c r="CF240" s="212">
        <f t="shared" ref="CF240" si="453">SUM(CF235:CF239)</f>
        <v>975490.97642718581</v>
      </c>
      <c r="CG240" s="212">
        <f t="shared" ref="CG240" si="454">SUM(CG235:CG239)</f>
        <v>1194538.2940648794</v>
      </c>
      <c r="CH240" s="212">
        <f t="shared" ref="CH240" si="455">SUM(CH235:CH239)</f>
        <v>7515423.5154783484</v>
      </c>
      <c r="CI240" s="212"/>
      <c r="CJ240" s="212">
        <f>SUM(CJ235:CJ239)</f>
        <v>259160.44038119621</v>
      </c>
      <c r="CK240" s="212">
        <f t="shared" ref="CK240" si="456">SUM(CK235:CK239)</f>
        <v>531703.30913755775</v>
      </c>
      <c r="CL240" s="212">
        <f t="shared" ref="CL240" si="457">SUM(CL235:CL239)</f>
        <v>743610.32412819099</v>
      </c>
      <c r="CM240" s="212">
        <f t="shared" ref="CM240" si="458">SUM(CM235:CM239)</f>
        <v>1125619.2065337063</v>
      </c>
      <c r="CN240" s="212">
        <f t="shared" ref="CN240" si="459">SUM(CN235:CN239)</f>
        <v>2168533.5501723932</v>
      </c>
      <c r="CO240" s="212">
        <f t="shared" ref="CO240" si="460">SUM(CO235:CO239)</f>
        <v>2702565.0442542629</v>
      </c>
      <c r="CP240" s="212">
        <f t="shared" ref="CP240" si="461">SUM(CP235:CP239)</f>
        <v>3283799.9546395908</v>
      </c>
      <c r="CQ240" s="212">
        <f t="shared" ref="CQ240" si="462">SUM(CQ235:CQ239)</f>
        <v>3839920.9266604236</v>
      </c>
      <c r="CR240" s="212">
        <f t="shared" ref="CR240" si="463">SUM(CR235:CR239)</f>
        <v>4349533.3036873126</v>
      </c>
      <c r="CS240" s="212">
        <f t="shared" ref="CS240" si="464">SUM(CS235:CS239)</f>
        <v>5345394.2449862836</v>
      </c>
      <c r="CT240" s="212">
        <f t="shared" ref="CT240" si="465">SUM(CT235:CT239)</f>
        <v>6320885.221413468</v>
      </c>
      <c r="CU240" s="212">
        <f t="shared" ref="CU240" si="466">SUM(CU235:CU239)</f>
        <v>7515423.5154783484</v>
      </c>
      <c r="CV240" s="212">
        <f t="shared" ref="CV240" si="467">SUM(CV235:CV239)</f>
        <v>2869036.4403111301</v>
      </c>
    </row>
    <row r="241" spans="1:100" s="94" customFormat="1" ht="14.4">
      <c r="A241" s="96"/>
      <c r="B241" s="96"/>
      <c r="C241" s="96"/>
      <c r="D241" s="96"/>
      <c r="E241" s="105"/>
      <c r="F241" s="109"/>
      <c r="G241" s="106"/>
      <c r="H241" s="105"/>
      <c r="I241" s="105"/>
      <c r="J241" s="105"/>
      <c r="K241" s="105"/>
      <c r="L241" s="105"/>
      <c r="M241" s="105"/>
      <c r="N241" s="104"/>
      <c r="O241" s="109"/>
      <c r="P241" s="98"/>
      <c r="Q241" s="98"/>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03"/>
      <c r="BY241" s="103"/>
      <c r="BZ241" s="103"/>
      <c r="CA241" s="103"/>
      <c r="CB241" s="103"/>
      <c r="CC241" s="103"/>
      <c r="CD241" s="103"/>
      <c r="CE241" s="103"/>
      <c r="CF241" s="103"/>
      <c r="CG241" s="103"/>
      <c r="CH241" s="103"/>
      <c r="CI241" s="103"/>
      <c r="CJ241" s="103"/>
      <c r="CK241" s="103"/>
      <c r="CL241" s="103"/>
      <c r="CM241" s="103"/>
      <c r="CN241" s="103"/>
      <c r="CO241" s="103"/>
      <c r="CP241" s="103"/>
      <c r="CQ241" s="103"/>
      <c r="CR241" s="103"/>
      <c r="CS241" s="103"/>
      <c r="CT241" s="103"/>
      <c r="CU241" s="103"/>
      <c r="CV241" s="103"/>
    </row>
    <row r="242" spans="1:100" s="94" customFormat="1" ht="14.4">
      <c r="A242" s="96"/>
      <c r="B242" s="96"/>
      <c r="C242" s="96"/>
      <c r="D242" s="96"/>
      <c r="E242" s="105"/>
      <c r="F242" s="105" t="s">
        <v>50</v>
      </c>
      <c r="G242" s="106"/>
      <c r="H242" s="105"/>
      <c r="I242" s="105"/>
      <c r="J242" s="105"/>
      <c r="K242" s="105"/>
      <c r="L242" s="105"/>
      <c r="M242" s="105"/>
      <c r="N242" s="104"/>
      <c r="O242" s="105" t="s">
        <v>50</v>
      </c>
      <c r="P242" s="98"/>
      <c r="Q242" s="98"/>
      <c r="R242" s="112">
        <f t="shared" ref="R242:AD242" si="468">SUMIFS(R$5:R$202,$A$5:$A$202,"Y")-R240</f>
        <v>0</v>
      </c>
      <c r="S242" s="112">
        <f t="shared" si="468"/>
        <v>0</v>
      </c>
      <c r="T242" s="112">
        <f t="shared" si="468"/>
        <v>0</v>
      </c>
      <c r="U242" s="112">
        <f t="shared" si="468"/>
        <v>0</v>
      </c>
      <c r="V242" s="112">
        <f t="shared" si="468"/>
        <v>0</v>
      </c>
      <c r="W242" s="112">
        <f t="shared" si="468"/>
        <v>0</v>
      </c>
      <c r="X242" s="112">
        <f t="shared" si="468"/>
        <v>0</v>
      </c>
      <c r="Y242" s="112">
        <f t="shared" si="468"/>
        <v>0</v>
      </c>
      <c r="Z242" s="112">
        <f t="shared" si="468"/>
        <v>0</v>
      </c>
      <c r="AA242" s="112">
        <f t="shared" si="468"/>
        <v>0</v>
      </c>
      <c r="AB242" s="112">
        <f t="shared" si="468"/>
        <v>0</v>
      </c>
      <c r="AC242" s="112">
        <f t="shared" si="468"/>
        <v>0</v>
      </c>
      <c r="AD242" s="112">
        <f t="shared" si="468"/>
        <v>0</v>
      </c>
      <c r="AE242" s="107"/>
      <c r="AF242" s="112">
        <f t="shared" ref="AF242:AR242" si="469">SUMIFS(AF$5:AF$202,$A$5:$A$202,"Y")-AF240</f>
        <v>0</v>
      </c>
      <c r="AG242" s="112">
        <f t="shared" si="469"/>
        <v>0</v>
      </c>
      <c r="AH242" s="112">
        <f t="shared" si="469"/>
        <v>0</v>
      </c>
      <c r="AI242" s="112">
        <f t="shared" si="469"/>
        <v>0</v>
      </c>
      <c r="AJ242" s="112">
        <f t="shared" si="469"/>
        <v>0</v>
      </c>
      <c r="AK242" s="112">
        <f t="shared" si="469"/>
        <v>0</v>
      </c>
      <c r="AL242" s="112">
        <f t="shared" si="469"/>
        <v>0</v>
      </c>
      <c r="AM242" s="112">
        <f t="shared" si="469"/>
        <v>0</v>
      </c>
      <c r="AN242" s="112">
        <f t="shared" si="469"/>
        <v>0</v>
      </c>
      <c r="AO242" s="112">
        <f t="shared" si="469"/>
        <v>0</v>
      </c>
      <c r="AP242" s="112">
        <f t="shared" si="469"/>
        <v>0</v>
      </c>
      <c r="AQ242" s="112">
        <f t="shared" si="469"/>
        <v>0</v>
      </c>
      <c r="AR242" s="112">
        <f t="shared" si="469"/>
        <v>0</v>
      </c>
      <c r="AS242" s="107"/>
      <c r="AT242" s="112">
        <f t="shared" ref="AT242:BF242" si="470">SUMIFS(AT$5:AT$202,$A$5:$A$202,"Y")-AT240</f>
        <v>0</v>
      </c>
      <c r="AU242" s="112">
        <f t="shared" si="470"/>
        <v>0</v>
      </c>
      <c r="AV242" s="112">
        <f t="shared" si="470"/>
        <v>0</v>
      </c>
      <c r="AW242" s="112">
        <f t="shared" si="470"/>
        <v>0</v>
      </c>
      <c r="AX242" s="112">
        <f t="shared" si="470"/>
        <v>0</v>
      </c>
      <c r="AY242" s="112">
        <f t="shared" si="470"/>
        <v>0</v>
      </c>
      <c r="AZ242" s="112">
        <f t="shared" si="470"/>
        <v>0</v>
      </c>
      <c r="BA242" s="112">
        <f t="shared" si="470"/>
        <v>0</v>
      </c>
      <c r="BB242" s="112">
        <f t="shared" si="470"/>
        <v>0</v>
      </c>
      <c r="BC242" s="112">
        <f t="shared" si="470"/>
        <v>0</v>
      </c>
      <c r="BD242" s="112">
        <f t="shared" si="470"/>
        <v>0</v>
      </c>
      <c r="BE242" s="112">
        <f t="shared" si="470"/>
        <v>0</v>
      </c>
      <c r="BF242" s="112">
        <f t="shared" si="470"/>
        <v>0</v>
      </c>
      <c r="BG242" s="107"/>
      <c r="BH242" s="112">
        <f t="shared" ref="BH242:BT242" si="471">SUMIFS(BH$5:BH$202,$A$5:$A$202,"Y")-BH240</f>
        <v>0</v>
      </c>
      <c r="BI242" s="112">
        <f t="shared" si="471"/>
        <v>0</v>
      </c>
      <c r="BJ242" s="112">
        <f t="shared" si="471"/>
        <v>0</v>
      </c>
      <c r="BK242" s="112">
        <f t="shared" si="471"/>
        <v>0</v>
      </c>
      <c r="BL242" s="112">
        <f t="shared" si="471"/>
        <v>0</v>
      </c>
      <c r="BM242" s="112">
        <f t="shared" si="471"/>
        <v>0</v>
      </c>
      <c r="BN242" s="112">
        <f t="shared" si="471"/>
        <v>0</v>
      </c>
      <c r="BO242" s="112">
        <f t="shared" si="471"/>
        <v>0</v>
      </c>
      <c r="BP242" s="112">
        <f t="shared" si="471"/>
        <v>0</v>
      </c>
      <c r="BQ242" s="112">
        <f t="shared" si="471"/>
        <v>0</v>
      </c>
      <c r="BR242" s="112">
        <f t="shared" si="471"/>
        <v>0</v>
      </c>
      <c r="BS242" s="112">
        <f t="shared" si="471"/>
        <v>0</v>
      </c>
      <c r="BT242" s="112">
        <f t="shared" si="471"/>
        <v>0</v>
      </c>
      <c r="BU242" s="107"/>
      <c r="BV242" s="112">
        <f t="shared" ref="BV242:CH242" si="472">SUMIFS(BV$5:BV$202,$A$5:$A$202,"Y")-BV240</f>
        <v>0</v>
      </c>
      <c r="BW242" s="112">
        <f t="shared" si="472"/>
        <v>0</v>
      </c>
      <c r="BX242" s="112">
        <f t="shared" si="472"/>
        <v>0</v>
      </c>
      <c r="BY242" s="112">
        <f t="shared" si="472"/>
        <v>0</v>
      </c>
      <c r="BZ242" s="112">
        <f t="shared" si="472"/>
        <v>0</v>
      </c>
      <c r="CA242" s="112">
        <f t="shared" si="472"/>
        <v>0</v>
      </c>
      <c r="CB242" s="112">
        <f t="shared" si="472"/>
        <v>0</v>
      </c>
      <c r="CC242" s="112">
        <f t="shared" si="472"/>
        <v>0</v>
      </c>
      <c r="CD242" s="112">
        <f t="shared" si="472"/>
        <v>0</v>
      </c>
      <c r="CE242" s="112">
        <f t="shared" si="472"/>
        <v>0</v>
      </c>
      <c r="CF242" s="112">
        <f t="shared" si="472"/>
        <v>0</v>
      </c>
      <c r="CG242" s="112">
        <f t="shared" si="472"/>
        <v>0</v>
      </c>
      <c r="CH242" s="112">
        <f t="shared" si="472"/>
        <v>0</v>
      </c>
      <c r="CI242" s="107"/>
      <c r="CJ242" s="112">
        <f t="shared" ref="CJ242:CV242" si="473">SUMIFS(CJ$5:CJ$202,$A$5:$A$202,"Y")-CJ240</f>
        <v>0</v>
      </c>
      <c r="CK242" s="112">
        <f t="shared" si="473"/>
        <v>0</v>
      </c>
      <c r="CL242" s="112">
        <f t="shared" si="473"/>
        <v>0</v>
      </c>
      <c r="CM242" s="112">
        <f t="shared" si="473"/>
        <v>0</v>
      </c>
      <c r="CN242" s="112">
        <f t="shared" si="473"/>
        <v>0</v>
      </c>
      <c r="CO242" s="112">
        <f t="shared" si="473"/>
        <v>0</v>
      </c>
      <c r="CP242" s="112">
        <f t="shared" si="473"/>
        <v>0</v>
      </c>
      <c r="CQ242" s="112">
        <f t="shared" si="473"/>
        <v>0</v>
      </c>
      <c r="CR242" s="112">
        <f t="shared" si="473"/>
        <v>0</v>
      </c>
      <c r="CS242" s="112">
        <f t="shared" si="473"/>
        <v>0</v>
      </c>
      <c r="CT242" s="112">
        <f t="shared" si="473"/>
        <v>0</v>
      </c>
      <c r="CU242" s="112">
        <f t="shared" si="473"/>
        <v>0</v>
      </c>
      <c r="CV242" s="112">
        <f t="shared" si="473"/>
        <v>0</v>
      </c>
    </row>
    <row r="243" spans="1:100" s="94" customFormat="1" ht="14.4">
      <c r="A243" s="96"/>
      <c r="B243" s="96"/>
      <c r="C243" s="96"/>
      <c r="D243" s="96"/>
      <c r="E243" s="105"/>
      <c r="F243" s="96"/>
      <c r="G243" s="106"/>
      <c r="H243" s="105"/>
      <c r="I243" s="105"/>
      <c r="J243" s="105"/>
      <c r="K243" s="105"/>
      <c r="L243" s="105"/>
      <c r="M243" s="105"/>
      <c r="N243" s="104"/>
      <c r="O243" s="104"/>
      <c r="P243" s="98"/>
      <c r="Q243" s="98"/>
      <c r="R243" s="103"/>
      <c r="S243" s="103"/>
      <c r="T243" s="103"/>
      <c r="U243" s="103"/>
      <c r="V243" s="103"/>
      <c r="W243" s="103"/>
      <c r="X243" s="103"/>
      <c r="Y243" s="103"/>
      <c r="Z243" s="103"/>
      <c r="AA243" s="103"/>
      <c r="AB243" s="103"/>
      <c r="AC243" s="103"/>
      <c r="AD243" s="102"/>
      <c r="AE243" s="96"/>
      <c r="AF243" s="96"/>
      <c r="AG243" s="96"/>
      <c r="AH243" s="96"/>
      <c r="AI243" s="96"/>
      <c r="AJ243" s="96"/>
      <c r="AK243" s="96"/>
      <c r="AL243" s="96"/>
      <c r="AM243" s="96"/>
      <c r="AN243" s="96"/>
      <c r="AO243" s="96"/>
      <c r="AP243" s="96"/>
      <c r="AQ243" s="96"/>
      <c r="AR243" s="96"/>
      <c r="AT243" s="103"/>
      <c r="AU243" s="103"/>
      <c r="AV243" s="103"/>
      <c r="AW243" s="103"/>
      <c r="AX243" s="103"/>
      <c r="AY243" s="103"/>
      <c r="AZ243" s="103"/>
      <c r="BA243" s="103"/>
      <c r="BB243" s="103"/>
      <c r="BC243" s="103"/>
      <c r="BD243" s="103"/>
      <c r="BE243" s="103"/>
      <c r="BF243" s="102"/>
      <c r="BG243" s="96"/>
      <c r="BH243" s="96"/>
      <c r="BI243" s="96"/>
      <c r="BJ243" s="96"/>
      <c r="BK243" s="96"/>
      <c r="BL243" s="96"/>
      <c r="BM243" s="96"/>
      <c r="BN243" s="96"/>
      <c r="BO243" s="96"/>
      <c r="BP243" s="96"/>
      <c r="BQ243" s="96"/>
      <c r="BR243" s="96"/>
      <c r="BS243" s="96"/>
      <c r="BT243" s="96"/>
      <c r="BV243" s="103"/>
      <c r="BW243" s="103"/>
      <c r="BX243" s="103"/>
      <c r="BY243" s="103"/>
      <c r="BZ243" s="103"/>
      <c r="CA243" s="103"/>
      <c r="CB243" s="103"/>
      <c r="CC243" s="103"/>
      <c r="CD243" s="103"/>
      <c r="CE243" s="103"/>
      <c r="CF243" s="103"/>
      <c r="CG243" s="103"/>
      <c r="CH243" s="102"/>
      <c r="CI243" s="96"/>
      <c r="CJ243" s="96"/>
      <c r="CK243" s="96"/>
      <c r="CL243" s="96"/>
      <c r="CM243" s="96"/>
      <c r="CN243" s="96"/>
      <c r="CO243" s="96"/>
      <c r="CP243" s="96"/>
      <c r="CQ243" s="96"/>
      <c r="CR243" s="96"/>
      <c r="CS243" s="96"/>
      <c r="CT243" s="96"/>
      <c r="CU243" s="96"/>
      <c r="CV243" s="96"/>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97"/>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96"/>
      <c r="F302" s="96"/>
      <c r="G302" s="100"/>
      <c r="H302" s="97"/>
      <c r="I302" s="101"/>
      <c r="J302" s="97"/>
      <c r="K302" s="97"/>
      <c r="L302" s="97"/>
      <c r="M302" s="97"/>
      <c r="N302" s="99"/>
      <c r="O302" s="99"/>
      <c r="P302" s="98"/>
      <c r="Q302" s="98"/>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T302" s="96"/>
      <c r="AU302" s="96"/>
      <c r="AV302" s="96"/>
      <c r="AW302" s="96"/>
      <c r="AX302" s="96"/>
      <c r="AY302" s="96"/>
      <c r="AZ302" s="96"/>
      <c r="BA302" s="96"/>
      <c r="BB302" s="96"/>
      <c r="BC302" s="96"/>
      <c r="BD302" s="96"/>
      <c r="BE302" s="96"/>
      <c r="BF302" s="96"/>
      <c r="BG302" s="96"/>
      <c r="BH302" s="96"/>
      <c r="BI302" s="96"/>
      <c r="BJ302" s="96"/>
      <c r="BK302" s="96"/>
      <c r="BL302" s="96"/>
      <c r="BM302" s="96"/>
      <c r="BN302" s="96"/>
      <c r="BO302" s="96"/>
      <c r="BP302" s="96"/>
      <c r="BQ302" s="96"/>
      <c r="BR302" s="96"/>
      <c r="BS302" s="96"/>
      <c r="BT302" s="96"/>
      <c r="BV302" s="96"/>
      <c r="BW302" s="96"/>
      <c r="BX302" s="96"/>
      <c r="BY302" s="96"/>
      <c r="BZ302" s="96"/>
      <c r="CA302" s="96"/>
      <c r="CB302" s="96"/>
      <c r="CC302" s="96"/>
      <c r="CD302" s="96"/>
      <c r="CE302" s="96"/>
      <c r="CF302" s="96"/>
      <c r="CG302" s="96"/>
      <c r="CH302" s="96"/>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ht="14.4">
      <c r="A398" s="88"/>
      <c r="B398" s="88"/>
      <c r="C398" s="88"/>
      <c r="D398" s="88"/>
      <c r="E398" s="88"/>
      <c r="F398" s="88"/>
      <c r="G398" s="92"/>
      <c r="H398" s="89"/>
      <c r="I398" s="93"/>
      <c r="J398" s="89"/>
      <c r="K398" s="89"/>
      <c r="L398" s="89"/>
      <c r="M398" s="89"/>
      <c r="N398" s="91"/>
      <c r="O398" s="91"/>
      <c r="P398" s="90"/>
      <c r="Q398" s="90"/>
      <c r="R398" s="88"/>
      <c r="S398" s="88"/>
      <c r="T398" s="88"/>
      <c r="U398" s="88"/>
      <c r="V398" s="88"/>
      <c r="W398" s="88"/>
      <c r="X398" s="88"/>
      <c r="Y398" s="88"/>
      <c r="Z398" s="88"/>
      <c r="AA398" s="88"/>
      <c r="AB398" s="88"/>
      <c r="AC398" s="88"/>
      <c r="AD398" s="88"/>
      <c r="AE398" s="88"/>
      <c r="AF398" s="88"/>
      <c r="AG398" s="88"/>
      <c r="AH398" s="88"/>
      <c r="AI398" s="88"/>
      <c r="AJ398" s="88"/>
      <c r="AK398" s="88"/>
      <c r="AL398" s="88"/>
      <c r="AM398" s="88"/>
      <c r="AN398" s="88"/>
      <c r="AO398" s="88"/>
      <c r="AP398" s="88"/>
      <c r="AQ398" s="88"/>
      <c r="AR398" s="88"/>
      <c r="AT398" s="88"/>
      <c r="AU398" s="88"/>
      <c r="AV398" s="88"/>
      <c r="AW398" s="88"/>
      <c r="AX398" s="88"/>
      <c r="AY398" s="88"/>
      <c r="AZ398" s="88"/>
      <c r="BA398" s="88"/>
      <c r="BB398" s="88"/>
      <c r="BC398" s="88"/>
      <c r="BD398" s="88"/>
      <c r="BE398" s="88"/>
      <c r="BF398" s="88"/>
      <c r="BG398" s="88"/>
      <c r="BH398" s="88"/>
      <c r="BI398" s="88"/>
      <c r="BJ398" s="88"/>
      <c r="BK398" s="88"/>
      <c r="BL398" s="88"/>
      <c r="BM398" s="88"/>
      <c r="BN398" s="88"/>
      <c r="BO398" s="88"/>
      <c r="BP398" s="88"/>
      <c r="BQ398" s="88"/>
      <c r="BR398" s="88"/>
      <c r="BS398" s="88"/>
      <c r="BT398" s="88"/>
      <c r="BV398" s="88"/>
      <c r="BW398" s="88"/>
      <c r="BX398" s="88"/>
      <c r="BY398" s="88"/>
      <c r="BZ398" s="88"/>
      <c r="CA398" s="88"/>
      <c r="CB398" s="88"/>
      <c r="CC398" s="88"/>
      <c r="CD398" s="88"/>
      <c r="CE398" s="88"/>
      <c r="CF398" s="88"/>
      <c r="CG398" s="88"/>
      <c r="CH398" s="88"/>
      <c r="CI398" s="88"/>
      <c r="CJ398" s="88"/>
      <c r="CK398" s="88"/>
      <c r="CL398" s="88"/>
      <c r="CM398" s="88"/>
      <c r="CN398" s="88"/>
      <c r="CO398" s="88"/>
      <c r="CP398" s="88"/>
      <c r="CQ398" s="88"/>
      <c r="CR398" s="88"/>
      <c r="CS398" s="88"/>
      <c r="CT398" s="88"/>
      <c r="CU398" s="88"/>
      <c r="CV398" s="88"/>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sheetData>
  <autoFilter ref="A4:CV202" xr:uid="{3A1E58A1-29AE-4F90-8EE6-B6242E454A22}"/>
  <printOptions horizontalCentered="1" gridLines="1"/>
  <pageMargins left="0.248" right="0.7" top="0.75" bottom="0.75" header="0.3" footer="0.3"/>
  <pageSetup scale="35" fitToWidth="4" fitToHeight="3" orientation="landscape" r:id="rId1"/>
  <headerFooter>
    <oddHeader>&amp;LAvista
Ms. Schultz Workpapers&amp;R&amp;F
Workpaper Ref. &amp;A</oddHeader>
    <oddFooter>&amp;R
Page &amp;P of &amp;N</oddFooter>
  </headerFooter>
  <rowBreaks count="2" manualBreakCount="2">
    <brk id="94" max="99" man="1"/>
    <brk id="189" max="99" man="1"/>
  </rowBreaks>
  <colBreaks count="1" manualBreakCount="1">
    <brk id="17" min="3" max="24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G135"/>
  <sheetViews>
    <sheetView zoomScaleNormal="100" workbookViewId="0"/>
  </sheetViews>
  <sheetFormatPr defaultRowHeight="13.2"/>
  <cols>
    <col min="2" max="2" width="32.77734375" customWidth="1"/>
    <col min="3" max="3" width="65.44140625" bestFit="1" customWidth="1"/>
    <col min="4" max="4" width="56" style="147" bestFit="1" customWidth="1"/>
    <col min="5" max="5" width="12.44140625" style="147" bestFit="1" customWidth="1"/>
    <col min="6" max="6" width="13.109375" bestFit="1" customWidth="1"/>
    <col min="7" max="7" width="13.33203125" bestFit="1" customWidth="1"/>
  </cols>
  <sheetData>
    <row r="1" spans="2:7">
      <c r="B1" s="213" t="s">
        <v>849</v>
      </c>
    </row>
    <row r="3" spans="2:7">
      <c r="D3"/>
      <c r="E3" s="270" t="s">
        <v>848</v>
      </c>
      <c r="F3" s="148"/>
      <c r="G3" s="148"/>
    </row>
    <row r="4" spans="2:7" ht="66">
      <c r="B4" s="146" t="s">
        <v>128</v>
      </c>
      <c r="C4" s="146" t="s">
        <v>132</v>
      </c>
      <c r="D4" s="146" t="s">
        <v>140</v>
      </c>
      <c r="E4" s="204" t="s">
        <v>888</v>
      </c>
      <c r="F4" s="271" t="s">
        <v>850</v>
      </c>
      <c r="G4" s="271" t="s">
        <v>851</v>
      </c>
    </row>
    <row r="5" spans="2:7">
      <c r="B5" t="s">
        <v>798</v>
      </c>
      <c r="C5" t="s">
        <v>222</v>
      </c>
      <c r="D5" t="s">
        <v>224</v>
      </c>
      <c r="E5" s="148">
        <v>15453573</v>
      </c>
      <c r="F5" s="148">
        <v>7465488.768810113</v>
      </c>
      <c r="G5" s="148">
        <v>2342587.0816043904</v>
      </c>
    </row>
    <row r="6" spans="2:7">
      <c r="C6" t="s">
        <v>799</v>
      </c>
      <c r="D6" t="s">
        <v>801</v>
      </c>
      <c r="E6" s="148">
        <v>1798082</v>
      </c>
      <c r="F6" s="148">
        <v>868638.01506613544</v>
      </c>
      <c r="G6" s="148">
        <v>272568.91754841321</v>
      </c>
    </row>
    <row r="7" spans="2:7">
      <c r="C7" t="s">
        <v>231</v>
      </c>
      <c r="D7" t="s">
        <v>233</v>
      </c>
      <c r="E7" s="148">
        <v>5077143</v>
      </c>
      <c r="F7" s="148">
        <v>2452724.3016319191</v>
      </c>
      <c r="G7" s="148">
        <v>769637.52028467192</v>
      </c>
    </row>
    <row r="8" spans="2:7">
      <c r="B8" t="s">
        <v>844</v>
      </c>
      <c r="D8"/>
      <c r="E8" s="148">
        <v>22328798</v>
      </c>
      <c r="F8" s="148">
        <v>10786851.085508168</v>
      </c>
      <c r="G8" s="148">
        <v>3384793.5194374756</v>
      </c>
    </row>
    <row r="9" spans="2:7">
      <c r="B9" t="s">
        <v>731</v>
      </c>
      <c r="C9" t="s">
        <v>777</v>
      </c>
      <c r="D9" t="s">
        <v>779</v>
      </c>
      <c r="E9" s="148">
        <v>1400000</v>
      </c>
      <c r="F9" s="148">
        <v>918960</v>
      </c>
      <c r="G9" s="148">
        <v>0</v>
      </c>
    </row>
    <row r="10" spans="2:7">
      <c r="C10" t="s">
        <v>291</v>
      </c>
      <c r="D10" t="s">
        <v>462</v>
      </c>
      <c r="E10" s="148">
        <v>4083319</v>
      </c>
      <c r="F10" s="148">
        <v>2680290.5915999999</v>
      </c>
      <c r="G10" s="148">
        <v>0</v>
      </c>
    </row>
    <row r="11" spans="2:7">
      <c r="C11" t="s">
        <v>260</v>
      </c>
      <c r="D11" t="s">
        <v>262</v>
      </c>
      <c r="E11" s="148">
        <v>2882296</v>
      </c>
      <c r="F11" s="148">
        <v>1392412.5130405969</v>
      </c>
      <c r="G11" s="148">
        <v>436923.51114916959</v>
      </c>
    </row>
    <row r="12" spans="2:7">
      <c r="C12" t="s">
        <v>292</v>
      </c>
      <c r="D12" t="s">
        <v>470</v>
      </c>
      <c r="E12" s="148">
        <v>3114004</v>
      </c>
      <c r="F12" s="148">
        <v>2044032.2256</v>
      </c>
      <c r="G12" s="148">
        <v>0</v>
      </c>
    </row>
    <row r="13" spans="2:7">
      <c r="C13" t="s">
        <v>807</v>
      </c>
      <c r="D13" t="s">
        <v>481</v>
      </c>
      <c r="E13" s="148">
        <v>2210330</v>
      </c>
      <c r="F13" s="148">
        <v>1067791.4932918139</v>
      </c>
      <c r="G13" s="148">
        <v>335061.05701785802</v>
      </c>
    </row>
    <row r="14" spans="2:7">
      <c r="C14" t="s">
        <v>270</v>
      </c>
      <c r="D14" t="s">
        <v>299</v>
      </c>
      <c r="E14" s="148">
        <v>8106375</v>
      </c>
      <c r="F14" s="148">
        <v>5321024.55</v>
      </c>
      <c r="G14" s="148">
        <v>0</v>
      </c>
    </row>
    <row r="15" spans="2:7">
      <c r="D15" t="s">
        <v>324</v>
      </c>
      <c r="E15" s="148">
        <v>2763760</v>
      </c>
      <c r="F15" s="148">
        <v>2763760</v>
      </c>
      <c r="G15" s="148">
        <v>0</v>
      </c>
    </row>
    <row r="16" spans="2:7">
      <c r="C16" t="s">
        <v>288</v>
      </c>
      <c r="D16" t="s">
        <v>451</v>
      </c>
      <c r="E16" s="148">
        <v>4917961</v>
      </c>
      <c r="F16" s="148">
        <v>0</v>
      </c>
      <c r="G16" s="148">
        <v>4917961</v>
      </c>
    </row>
    <row r="17" spans="2:7">
      <c r="C17" t="s">
        <v>171</v>
      </c>
      <c r="D17" t="s">
        <v>173</v>
      </c>
      <c r="E17" s="148">
        <v>2041933</v>
      </c>
      <c r="F17" s="148">
        <v>0</v>
      </c>
      <c r="G17" s="148">
        <v>1402399.5843999998</v>
      </c>
    </row>
    <row r="18" spans="2:7">
      <c r="C18" t="s">
        <v>207</v>
      </c>
      <c r="D18" t="s">
        <v>209</v>
      </c>
      <c r="E18" s="148">
        <v>2462357</v>
      </c>
      <c r="F18" s="148">
        <v>1189543.5785821807</v>
      </c>
      <c r="G18" s="148">
        <v>373265.50296802819</v>
      </c>
    </row>
    <row r="19" spans="2:7">
      <c r="C19" t="s">
        <v>285</v>
      </c>
      <c r="D19" t="s">
        <v>422</v>
      </c>
      <c r="E19" s="148">
        <v>10454314</v>
      </c>
      <c r="F19" s="148">
        <v>6862211.7095999997</v>
      </c>
      <c r="G19" s="148">
        <v>0</v>
      </c>
    </row>
    <row r="20" spans="2:7">
      <c r="B20" t="s">
        <v>845</v>
      </c>
      <c r="D20"/>
      <c r="E20" s="148">
        <v>44436649</v>
      </c>
      <c r="F20" s="148">
        <v>24240026.661714591</v>
      </c>
      <c r="G20" s="148">
        <v>7465610.6555350553</v>
      </c>
    </row>
    <row r="21" spans="2:7">
      <c r="B21" t="s">
        <v>53</v>
      </c>
      <c r="C21" t="s">
        <v>293</v>
      </c>
      <c r="D21" t="s">
        <v>484</v>
      </c>
      <c r="E21" s="148">
        <v>1912037</v>
      </c>
      <c r="F21" s="148">
        <v>1255061.0867999999</v>
      </c>
      <c r="G21" s="148">
        <v>0</v>
      </c>
    </row>
    <row r="22" spans="2:7">
      <c r="C22" t="s">
        <v>272</v>
      </c>
      <c r="D22" t="s">
        <v>310</v>
      </c>
      <c r="E22" s="148">
        <v>1971652</v>
      </c>
      <c r="F22" s="148">
        <v>1870570.52734</v>
      </c>
      <c r="G22" s="148">
        <v>0</v>
      </c>
    </row>
    <row r="23" spans="2:7">
      <c r="C23" t="s">
        <v>159</v>
      </c>
      <c r="D23" t="s">
        <v>161</v>
      </c>
      <c r="E23" s="148">
        <v>410109</v>
      </c>
      <c r="F23" s="148">
        <v>0</v>
      </c>
      <c r="G23" s="148">
        <v>410109</v>
      </c>
    </row>
    <row r="24" spans="2:7">
      <c r="C24" t="s">
        <v>162</v>
      </c>
      <c r="D24" t="s">
        <v>164</v>
      </c>
      <c r="E24" s="148">
        <v>11071738</v>
      </c>
      <c r="F24" s="148">
        <v>0</v>
      </c>
      <c r="G24" s="148">
        <v>10930159.424111169</v>
      </c>
    </row>
    <row r="25" spans="2:7">
      <c r="C25" t="s">
        <v>165</v>
      </c>
      <c r="D25" t="s">
        <v>167</v>
      </c>
      <c r="E25" s="148">
        <v>514324</v>
      </c>
      <c r="F25" s="148">
        <v>0</v>
      </c>
      <c r="G25" s="148">
        <v>514324</v>
      </c>
    </row>
    <row r="26" spans="2:7">
      <c r="C26" t="s">
        <v>168</v>
      </c>
      <c r="D26" t="s">
        <v>170</v>
      </c>
      <c r="E26" s="148">
        <v>1241993</v>
      </c>
      <c r="F26" s="148">
        <v>0</v>
      </c>
      <c r="G26" s="148">
        <v>1241993</v>
      </c>
    </row>
    <row r="27" spans="2:7">
      <c r="C27" t="s">
        <v>156</v>
      </c>
      <c r="D27" t="s">
        <v>158</v>
      </c>
      <c r="E27" s="148">
        <v>726597</v>
      </c>
      <c r="F27" s="148">
        <v>0</v>
      </c>
      <c r="G27" s="148">
        <v>511015.77330060798</v>
      </c>
    </row>
    <row r="28" spans="2:7">
      <c r="C28" t="s">
        <v>277</v>
      </c>
      <c r="D28" t="s">
        <v>346</v>
      </c>
      <c r="E28" s="148">
        <v>1982462</v>
      </c>
      <c r="F28" s="148">
        <v>1982462</v>
      </c>
      <c r="G28" s="148">
        <v>0</v>
      </c>
    </row>
    <row r="29" spans="2:7">
      <c r="C29" t="s">
        <v>287</v>
      </c>
      <c r="D29" t="s">
        <v>416</v>
      </c>
      <c r="E29" s="148">
        <v>1275526</v>
      </c>
      <c r="F29" s="148">
        <v>837255.26639999996</v>
      </c>
      <c r="G29" s="148">
        <v>0</v>
      </c>
    </row>
    <row r="30" spans="2:7">
      <c r="C30" t="s">
        <v>286</v>
      </c>
      <c r="D30" t="s">
        <v>411</v>
      </c>
      <c r="E30" s="148">
        <v>28666330</v>
      </c>
      <c r="F30" s="148">
        <v>18816579.012000002</v>
      </c>
      <c r="G30" s="148">
        <v>0</v>
      </c>
    </row>
    <row r="31" spans="2:7">
      <c r="C31" t="s">
        <v>294</v>
      </c>
      <c r="D31" t="s">
        <v>493</v>
      </c>
      <c r="E31" s="148">
        <v>1193332</v>
      </c>
      <c r="F31" s="148">
        <v>783303.12479999987</v>
      </c>
      <c r="G31" s="148">
        <v>0</v>
      </c>
    </row>
    <row r="32" spans="2:7">
      <c r="C32" t="s">
        <v>280</v>
      </c>
      <c r="D32" t="s">
        <v>384</v>
      </c>
      <c r="E32" s="148">
        <v>7873525</v>
      </c>
      <c r="F32" s="148">
        <v>5168181.8100000005</v>
      </c>
      <c r="G32" s="148">
        <v>0</v>
      </c>
    </row>
    <row r="33" spans="2:7">
      <c r="D33" t="s">
        <v>419</v>
      </c>
      <c r="E33" s="148">
        <v>1505335</v>
      </c>
      <c r="F33" s="148">
        <v>988101.89399999997</v>
      </c>
      <c r="G33" s="148">
        <v>0</v>
      </c>
    </row>
    <row r="34" spans="2:7">
      <c r="C34" t="s">
        <v>284</v>
      </c>
      <c r="D34" t="s">
        <v>406</v>
      </c>
      <c r="E34" s="148">
        <v>4342284</v>
      </c>
      <c r="F34" s="148">
        <v>2850275.2176000001</v>
      </c>
      <c r="G34" s="148">
        <v>0</v>
      </c>
    </row>
    <row r="35" spans="2:7">
      <c r="C35" t="s">
        <v>283</v>
      </c>
      <c r="D35" t="s">
        <v>402</v>
      </c>
      <c r="E35" s="148">
        <v>3500005</v>
      </c>
      <c r="F35" s="148">
        <v>2297403.2820000001</v>
      </c>
      <c r="G35" s="148">
        <v>0</v>
      </c>
    </row>
    <row r="36" spans="2:7">
      <c r="B36" t="s">
        <v>259</v>
      </c>
      <c r="D36"/>
      <c r="E36" s="148">
        <v>68187249</v>
      </c>
      <c r="F36" s="148">
        <v>36849193.220940001</v>
      </c>
      <c r="G36" s="148">
        <v>13607601.197411777</v>
      </c>
    </row>
    <row r="37" spans="2:7">
      <c r="B37" t="s">
        <v>583</v>
      </c>
      <c r="C37" t="s">
        <v>290</v>
      </c>
      <c r="D37" t="s">
        <v>457</v>
      </c>
      <c r="E37" s="148">
        <v>2303669</v>
      </c>
      <c r="F37" s="148">
        <v>1512128.3316000002</v>
      </c>
      <c r="G37" s="148">
        <v>0</v>
      </c>
    </row>
    <row r="38" spans="2:7">
      <c r="C38" t="s">
        <v>213</v>
      </c>
      <c r="D38" t="s">
        <v>216</v>
      </c>
      <c r="E38" s="148">
        <v>949949</v>
      </c>
      <c r="F38" s="148">
        <v>458912.2263467742</v>
      </c>
      <c r="G38" s="148">
        <v>144001.53644616739</v>
      </c>
    </row>
    <row r="39" spans="2:7">
      <c r="C39" t="s">
        <v>281</v>
      </c>
      <c r="D39" t="s">
        <v>387</v>
      </c>
      <c r="E39" s="148">
        <v>3706327</v>
      </c>
      <c r="F39" s="148">
        <v>3706327</v>
      </c>
      <c r="G39" s="148">
        <v>0</v>
      </c>
    </row>
    <row r="40" spans="2:7">
      <c r="C40" t="s">
        <v>271</v>
      </c>
      <c r="D40" t="s">
        <v>303</v>
      </c>
      <c r="E40" s="148">
        <v>6053181</v>
      </c>
      <c r="F40" s="148">
        <v>5757895.4951400002</v>
      </c>
      <c r="G40" s="148">
        <v>0</v>
      </c>
    </row>
    <row r="41" spans="2:7">
      <c r="C41" t="s">
        <v>275</v>
      </c>
      <c r="D41" t="s">
        <v>336</v>
      </c>
      <c r="E41" s="148">
        <v>1716542</v>
      </c>
      <c r="F41" s="148">
        <v>1716542</v>
      </c>
      <c r="G41" s="148">
        <v>0</v>
      </c>
    </row>
    <row r="42" spans="2:7">
      <c r="C42" t="s">
        <v>276</v>
      </c>
      <c r="D42" t="s">
        <v>342</v>
      </c>
      <c r="E42" s="148">
        <v>2667155</v>
      </c>
      <c r="F42" s="148">
        <v>2667155</v>
      </c>
      <c r="G42" s="148">
        <v>0</v>
      </c>
    </row>
    <row r="43" spans="2:7">
      <c r="C43" t="s">
        <v>270</v>
      </c>
      <c r="D43" t="s">
        <v>299</v>
      </c>
      <c r="E43" s="148">
        <v>1013530</v>
      </c>
      <c r="F43" s="148">
        <v>665281.09200000006</v>
      </c>
      <c r="G43" s="148">
        <v>0</v>
      </c>
    </row>
    <row r="44" spans="2:7">
      <c r="D44" t="s">
        <v>324</v>
      </c>
      <c r="E44" s="148">
        <v>1376075</v>
      </c>
      <c r="F44" s="148">
        <v>1340074.1458999999</v>
      </c>
      <c r="G44" s="148">
        <v>0</v>
      </c>
    </row>
    <row r="45" spans="2:7">
      <c r="C45" t="s">
        <v>88</v>
      </c>
      <c r="D45" t="s">
        <v>202</v>
      </c>
      <c r="E45" s="148">
        <v>6904550</v>
      </c>
      <c r="F45" s="148">
        <v>3335528.9730528896</v>
      </c>
      <c r="G45" s="148">
        <v>1046651.7765368301</v>
      </c>
    </row>
    <row r="46" spans="2:7">
      <c r="C46" t="s">
        <v>84</v>
      </c>
      <c r="D46" t="s">
        <v>204</v>
      </c>
      <c r="E46" s="148">
        <v>964720</v>
      </c>
      <c r="F46" s="148">
        <v>466047.96994497592</v>
      </c>
      <c r="G46" s="148">
        <v>146240.653172272</v>
      </c>
    </row>
    <row r="47" spans="2:7">
      <c r="C47" t="s">
        <v>81</v>
      </c>
      <c r="D47" t="s">
        <v>206</v>
      </c>
      <c r="E47" s="148">
        <v>1053966</v>
      </c>
      <c r="F47" s="148">
        <v>509161.94822438271</v>
      </c>
      <c r="G47" s="148">
        <v>159769.33852451161</v>
      </c>
    </row>
    <row r="48" spans="2:7">
      <c r="C48" t="s">
        <v>235</v>
      </c>
      <c r="D48" t="s">
        <v>237</v>
      </c>
      <c r="E48" s="148">
        <v>5678966.1899999995</v>
      </c>
      <c r="F48" s="148">
        <v>3045367.5085405111</v>
      </c>
      <c r="G48" s="148">
        <v>1430045.8093738484</v>
      </c>
    </row>
    <row r="49" spans="2:7">
      <c r="C49" t="s">
        <v>147</v>
      </c>
      <c r="D49" t="s">
        <v>149</v>
      </c>
      <c r="E49" s="148">
        <v>3379942</v>
      </c>
      <c r="F49" s="148">
        <v>0</v>
      </c>
      <c r="G49" s="148">
        <v>3085854.9635023037</v>
      </c>
    </row>
    <row r="50" spans="2:7">
      <c r="C50" t="s">
        <v>150</v>
      </c>
      <c r="D50" t="s">
        <v>152</v>
      </c>
      <c r="E50" s="148">
        <v>397768</v>
      </c>
      <c r="F50" s="148">
        <v>0</v>
      </c>
      <c r="G50" s="148">
        <v>318737.51769727998</v>
      </c>
    </row>
    <row r="51" spans="2:7">
      <c r="C51" t="s">
        <v>153</v>
      </c>
      <c r="D51" t="s">
        <v>155</v>
      </c>
      <c r="E51" s="148">
        <v>1161519</v>
      </c>
      <c r="F51" s="148">
        <v>0</v>
      </c>
      <c r="G51" s="148">
        <v>674095.81836803211</v>
      </c>
    </row>
    <row r="52" spans="2:7">
      <c r="C52" t="s">
        <v>289</v>
      </c>
      <c r="D52" t="s">
        <v>454</v>
      </c>
      <c r="E52" s="148">
        <v>1646371</v>
      </c>
      <c r="F52" s="148">
        <v>1080677.9243999999</v>
      </c>
      <c r="G52" s="148">
        <v>0</v>
      </c>
    </row>
    <row r="53" spans="2:7">
      <c r="C53" t="s">
        <v>279</v>
      </c>
      <c r="D53" t="s">
        <v>381</v>
      </c>
      <c r="E53" s="148">
        <v>1975749</v>
      </c>
      <c r="F53" s="148">
        <v>1367000.9756099998</v>
      </c>
      <c r="G53" s="148">
        <v>0</v>
      </c>
    </row>
    <row r="54" spans="2:7">
      <c r="C54" t="s">
        <v>282</v>
      </c>
      <c r="D54" t="s">
        <v>392</v>
      </c>
      <c r="E54" s="148">
        <v>3353142</v>
      </c>
      <c r="F54" s="148">
        <v>3353142</v>
      </c>
      <c r="G54" s="148">
        <v>0</v>
      </c>
    </row>
    <row r="55" spans="2:7">
      <c r="C55" t="s">
        <v>144</v>
      </c>
      <c r="D55" t="s">
        <v>146</v>
      </c>
      <c r="E55" s="148">
        <v>2347596</v>
      </c>
      <c r="F55" s="148">
        <v>1134103.5223183366</v>
      </c>
      <c r="G55" s="148">
        <v>355869.03186894965</v>
      </c>
    </row>
    <row r="56" spans="2:7">
      <c r="C56" t="s">
        <v>278</v>
      </c>
      <c r="D56" t="s">
        <v>376</v>
      </c>
      <c r="E56" s="148">
        <v>11154262</v>
      </c>
      <c r="F56" s="148">
        <v>7321657.5767999999</v>
      </c>
      <c r="G56" s="148">
        <v>0</v>
      </c>
    </row>
    <row r="57" spans="2:7">
      <c r="C57" t="s">
        <v>269</v>
      </c>
      <c r="D57" t="s">
        <v>296</v>
      </c>
      <c r="E57" s="148">
        <v>1124661</v>
      </c>
      <c r="F57" s="148">
        <v>738227.4804</v>
      </c>
      <c r="G57" s="148">
        <v>0</v>
      </c>
    </row>
    <row r="58" spans="2:7">
      <c r="D58" t="s">
        <v>349</v>
      </c>
      <c r="E58" s="148">
        <v>9843608</v>
      </c>
      <c r="F58" s="148">
        <v>7822333.9658000004</v>
      </c>
      <c r="G58" s="148">
        <v>0</v>
      </c>
    </row>
    <row r="59" spans="2:7">
      <c r="D59" t="s">
        <v>358</v>
      </c>
      <c r="E59" s="148">
        <v>2773168</v>
      </c>
      <c r="F59" s="148">
        <v>1820307.4752000002</v>
      </c>
      <c r="G59" s="148">
        <v>0</v>
      </c>
    </row>
    <row r="60" spans="2:7">
      <c r="C60" t="s">
        <v>210</v>
      </c>
      <c r="D60" t="s">
        <v>212</v>
      </c>
      <c r="E60" s="148">
        <v>1016943</v>
      </c>
      <c r="F60" s="148">
        <v>491276.45399675932</v>
      </c>
      <c r="G60" s="148">
        <v>154157.06998815181</v>
      </c>
    </row>
    <row r="61" spans="2:7">
      <c r="C61" t="s">
        <v>273</v>
      </c>
      <c r="D61" t="s">
        <v>320</v>
      </c>
      <c r="E61" s="148">
        <v>1510176</v>
      </c>
      <c r="F61" s="148">
        <v>991279.52639999997</v>
      </c>
      <c r="G61" s="148">
        <v>0</v>
      </c>
    </row>
    <row r="62" spans="2:7">
      <c r="C62" t="s">
        <v>274</v>
      </c>
      <c r="D62" t="s">
        <v>333</v>
      </c>
      <c r="E62" s="148">
        <v>10334299</v>
      </c>
      <c r="F62" s="148">
        <v>7140380.5510599995</v>
      </c>
      <c r="G62" s="148">
        <v>0</v>
      </c>
    </row>
    <row r="63" spans="2:7">
      <c r="B63" t="s">
        <v>846</v>
      </c>
      <c r="D63"/>
      <c r="E63" s="148">
        <v>86407834.189999998</v>
      </c>
      <c r="F63" s="283">
        <v>58440809.142734632</v>
      </c>
      <c r="G63" s="283">
        <v>7515423.5154783465</v>
      </c>
    </row>
    <row r="64" spans="2:7">
      <c r="B64" t="s">
        <v>782</v>
      </c>
      <c r="C64" t="s">
        <v>218</v>
      </c>
      <c r="D64" t="s">
        <v>220</v>
      </c>
      <c r="E64" s="148">
        <v>2797091</v>
      </c>
      <c r="F64" s="148">
        <v>1351250.7072532577</v>
      </c>
      <c r="G64" s="148">
        <v>424007.39574413665</v>
      </c>
    </row>
    <row r="65" spans="2:7">
      <c r="C65" t="s">
        <v>69</v>
      </c>
      <c r="D65" t="s">
        <v>178</v>
      </c>
      <c r="E65" s="148">
        <v>2105189</v>
      </c>
      <c r="F65" s="148">
        <v>1016998.7766403661</v>
      </c>
      <c r="G65" s="148">
        <v>319122.86923779146</v>
      </c>
    </row>
    <row r="66" spans="2:7">
      <c r="C66" t="s">
        <v>95</v>
      </c>
      <c r="D66" t="s">
        <v>180</v>
      </c>
      <c r="E66" s="148">
        <v>5033636</v>
      </c>
      <c r="F66" s="148">
        <v>2431706.4425345687</v>
      </c>
      <c r="G66" s="148">
        <v>763042.35060065356</v>
      </c>
    </row>
    <row r="67" spans="2:7">
      <c r="C67" t="s">
        <v>182</v>
      </c>
      <c r="D67" t="s">
        <v>184</v>
      </c>
      <c r="E67" s="148">
        <v>3222532</v>
      </c>
      <c r="F67" s="148">
        <v>1556777.6107914455</v>
      </c>
      <c r="G67" s="148">
        <v>488499.44496698322</v>
      </c>
    </row>
    <row r="68" spans="2:7">
      <c r="C68" t="s">
        <v>185</v>
      </c>
      <c r="D68" t="s">
        <v>187</v>
      </c>
      <c r="E68" s="148">
        <v>1714386</v>
      </c>
      <c r="F68" s="148">
        <v>828205.19425541884</v>
      </c>
      <c r="G68" s="148">
        <v>259881.54949560363</v>
      </c>
    </row>
    <row r="69" spans="2:7">
      <c r="C69" t="s">
        <v>86</v>
      </c>
      <c r="D69" t="s">
        <v>189</v>
      </c>
      <c r="E69" s="148">
        <v>3096065</v>
      </c>
      <c r="F69" s="148">
        <v>1495682.4861801269</v>
      </c>
      <c r="G69" s="148">
        <v>469328.47651526902</v>
      </c>
    </row>
    <row r="70" spans="2:7">
      <c r="C70" t="s">
        <v>225</v>
      </c>
      <c r="D70" t="s">
        <v>227</v>
      </c>
      <c r="E70" s="148">
        <v>1435540</v>
      </c>
      <c r="F70" s="148">
        <v>693497.07974833192</v>
      </c>
      <c r="G70" s="148">
        <v>217611.64613040403</v>
      </c>
    </row>
    <row r="71" spans="2:7">
      <c r="C71" t="s">
        <v>75</v>
      </c>
      <c r="D71" t="s">
        <v>199</v>
      </c>
      <c r="E71" s="148">
        <v>2810593</v>
      </c>
      <c r="F71" s="148">
        <v>1366751.7460800293</v>
      </c>
      <c r="G71" s="148">
        <v>419535.83219484187</v>
      </c>
    </row>
    <row r="72" spans="2:7">
      <c r="C72" t="s">
        <v>190</v>
      </c>
      <c r="D72" t="s">
        <v>192</v>
      </c>
      <c r="E72" s="148">
        <v>2233463</v>
      </c>
      <c r="F72" s="148">
        <v>1078966.8474761753</v>
      </c>
      <c r="G72" s="148">
        <v>338567.75847510382</v>
      </c>
    </row>
    <row r="73" spans="2:7">
      <c r="C73" t="s">
        <v>79</v>
      </c>
      <c r="D73" t="s">
        <v>194</v>
      </c>
      <c r="E73" s="148">
        <v>1357761</v>
      </c>
      <c r="F73" s="148">
        <v>655922.71096324385</v>
      </c>
      <c r="G73" s="148">
        <v>205821.2284308786</v>
      </c>
    </row>
    <row r="74" spans="2:7">
      <c r="B74" t="s">
        <v>847</v>
      </c>
      <c r="D74"/>
      <c r="E74" s="148">
        <v>25806256</v>
      </c>
      <c r="F74" s="148">
        <v>12475759.601922965</v>
      </c>
      <c r="G74" s="148">
        <v>3905418.5517916661</v>
      </c>
    </row>
    <row r="75" spans="2:7">
      <c r="B75" t="s">
        <v>245</v>
      </c>
      <c r="D75"/>
      <c r="E75" s="148">
        <v>247166786.19</v>
      </c>
      <c r="F75" s="148">
        <v>142792639.71282038</v>
      </c>
      <c r="G75" s="148">
        <v>35878847.43965432</v>
      </c>
    </row>
    <row r="76" spans="2:7">
      <c r="D76"/>
      <c r="E76"/>
    </row>
    <row r="77" spans="2:7">
      <c r="D77"/>
      <c r="E77"/>
    </row>
    <row r="78" spans="2:7">
      <c r="D78"/>
      <c r="E78"/>
    </row>
    <row r="79" spans="2:7">
      <c r="D79"/>
      <c r="E79"/>
    </row>
    <row r="80" spans="2:7">
      <c r="D80"/>
      <c r="E80"/>
    </row>
    <row r="81" spans="4:5">
      <c r="D81"/>
      <c r="E81"/>
    </row>
    <row r="82" spans="4:5">
      <c r="D82"/>
      <c r="E82"/>
    </row>
    <row r="83" spans="4:5">
      <c r="D83"/>
      <c r="E83"/>
    </row>
    <row r="84" spans="4:5">
      <c r="D84"/>
      <c r="E84"/>
    </row>
    <row r="85" spans="4:5">
      <c r="D85"/>
      <c r="E85"/>
    </row>
    <row r="86" spans="4:5">
      <c r="D86"/>
      <c r="E86"/>
    </row>
    <row r="87" spans="4:5">
      <c r="D87"/>
      <c r="E87"/>
    </row>
    <row r="88" spans="4:5">
      <c r="D88"/>
      <c r="E88"/>
    </row>
    <row r="89" spans="4:5">
      <c r="D89"/>
      <c r="E89"/>
    </row>
    <row r="90" spans="4:5">
      <c r="D90"/>
      <c r="E90"/>
    </row>
    <row r="91" spans="4:5">
      <c r="D91"/>
      <c r="E91"/>
    </row>
    <row r="92" spans="4:5">
      <c r="D92"/>
      <c r="E92"/>
    </row>
    <row r="93" spans="4:5">
      <c r="D93"/>
      <c r="E93"/>
    </row>
    <row r="94" spans="4:5">
      <c r="D94"/>
      <c r="E94"/>
    </row>
    <row r="95" spans="4:5">
      <c r="D95"/>
      <c r="E95"/>
    </row>
    <row r="96" spans="4:5">
      <c r="D96"/>
      <c r="E96"/>
    </row>
    <row r="97" spans="4:5">
      <c r="D97"/>
      <c r="E97"/>
    </row>
    <row r="98" spans="4:5">
      <c r="D98"/>
      <c r="E98"/>
    </row>
    <row r="99" spans="4:5">
      <c r="D99"/>
      <c r="E99"/>
    </row>
    <row r="100" spans="4:5">
      <c r="D100"/>
      <c r="E100"/>
    </row>
    <row r="101" spans="4:5">
      <c r="D101"/>
      <c r="E101"/>
    </row>
    <row r="102" spans="4:5">
      <c r="D102"/>
      <c r="E102"/>
    </row>
    <row r="103" spans="4:5">
      <c r="D103"/>
      <c r="E103"/>
    </row>
    <row r="104" spans="4:5">
      <c r="D104"/>
      <c r="E104"/>
    </row>
    <row r="105" spans="4:5">
      <c r="D105"/>
      <c r="E105"/>
    </row>
    <row r="106" spans="4:5">
      <c r="D106"/>
      <c r="E106"/>
    </row>
    <row r="107" spans="4:5">
      <c r="D107"/>
      <c r="E107"/>
    </row>
    <row r="108" spans="4:5">
      <c r="D108"/>
      <c r="E108"/>
    </row>
    <row r="109" spans="4:5">
      <c r="D109"/>
      <c r="E109"/>
    </row>
    <row r="110" spans="4:5">
      <c r="D110"/>
      <c r="E110"/>
    </row>
    <row r="111" spans="4:5">
      <c r="D111"/>
      <c r="E111"/>
    </row>
    <row r="112" spans="4:5">
      <c r="D112"/>
      <c r="E112"/>
    </row>
    <row r="113" spans="4:5">
      <c r="D113"/>
      <c r="E113"/>
    </row>
    <row r="114" spans="4:5">
      <c r="D114"/>
      <c r="E114"/>
    </row>
    <row r="115" spans="4:5">
      <c r="D115"/>
      <c r="E115"/>
    </row>
    <row r="116" spans="4:5">
      <c r="D116"/>
      <c r="E116"/>
    </row>
    <row r="117" spans="4:5">
      <c r="D117"/>
      <c r="E117"/>
    </row>
    <row r="118" spans="4:5">
      <c r="D118"/>
      <c r="E118"/>
    </row>
    <row r="119" spans="4:5">
      <c r="D119"/>
      <c r="E119"/>
    </row>
    <row r="120" spans="4:5">
      <c r="D120"/>
      <c r="E120"/>
    </row>
    <row r="121" spans="4:5">
      <c r="D121"/>
      <c r="E121"/>
    </row>
    <row r="122" spans="4:5">
      <c r="D122"/>
      <c r="E122"/>
    </row>
    <row r="123" spans="4:5">
      <c r="D123"/>
      <c r="E123"/>
    </row>
    <row r="124" spans="4:5">
      <c r="D124"/>
      <c r="E124"/>
    </row>
    <row r="125" spans="4:5">
      <c r="D125"/>
      <c r="E125"/>
    </row>
    <row r="126" spans="4:5">
      <c r="D126"/>
      <c r="E126"/>
    </row>
    <row r="127" spans="4:5">
      <c r="D127"/>
      <c r="E127"/>
    </row>
    <row r="128" spans="4:5">
      <c r="D128"/>
      <c r="E128"/>
    </row>
    <row r="129" spans="4:5">
      <c r="D129"/>
      <c r="E129"/>
    </row>
    <row r="130" spans="4:5">
      <c r="D130"/>
      <c r="E130"/>
    </row>
    <row r="131" spans="4:5">
      <c r="D131"/>
      <c r="E131"/>
    </row>
    <row r="132" spans="4:5">
      <c r="D132"/>
      <c r="E132"/>
    </row>
    <row r="133" spans="4:5">
      <c r="D133"/>
      <c r="E133"/>
    </row>
    <row r="134" spans="4:5">
      <c r="D134"/>
      <c r="E134"/>
    </row>
    <row r="135" spans="4:5">
      <c r="D135"/>
      <c r="E135"/>
    </row>
  </sheetData>
  <pageMargins left="0.7" right="0.7" top="0.75" bottom="0.75" header="0.3" footer="0.3"/>
  <pageSetup scale="45" orientation="portrait" horizontalDpi="1200" verticalDpi="1200" r:id="rId2"/>
  <headerFooter>
    <oddHeader>&amp;L&amp;12Avista
Ms. Schultz Workpapers&amp;R&amp;12&amp;F
Workpaper Ref. &amp;A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dimension ref="A1:AT37"/>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customWidth="1"/>
    <col min="8" max="11" width="8.88671875" style="158" customWidth="1"/>
    <col min="12" max="12" width="1.44140625" style="158" customWidth="1"/>
    <col min="13" max="13" width="11.44140625" style="158" bestFit="1" customWidth="1"/>
    <col min="14" max="14" width="11" style="158" customWidth="1"/>
    <col min="15" max="15" width="10.44140625" style="158" bestFit="1" customWidth="1"/>
    <col min="16" max="16" width="10" style="158" customWidth="1"/>
    <col min="17" max="17" width="11" style="158" customWidth="1"/>
    <col min="18" max="18" width="11.109375" style="158" bestFit="1" customWidth="1"/>
    <col min="19" max="19" width="9.109375" style="158" customWidth="1"/>
    <col min="20" max="22" width="9.5546875" style="158" bestFit="1" customWidth="1"/>
    <col min="23" max="23" width="1.5546875" style="158" customWidth="1"/>
    <col min="24" max="24" width="11.33203125" style="158" bestFit="1" customWidth="1"/>
    <col min="25" max="25" width="12.44140625" style="158" bestFit="1" customWidth="1"/>
    <col min="26" max="26" width="11.33203125" style="158" bestFit="1" customWidth="1"/>
    <col min="27" max="27" width="11.44140625" style="158" bestFit="1" customWidth="1"/>
    <col min="28" max="28" width="10.77734375" style="158" bestFit="1" customWidth="1"/>
    <col min="29" max="29" width="1.5546875" style="158" customWidth="1"/>
    <col min="30" max="30" width="11.33203125" style="158" bestFit="1" customWidth="1"/>
    <col min="31" max="31" width="10.44140625" style="158" bestFit="1" customWidth="1"/>
    <col min="32" max="32" width="11.44140625" style="158" customWidth="1"/>
    <col min="33" max="34" width="10.44140625" style="158" bestFit="1" customWidth="1"/>
    <col min="35" max="35" width="1.5546875" style="158" customWidth="1"/>
    <col min="36" max="37" width="9.5546875" style="158" bestFit="1" customWidth="1"/>
    <col min="38" max="38" width="11.109375" style="158" bestFit="1" customWidth="1"/>
    <col min="39" max="39" width="9.5546875" style="158" bestFit="1" customWidth="1"/>
    <col min="40" max="40" width="10.6640625" style="158" customWidth="1"/>
    <col min="41" max="41" width="1.5546875" style="158" customWidth="1"/>
    <col min="42" max="42" width="9.5546875" style="158" bestFit="1" customWidth="1"/>
    <col min="43" max="43" width="8.5546875" style="158" bestFit="1" customWidth="1"/>
    <col min="44" max="44" width="11.109375" style="158" bestFit="1" customWidth="1"/>
    <col min="45" max="45" width="9" style="158" bestFit="1" customWidth="1"/>
    <col min="46" max="46" width="9.5546875" style="158" bestFit="1" customWidth="1"/>
    <col min="47" max="16384" width="8.88671875" style="158"/>
  </cols>
  <sheetData>
    <row r="1" spans="1:46" ht="15" thickBot="1">
      <c r="X1" s="304" t="s">
        <v>825</v>
      </c>
      <c r="Y1" s="305"/>
      <c r="Z1" s="305"/>
      <c r="AA1" s="305"/>
      <c r="AB1" s="305"/>
      <c r="AC1" s="305"/>
      <c r="AD1" s="305"/>
      <c r="AE1" s="305"/>
      <c r="AF1" s="305"/>
      <c r="AG1" s="305"/>
      <c r="AH1" s="305"/>
      <c r="AI1" s="305"/>
      <c r="AJ1" s="305"/>
      <c r="AK1" s="305"/>
      <c r="AL1" s="305"/>
      <c r="AM1" s="305"/>
      <c r="AN1" s="305"/>
      <c r="AO1" s="305"/>
      <c r="AP1" s="305"/>
      <c r="AQ1" s="305"/>
      <c r="AR1" s="305"/>
      <c r="AS1" s="305"/>
      <c r="AT1" s="306"/>
    </row>
    <row r="2" spans="1:46" s="155" customFormat="1" ht="64.8" customHeight="1" thickBot="1">
      <c r="B2" s="156" t="s">
        <v>518</v>
      </c>
      <c r="D2" s="156" t="s">
        <v>519</v>
      </c>
      <c r="E2" s="156" t="s">
        <v>520</v>
      </c>
      <c r="G2" s="307" t="s">
        <v>266</v>
      </c>
      <c r="H2" s="308"/>
      <c r="I2" s="308"/>
      <c r="J2" s="308"/>
      <c r="K2" s="309"/>
      <c r="M2" s="307" t="s">
        <v>521</v>
      </c>
      <c r="N2" s="308"/>
      <c r="O2" s="308"/>
      <c r="P2" s="308"/>
      <c r="Q2" s="309"/>
      <c r="R2" s="310" t="s">
        <v>522</v>
      </c>
      <c r="S2" s="311"/>
      <c r="T2" s="311"/>
      <c r="U2" s="311"/>
      <c r="V2" s="312"/>
      <c r="X2" s="211" t="s">
        <v>798</v>
      </c>
      <c r="Y2" s="211" t="s">
        <v>731</v>
      </c>
      <c r="Z2" s="211" t="s">
        <v>53</v>
      </c>
      <c r="AA2" s="211" t="s">
        <v>583</v>
      </c>
      <c r="AB2" s="211" t="s">
        <v>782</v>
      </c>
      <c r="AD2" s="211" t="s">
        <v>798</v>
      </c>
      <c r="AE2" s="211" t="s">
        <v>731</v>
      </c>
      <c r="AF2" s="211" t="s">
        <v>53</v>
      </c>
      <c r="AG2" s="211" t="s">
        <v>583</v>
      </c>
      <c r="AH2" s="211" t="s">
        <v>782</v>
      </c>
      <c r="AJ2" s="211" t="s">
        <v>798</v>
      </c>
      <c r="AK2" s="211" t="s">
        <v>731</v>
      </c>
      <c r="AL2" s="211" t="s">
        <v>53</v>
      </c>
      <c r="AM2" s="211" t="s">
        <v>583</v>
      </c>
      <c r="AN2" s="211" t="s">
        <v>782</v>
      </c>
      <c r="AP2" s="211" t="s">
        <v>798</v>
      </c>
      <c r="AQ2" s="211" t="s">
        <v>731</v>
      </c>
      <c r="AR2" s="211" t="s">
        <v>53</v>
      </c>
      <c r="AS2" s="211" t="s">
        <v>583</v>
      </c>
      <c r="AT2" s="211" t="s">
        <v>782</v>
      </c>
    </row>
    <row r="3" spans="1:46">
      <c r="A3" s="155" t="s">
        <v>523</v>
      </c>
      <c r="B3" s="157">
        <v>2020</v>
      </c>
      <c r="E3" s="157">
        <v>2020</v>
      </c>
      <c r="G3" s="157" t="s">
        <v>524</v>
      </c>
      <c r="H3" s="157" t="s">
        <v>525</v>
      </c>
      <c r="I3" s="157" t="s">
        <v>526</v>
      </c>
      <c r="J3" s="157" t="s">
        <v>527</v>
      </c>
      <c r="K3" s="157" t="s">
        <v>528</v>
      </c>
      <c r="M3" s="159" t="s">
        <v>524</v>
      </c>
      <c r="N3" s="159" t="s">
        <v>525</v>
      </c>
      <c r="O3" s="159" t="s">
        <v>526</v>
      </c>
      <c r="P3" s="159" t="s">
        <v>527</v>
      </c>
      <c r="Q3" s="159" t="s">
        <v>528</v>
      </c>
      <c r="R3" s="159" t="s">
        <v>524</v>
      </c>
      <c r="S3" s="159" t="s">
        <v>525</v>
      </c>
      <c r="T3" s="159" t="s">
        <v>526</v>
      </c>
      <c r="U3" s="159" t="s">
        <v>527</v>
      </c>
      <c r="V3" s="159" t="s">
        <v>528</v>
      </c>
      <c r="X3" s="303" t="s">
        <v>826</v>
      </c>
      <c r="Y3" s="303"/>
      <c r="Z3" s="303"/>
      <c r="AA3" s="303"/>
      <c r="AB3" s="303"/>
      <c r="AD3" s="303" t="s">
        <v>827</v>
      </c>
      <c r="AE3" s="303"/>
      <c r="AF3" s="303"/>
      <c r="AG3" s="303"/>
      <c r="AH3" s="303"/>
      <c r="AJ3" s="303" t="s">
        <v>828</v>
      </c>
      <c r="AK3" s="303"/>
      <c r="AL3" s="303"/>
      <c r="AM3" s="303"/>
      <c r="AN3" s="303"/>
      <c r="AP3" s="303" t="s">
        <v>829</v>
      </c>
      <c r="AQ3" s="303"/>
      <c r="AR3" s="303"/>
      <c r="AS3" s="303"/>
      <c r="AT3" s="303"/>
    </row>
    <row r="4" spans="1:46">
      <c r="A4" s="197" t="s">
        <v>830</v>
      </c>
      <c r="B4" s="161">
        <v>3174042.2921309825</v>
      </c>
      <c r="D4" s="162">
        <v>2.6194411005176183E-2</v>
      </c>
      <c r="E4" s="161">
        <f>-B4*D4</f>
        <v>-83142.168347890445</v>
      </c>
      <c r="G4" s="274">
        <v>0.65639999999999998</v>
      </c>
      <c r="H4" s="274">
        <v>0.34360000000000002</v>
      </c>
      <c r="I4" s="274">
        <v>0</v>
      </c>
      <c r="J4" s="274">
        <v>0</v>
      </c>
      <c r="K4" s="274">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8">
        <v>0</v>
      </c>
      <c r="Y4" s="209">
        <f>M4</f>
        <v>2083441.3605547769</v>
      </c>
      <c r="Z4" s="208">
        <v>0</v>
      </c>
      <c r="AA4" s="208">
        <v>0</v>
      </c>
      <c r="AB4" s="208">
        <v>0</v>
      </c>
      <c r="AD4" s="207">
        <v>0</v>
      </c>
      <c r="AE4" s="207">
        <v>0</v>
      </c>
      <c r="AF4" s="207">
        <v>0</v>
      </c>
      <c r="AG4" s="207">
        <v>0</v>
      </c>
      <c r="AH4" s="207">
        <v>0</v>
      </c>
      <c r="AJ4" s="207">
        <v>0</v>
      </c>
      <c r="AK4" s="208">
        <f>R4</f>
        <v>-54574.519303555287</v>
      </c>
      <c r="AL4" s="207">
        <v>0</v>
      </c>
      <c r="AM4" s="207">
        <v>0</v>
      </c>
      <c r="AN4" s="207">
        <v>0</v>
      </c>
      <c r="AP4" s="207">
        <v>0</v>
      </c>
      <c r="AQ4" s="207">
        <v>0</v>
      </c>
      <c r="AR4" s="207">
        <v>0</v>
      </c>
      <c r="AS4" s="207">
        <v>0</v>
      </c>
      <c r="AT4" s="207">
        <v>0</v>
      </c>
    </row>
    <row r="5" spans="1:46">
      <c r="A5" s="160" t="s">
        <v>506</v>
      </c>
      <c r="B5" s="161">
        <v>1771168.0340577392</v>
      </c>
      <c r="D5" s="162">
        <v>2.1439751301373367E-2</v>
      </c>
      <c r="E5" s="161">
        <f>-B5*D5</f>
        <v>-37973.402163140323</v>
      </c>
      <c r="G5" s="274">
        <v>0.65639999999999998</v>
      </c>
      <c r="H5" s="274">
        <v>0.34360000000000002</v>
      </c>
      <c r="I5" s="274">
        <v>0</v>
      </c>
      <c r="J5" s="274">
        <v>0</v>
      </c>
      <c r="K5" s="274">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8">
        <f>$M5*'CAP 20.5 - Ret Allocation'!C13</f>
        <v>0</v>
      </c>
      <c r="Y5" s="208">
        <f>$M5*'CAP 20.5 - Ret Allocation'!D13</f>
        <v>622847.17600605206</v>
      </c>
      <c r="Z5" s="208">
        <f>$M5*'CAP 20.5 - Ret Allocation'!E13</f>
        <v>352737.14918040286</v>
      </c>
      <c r="AA5" s="208">
        <f>$M5*'CAP 20.5 - Ret Allocation'!F13</f>
        <v>187010.37236904507</v>
      </c>
      <c r="AB5" s="208">
        <f>$M5*'CAP 20.5 - Ret Allocation'!G13</f>
        <v>0</v>
      </c>
      <c r="AD5" s="207">
        <v>0</v>
      </c>
      <c r="AE5" s="207">
        <v>0</v>
      </c>
      <c r="AF5" s="207">
        <v>0</v>
      </c>
      <c r="AG5" s="207">
        <v>0</v>
      </c>
      <c r="AH5" s="207">
        <v>0</v>
      </c>
      <c r="AJ5" s="208">
        <f>$R5*'CAP 20.5 - Ret Allocation'!C13</f>
        <v>0</v>
      </c>
      <c r="AK5" s="208">
        <f>$R5*'CAP 20.5 - Ret Allocation'!D13</f>
        <v>-13353.68855233248</v>
      </c>
      <c r="AL5" s="208">
        <f>$R5*'CAP 20.5 - Ret Allocation'!E13</f>
        <v>-7562.5967531832739</v>
      </c>
      <c r="AM5" s="208">
        <f>$R5*'CAP 20.5 - Ret Allocation'!F13</f>
        <v>-4009.4558743695516</v>
      </c>
      <c r="AN5" s="208">
        <f>$R5*'CAP 20.5 - Ret Allocation'!G13</f>
        <v>0</v>
      </c>
      <c r="AP5" s="207">
        <v>0</v>
      </c>
      <c r="AQ5" s="207">
        <v>0</v>
      </c>
      <c r="AR5" s="207">
        <v>0</v>
      </c>
      <c r="AS5" s="207">
        <v>0</v>
      </c>
      <c r="AT5" s="207">
        <v>0</v>
      </c>
    </row>
    <row r="6" spans="1:46">
      <c r="A6" s="160" t="s">
        <v>507</v>
      </c>
      <c r="B6" s="161">
        <v>387771.87763383932</v>
      </c>
      <c r="D6" s="162">
        <v>3.5595120840439837E-2</v>
      </c>
      <c r="E6" s="161">
        <f>-B6*D6</f>
        <v>-13802.786842900759</v>
      </c>
      <c r="G6" s="274">
        <v>0.65639999999999998</v>
      </c>
      <c r="H6" s="274">
        <v>0.34360000000000002</v>
      </c>
      <c r="I6" s="274">
        <v>0</v>
      </c>
      <c r="J6" s="274">
        <v>0</v>
      </c>
      <c r="K6" s="274">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8">
        <f>$M6*'CAP 20.5 - Ret Allocation'!C14</f>
        <v>0</v>
      </c>
      <c r="Y6" s="208">
        <f>$M6*'CAP 20.5 - Ret Allocation'!D14</f>
        <v>0</v>
      </c>
      <c r="Z6" s="208">
        <f>$M6*'CAP 20.5 - Ret Allocation'!E14</f>
        <v>0</v>
      </c>
      <c r="AA6" s="208">
        <f>$M6*'CAP 20.5 - Ret Allocation'!F14</f>
        <v>254533.46047885212</v>
      </c>
      <c r="AB6" s="208">
        <f>$M6*'CAP 20.5 - Ret Allocation'!G14</f>
        <v>0</v>
      </c>
      <c r="AD6" s="207">
        <v>0</v>
      </c>
      <c r="AE6" s="207">
        <v>0</v>
      </c>
      <c r="AF6" s="207">
        <v>0</v>
      </c>
      <c r="AG6" s="207">
        <v>0</v>
      </c>
      <c r="AH6" s="207">
        <v>0</v>
      </c>
      <c r="AJ6" s="208">
        <f>$R6*'CAP 20.5 - Ret Allocation'!C14</f>
        <v>0</v>
      </c>
      <c r="AK6" s="208">
        <f>$R6*'CAP 20.5 - Ret Allocation'!D14</f>
        <v>0</v>
      </c>
      <c r="AL6" s="208">
        <f>$R6*'CAP 20.5 - Ret Allocation'!E14</f>
        <v>0</v>
      </c>
      <c r="AM6" s="208">
        <f>$R6*'CAP 20.5 - Ret Allocation'!F14</f>
        <v>-9060.1492836800589</v>
      </c>
      <c r="AN6" s="208">
        <f>$R6*'CAP 20.5 - Ret Allocation'!G14</f>
        <v>0</v>
      </c>
      <c r="AP6" s="207">
        <v>0</v>
      </c>
      <c r="AQ6" s="207">
        <v>0</v>
      </c>
      <c r="AR6" s="207">
        <v>0</v>
      </c>
      <c r="AS6" s="207">
        <v>0</v>
      </c>
      <c r="AT6" s="207">
        <v>0</v>
      </c>
    </row>
    <row r="7" spans="1:46">
      <c r="A7" s="160"/>
      <c r="B7" s="161"/>
      <c r="E7" s="161"/>
      <c r="G7" s="274"/>
      <c r="H7" s="274"/>
      <c r="I7" s="274"/>
      <c r="J7" s="274"/>
      <c r="K7" s="274"/>
      <c r="M7" s="161"/>
      <c r="N7" s="161"/>
      <c r="O7" s="161"/>
      <c r="P7" s="161"/>
      <c r="Q7" s="161"/>
      <c r="R7" s="161"/>
      <c r="S7" s="161"/>
      <c r="T7" s="161"/>
      <c r="U7" s="161"/>
      <c r="V7" s="161"/>
    </row>
    <row r="8" spans="1:46">
      <c r="A8" s="160" t="s">
        <v>505</v>
      </c>
      <c r="B8" s="161">
        <v>6200624.1072134981</v>
      </c>
      <c r="D8" s="162">
        <v>2.0844447206028349E-2</v>
      </c>
      <c r="E8" s="161">
        <f>-B8*D8</f>
        <v>-129248.58184723843</v>
      </c>
      <c r="G8" s="274">
        <v>0.65639999999999998</v>
      </c>
      <c r="H8" s="274">
        <v>0.34360000000000002</v>
      </c>
      <c r="I8" s="274">
        <v>0</v>
      </c>
      <c r="J8" s="274">
        <v>0</v>
      </c>
      <c r="K8" s="274">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8">
        <f>$M8*'CAP 20.5 - Ret Allocation'!C8</f>
        <v>0</v>
      </c>
      <c r="Y8" s="208">
        <f>$M8*'CAP 20.5 - Ret Allocation'!D8</f>
        <v>1020881.5642641232</v>
      </c>
      <c r="Z8" s="208">
        <f>$M8*'CAP 20.5 - Ret Allocation'!E8</f>
        <v>2221385.2034627046</v>
      </c>
      <c r="AA8" s="208">
        <f>$M8*'CAP 20.5 - Ret Allocation'!F8</f>
        <v>827822.89624811208</v>
      </c>
      <c r="AB8" s="208">
        <f>$M8*'CAP 20.5 - Ret Allocation'!G8</f>
        <v>0</v>
      </c>
      <c r="AD8" s="207">
        <v>0</v>
      </c>
      <c r="AE8" s="207">
        <v>0</v>
      </c>
      <c r="AF8" s="207">
        <v>0</v>
      </c>
      <c r="AG8" s="207">
        <v>0</v>
      </c>
      <c r="AH8" s="207">
        <v>0</v>
      </c>
      <c r="AJ8" s="208">
        <f>$R8*'CAP 20.5 - Ret Allocation'!C8</f>
        <v>0</v>
      </c>
      <c r="AK8" s="208">
        <f>$R8*'CAP 20.5 - Ret Allocation'!D8</f>
        <v>-21279.711869911156</v>
      </c>
      <c r="AL8" s="208">
        <f>$R8*'CAP 20.5 - Ret Allocation'!E8</f>
        <v>-46303.546597830893</v>
      </c>
      <c r="AM8" s="208">
        <f>$R8*'CAP 20.5 - Ret Allocation'!F8</f>
        <v>-17255.510656785256</v>
      </c>
      <c r="AN8" s="208">
        <f>$R8*'CAP 20.5 - Ret Allocation'!G8</f>
        <v>0</v>
      </c>
      <c r="AP8" s="207">
        <v>0</v>
      </c>
      <c r="AQ8" s="207">
        <v>0</v>
      </c>
      <c r="AR8" s="207">
        <v>0</v>
      </c>
      <c r="AS8" s="207">
        <v>0</v>
      </c>
      <c r="AT8" s="207">
        <v>0</v>
      </c>
    </row>
    <row r="9" spans="1:46">
      <c r="A9" s="257" t="s">
        <v>883</v>
      </c>
      <c r="B9" s="164">
        <v>2660512.2749999999</v>
      </c>
      <c r="D9" s="162">
        <f>D8</f>
        <v>2.0844447206028349E-2</v>
      </c>
      <c r="E9" s="164">
        <f>-B9*D9</f>
        <v>-55456.907657227872</v>
      </c>
      <c r="G9" s="274">
        <v>0.65639999999999998</v>
      </c>
      <c r="H9" s="274">
        <v>0.34360000000000002</v>
      </c>
      <c r="I9" s="274">
        <v>0</v>
      </c>
      <c r="J9" s="274">
        <v>0</v>
      </c>
      <c r="K9" s="274">
        <v>0</v>
      </c>
      <c r="M9" s="161">
        <f>B9*G9</f>
        <v>1746360.2573099998</v>
      </c>
      <c r="N9" s="161">
        <f>B9*H9</f>
        <v>914152.01769000001</v>
      </c>
      <c r="O9" s="161">
        <f>B9*I9</f>
        <v>0</v>
      </c>
      <c r="P9" s="164">
        <f>B9*J9</f>
        <v>0</v>
      </c>
      <c r="Q9" s="164">
        <f>B9*K9</f>
        <v>0</v>
      </c>
      <c r="R9" s="161">
        <f>E9*G9</f>
        <v>-36401.914186204376</v>
      </c>
      <c r="S9" s="161">
        <f>E9*H9</f>
        <v>-19054.993471023499</v>
      </c>
      <c r="T9" s="161">
        <f>E9*I9</f>
        <v>0</v>
      </c>
      <c r="U9" s="164">
        <f>E9*J9</f>
        <v>0</v>
      </c>
      <c r="V9" s="164">
        <f>E9*K9</f>
        <v>0</v>
      </c>
      <c r="X9" s="258">
        <v>0</v>
      </c>
      <c r="Y9" s="258">
        <f>M9</f>
        <v>1746360.2573099998</v>
      </c>
      <c r="Z9" s="258">
        <v>0</v>
      </c>
      <c r="AA9" s="258">
        <v>0</v>
      </c>
      <c r="AB9" s="258">
        <v>0</v>
      </c>
      <c r="AD9" s="259">
        <v>0</v>
      </c>
      <c r="AE9" s="259">
        <v>0</v>
      </c>
      <c r="AF9" s="259">
        <v>0</v>
      </c>
      <c r="AG9" s="259">
        <v>0</v>
      </c>
      <c r="AH9" s="259">
        <v>0</v>
      </c>
      <c r="AJ9" s="258">
        <v>0</v>
      </c>
      <c r="AK9" s="258">
        <f>E9</f>
        <v>-55456.907657227872</v>
      </c>
      <c r="AL9" s="258">
        <v>0</v>
      </c>
      <c r="AM9" s="258">
        <v>0</v>
      </c>
      <c r="AN9" s="258">
        <v>0</v>
      </c>
      <c r="AP9" s="259">
        <v>0</v>
      </c>
      <c r="AQ9" s="259">
        <v>0</v>
      </c>
      <c r="AR9" s="259">
        <v>0</v>
      </c>
      <c r="AS9" s="259">
        <v>0</v>
      </c>
      <c r="AT9" s="259">
        <v>0</v>
      </c>
    </row>
    <row r="10" spans="1:46">
      <c r="A10" s="257" t="s">
        <v>884</v>
      </c>
      <c r="B10" s="161">
        <f>SUM(B8:B9)</f>
        <v>8861136.3822134975</v>
      </c>
      <c r="D10" s="162"/>
      <c r="E10" s="161">
        <f>SUM(E8:E9)</f>
        <v>-184705.4895044663</v>
      </c>
      <c r="G10" s="274"/>
      <c r="H10" s="274"/>
      <c r="I10" s="274"/>
      <c r="J10" s="274"/>
      <c r="K10" s="274"/>
      <c r="M10" s="260">
        <f>SUM(M8:M9)</f>
        <v>5816449.9212849401</v>
      </c>
      <c r="N10" s="260">
        <f>SUM(N8:N9)</f>
        <v>3044686.4609285584</v>
      </c>
      <c r="O10" s="260">
        <f>SUM(O8:O9)</f>
        <v>0</v>
      </c>
      <c r="P10" s="161"/>
      <c r="Q10" s="161"/>
      <c r="R10" s="260">
        <f>SUM(R8:R9)</f>
        <v>-121240.68331073168</v>
      </c>
      <c r="S10" s="260">
        <f>SUM(S8:S9)</f>
        <v>-63464.806193734621</v>
      </c>
      <c r="T10" s="260">
        <f>SUM(T8:T9)</f>
        <v>0</v>
      </c>
      <c r="U10" s="260">
        <f t="shared" ref="U10:V10" si="0">SUM(U8:U9)</f>
        <v>0</v>
      </c>
      <c r="V10" s="260">
        <f t="shared" si="0"/>
        <v>0</v>
      </c>
      <c r="X10" s="260">
        <f>SUM(X8:X9)</f>
        <v>0</v>
      </c>
      <c r="Y10" s="260">
        <f>SUM(Y8:Y9)</f>
        <v>2767241.8215741231</v>
      </c>
      <c r="Z10" s="260">
        <f>SUM(Z8:Z9)</f>
        <v>2221385.2034627046</v>
      </c>
      <c r="AA10" s="260">
        <f>SUM(AA8:AA9)</f>
        <v>827822.89624811208</v>
      </c>
      <c r="AB10" s="260">
        <f>SUM(AB8:AB9)</f>
        <v>0</v>
      </c>
      <c r="AD10" s="260">
        <f>SUM(AD8:AD9)</f>
        <v>0</v>
      </c>
      <c r="AE10" s="260">
        <f t="shared" ref="AE10:AH10" si="1">SUM(AE8:AE9)</f>
        <v>0</v>
      </c>
      <c r="AF10" s="260">
        <f t="shared" si="1"/>
        <v>0</v>
      </c>
      <c r="AG10" s="260">
        <f t="shared" si="1"/>
        <v>0</v>
      </c>
      <c r="AH10" s="260">
        <f t="shared" si="1"/>
        <v>0</v>
      </c>
      <c r="AJ10" s="260">
        <f>SUM(AJ8:AJ9)</f>
        <v>0</v>
      </c>
      <c r="AK10" s="260">
        <f t="shared" ref="AK10:AN10" si="2">SUM(AK8:AK9)</f>
        <v>-76736.619527139032</v>
      </c>
      <c r="AL10" s="260">
        <f t="shared" si="2"/>
        <v>-46303.546597830893</v>
      </c>
      <c r="AM10" s="260">
        <f t="shared" si="2"/>
        <v>-17255.510656785256</v>
      </c>
      <c r="AN10" s="260">
        <f t="shared" si="2"/>
        <v>0</v>
      </c>
      <c r="AP10" s="260">
        <f>SUM(AP8:AP9)</f>
        <v>0</v>
      </c>
      <c r="AQ10" s="260">
        <f t="shared" ref="AQ10:AT10" si="3">SUM(AQ8:AQ9)</f>
        <v>0</v>
      </c>
      <c r="AR10" s="260">
        <f t="shared" si="3"/>
        <v>0</v>
      </c>
      <c r="AS10" s="260">
        <f t="shared" si="3"/>
        <v>0</v>
      </c>
      <c r="AT10" s="260">
        <f t="shared" si="3"/>
        <v>0</v>
      </c>
    </row>
    <row r="11" spans="1:46">
      <c r="A11" s="160"/>
      <c r="B11" s="161"/>
      <c r="E11" s="161"/>
      <c r="G11" s="274"/>
      <c r="H11" s="274"/>
      <c r="I11" s="274"/>
      <c r="J11" s="274"/>
      <c r="K11" s="274"/>
      <c r="M11" s="161"/>
      <c r="N11" s="161"/>
      <c r="O11" s="161"/>
      <c r="P11" s="161"/>
      <c r="Q11" s="161"/>
      <c r="R11" s="161"/>
      <c r="S11" s="161"/>
      <c r="T11" s="161"/>
      <c r="U11" s="161"/>
      <c r="V11" s="161"/>
    </row>
    <row r="12" spans="1:46">
      <c r="A12" s="160" t="s">
        <v>504</v>
      </c>
      <c r="B12" s="161">
        <v>7884779.6722671753</v>
      </c>
      <c r="D12" s="162">
        <v>2.5013009765068421E-2</v>
      </c>
      <c r="E12" s="161">
        <f>-B12*D12</f>
        <v>-197222.07093783183</v>
      </c>
      <c r="G12" s="274">
        <v>0.71114212766754126</v>
      </c>
      <c r="H12" s="274">
        <v>0.2888578723324588</v>
      </c>
      <c r="I12" s="274">
        <v>0</v>
      </c>
      <c r="J12" s="274">
        <v>0</v>
      </c>
      <c r="K12" s="274">
        <v>0</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275">
        <f>E12*J12</f>
        <v>0</v>
      </c>
      <c r="V12" s="275">
        <f>E12*K12</f>
        <v>0</v>
      </c>
      <c r="X12" s="208">
        <f>$M12*'CAP 20.5 - Ret Allocation'!C7</f>
        <v>0</v>
      </c>
      <c r="Y12" s="208">
        <f>$M12*'CAP 20.5 - Ret Allocation'!D7</f>
        <v>386258.82463073527</v>
      </c>
      <c r="Z12" s="208">
        <f>$M12*'CAP 20.5 - Ret Allocation'!E7</f>
        <v>538493.8689590774</v>
      </c>
      <c r="AA12" s="208">
        <f>$M12*'CAP 20.5 - Ret Allocation'!F7</f>
        <v>4682446.2987360442</v>
      </c>
      <c r="AB12" s="208">
        <f>$M12*'CAP 20.5 - Ret Allocation'!G7</f>
        <v>0</v>
      </c>
      <c r="AD12" s="207">
        <v>0</v>
      </c>
      <c r="AE12" s="207">
        <v>0</v>
      </c>
      <c r="AF12" s="207">
        <v>0</v>
      </c>
      <c r="AG12" s="207">
        <v>0</v>
      </c>
      <c r="AH12" s="207">
        <v>0</v>
      </c>
      <c r="AJ12" s="208">
        <f>$R12*'CAP 20.5 - Ret Allocation'!C7</f>
        <v>0</v>
      </c>
      <c r="AK12" s="208">
        <f>$R12*'CAP 20.5 - Ret Allocation'!D7</f>
        <v>-9661.4957523324319</v>
      </c>
      <c r="AL12" s="208">
        <f>$R12*'CAP 20.5 - Ret Allocation'!E7</f>
        <v>-13469.352402702878</v>
      </c>
      <c r="AM12" s="208">
        <f>$R12*'CAP 20.5 - Ret Allocation'!F7</f>
        <v>-117122.07499469316</v>
      </c>
      <c r="AN12" s="208">
        <f>$R12*'CAP 20.5 - Ret Allocation'!G7</f>
        <v>0</v>
      </c>
      <c r="AP12" s="207">
        <v>0</v>
      </c>
      <c r="AQ12" s="207">
        <v>0</v>
      </c>
      <c r="AR12" s="207">
        <v>0</v>
      </c>
      <c r="AS12" s="207">
        <v>0</v>
      </c>
      <c r="AT12" s="207">
        <v>0</v>
      </c>
    </row>
    <row r="13" spans="1:46">
      <c r="A13" s="257" t="s">
        <v>885</v>
      </c>
      <c r="B13" s="164">
        <v>1381880</v>
      </c>
      <c r="D13" s="162">
        <v>2.5013009765068421E-2</v>
      </c>
      <c r="E13" s="164">
        <f>-B13*D13</f>
        <v>-34564.977934152746</v>
      </c>
      <c r="G13" s="274">
        <v>0.71114212766754126</v>
      </c>
      <c r="H13" s="274">
        <v>0.2888578723324588</v>
      </c>
      <c r="I13" s="274">
        <v>0</v>
      </c>
      <c r="J13" s="274">
        <v>0</v>
      </c>
      <c r="K13" s="274">
        <v>0</v>
      </c>
      <c r="M13" s="161">
        <f>B13*G13</f>
        <v>982713.08338122186</v>
      </c>
      <c r="N13" s="161">
        <f>B13*H13</f>
        <v>399166.91661877814</v>
      </c>
      <c r="O13" s="161">
        <f>B13*I13</f>
        <v>0</v>
      </c>
      <c r="P13" s="164">
        <f>B13*J13</f>
        <v>0</v>
      </c>
      <c r="Q13" s="164">
        <f>B13*K13</f>
        <v>0</v>
      </c>
      <c r="R13" s="161">
        <f>E13*G13</f>
        <v>-24580.611950874998</v>
      </c>
      <c r="S13" s="161">
        <f>E13*H13</f>
        <v>-9984.3659832777503</v>
      </c>
      <c r="T13" s="161">
        <f>E13*I13</f>
        <v>0</v>
      </c>
      <c r="U13" s="164">
        <f>E13*J13</f>
        <v>0</v>
      </c>
      <c r="V13" s="164">
        <f>E13*K13</f>
        <v>0</v>
      </c>
      <c r="X13" s="258">
        <v>0</v>
      </c>
      <c r="Y13" s="258">
        <f>M13</f>
        <v>982713.08338122186</v>
      </c>
      <c r="Z13" s="258">
        <v>0</v>
      </c>
      <c r="AA13" s="258">
        <v>0</v>
      </c>
      <c r="AB13" s="258">
        <v>0</v>
      </c>
      <c r="AD13" s="259">
        <v>0</v>
      </c>
      <c r="AE13" s="259">
        <v>0</v>
      </c>
      <c r="AF13" s="259">
        <v>0</v>
      </c>
      <c r="AG13" s="259">
        <v>0</v>
      </c>
      <c r="AH13" s="259">
        <v>0</v>
      </c>
      <c r="AJ13" s="258">
        <v>0</v>
      </c>
      <c r="AK13" s="258">
        <f>R13</f>
        <v>-24580.611950874998</v>
      </c>
      <c r="AL13" s="258">
        <v>0</v>
      </c>
      <c r="AM13" s="258">
        <v>0</v>
      </c>
      <c r="AN13" s="258">
        <v>0</v>
      </c>
      <c r="AP13" s="259">
        <v>0</v>
      </c>
      <c r="AQ13" s="259">
        <v>0</v>
      </c>
      <c r="AR13" s="259">
        <v>0</v>
      </c>
      <c r="AS13" s="259">
        <v>0</v>
      </c>
      <c r="AT13" s="259">
        <v>0</v>
      </c>
    </row>
    <row r="14" spans="1:46">
      <c r="A14" s="257" t="s">
        <v>886</v>
      </c>
      <c r="B14" s="161">
        <f>SUM(B12:B13)</f>
        <v>9266659.6722671762</v>
      </c>
      <c r="D14" s="162"/>
      <c r="E14" s="161">
        <f>SUM(E12:E13)</f>
        <v>-231787.04887198459</v>
      </c>
      <c r="G14" s="274"/>
      <c r="H14" s="274"/>
      <c r="I14" s="274"/>
      <c r="J14" s="274"/>
      <c r="K14" s="274"/>
      <c r="M14" s="260">
        <f>SUM(M12:M13)</f>
        <v>6589912.0757070789</v>
      </c>
      <c r="N14" s="260">
        <f>SUM(N12:N13)</f>
        <v>2676747.5965600964</v>
      </c>
      <c r="O14" s="260">
        <f>SUM(O12:O13)</f>
        <v>0</v>
      </c>
      <c r="P14" s="161"/>
      <c r="Q14" s="161"/>
      <c r="R14" s="260">
        <f>SUM(R12:R13)</f>
        <v>-164833.53510060348</v>
      </c>
      <c r="S14" s="260">
        <f>SUM(S12:S13)</f>
        <v>-66953.513771381113</v>
      </c>
      <c r="T14" s="260">
        <f>SUM(T12:T13)</f>
        <v>0</v>
      </c>
      <c r="U14" s="260">
        <f t="shared" ref="U14:V14" si="4">SUM(U12:U13)</f>
        <v>0</v>
      </c>
      <c r="V14" s="260">
        <f t="shared" si="4"/>
        <v>0</v>
      </c>
      <c r="X14" s="260">
        <f>SUM(X12:X13)</f>
        <v>0</v>
      </c>
      <c r="Y14" s="260">
        <f t="shared" ref="Y14:AB14" si="5">SUM(Y12:Y13)</f>
        <v>1368971.9080119571</v>
      </c>
      <c r="Z14" s="260">
        <f t="shared" si="5"/>
        <v>538493.8689590774</v>
      </c>
      <c r="AA14" s="260">
        <f t="shared" si="5"/>
        <v>4682446.2987360442</v>
      </c>
      <c r="AB14" s="260">
        <f t="shared" si="5"/>
        <v>0</v>
      </c>
      <c r="AD14" s="260">
        <f>SUM(AD12:AD13)</f>
        <v>0</v>
      </c>
      <c r="AE14" s="260">
        <f t="shared" ref="AE14:AH14" si="6">SUM(AE12:AE13)</f>
        <v>0</v>
      </c>
      <c r="AF14" s="260">
        <f t="shared" si="6"/>
        <v>0</v>
      </c>
      <c r="AG14" s="260">
        <f t="shared" si="6"/>
        <v>0</v>
      </c>
      <c r="AH14" s="260">
        <f t="shared" si="6"/>
        <v>0</v>
      </c>
      <c r="AJ14" s="260">
        <f>SUM(AJ12:AJ13)</f>
        <v>0</v>
      </c>
      <c r="AK14" s="260">
        <f t="shared" ref="AK14:AN14" si="7">SUM(AK12:AK13)</f>
        <v>-34242.107703207432</v>
      </c>
      <c r="AL14" s="260">
        <f t="shared" si="7"/>
        <v>-13469.352402702878</v>
      </c>
      <c r="AM14" s="260">
        <f t="shared" si="7"/>
        <v>-117122.07499469316</v>
      </c>
      <c r="AN14" s="260">
        <f t="shared" si="7"/>
        <v>0</v>
      </c>
      <c r="AP14" s="260">
        <f>SUM(AP12:AP13)</f>
        <v>0</v>
      </c>
      <c r="AQ14" s="260">
        <f t="shared" ref="AQ14:AT14" si="8">SUM(AQ12:AQ13)</f>
        <v>0</v>
      </c>
      <c r="AR14" s="260">
        <f t="shared" si="8"/>
        <v>0</v>
      </c>
      <c r="AS14" s="260">
        <f t="shared" si="8"/>
        <v>0</v>
      </c>
      <c r="AT14" s="260">
        <f t="shared" si="8"/>
        <v>0</v>
      </c>
    </row>
    <row r="15" spans="1:46">
      <c r="B15" s="161"/>
      <c r="E15" s="161"/>
      <c r="G15" s="274"/>
      <c r="H15" s="274"/>
      <c r="I15" s="274"/>
      <c r="J15" s="274"/>
      <c r="K15" s="274"/>
      <c r="M15" s="161"/>
      <c r="N15" s="161"/>
      <c r="O15" s="161"/>
      <c r="P15" s="161"/>
      <c r="Q15" s="161"/>
      <c r="R15" s="161"/>
      <c r="S15" s="161"/>
      <c r="T15" s="161"/>
      <c r="U15" s="161"/>
      <c r="V15" s="161"/>
    </row>
    <row r="16" spans="1:46">
      <c r="A16" s="160" t="s">
        <v>47</v>
      </c>
      <c r="B16" s="161">
        <v>5403751.5099297734</v>
      </c>
      <c r="D16" s="162">
        <v>2.5013009765068421E-2</v>
      </c>
      <c r="E16" s="161">
        <f>-B16*D16</f>
        <v>-135164.08928587666</v>
      </c>
      <c r="G16" s="274">
        <v>0</v>
      </c>
      <c r="H16" s="274">
        <v>0</v>
      </c>
      <c r="I16" s="274">
        <v>0.57572148599092077</v>
      </c>
      <c r="J16" s="274">
        <v>5.2656888671128589E-2</v>
      </c>
      <c r="K16" s="274">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7">
        <v>0</v>
      </c>
      <c r="Y16" s="207">
        <v>0</v>
      </c>
      <c r="Z16" s="207">
        <v>0</v>
      </c>
      <c r="AA16" s="207">
        <v>0</v>
      </c>
      <c r="AB16" s="207">
        <v>0</v>
      </c>
      <c r="AD16" s="208">
        <f>$O16*'CAP 20.5 - Ret Allocation'!H10</f>
        <v>0</v>
      </c>
      <c r="AE16" s="208">
        <f>$O16*'CAP 20.5 - Ret Allocation'!I10</f>
        <v>676866.12026098545</v>
      </c>
      <c r="AF16" s="208">
        <f>$O16*'CAP 20.5 - Ret Allocation'!J10</f>
        <v>1872833.9302712746</v>
      </c>
      <c r="AG16" s="208">
        <f>$O16*'CAP 20.5 - Ret Allocation'!K10</f>
        <v>561355.79869019066</v>
      </c>
      <c r="AH16" s="208">
        <f>$O16*'CAP 20.5 - Ret Allocation'!L10</f>
        <v>0</v>
      </c>
      <c r="AJ16" s="207">
        <v>0</v>
      </c>
      <c r="AK16" s="207">
        <v>0</v>
      </c>
      <c r="AL16" s="207">
        <v>0</v>
      </c>
      <c r="AM16" s="207">
        <v>0</v>
      </c>
      <c r="AN16" s="207">
        <v>0</v>
      </c>
      <c r="AP16" s="208">
        <f>$T16*'CAP 20.5 - Ret Allocation'!H10</f>
        <v>0</v>
      </c>
      <c r="AQ16" s="208">
        <f>$T16*'CAP 20.5 - Ret Allocation'!I10</f>
        <v>-16930.458875732005</v>
      </c>
      <c r="AR16" s="208">
        <f>$T16*'CAP 20.5 - Ret Allocation'!J10</f>
        <v>-46845.213386226867</v>
      </c>
      <c r="AS16" s="208">
        <f>$T16*'CAP 20.5 - Ret Allocation'!K10</f>
        <v>-14041.19807431552</v>
      </c>
      <c r="AT16" s="208">
        <f>$T16*'CAP 20.5 - Ret Allocation'!L10</f>
        <v>0</v>
      </c>
    </row>
    <row r="17" spans="1:46">
      <c r="A17" s="160"/>
      <c r="B17" s="161"/>
      <c r="E17" s="161"/>
      <c r="G17" s="274"/>
      <c r="H17" s="274"/>
      <c r="I17" s="274"/>
      <c r="J17" s="274"/>
      <c r="K17" s="274"/>
      <c r="M17" s="161"/>
      <c r="N17" s="161"/>
      <c r="O17" s="161"/>
      <c r="P17" s="161"/>
      <c r="Q17" s="161"/>
      <c r="R17" s="161"/>
      <c r="S17" s="161"/>
      <c r="T17" s="161"/>
      <c r="U17" s="161"/>
      <c r="V17" s="161"/>
    </row>
    <row r="18" spans="1:46">
      <c r="A18" s="160" t="s">
        <v>48</v>
      </c>
      <c r="B18" s="161">
        <v>91626.82416656478</v>
      </c>
      <c r="D18" s="162">
        <v>1.0346482300806698E-2</v>
      </c>
      <c r="E18" s="161">
        <f>-B18*D18</f>
        <v>-948.01531451848996</v>
      </c>
      <c r="G18" s="274">
        <v>0</v>
      </c>
      <c r="H18" s="274">
        <v>0</v>
      </c>
      <c r="I18" s="274">
        <v>0.65588000000000002</v>
      </c>
      <c r="J18" s="274">
        <v>0.24762000000000001</v>
      </c>
      <c r="K18" s="274">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7">
        <v>0</v>
      </c>
      <c r="Y18" s="207">
        <v>0</v>
      </c>
      <c r="Z18" s="207">
        <v>0</v>
      </c>
      <c r="AA18" s="207">
        <v>0</v>
      </c>
      <c r="AB18" s="207">
        <v>0</v>
      </c>
      <c r="AD18" s="208">
        <f>$O18*'CAP 20.5 - Ret Allocation'!H11</f>
        <v>0</v>
      </c>
      <c r="AE18" s="208">
        <f>$O18*'CAP 20.5 - Ret Allocation'!I11</f>
        <v>60096.201434366507</v>
      </c>
      <c r="AF18" s="208">
        <f>$O18*'CAP 20.5 - Ret Allocation'!J11</f>
        <v>0</v>
      </c>
      <c r="AG18" s="208">
        <f>$O18*'CAP 20.5 - Ret Allocation'!K11</f>
        <v>0</v>
      </c>
      <c r="AH18" s="208">
        <f>$O18*'CAP 20.5 - Ret Allocation'!L11</f>
        <v>0</v>
      </c>
      <c r="AJ18" s="207">
        <v>0</v>
      </c>
      <c r="AK18" s="207">
        <v>0</v>
      </c>
      <c r="AL18" s="207">
        <v>0</v>
      </c>
      <c r="AM18" s="207">
        <v>0</v>
      </c>
      <c r="AN18" s="207">
        <v>0</v>
      </c>
      <c r="AP18" s="208">
        <f>$T18*'CAP 20.5 - Ret Allocation'!H11</f>
        <v>0</v>
      </c>
      <c r="AQ18" s="208">
        <f>$T18*'CAP 20.5 - Ret Allocation'!I11</f>
        <v>-621.78428448638726</v>
      </c>
      <c r="AR18" s="208">
        <f>$T18*'CAP 20.5 - Ret Allocation'!J11</f>
        <v>0</v>
      </c>
      <c r="AS18" s="208">
        <f>$T18*'CAP 20.5 - Ret Allocation'!K11</f>
        <v>0</v>
      </c>
      <c r="AT18" s="208">
        <f>$T18*'CAP 20.5 - Ret Allocation'!L11</f>
        <v>0</v>
      </c>
    </row>
    <row r="19" spans="1:46">
      <c r="A19" s="160"/>
      <c r="B19" s="161"/>
      <c r="E19" s="161"/>
      <c r="G19" s="274"/>
      <c r="H19" s="274"/>
      <c r="I19" s="274"/>
      <c r="J19" s="274"/>
      <c r="K19" s="274"/>
      <c r="M19" s="161"/>
      <c r="N19" s="161"/>
      <c r="O19" s="161"/>
      <c r="P19" s="161"/>
      <c r="Q19" s="161"/>
      <c r="R19" s="161"/>
      <c r="S19" s="161"/>
      <c r="T19" s="161"/>
      <c r="U19" s="161"/>
      <c r="V19" s="161"/>
    </row>
    <row r="20" spans="1:46">
      <c r="A20" s="160" t="s">
        <v>42</v>
      </c>
      <c r="B20" s="161">
        <v>17597774</v>
      </c>
      <c r="D20" s="158" t="s">
        <v>530</v>
      </c>
      <c r="E20" s="161">
        <v>-793848</v>
      </c>
      <c r="G20" s="313" t="s">
        <v>531</v>
      </c>
      <c r="H20" s="313"/>
      <c r="I20" s="313"/>
      <c r="J20" s="313"/>
      <c r="K20" s="313"/>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8">
        <f>$M20*'CAP 20.5 - Ret Allocation'!C15</f>
        <v>7060386.6540053971</v>
      </c>
      <c r="Y20" s="208">
        <f>$M20*'CAP 20.5 - Ret Allocation'!D15</f>
        <v>0</v>
      </c>
      <c r="Z20" s="208">
        <f>$M20*'CAP 20.5 - Ret Allocation'!E15</f>
        <v>0</v>
      </c>
      <c r="AA20" s="208">
        <f>$M20*'CAP 20.5 - Ret Allocation'!F15</f>
        <v>0</v>
      </c>
      <c r="AB20" s="208">
        <f>$M20*'CAP 20.5 - Ret Allocation'!G15</f>
        <v>1338361.8510826027</v>
      </c>
      <c r="AD20" s="208">
        <f>$O20*'CAP 20.5 - Ret Allocation'!H15</f>
        <v>1992156.9057801994</v>
      </c>
      <c r="AE20" s="208">
        <f>$O20*'CAP 20.5 - Ret Allocation'!I15</f>
        <v>0</v>
      </c>
      <c r="AF20" s="208">
        <f>$O20*'CAP 20.5 - Ret Allocation'!J15</f>
        <v>0</v>
      </c>
      <c r="AG20" s="208">
        <f>$O20*'CAP 20.5 - Ret Allocation'!K15</f>
        <v>0</v>
      </c>
      <c r="AH20" s="208">
        <f>$O20*'CAP 20.5 - Ret Allocation'!L15</f>
        <v>377631.8401138006</v>
      </c>
      <c r="AJ20" s="208">
        <f>$R20*'CAP 20.5 - Ret Allocation'!C15</f>
        <v>-319236.70891392528</v>
      </c>
      <c r="AK20" s="208">
        <f>$R20*'CAP 20.5 - Ret Allocation'!D15</f>
        <v>0</v>
      </c>
      <c r="AL20" s="208">
        <f>$R20*'CAP 20.5 - Ret Allocation'!E15</f>
        <v>0</v>
      </c>
      <c r="AM20" s="208">
        <f>$R20*'CAP 20.5 - Ret Allocation'!F15</f>
        <v>0</v>
      </c>
      <c r="AN20" s="208">
        <f>$R20*'CAP 20.5 - Ret Allocation'!G15</f>
        <v>-60514.282519240689</v>
      </c>
      <c r="AP20" s="208">
        <f>$T20*'CAP 20.5 - Ret Allocation'!H15</f>
        <v>-100098.33660984701</v>
      </c>
      <c r="AQ20" s="208">
        <f>$T20*'CAP 20.5 - Ret Allocation'!I15</f>
        <v>0</v>
      </c>
      <c r="AR20" s="208">
        <f>$T20*'CAP 20.5 - Ret Allocation'!J15</f>
        <v>0</v>
      </c>
      <c r="AS20" s="208">
        <f>$T20*'CAP 20.5 - Ret Allocation'!K15</f>
        <v>0</v>
      </c>
      <c r="AT20" s="208">
        <f>$T20*'CAP 20.5 - Ret Allocation'!L15</f>
        <v>-18974.5691901227</v>
      </c>
    </row>
    <row r="21" spans="1:46">
      <c r="A21" s="160"/>
      <c r="B21" s="161"/>
      <c r="E21" s="161"/>
      <c r="G21" s="274"/>
      <c r="H21" s="274"/>
      <c r="I21" s="274"/>
      <c r="J21" s="274"/>
      <c r="K21" s="274"/>
      <c r="M21" s="161"/>
      <c r="N21" s="161"/>
      <c r="O21" s="161"/>
      <c r="P21" s="161"/>
      <c r="Q21" s="161"/>
      <c r="R21" s="161"/>
      <c r="S21" s="161"/>
      <c r="T21" s="161"/>
      <c r="U21" s="161"/>
      <c r="V21" s="161"/>
    </row>
    <row r="22" spans="1:46">
      <c r="A22" s="160" t="s">
        <v>12</v>
      </c>
      <c r="B22" s="161">
        <v>25220642</v>
      </c>
      <c r="D22" s="158" t="s">
        <v>530</v>
      </c>
      <c r="E22" s="161">
        <v>-1404995</v>
      </c>
      <c r="G22" s="313" t="s">
        <v>531</v>
      </c>
      <c r="H22" s="313"/>
      <c r="I22" s="313"/>
      <c r="J22" s="313"/>
      <c r="K22" s="313"/>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8">
        <f>$M22*'CAP 20.5 - Ret Allocation'!C12</f>
        <v>0</v>
      </c>
      <c r="Y22" s="208">
        <f>$M22*'CAP 20.5 - Ret Allocation'!D12</f>
        <v>1607935.436960388</v>
      </c>
      <c r="Z22" s="208">
        <f>$M22*'CAP 20.5 - Ret Allocation'!E12</f>
        <v>0</v>
      </c>
      <c r="AA22" s="208">
        <f>$M22*'CAP 20.5 - Ret Allocation'!F12</f>
        <v>4721178.2235757569</v>
      </c>
      <c r="AB22" s="208">
        <f>$M22*'CAP 20.5 - Ret Allocation'!G12</f>
        <v>7430174.522845855</v>
      </c>
      <c r="AD22" s="208">
        <f>$O22*'CAP 20.5 - Ret Allocation'!H12</f>
        <v>0</v>
      </c>
      <c r="AE22" s="208">
        <f>$O22*'CAP 20.5 - Ret Allocation'!I12</f>
        <v>363646.60499921668</v>
      </c>
      <c r="AF22" s="208">
        <f>$O22*'CAP 20.5 - Ret Allocation'!J12</f>
        <v>0</v>
      </c>
      <c r="AG22" s="208">
        <f>$O22*'CAP 20.5 - Ret Allocation'!K12</f>
        <v>847511.95087685308</v>
      </c>
      <c r="AH22" s="208">
        <f>$O22*'CAP 20.5 - Ret Allocation'!L12</f>
        <v>1675596.6502274303</v>
      </c>
      <c r="AJ22" s="208">
        <f>$R22*'CAP 20.5 - Ret Allocation'!C12</f>
        <v>0</v>
      </c>
      <c r="AK22" s="208">
        <f>$R22*'CAP 20.5 - Ret Allocation'!D12</f>
        <v>-86093.929318406183</v>
      </c>
      <c r="AL22" s="208">
        <f>$R22*'CAP 20.5 - Ret Allocation'!E12</f>
        <v>0</v>
      </c>
      <c r="AM22" s="208">
        <f>$R22*'CAP 20.5 - Ret Allocation'!F12</f>
        <v>-252786.75681686783</v>
      </c>
      <c r="AN22" s="208">
        <f>$R22*'CAP 20.5 - Ret Allocation'!G12</f>
        <v>-397834.95374825335</v>
      </c>
      <c r="AP22" s="208">
        <f>$T22*'CAP 20.5 - Ret Allocation'!H12</f>
        <v>0</v>
      </c>
      <c r="AQ22" s="208">
        <f>$T22*'CAP 20.5 - Ret Allocation'!I12</f>
        <v>-21129.217702594357</v>
      </c>
      <c r="AR22" s="208">
        <f>$T22*'CAP 20.5 - Ret Allocation'!J12</f>
        <v>0</v>
      </c>
      <c r="AS22" s="208">
        <f>$T22*'CAP 20.5 - Ret Allocation'!K12</f>
        <v>-49243.590533908755</v>
      </c>
      <c r="AT22" s="208">
        <f>$T22*'CAP 20.5 - Ret Allocation'!L12</f>
        <v>-97358.385635057668</v>
      </c>
    </row>
    <row r="23" spans="1:46">
      <c r="A23" s="160" t="s">
        <v>45</v>
      </c>
      <c r="B23" s="161">
        <v>581877.89869311347</v>
      </c>
      <c r="D23" s="163">
        <v>0.02</v>
      </c>
      <c r="E23" s="161">
        <f>-B23*D23</f>
        <v>-11637.557973862269</v>
      </c>
      <c r="G23" s="274">
        <v>0.48831999999999998</v>
      </c>
      <c r="H23" s="274">
        <v>0.21745999999999999</v>
      </c>
      <c r="I23" s="274">
        <v>0.14890999999999999</v>
      </c>
      <c r="J23" s="274">
        <v>5.6219999999999999E-2</v>
      </c>
      <c r="K23" s="274">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8">
        <f>$M23*'CAP 20.5 - Ret Allocation'!C9</f>
        <v>0</v>
      </c>
      <c r="Y23" s="208">
        <f>$M23*'CAP 20.5 - Ret Allocation'!D9</f>
        <v>156596.56529348018</v>
      </c>
      <c r="Z23" s="208">
        <f>$M23*'CAP 20.5 - Ret Allocation'!E9</f>
        <v>0</v>
      </c>
      <c r="AA23" s="208">
        <f>$M23*'CAP 20.5 - Ret Allocation'!F9</f>
        <v>127546.05019634098</v>
      </c>
      <c r="AB23" s="208">
        <f>$M23*'CAP 20.5 - Ret Allocation'!G9</f>
        <v>0</v>
      </c>
      <c r="AD23" s="208">
        <f>$O23*'CAP 20.5 - Ret Allocation'!H9</f>
        <v>0</v>
      </c>
      <c r="AE23" s="208">
        <f>$O23*'CAP 20.5 - Ret Allocation'!I9</f>
        <v>47753.101527383951</v>
      </c>
      <c r="AF23" s="208">
        <f>$O23*'CAP 20.5 - Ret Allocation'!J9</f>
        <v>0</v>
      </c>
      <c r="AG23" s="208">
        <f>$O23*'CAP 20.5 - Ret Allocation'!K9</f>
        <v>38894.336367007578</v>
      </c>
      <c r="AH23" s="208">
        <f>$O23*'CAP 20.5 - Ret Allocation'!L9</f>
        <v>0</v>
      </c>
      <c r="AJ23" s="208">
        <f>$R23*'CAP 20.5 - Ret Allocation'!C9</f>
        <v>0</v>
      </c>
      <c r="AK23" s="208">
        <f>$R23*'CAP 20.5 - Ret Allocation'!D9</f>
        <v>-3131.931305869603</v>
      </c>
      <c r="AL23" s="208">
        <f>$R23*'CAP 20.5 - Ret Allocation'!E9</f>
        <v>0</v>
      </c>
      <c r="AM23" s="208">
        <f>$R23*'CAP 20.5 - Ret Allocation'!F9</f>
        <v>-2550.9210039268191</v>
      </c>
      <c r="AN23" s="208">
        <f>$R23*'CAP 20.5 - Ret Allocation'!G9</f>
        <v>0</v>
      </c>
      <c r="AP23" s="208">
        <f>$T23*'CAP 20.5 - Ret Allocation'!H9</f>
        <v>0</v>
      </c>
      <c r="AQ23" s="208">
        <f>$T23*'CAP 20.5 - Ret Allocation'!I9</f>
        <v>-955.062030547679</v>
      </c>
      <c r="AR23" s="208">
        <f>$T23*'CAP 20.5 - Ret Allocation'!J9</f>
        <v>0</v>
      </c>
      <c r="AS23" s="208">
        <f>$T23*'CAP 20.5 - Ret Allocation'!K9</f>
        <v>-777.88672734015154</v>
      </c>
      <c r="AT23" s="208">
        <f>$T23*'CAP 20.5 - Ret Allocation'!L9</f>
        <v>0</v>
      </c>
    </row>
    <row r="24" spans="1:46">
      <c r="A24" s="160" t="s">
        <v>44</v>
      </c>
      <c r="B24" s="164">
        <v>759748.40843186865</v>
      </c>
      <c r="D24" s="163">
        <v>0.02</v>
      </c>
      <c r="E24" s="164">
        <f>-B24*D24</f>
        <v>-15194.968168637373</v>
      </c>
      <c r="G24" s="274">
        <v>0.48831999999999998</v>
      </c>
      <c r="H24" s="274">
        <v>0.21745999999999999</v>
      </c>
      <c r="I24" s="274">
        <v>0.14890999999999999</v>
      </c>
      <c r="J24" s="274">
        <v>5.6219999999999999E-2</v>
      </c>
      <c r="K24" s="274">
        <v>8.9090000000000003E-2</v>
      </c>
      <c r="M24" s="164">
        <f>B24*G24</f>
        <v>371000.34280545008</v>
      </c>
      <c r="N24" s="164">
        <f>B24*H24</f>
        <v>165214.88889759415</v>
      </c>
      <c r="O24" s="164">
        <f>B24*I24</f>
        <v>113134.13549958955</v>
      </c>
      <c r="P24" s="164">
        <f>B24*J24</f>
        <v>42713.055522039656</v>
      </c>
      <c r="Q24" s="164">
        <f>B24*K24</f>
        <v>67685.985707195185</v>
      </c>
      <c r="R24" s="164">
        <f>E24*G24</f>
        <v>-7420.006856109002</v>
      </c>
      <c r="S24" s="164">
        <f>E24*H24</f>
        <v>-3304.2977779518828</v>
      </c>
      <c r="T24" s="164">
        <f>E24*I24</f>
        <v>-2262.6827099917909</v>
      </c>
      <c r="U24" s="164">
        <f>E24*J24</f>
        <v>-854.26111044079312</v>
      </c>
      <c r="V24" s="164">
        <f>E24*K24</f>
        <v>-1353.7197141439037</v>
      </c>
      <c r="X24" s="210">
        <f>$M24*'CAP 20.5 - Ret Allocation'!C16</f>
        <v>0</v>
      </c>
      <c r="Y24" s="210">
        <f>$M24*'CAP 20.5 - Ret Allocation'!D16</f>
        <v>0</v>
      </c>
      <c r="Z24" s="210">
        <f>$M24*'CAP 20.5 - Ret Allocation'!E16</f>
        <v>0</v>
      </c>
      <c r="AA24" s="210">
        <f>$M24*'CAP 20.5 - Ret Allocation'!F16</f>
        <v>371000.34280545008</v>
      </c>
      <c r="AB24" s="210">
        <f>$M24*'CAP 20.5 - Ret Allocation'!G16</f>
        <v>0</v>
      </c>
      <c r="AD24" s="210">
        <f>$O24*'CAP 20.5 - Ret Allocation'!H16</f>
        <v>0</v>
      </c>
      <c r="AE24" s="210">
        <f>$O24*'CAP 20.5 - Ret Allocation'!I16</f>
        <v>0</v>
      </c>
      <c r="AF24" s="210">
        <f>$O24*'CAP 20.5 - Ret Allocation'!J16</f>
        <v>0</v>
      </c>
      <c r="AG24" s="210">
        <f>$O24*'CAP 20.5 - Ret Allocation'!K16</f>
        <v>113134.13549958955</v>
      </c>
      <c r="AH24" s="210">
        <f>$O24*'CAP 20.5 - Ret Allocation'!L16</f>
        <v>0</v>
      </c>
      <c r="AJ24" s="210">
        <f>$R24*'CAP 20.5 - Ret Allocation'!C16</f>
        <v>0</v>
      </c>
      <c r="AK24" s="210">
        <f>$R24*'CAP 20.5 - Ret Allocation'!D16</f>
        <v>0</v>
      </c>
      <c r="AL24" s="210">
        <f>$R24*'CAP 20.5 - Ret Allocation'!E16</f>
        <v>0</v>
      </c>
      <c r="AM24" s="210">
        <f>$R24*'CAP 20.5 - Ret Allocation'!F16</f>
        <v>-7420.006856109002</v>
      </c>
      <c r="AN24" s="210">
        <f>$R24*'CAP 20.5 - Ret Allocation'!G16</f>
        <v>0</v>
      </c>
      <c r="AP24" s="210">
        <f>$T24*'CAP 20.5 - Ret Allocation'!H16</f>
        <v>0</v>
      </c>
      <c r="AQ24" s="210">
        <f>$T24*'CAP 20.5 - Ret Allocation'!I16</f>
        <v>0</v>
      </c>
      <c r="AR24" s="210">
        <f>$T24*'CAP 20.5 - Ret Allocation'!J16</f>
        <v>0</v>
      </c>
      <c r="AS24" s="210">
        <f>$T24*'CAP 20.5 - Ret Allocation'!K16</f>
        <v>-2262.6827099917909</v>
      </c>
      <c r="AT24" s="210">
        <f>$T24*'CAP 20.5 - Ret Allocation'!L16</f>
        <v>0</v>
      </c>
    </row>
    <row r="25" spans="1:46">
      <c r="A25" s="160"/>
      <c r="B25" s="161"/>
      <c r="M25" s="161"/>
      <c r="N25" s="161"/>
      <c r="O25" s="161"/>
      <c r="P25" s="161"/>
      <c r="Q25" s="161"/>
      <c r="R25" s="161"/>
      <c r="S25" s="161"/>
      <c r="T25" s="161"/>
      <c r="U25" s="161"/>
      <c r="V25" s="161"/>
    </row>
    <row r="26" spans="1:46">
      <c r="A26" s="273" t="s">
        <v>889</v>
      </c>
      <c r="B26" s="262">
        <f>SUM(B4:B6,B8:B9,B12:B13,B16,B18,B20,B22:B24)</f>
        <v>73116198.899524555</v>
      </c>
      <c r="C26" s="262"/>
      <c r="D26" s="262"/>
      <c r="E26" s="262">
        <f>SUM(E4:E6,E8:E9,E12:E13,E16,E18,E20,E22:E24)</f>
        <v>-2913198.5264732772</v>
      </c>
      <c r="M26" s="263">
        <f>SUM(M4:M6,M8:M9,M12:M13,M16,M18,M20,M22:M24)</f>
        <v>38720111.162346423</v>
      </c>
      <c r="N26" s="263">
        <f t="shared" ref="N26:T26" si="9">SUM(N4:N6,N8:N9,N12:N13,N16,N18,N20,N22:N24)</f>
        <v>17933158.152161084</v>
      </c>
      <c r="O26" s="263">
        <f t="shared" si="9"/>
        <v>8627477.5760482978</v>
      </c>
      <c r="P26" s="263">
        <f t="shared" si="9"/>
        <v>2375755.4138481058</v>
      </c>
      <c r="Q26" s="263">
        <f t="shared" si="9"/>
        <v>5254226.305120646</v>
      </c>
      <c r="R26" s="263">
        <f t="shared" si="9"/>
        <v>-1504204.1186610549</v>
      </c>
      <c r="S26" s="263">
        <f>SUM(S4:S6,S8:S9,S12:S13,S16,S18,S20,S22:S24)</f>
        <v>-696094.6631174183</v>
      </c>
      <c r="T26" s="263">
        <f t="shared" si="9"/>
        <v>-369238.38576017087</v>
      </c>
      <c r="U26" s="263">
        <f t="shared" ref="U26:V26" si="10">SUM(U4:U24)</f>
        <v>-118994.99514183744</v>
      </c>
      <c r="V26" s="263">
        <f t="shared" si="10"/>
        <v>-224666.15610754574</v>
      </c>
      <c r="X26" s="263">
        <f>SUM(X4:X6,X8:X9,X12:X13,X16,X18,X20,X22:X24)</f>
        <v>7060386.6540053971</v>
      </c>
      <c r="Y26" s="263">
        <f>SUM(Y4:Y6,Y8:Y9,Y12:Y13,Y16,Y18,Y20,Y22:Y24)</f>
        <v>8607034.2684007771</v>
      </c>
      <c r="Z26" s="263">
        <f>SUM(Z4:Z6,Z8:Z9,Z12:Z13,Z16,Z18,Z20,Z22:Z24)</f>
        <v>3112616.2216021847</v>
      </c>
      <c r="AA26" s="263">
        <f>SUM(AA4:AA6,AA8:AA9,AA12:AA13,AA16,AA18,AA20,AA22:AA24)</f>
        <v>11171537.644409601</v>
      </c>
      <c r="AB26" s="263">
        <f>SUM(AB4:AB6,AB8:AB9,AB12:AB13,AB16,AB18,AB20,AB22:AB24)</f>
        <v>8768536.3739284575</v>
      </c>
      <c r="AD26" s="263">
        <f>SUM(AD4:AD6,AD8:AD9,AD12:AD13,AD16,AD18,AD20,AD22:AD24)</f>
        <v>1992156.9057801994</v>
      </c>
      <c r="AE26" s="263">
        <f t="shared" ref="AE26:AT26" si="11">SUM(AE4:AE6,AE8:AE9,AE12:AE13,AE16,AE18,AE20,AE22:AE24)</f>
        <v>1148362.0282219527</v>
      </c>
      <c r="AF26" s="263">
        <f t="shared" si="11"/>
        <v>1872833.9302712746</v>
      </c>
      <c r="AG26" s="263">
        <f t="shared" si="11"/>
        <v>1560896.2214336409</v>
      </c>
      <c r="AH26" s="263">
        <f t="shared" si="11"/>
        <v>2053228.4903412308</v>
      </c>
      <c r="AJ26" s="263">
        <f t="shared" si="11"/>
        <v>-319236.70891392528</v>
      </c>
      <c r="AK26" s="263">
        <f t="shared" si="11"/>
        <v>-268132.79571050999</v>
      </c>
      <c r="AL26" s="263">
        <f t="shared" si="11"/>
        <v>-67335.495753717041</v>
      </c>
      <c r="AM26" s="263">
        <f t="shared" si="11"/>
        <v>-410204.8754864317</v>
      </c>
      <c r="AN26" s="263">
        <f t="shared" si="11"/>
        <v>-458349.23626749404</v>
      </c>
      <c r="AP26" s="263">
        <f t="shared" si="11"/>
        <v>-100098.33660984701</v>
      </c>
      <c r="AQ26" s="263">
        <f t="shared" si="11"/>
        <v>-39636.522893360423</v>
      </c>
      <c r="AR26" s="263">
        <f t="shared" si="11"/>
        <v>-46845.213386226867</v>
      </c>
      <c r="AS26" s="263">
        <f t="shared" si="11"/>
        <v>-66325.358045556219</v>
      </c>
      <c r="AT26" s="263">
        <f t="shared" si="11"/>
        <v>-116332.95482518036</v>
      </c>
    </row>
    <row r="27" spans="1:46">
      <c r="M27" s="152"/>
      <c r="O27" s="152"/>
      <c r="R27" s="152"/>
      <c r="T27" s="152"/>
      <c r="AA27" s="264" t="s">
        <v>130</v>
      </c>
      <c r="AG27" s="264" t="s">
        <v>130</v>
      </c>
      <c r="AM27" s="264" t="s">
        <v>130</v>
      </c>
      <c r="AS27" s="264" t="s">
        <v>130</v>
      </c>
    </row>
    <row r="29" spans="1:46">
      <c r="M29" s="165"/>
    </row>
    <row r="30" spans="1:46">
      <c r="A30" s="206" t="s">
        <v>840</v>
      </c>
      <c r="T30" s="196"/>
    </row>
    <row r="31" spans="1:46">
      <c r="A31" s="261" t="s">
        <v>887</v>
      </c>
    </row>
    <row r="34" spans="2:2">
      <c r="B34" s="208"/>
    </row>
    <row r="35" spans="2:2">
      <c r="B35" s="208"/>
    </row>
    <row r="36" spans="2:2">
      <c r="B36" s="208"/>
    </row>
    <row r="37" spans="2:2">
      <c r="B37" s="208"/>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48" fitToWidth="2" orientation="landscape" r:id="rId1"/>
  <headerFooter>
    <oddHeader>&amp;L&amp;12Avista
Ms. Schultz Workpapers&amp;R&amp;12&amp;F
Workpaper Ref. &amp;A</oddHeader>
    <oddFooter>&amp;R&amp;12Page &amp;P of &amp;N</oddFooter>
  </headerFooter>
  <colBreaks count="1" manualBreakCount="1">
    <brk id="2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dimension ref="B4:N31"/>
  <sheetViews>
    <sheetView zoomScaleNormal="100" workbookViewId="0"/>
  </sheetViews>
  <sheetFormatPr defaultRowHeight="13.2"/>
  <cols>
    <col min="2" max="2" width="39.6640625" bestFit="1" customWidth="1"/>
    <col min="3" max="3" width="21.6640625" style="202" bestFit="1" customWidth="1"/>
    <col min="4" max="4" width="21.33203125" style="202" bestFit="1" customWidth="1"/>
    <col min="5" max="5" width="23.5546875" style="202" bestFit="1" customWidth="1"/>
    <col min="6" max="6" width="9.5546875" style="202" bestFit="1" customWidth="1"/>
    <col min="7" max="7" width="17.33203125" style="202" bestFit="1" customWidth="1"/>
    <col min="8" max="8" width="21.6640625" style="202" bestFit="1" customWidth="1"/>
    <col min="9" max="9" width="21.33203125" style="202" bestFit="1" customWidth="1"/>
    <col min="10" max="10" width="23.5546875" style="202" bestFit="1" customWidth="1"/>
    <col min="11" max="11" width="9.5546875" style="202" bestFit="1" customWidth="1"/>
    <col min="12" max="12" width="17.33203125" style="202" bestFit="1" customWidth="1"/>
    <col min="13" max="14" width="15.33203125" style="202" customWidth="1"/>
  </cols>
  <sheetData>
    <row r="4" spans="2:14">
      <c r="C4" s="201" t="s">
        <v>834</v>
      </c>
    </row>
    <row r="5" spans="2:14" ht="66">
      <c r="C5" s="202" t="s">
        <v>836</v>
      </c>
      <c r="H5" s="202" t="s">
        <v>839</v>
      </c>
      <c r="M5" s="204" t="s">
        <v>837</v>
      </c>
      <c r="N5" s="204" t="s">
        <v>838</v>
      </c>
    </row>
    <row r="6" spans="2:14">
      <c r="B6" s="146" t="s">
        <v>835</v>
      </c>
      <c r="C6" s="204" t="s">
        <v>798</v>
      </c>
      <c r="D6" s="204" t="s">
        <v>731</v>
      </c>
      <c r="E6" s="204" t="s">
        <v>53</v>
      </c>
      <c r="F6" s="204" t="s">
        <v>583</v>
      </c>
      <c r="G6" s="204" t="s">
        <v>782</v>
      </c>
      <c r="H6" s="204" t="s">
        <v>798</v>
      </c>
      <c r="I6" s="204" t="s">
        <v>731</v>
      </c>
      <c r="J6" s="204" t="s">
        <v>53</v>
      </c>
      <c r="K6" s="204" t="s">
        <v>583</v>
      </c>
      <c r="L6" s="204" t="s">
        <v>782</v>
      </c>
      <c r="M6" s="204"/>
      <c r="N6" s="204"/>
    </row>
    <row r="7" spans="2:14">
      <c r="B7" s="200" t="s">
        <v>504</v>
      </c>
      <c r="C7" s="205">
        <v>0</v>
      </c>
      <c r="D7" s="205">
        <v>6.8886234492369192E-2</v>
      </c>
      <c r="E7" s="205">
        <v>9.6036161672890974E-2</v>
      </c>
      <c r="F7" s="205">
        <v>0.83507760383473972</v>
      </c>
      <c r="G7" s="205">
        <v>0</v>
      </c>
      <c r="H7" s="205" t="e">
        <v>#DIV/0!</v>
      </c>
      <c r="I7" s="205" t="e">
        <v>#DIV/0!</v>
      </c>
      <c r="J7" s="205" t="e">
        <v>#DIV/0!</v>
      </c>
      <c r="K7" s="205" t="e">
        <v>#DIV/0!</v>
      </c>
      <c r="L7" s="205" t="e">
        <v>#DIV/0!</v>
      </c>
      <c r="M7" s="205">
        <v>1</v>
      </c>
      <c r="N7" s="205" t="e">
        <v>#DIV/0!</v>
      </c>
    </row>
    <row r="8" spans="2:14">
      <c r="B8" s="200" t="s">
        <v>505</v>
      </c>
      <c r="C8" s="205">
        <v>0</v>
      </c>
      <c r="D8" s="205">
        <v>0.25082532537307978</v>
      </c>
      <c r="E8" s="205">
        <v>0.54578286643770169</v>
      </c>
      <c r="F8" s="205">
        <v>0.20339180818921859</v>
      </c>
      <c r="G8" s="205">
        <v>0</v>
      </c>
      <c r="H8" s="205" t="e">
        <v>#DIV/0!</v>
      </c>
      <c r="I8" s="205" t="e">
        <v>#DIV/0!</v>
      </c>
      <c r="J8" s="205" t="e">
        <v>#DIV/0!</v>
      </c>
      <c r="K8" s="205" t="e">
        <v>#DIV/0!</v>
      </c>
      <c r="L8" s="205" t="e">
        <v>#DIV/0!</v>
      </c>
      <c r="M8" s="205">
        <v>1</v>
      </c>
      <c r="N8" s="205" t="e">
        <v>#DIV/0!</v>
      </c>
    </row>
    <row r="9" spans="2:14">
      <c r="B9" s="200" t="s">
        <v>45</v>
      </c>
      <c r="C9" s="205">
        <v>0</v>
      </c>
      <c r="D9" s="205">
        <v>0.55111960246980241</v>
      </c>
      <c r="E9" s="205">
        <v>0</v>
      </c>
      <c r="F9" s="205">
        <v>0.44888039753019748</v>
      </c>
      <c r="G9" s="205">
        <v>0</v>
      </c>
      <c r="H9" s="205">
        <v>0</v>
      </c>
      <c r="I9" s="205">
        <v>0.55111960246980241</v>
      </c>
      <c r="J9" s="205">
        <v>0</v>
      </c>
      <c r="K9" s="205">
        <v>0.44888039753019765</v>
      </c>
      <c r="L9" s="205">
        <v>0</v>
      </c>
      <c r="M9" s="205">
        <v>1</v>
      </c>
      <c r="N9" s="205">
        <v>1</v>
      </c>
    </row>
    <row r="10" spans="2:14">
      <c r="B10" s="200" t="s">
        <v>47</v>
      </c>
      <c r="C10" s="205" t="e">
        <v>#DIV/0!</v>
      </c>
      <c r="D10" s="205" t="e">
        <v>#DIV/0!</v>
      </c>
      <c r="E10" s="205" t="e">
        <v>#DIV/0!</v>
      </c>
      <c r="F10" s="205" t="e">
        <v>#DIV/0!</v>
      </c>
      <c r="G10" s="205" t="e">
        <v>#DIV/0!</v>
      </c>
      <c r="H10" s="205">
        <v>0</v>
      </c>
      <c r="I10" s="205">
        <v>0.21756797468941461</v>
      </c>
      <c r="J10" s="205">
        <v>0.60199302778166253</v>
      </c>
      <c r="K10" s="205">
        <v>0.18043899752892278</v>
      </c>
      <c r="L10" s="205">
        <v>0</v>
      </c>
      <c r="M10" s="205" t="e">
        <v>#DIV/0!</v>
      </c>
      <c r="N10" s="205">
        <v>1</v>
      </c>
    </row>
    <row r="11" spans="2:14">
      <c r="B11" s="200" t="s">
        <v>48</v>
      </c>
      <c r="C11" s="205" t="e">
        <v>#DIV/0!</v>
      </c>
      <c r="D11" s="205" t="e">
        <v>#DIV/0!</v>
      </c>
      <c r="E11" s="205" t="e">
        <v>#DIV/0!</v>
      </c>
      <c r="F11" s="205" t="e">
        <v>#DIV/0!</v>
      </c>
      <c r="G11" s="205" t="e">
        <v>#DIV/0!</v>
      </c>
      <c r="H11" s="205">
        <v>0</v>
      </c>
      <c r="I11" s="205">
        <v>1</v>
      </c>
      <c r="J11" s="205">
        <v>0</v>
      </c>
      <c r="K11" s="205">
        <v>0</v>
      </c>
      <c r="L11" s="205">
        <v>0</v>
      </c>
      <c r="M11" s="205" t="e">
        <v>#DIV/0!</v>
      </c>
      <c r="N11" s="205">
        <v>1</v>
      </c>
    </row>
    <row r="12" spans="2:14">
      <c r="B12" s="200" t="s">
        <v>12</v>
      </c>
      <c r="C12" s="205">
        <v>0</v>
      </c>
      <c r="D12" s="205">
        <v>0.11686181839714627</v>
      </c>
      <c r="E12" s="205">
        <v>0</v>
      </c>
      <c r="F12" s="205">
        <v>0.3431266327627206</v>
      </c>
      <c r="G12" s="205">
        <v>0.54001154884013303</v>
      </c>
      <c r="H12" s="205">
        <v>0</v>
      </c>
      <c r="I12" s="205">
        <v>0.12597071072405255</v>
      </c>
      <c r="J12" s="205">
        <v>0</v>
      </c>
      <c r="K12" s="205">
        <v>0.29358635920529347</v>
      </c>
      <c r="L12" s="205">
        <v>0.58044293007065406</v>
      </c>
      <c r="M12" s="205">
        <v>1</v>
      </c>
      <c r="N12" s="205">
        <v>1</v>
      </c>
    </row>
    <row r="13" spans="2:14">
      <c r="B13" s="200" t="s">
        <v>506</v>
      </c>
      <c r="C13" s="205">
        <v>0</v>
      </c>
      <c r="D13" s="205">
        <v>0.53573887556486</v>
      </c>
      <c r="E13" s="205">
        <v>0.30340509028819468</v>
      </c>
      <c r="F13" s="205">
        <v>0.1608560341469453</v>
      </c>
      <c r="G13" s="205">
        <v>0</v>
      </c>
      <c r="H13" s="205" t="e">
        <v>#DIV/0!</v>
      </c>
      <c r="I13" s="205" t="e">
        <v>#DIV/0!</v>
      </c>
      <c r="J13" s="205" t="e">
        <v>#DIV/0!</v>
      </c>
      <c r="K13" s="205" t="e">
        <v>#DIV/0!</v>
      </c>
      <c r="L13" s="205" t="e">
        <v>#DIV/0!</v>
      </c>
      <c r="M13" s="205">
        <v>1</v>
      </c>
      <c r="N13" s="205" t="e">
        <v>#DIV/0!</v>
      </c>
    </row>
    <row r="14" spans="2:14">
      <c r="B14" s="200" t="s">
        <v>507</v>
      </c>
      <c r="C14" s="205">
        <v>0</v>
      </c>
      <c r="D14" s="205">
        <v>0</v>
      </c>
      <c r="E14" s="205">
        <v>0</v>
      </c>
      <c r="F14" s="205">
        <v>1</v>
      </c>
      <c r="G14" s="205">
        <v>0</v>
      </c>
      <c r="H14" s="205" t="e">
        <v>#DIV/0!</v>
      </c>
      <c r="I14" s="205" t="e">
        <v>#DIV/0!</v>
      </c>
      <c r="J14" s="205" t="e">
        <v>#DIV/0!</v>
      </c>
      <c r="K14" s="205" t="e">
        <v>#DIV/0!</v>
      </c>
      <c r="L14" s="205" t="e">
        <v>#DIV/0!</v>
      </c>
      <c r="M14" s="205">
        <v>1</v>
      </c>
      <c r="N14" s="205" t="e">
        <v>#DIV/0!</v>
      </c>
    </row>
    <row r="15" spans="2:14">
      <c r="B15" s="200" t="s">
        <v>42</v>
      </c>
      <c r="C15" s="205">
        <v>0.84064746667056212</v>
      </c>
      <c r="D15" s="205">
        <v>0</v>
      </c>
      <c r="E15" s="205">
        <v>0</v>
      </c>
      <c r="F15" s="205">
        <v>0</v>
      </c>
      <c r="G15" s="205">
        <v>0.15935253332943797</v>
      </c>
      <c r="H15" s="205">
        <v>0.84064746667056212</v>
      </c>
      <c r="I15" s="205">
        <v>0</v>
      </c>
      <c r="J15" s="205">
        <v>0</v>
      </c>
      <c r="K15" s="205">
        <v>0</v>
      </c>
      <c r="L15" s="205">
        <v>0.15935253332943797</v>
      </c>
      <c r="M15" s="205">
        <v>1</v>
      </c>
      <c r="N15" s="205">
        <v>1</v>
      </c>
    </row>
    <row r="16" spans="2:14">
      <c r="B16" s="200" t="s">
        <v>44</v>
      </c>
      <c r="C16" s="205">
        <v>0</v>
      </c>
      <c r="D16" s="205">
        <v>0</v>
      </c>
      <c r="E16" s="205">
        <v>0</v>
      </c>
      <c r="F16" s="205">
        <v>1</v>
      </c>
      <c r="G16" s="205">
        <v>0</v>
      </c>
      <c r="H16" s="205">
        <v>0</v>
      </c>
      <c r="I16" s="205">
        <v>0</v>
      </c>
      <c r="J16" s="205">
        <v>0</v>
      </c>
      <c r="K16" s="205">
        <v>1</v>
      </c>
      <c r="L16" s="205">
        <v>0</v>
      </c>
      <c r="M16" s="205">
        <v>1</v>
      </c>
      <c r="N16" s="205">
        <v>1</v>
      </c>
    </row>
    <row r="17" spans="2:14">
      <c r="B17" s="200" t="s">
        <v>245</v>
      </c>
      <c r="C17" s="205">
        <v>7.5542066504284203E-2</v>
      </c>
      <c r="D17" s="205">
        <v>0.16975683557965801</v>
      </c>
      <c r="E17" s="205">
        <v>0.25806087271059508</v>
      </c>
      <c r="F17" s="205">
        <v>0.40927045861935724</v>
      </c>
      <c r="G17" s="205">
        <v>8.7369766586105443E-2</v>
      </c>
      <c r="H17" s="205">
        <v>9.4339527631997072E-2</v>
      </c>
      <c r="I17" s="205">
        <v>0.20807832994333739</v>
      </c>
      <c r="J17" s="205">
        <v>0.37926528214984606</v>
      </c>
      <c r="K17" s="205">
        <v>0.20946669282280481</v>
      </c>
      <c r="L17" s="205">
        <v>0.10885016745201484</v>
      </c>
      <c r="M17" s="205">
        <v>1</v>
      </c>
      <c r="N17" s="205">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3"/>
      <c r="D29" s="203"/>
      <c r="E29" s="203"/>
      <c r="F29" s="203"/>
      <c r="G29" s="203"/>
    </row>
    <row r="30" spans="2:14">
      <c r="C30" s="203"/>
      <c r="D30" s="203"/>
      <c r="E30" s="203"/>
      <c r="F30" s="203"/>
      <c r="G30" s="203"/>
    </row>
    <row r="31" spans="2:14">
      <c r="C31" s="203"/>
      <c r="D31" s="203"/>
      <c r="E31" s="203"/>
      <c r="F31" s="203"/>
      <c r="G31" s="203"/>
    </row>
  </sheetData>
  <pageMargins left="0.7" right="0.7" top="0.75" bottom="0.75" header="0.3" footer="0.3"/>
  <pageSetup scale="48" orientation="landscape" horizontalDpi="1200" verticalDpi="1200" r:id="rId2"/>
  <headerFooter>
    <oddHeader>&amp;L&amp;12Avista
Ms. Schultz Workpapers&amp;R&amp;12&amp;F
Workpaper Ref. &amp;A</oddHeader>
    <oddFooter>&amp;R&amp;12Page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099F3347-7A2C-4FA7-A781-5AAA0CCF1D0C}"/>
</file>

<file path=customXml/itemProps2.xml><?xml version="1.0" encoding="utf-8"?>
<ds:datastoreItem xmlns:ds="http://schemas.openxmlformats.org/officeDocument/2006/customXml" ds:itemID="{D4DE36FC-4378-42A9-8BFA-1505FA8E97DE}"/>
</file>

<file path=customXml/itemProps3.xml><?xml version="1.0" encoding="utf-8"?>
<ds:datastoreItem xmlns:ds="http://schemas.openxmlformats.org/officeDocument/2006/customXml" ds:itemID="{1B0E713E-C6E1-4FE7-AE0B-BA21F76DB7E2}"/>
</file>

<file path=customXml/itemProps4.xml><?xml version="1.0" encoding="utf-8"?>
<ds:datastoreItem xmlns:ds="http://schemas.openxmlformats.org/officeDocument/2006/customXml" ds:itemID="{ADDAABDA-64EF-4BC1-89C6-EB6FF1792C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E-CAP SUMMARY</vt:lpstr>
      <vt:lpstr>G-CAP SUMMARY</vt:lpstr>
      <vt:lpstr>E-CAP 20 - Depr</vt:lpstr>
      <vt:lpstr>E-CAP 20.1 - Depreciation</vt:lpstr>
      <vt:lpstr>G-CAP 20 - Depr</vt:lpstr>
      <vt:lpstr>G-CAP 20.1 - Depreciation</vt:lpstr>
      <vt:lpstr>CAP 20.6 - O&amp;M Offsets</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2020-10-25T15:51:12Z</cp:lastPrinted>
  <dcterms:created xsi:type="dcterms:W3CDTF">2009-02-25T21:21:21Z</dcterms:created>
  <dcterms:modified xsi:type="dcterms:W3CDTF">2020-10-25T18:07:45Z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