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nyder\Documents\Bench_Requests_10-12\"/>
    </mc:Choice>
  </mc:AlternateContent>
  <bookViews>
    <workbookView xWindow="25080" yWindow="96" windowWidth="24396" windowHeight="11736"/>
  </bookViews>
  <sheets>
    <sheet name="Sheet1" sheetId="1" r:id="rId1"/>
  </sheets>
  <definedNames>
    <definedName name="_xlnm.Print_Titles" localSheetId="0">Sheet1!$A:$A</definedName>
  </definedNames>
  <calcPr calcId="152511"/>
</workbook>
</file>

<file path=xl/calcChain.xml><?xml version="1.0" encoding="utf-8"?>
<calcChain xmlns="http://schemas.openxmlformats.org/spreadsheetml/2006/main">
  <c r="G5" i="1" l="1"/>
  <c r="J8" i="1" l="1"/>
  <c r="E9" i="1"/>
  <c r="I9" i="1" s="1"/>
  <c r="E20" i="1"/>
  <c r="J20" i="1"/>
  <c r="Q24" i="1"/>
  <c r="Q11" i="1" l="1"/>
  <c r="D22" i="1" l="1"/>
  <c r="D21" i="1"/>
  <c r="D20" i="1"/>
  <c r="D9" i="1"/>
  <c r="D8" i="1"/>
  <c r="D7" i="1"/>
  <c r="D24" i="1" l="1"/>
  <c r="D11" i="1"/>
  <c r="C24" i="1"/>
  <c r="C11" i="1"/>
  <c r="J5" i="1" l="1"/>
  <c r="P5" i="1" s="1"/>
  <c r="S18" i="1" l="1"/>
  <c r="G18" i="1"/>
  <c r="F18" i="1"/>
  <c r="B18" i="1"/>
  <c r="D18" i="1" s="1"/>
  <c r="B5" i="1"/>
  <c r="D5" i="1" l="1"/>
  <c r="E5" i="1"/>
  <c r="I5" i="1" s="1"/>
  <c r="R5" i="1" s="1"/>
  <c r="T5" i="1" s="1"/>
  <c r="AA5" i="1" s="1"/>
  <c r="AC5" i="1" s="1"/>
  <c r="AB5" i="1" s="1"/>
  <c r="E18" i="1"/>
  <c r="J18" i="1" l="1"/>
  <c r="P18" i="1" s="1"/>
  <c r="I18" i="1"/>
  <c r="R18" i="1" l="1"/>
  <c r="T18" i="1" l="1"/>
  <c r="AA18" i="1" s="1"/>
  <c r="AC18" i="1" s="1"/>
  <c r="AB18" i="1" s="1"/>
  <c r="Z24" i="1"/>
  <c r="Y24" i="1"/>
  <c r="X24" i="1"/>
  <c r="W24" i="1"/>
  <c r="V24" i="1"/>
  <c r="S24" i="1"/>
  <c r="O24" i="1"/>
  <c r="N24" i="1"/>
  <c r="M24" i="1"/>
  <c r="L24" i="1"/>
  <c r="H24" i="1"/>
  <c r="G24" i="1"/>
  <c r="F24" i="1"/>
  <c r="B24" i="1"/>
  <c r="J22" i="1"/>
  <c r="P22" i="1" s="1"/>
  <c r="E22" i="1"/>
  <c r="I22" i="1" s="1"/>
  <c r="J21" i="1"/>
  <c r="P21" i="1" s="1"/>
  <c r="E21" i="1"/>
  <c r="I21" i="1" s="1"/>
  <c r="I20" i="1"/>
  <c r="E24" i="1" l="1"/>
  <c r="J24" i="1"/>
  <c r="P20" i="1"/>
  <c r="P24" i="1" s="1"/>
  <c r="R21" i="1"/>
  <c r="R22" i="1"/>
  <c r="I24" i="1"/>
  <c r="T22" i="1" l="1"/>
  <c r="AA22" i="1" s="1"/>
  <c r="AC22" i="1" s="1"/>
  <c r="AB22" i="1" s="1"/>
  <c r="T21" i="1"/>
  <c r="AA21" i="1" s="1"/>
  <c r="AC21" i="1" s="1"/>
  <c r="AB21" i="1" s="1"/>
  <c r="R20" i="1"/>
  <c r="T20" i="1" s="1"/>
  <c r="R24" i="1" l="1"/>
  <c r="T24" i="1" l="1"/>
  <c r="AA20" i="1"/>
  <c r="AC20" i="1" l="1"/>
  <c r="AA24" i="1"/>
  <c r="AC24" i="1" l="1"/>
  <c r="AB24" i="1" s="1"/>
  <c r="AB20" i="1"/>
  <c r="Z11" i="1"/>
  <c r="Y11" i="1"/>
  <c r="X11" i="1"/>
  <c r="W11" i="1"/>
  <c r="V11" i="1"/>
  <c r="S11" i="1"/>
  <c r="H11" i="1"/>
  <c r="N11" i="1"/>
  <c r="O11" i="1" l="1"/>
  <c r="M11" i="1"/>
  <c r="L11" i="1"/>
  <c r="J9" i="1"/>
  <c r="P9" i="1" s="1"/>
  <c r="P8" i="1"/>
  <c r="J7" i="1"/>
  <c r="P7" i="1" s="1"/>
  <c r="G11" i="1"/>
  <c r="P11" i="1" l="1"/>
  <c r="J11" i="1"/>
  <c r="E8" i="1" l="1"/>
  <c r="I8" i="1" s="1"/>
  <c r="R8" i="1" s="1"/>
  <c r="T8" i="1" s="1"/>
  <c r="E7" i="1"/>
  <c r="I7" i="1" s="1"/>
  <c r="B11" i="1"/>
  <c r="F11" i="1"/>
  <c r="E11" i="1" l="1"/>
  <c r="R7" i="1"/>
  <c r="T7" i="1" s="1"/>
  <c r="R9" i="1"/>
  <c r="T9" i="1" s="1"/>
  <c r="AA8" i="1"/>
  <c r="AC8" i="1" s="1"/>
  <c r="AB8" i="1" s="1"/>
  <c r="R11" i="1" l="1"/>
  <c r="AA9" i="1"/>
  <c r="I11" i="1"/>
  <c r="AA7" i="1" l="1"/>
  <c r="AC7" i="1" s="1"/>
  <c r="AB7" i="1" s="1"/>
  <c r="T11" i="1"/>
  <c r="AC9" i="1"/>
  <c r="AB9" i="1" s="1"/>
  <c r="AC11" i="1" l="1"/>
  <c r="AB11" i="1" s="1"/>
  <c r="AA11" i="1"/>
</calcChain>
</file>

<file path=xl/sharedStrings.xml><?xml version="1.0" encoding="utf-8"?>
<sst xmlns="http://schemas.openxmlformats.org/spreadsheetml/2006/main" count="126" uniqueCount="50">
  <si>
    <t>Rate Base 9.30.2014 AMA</t>
  </si>
  <si>
    <t>Plant</t>
  </si>
  <si>
    <t>A/D</t>
  </si>
  <si>
    <t>DFIT</t>
  </si>
  <si>
    <t>Rate Base</t>
  </si>
  <si>
    <t>Rate Base 12.31.2014 AMA</t>
  </si>
  <si>
    <t>Rate Base 12.31.2014 EOP</t>
  </si>
  <si>
    <t>2014 AMA-EOP Impact</t>
  </si>
  <si>
    <t>2014 Plant to 2015 AMA</t>
  </si>
  <si>
    <t>2014 New Revenue Plant</t>
  </si>
  <si>
    <t>2015 AMA Plant Adjustment</t>
  </si>
  <si>
    <t>Rate Base
12.31.2015
AMA</t>
  </si>
  <si>
    <t>2015 Retirements</t>
  </si>
  <si>
    <t>2014 New Revenue</t>
  </si>
  <si>
    <t>2014 Adjustment</t>
  </si>
  <si>
    <t>2015 Adjustment</t>
  </si>
  <si>
    <t>Rate Base 12.31.2015 EOP</t>
  </si>
  <si>
    <t>2015 AMA-EOP Impact</t>
  </si>
  <si>
    <t>2014 Plant to 2016 AMA</t>
  </si>
  <si>
    <t>2015 Plant Additions</t>
  </si>
  <si>
    <t>2016 Plant Retirements</t>
  </si>
  <si>
    <t>2016 Plant Additions</t>
  </si>
  <si>
    <t>2016 Adjustment</t>
  </si>
  <si>
    <t>Rate Base 12.31.2016 AMA</t>
  </si>
  <si>
    <t>Q4 AMA Bridge</t>
  </si>
  <si>
    <t>Depreciaton Expense</t>
  </si>
  <si>
    <t>Depreciation Expense</t>
  </si>
  <si>
    <t>12.31.15 EOP to 12.31.16 AMA</t>
  </si>
  <si>
    <t>Rate Base 9.30.2014 EOP</t>
  </si>
  <si>
    <t>Difference 9.30 AMA to EOP</t>
  </si>
  <si>
    <t xml:space="preserve">1) CAP Summary </t>
  </si>
  <si>
    <t>Calculation</t>
  </si>
  <si>
    <t>1) CAP Summary  (items divided by 2)</t>
  </si>
  <si>
    <t>Exhibit CRM-4</t>
  </si>
  <si>
    <t>Exhibit CRM-5</t>
  </si>
  <si>
    <t>1) CAP Summary, divided by two (except A/D, which is 50% of "Rate Base 12.31.2014 AMA" depreciation expenese)</t>
  </si>
  <si>
    <t>Derived from Staff_DR_143R2 Attachment B</t>
  </si>
  <si>
    <t xml:space="preserve">2015 EOP Adjustment </t>
  </si>
  <si>
    <t xml:space="preserve">Workpaper Reference </t>
  </si>
  <si>
    <t xml:space="preserve">Natural Gas 2014 Activity </t>
  </si>
  <si>
    <t xml:space="preserve">Natural Gas 2015 Activity </t>
  </si>
  <si>
    <t xml:space="preserve">Electric 2014 Activity </t>
  </si>
  <si>
    <t xml:space="preserve">Electric 2015 Activity </t>
  </si>
  <si>
    <t xml:space="preserve">Electric 2016 Activity </t>
  </si>
  <si>
    <t xml:space="preserve">Natural Gas  2016 Activity </t>
  </si>
  <si>
    <t>Derived from Staff_DR_143R2 Attachment A</t>
  </si>
  <si>
    <t>(1)</t>
  </si>
  <si>
    <t>(2)</t>
  </si>
  <si>
    <t>(1)  Agrees to Exhibit No. JSS-5 (Rebuttal Electric Cross Check Study). ADFIT update provided with response to Bench Request No. 12.</t>
  </si>
  <si>
    <t>(2)  Agrees to Exhibit No. JSS-6 (Rebuttal Natural Gas Cross Check Study). ADFIT update provided with response to Bench Request No. 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</si>
</sst>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Fill="1"/>
    <xf numFmtId="0" fontId="2" fillId="0" borderId="0" xfId="0" applyFont="1" applyFill="1" applyBorder="1"/>
    <xf numFmtId="164" fontId="2" fillId="0" borderId="0" xfId="1" applyNumberFormat="1" applyFont="1"/>
    <xf numFmtId="164" fontId="2" fillId="2" borderId="0" xfId="1" applyNumberFormat="1" applyFont="1" applyFill="1"/>
    <xf numFmtId="164" fontId="2" fillId="0" borderId="0" xfId="0" applyNumberFormat="1" applyFont="1"/>
    <xf numFmtId="0" fontId="2" fillId="0" borderId="0" xfId="0" applyFont="1"/>
    <xf numFmtId="164" fontId="2" fillId="2" borderId="0" xfId="0" applyNumberFormat="1" applyFont="1" applyFill="1"/>
    <xf numFmtId="164" fontId="2" fillId="0" borderId="0" xfId="1" applyNumberFormat="1" applyFont="1" applyFill="1"/>
    <xf numFmtId="0" fontId="3" fillId="0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64" fontId="2" fillId="3" borderId="0" xfId="0" applyNumberFormat="1" applyFont="1" applyFill="1"/>
    <xf numFmtId="0" fontId="3" fillId="0" borderId="0" xfId="0" applyFont="1"/>
    <xf numFmtId="0" fontId="3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wrapText="1"/>
    </xf>
    <xf numFmtId="164" fontId="2" fillId="0" borderId="0" xfId="0" applyNumberFormat="1" applyFont="1" applyFill="1"/>
    <xf numFmtId="0" fontId="3" fillId="0" borderId="0" xfId="0" applyFont="1" applyFill="1" applyBorder="1"/>
    <xf numFmtId="164" fontId="3" fillId="0" borderId="2" xfId="0" applyNumberFormat="1" applyFont="1" applyBorder="1"/>
    <xf numFmtId="164" fontId="3" fillId="3" borderId="2" xfId="0" applyNumberFormat="1" applyFont="1" applyFill="1" applyBorder="1"/>
    <xf numFmtId="164" fontId="3" fillId="2" borderId="2" xfId="0" applyNumberFormat="1" applyFont="1" applyFill="1" applyBorder="1"/>
    <xf numFmtId="164" fontId="3" fillId="0" borderId="2" xfId="1" applyNumberFormat="1" applyFont="1" applyBorder="1"/>
    <xf numFmtId="164" fontId="3" fillId="2" borderId="2" xfId="1" applyNumberFormat="1" applyFont="1" applyFill="1" applyBorder="1"/>
    <xf numFmtId="164" fontId="3" fillId="0" borderId="2" xfId="0" applyNumberFormat="1" applyFont="1" applyFill="1" applyBorder="1"/>
    <xf numFmtId="164" fontId="3" fillId="0" borderId="2" xfId="1" applyNumberFormat="1" applyFont="1" applyFill="1" applyBorder="1"/>
    <xf numFmtId="164" fontId="2" fillId="0" borderId="0" xfId="0" applyNumberFormat="1" applyFont="1" applyFill="1" applyBorder="1"/>
    <xf numFmtId="164" fontId="3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0" xfId="0" quotePrefix="1" applyFont="1" applyAlignment="1">
      <alignment horizontal="center"/>
    </xf>
    <xf numFmtId="164" fontId="3" fillId="4" borderId="2" xfId="1" applyNumberFormat="1" applyFont="1" applyFill="1" applyBorder="1"/>
    <xf numFmtId="0" fontId="2" fillId="0" borderId="6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"/>
  <sheetViews>
    <sheetView tabSelected="1" topLeftCell="J31" zoomScaleNormal="100" workbookViewId="0">
      <selection activeCell="O38" sqref="O38"/>
    </sheetView>
  </sheetViews>
  <sheetFormatPr defaultColWidth="9.109375" defaultRowHeight="13.2" x14ac:dyDescent="0.25"/>
  <cols>
    <col min="1" max="1" width="10.44140625" style="6" bestFit="1" customWidth="1"/>
    <col min="2" max="2" width="10.88671875" style="6" customWidth="1"/>
    <col min="3" max="3" width="14.44140625" style="6" bestFit="1" customWidth="1"/>
    <col min="4" max="4" width="13.33203125" style="6" customWidth="1"/>
    <col min="5" max="5" width="11.44140625" style="6" bestFit="1" customWidth="1"/>
    <col min="6" max="6" width="14.109375" style="6" bestFit="1" customWidth="1"/>
    <col min="7" max="7" width="14.5546875" style="6" customWidth="1"/>
    <col min="8" max="8" width="14" style="6" customWidth="1"/>
    <col min="9" max="9" width="13.33203125" style="6" customWidth="1"/>
    <col min="10" max="10" width="9.88671875" style="6" bestFit="1" customWidth="1"/>
    <col min="11" max="11" width="2.44140625" style="2" customWidth="1"/>
    <col min="12" max="12" width="18.109375" style="6" customWidth="1"/>
    <col min="13" max="13" width="10.33203125" style="6" customWidth="1"/>
    <col min="14" max="14" width="12.33203125" style="6" customWidth="1"/>
    <col min="15" max="15" width="12.88671875" style="6" customWidth="1"/>
    <col min="16" max="16" width="11.33203125" style="6" bestFit="1" customWidth="1"/>
    <col min="17" max="17" width="12.5546875" style="6" customWidth="1"/>
    <col min="18" max="18" width="13" style="6" customWidth="1"/>
    <col min="19" max="19" width="15.33203125" style="6" customWidth="1"/>
    <col min="20" max="20" width="11" style="6" bestFit="1" customWidth="1"/>
    <col min="21" max="21" width="1.33203125" style="2" customWidth="1"/>
    <col min="22" max="22" width="12.44140625" style="6" bestFit="1" customWidth="1"/>
    <col min="23" max="23" width="13.44140625" style="6" customWidth="1"/>
    <col min="24" max="24" width="13.33203125" style="6" customWidth="1"/>
    <col min="25" max="25" width="12.5546875" style="6" customWidth="1"/>
    <col min="26" max="26" width="9.6640625" style="6" customWidth="1"/>
    <col min="27" max="27" width="11.33203125" style="6" customWidth="1"/>
    <col min="28" max="28" width="13.5546875" style="1" customWidth="1"/>
    <col min="29" max="29" width="18" style="6" customWidth="1"/>
    <col min="30" max="16384" width="9.109375" style="6"/>
  </cols>
  <sheetData>
    <row r="1" spans="1:29" ht="13.8" thickBot="1" x14ac:dyDescent="0.3">
      <c r="A1" s="15"/>
    </row>
    <row r="2" spans="1:29" ht="13.8" thickBot="1" x14ac:dyDescent="0.3">
      <c r="A2" s="15"/>
      <c r="B2" s="43" t="s">
        <v>41</v>
      </c>
      <c r="C2" s="44"/>
      <c r="D2" s="44"/>
      <c r="E2" s="44"/>
      <c r="F2" s="44"/>
      <c r="G2" s="44"/>
      <c r="H2" s="44"/>
      <c r="I2" s="44"/>
      <c r="J2" s="45"/>
      <c r="L2" s="43" t="s">
        <v>42</v>
      </c>
      <c r="M2" s="44"/>
      <c r="N2" s="44"/>
      <c r="O2" s="44"/>
      <c r="P2" s="44"/>
      <c r="Q2" s="44"/>
      <c r="R2" s="44"/>
      <c r="S2" s="44"/>
      <c r="T2" s="45"/>
      <c r="V2" s="43" t="s">
        <v>43</v>
      </c>
      <c r="W2" s="44"/>
      <c r="X2" s="44"/>
      <c r="Y2" s="44"/>
      <c r="Z2" s="44"/>
      <c r="AA2" s="44"/>
      <c r="AB2" s="44"/>
      <c r="AC2" s="45"/>
    </row>
    <row r="3" spans="1:29" s="34" customFormat="1" ht="77.25" customHeight="1" x14ac:dyDescent="0.25">
      <c r="A3" s="35" t="s">
        <v>38</v>
      </c>
      <c r="B3" s="34" t="s">
        <v>30</v>
      </c>
      <c r="C3" s="34" t="s">
        <v>30</v>
      </c>
      <c r="D3" s="34" t="s">
        <v>31</v>
      </c>
      <c r="E3" s="34" t="s">
        <v>31</v>
      </c>
      <c r="F3" s="34" t="s">
        <v>33</v>
      </c>
      <c r="G3" s="34" t="s">
        <v>45</v>
      </c>
      <c r="H3" s="34" t="s">
        <v>30</v>
      </c>
      <c r="I3" s="34" t="s">
        <v>31</v>
      </c>
      <c r="J3" s="34" t="s">
        <v>31</v>
      </c>
      <c r="K3" s="21"/>
      <c r="L3" s="36" t="s">
        <v>35</v>
      </c>
      <c r="M3" s="36" t="s">
        <v>32</v>
      </c>
      <c r="N3" s="36" t="s">
        <v>32</v>
      </c>
      <c r="O3" s="36" t="s">
        <v>36</v>
      </c>
      <c r="P3" s="36" t="s">
        <v>31</v>
      </c>
      <c r="Q3" s="36" t="s">
        <v>31</v>
      </c>
      <c r="R3" s="36" t="s">
        <v>31</v>
      </c>
      <c r="S3" s="36" t="s">
        <v>30</v>
      </c>
      <c r="T3" s="36" t="s">
        <v>31</v>
      </c>
      <c r="U3" s="21"/>
      <c r="V3" s="36" t="s">
        <v>30</v>
      </c>
      <c r="W3" s="36" t="s">
        <v>30</v>
      </c>
      <c r="X3" s="36" t="s">
        <v>36</v>
      </c>
      <c r="Y3" s="36" t="s">
        <v>30</v>
      </c>
      <c r="Z3" s="36" t="s">
        <v>30</v>
      </c>
      <c r="AA3" s="36" t="s">
        <v>31</v>
      </c>
      <c r="AB3" s="37" t="s">
        <v>31</v>
      </c>
      <c r="AC3" s="36" t="s">
        <v>31</v>
      </c>
    </row>
    <row r="4" spans="1:29" ht="38.25" customHeight="1" x14ac:dyDescent="0.25">
      <c r="A4" s="9"/>
      <c r="B4" s="12" t="s">
        <v>0</v>
      </c>
      <c r="C4" s="12" t="s">
        <v>28</v>
      </c>
      <c r="D4" s="12" t="s">
        <v>29</v>
      </c>
      <c r="E4" s="13" t="s">
        <v>24</v>
      </c>
      <c r="F4" s="12" t="s">
        <v>5</v>
      </c>
      <c r="G4" s="12" t="s">
        <v>6</v>
      </c>
      <c r="H4" s="12" t="s">
        <v>13</v>
      </c>
      <c r="I4" s="10" t="s">
        <v>14</v>
      </c>
      <c r="J4" s="12" t="s">
        <v>7</v>
      </c>
      <c r="K4" s="17"/>
      <c r="L4" s="12" t="s">
        <v>8</v>
      </c>
      <c r="M4" s="12" t="s">
        <v>9</v>
      </c>
      <c r="N4" s="12" t="s">
        <v>12</v>
      </c>
      <c r="O4" s="12" t="s">
        <v>10</v>
      </c>
      <c r="P4" s="10" t="s">
        <v>15</v>
      </c>
      <c r="Q4" s="10" t="s">
        <v>37</v>
      </c>
      <c r="R4" s="13" t="s">
        <v>11</v>
      </c>
      <c r="S4" s="12" t="s">
        <v>16</v>
      </c>
      <c r="T4" s="12" t="s">
        <v>17</v>
      </c>
      <c r="U4" s="17"/>
      <c r="V4" s="13" t="s">
        <v>18</v>
      </c>
      <c r="W4" s="13" t="s">
        <v>9</v>
      </c>
      <c r="X4" s="13" t="s">
        <v>19</v>
      </c>
      <c r="Y4" s="13" t="s">
        <v>20</v>
      </c>
      <c r="Z4" s="13" t="s">
        <v>21</v>
      </c>
      <c r="AA4" s="11" t="s">
        <v>22</v>
      </c>
      <c r="AB4" s="13" t="s">
        <v>27</v>
      </c>
      <c r="AC4" s="13" t="s">
        <v>23</v>
      </c>
    </row>
    <row r="5" spans="1:29" ht="27" customHeight="1" x14ac:dyDescent="0.25">
      <c r="A5" s="21" t="s">
        <v>25</v>
      </c>
      <c r="B5" s="3">
        <f>63576+1261</f>
        <v>64837</v>
      </c>
      <c r="C5" s="3">
        <v>67992</v>
      </c>
      <c r="D5" s="3">
        <f>C5-B5</f>
        <v>3155</v>
      </c>
      <c r="E5" s="14">
        <f>F5-B5</f>
        <v>1125</v>
      </c>
      <c r="F5" s="3">
        <v>65962</v>
      </c>
      <c r="G5" s="3">
        <f>64695+1287</f>
        <v>65982</v>
      </c>
      <c r="H5" s="3">
        <v>0</v>
      </c>
      <c r="I5" s="4">
        <f>E5+H5</f>
        <v>1125</v>
      </c>
      <c r="J5" s="14">
        <f>G5-F5</f>
        <v>20</v>
      </c>
      <c r="K5" s="31"/>
      <c r="L5" s="3">
        <v>1427</v>
      </c>
      <c r="M5" s="3">
        <v>0</v>
      </c>
      <c r="N5" s="3">
        <v>-782</v>
      </c>
      <c r="O5" s="3">
        <v>5676.7381200000018</v>
      </c>
      <c r="P5" s="7">
        <f>SUM(J5,L5:O5)</f>
        <v>6341.7381200000018</v>
      </c>
      <c r="Q5" s="7">
        <v>10336</v>
      </c>
      <c r="R5" s="5">
        <f>B5+I5+P5</f>
        <v>72303.738119999995</v>
      </c>
      <c r="S5" s="3">
        <v>76318</v>
      </c>
      <c r="T5" s="22">
        <f>S5-R5</f>
        <v>4014.2618800000055</v>
      </c>
      <c r="U5" s="31"/>
      <c r="V5" s="3">
        <v>0</v>
      </c>
      <c r="W5" s="3">
        <v>0</v>
      </c>
      <c r="X5" s="3">
        <v>0</v>
      </c>
      <c r="Y5" s="3">
        <v>-675</v>
      </c>
      <c r="Z5" s="3">
        <v>2440</v>
      </c>
      <c r="AA5" s="7">
        <f>SUM(T5,V5:Z5)</f>
        <v>5779.2618800000055</v>
      </c>
      <c r="AB5" s="22">
        <f>AC5-S5</f>
        <v>1765</v>
      </c>
      <c r="AC5" s="5">
        <f>R5+AA5</f>
        <v>78083</v>
      </c>
    </row>
    <row r="6" spans="1:29" x14ac:dyDescent="0.25">
      <c r="A6" s="16"/>
      <c r="B6" s="17"/>
      <c r="C6" s="17"/>
      <c r="D6" s="17"/>
      <c r="E6" s="14"/>
      <c r="F6" s="17"/>
      <c r="G6" s="17"/>
      <c r="H6" s="17"/>
      <c r="I6" s="19"/>
      <c r="J6" s="14"/>
      <c r="K6" s="17"/>
      <c r="L6" s="17"/>
      <c r="M6" s="17"/>
      <c r="N6" s="17"/>
      <c r="O6" s="17"/>
      <c r="P6" s="19"/>
      <c r="Q6" s="19"/>
      <c r="R6" s="18"/>
      <c r="S6" s="17"/>
      <c r="T6" s="17"/>
      <c r="U6" s="17"/>
      <c r="V6" s="18"/>
      <c r="W6" s="18"/>
      <c r="X6" s="18"/>
      <c r="Y6" s="18"/>
      <c r="Z6" s="18"/>
      <c r="AA6" s="20"/>
      <c r="AB6" s="18"/>
      <c r="AC6" s="18"/>
    </row>
    <row r="7" spans="1:29" x14ac:dyDescent="0.25">
      <c r="A7" s="2" t="s">
        <v>1</v>
      </c>
      <c r="B7" s="3">
        <v>2242311</v>
      </c>
      <c r="C7" s="3">
        <v>2299701</v>
      </c>
      <c r="D7" s="3">
        <f t="shared" ref="D7:D9" si="0">C7-B7</f>
        <v>57390</v>
      </c>
      <c r="E7" s="14">
        <f>F7-B7</f>
        <v>18043</v>
      </c>
      <c r="F7" s="3">
        <v>2260354</v>
      </c>
      <c r="G7" s="3">
        <v>2321241</v>
      </c>
      <c r="H7" s="3">
        <v>-6524</v>
      </c>
      <c r="I7" s="4">
        <f>E7+H7</f>
        <v>11519</v>
      </c>
      <c r="J7" s="14">
        <f>G7-F7</f>
        <v>60887</v>
      </c>
      <c r="K7" s="31"/>
      <c r="L7" s="3">
        <v>-369</v>
      </c>
      <c r="M7" s="3">
        <v>0</v>
      </c>
      <c r="N7" s="3">
        <v>-10946.5</v>
      </c>
      <c r="O7" s="3">
        <v>98858</v>
      </c>
      <c r="P7" s="7">
        <f>SUM(J7,L7:O7)</f>
        <v>148429.5</v>
      </c>
      <c r="Q7" s="7">
        <v>188996</v>
      </c>
      <c r="R7" s="5">
        <f>B7+I7+P7</f>
        <v>2402259.5</v>
      </c>
      <c r="S7" s="3">
        <v>2503713</v>
      </c>
      <c r="T7" s="22">
        <f t="shared" ref="T7:T9" si="1">S7-R7</f>
        <v>101453.5</v>
      </c>
      <c r="U7" s="31"/>
      <c r="V7" s="3">
        <v>-738</v>
      </c>
      <c r="W7" s="3">
        <v>0</v>
      </c>
      <c r="X7" s="3">
        <v>0</v>
      </c>
      <c r="Y7" s="3">
        <v>-9522.5</v>
      </c>
      <c r="Z7" s="3">
        <v>58010.098466292577</v>
      </c>
      <c r="AA7" s="7">
        <f>SUM(T7,V7:Z7)</f>
        <v>149203.09846629258</v>
      </c>
      <c r="AB7" s="22">
        <f>AC7-S7</f>
        <v>47749.598466292489</v>
      </c>
      <c r="AC7" s="5">
        <f>R7+AA7</f>
        <v>2551462.5984662925</v>
      </c>
    </row>
    <row r="8" spans="1:29" x14ac:dyDescent="0.25">
      <c r="A8" s="2" t="s">
        <v>2</v>
      </c>
      <c r="B8" s="3">
        <v>-780322</v>
      </c>
      <c r="C8" s="3">
        <v>-806399</v>
      </c>
      <c r="D8" s="3">
        <f t="shared" si="0"/>
        <v>-26077</v>
      </c>
      <c r="E8" s="14">
        <f>F8-B8</f>
        <v>-7762</v>
      </c>
      <c r="F8" s="3">
        <v>-788084</v>
      </c>
      <c r="G8" s="3">
        <v>-804205</v>
      </c>
      <c r="H8" s="3">
        <v>186</v>
      </c>
      <c r="I8" s="4">
        <f>E8+H8</f>
        <v>-7576</v>
      </c>
      <c r="J8" s="14">
        <f>G8-F8</f>
        <v>-16121</v>
      </c>
      <c r="K8" s="31"/>
      <c r="L8" s="3">
        <v>-32991</v>
      </c>
      <c r="M8" s="8">
        <v>236</v>
      </c>
      <c r="N8" s="3">
        <v>10946.5</v>
      </c>
      <c r="O8" s="3">
        <v>-2838.3690600000009</v>
      </c>
      <c r="P8" s="7">
        <f>SUM(J8,L8:O8)</f>
        <v>-40767.869059999997</v>
      </c>
      <c r="Q8" s="7">
        <v>-49294</v>
      </c>
      <c r="R8" s="5">
        <f>B8+I8+P8</f>
        <v>-828665.86905999994</v>
      </c>
      <c r="S8" s="3">
        <v>-853313.73812000011</v>
      </c>
      <c r="T8" s="22">
        <f t="shared" si="1"/>
        <v>-24647.869060000172</v>
      </c>
      <c r="U8" s="31"/>
      <c r="V8" s="3">
        <v>-32991</v>
      </c>
      <c r="W8" s="8">
        <v>211</v>
      </c>
      <c r="X8" s="3">
        <v>-5237</v>
      </c>
      <c r="Y8" s="3">
        <v>9522.5</v>
      </c>
      <c r="Z8" s="3">
        <v>-1220.1542808252643</v>
      </c>
      <c r="AA8" s="7">
        <f>SUM(T8,V8:Z8)</f>
        <v>-54362.523340825435</v>
      </c>
      <c r="AB8" s="22">
        <f>AC8-S8</f>
        <v>-29714.654280825285</v>
      </c>
      <c r="AC8" s="5">
        <f>R8+AA8</f>
        <v>-883028.3924008254</v>
      </c>
    </row>
    <row r="9" spans="1:29" x14ac:dyDescent="0.25">
      <c r="A9" s="2" t="s">
        <v>3</v>
      </c>
      <c r="B9" s="8">
        <v>-244386</v>
      </c>
      <c r="C9" s="8">
        <v>-268905</v>
      </c>
      <c r="D9" s="3">
        <f t="shared" si="0"/>
        <v>-24519</v>
      </c>
      <c r="E9" s="14">
        <f>F9-B9</f>
        <v>-13380</v>
      </c>
      <c r="F9" s="8">
        <v>-257766</v>
      </c>
      <c r="G9" s="8">
        <v>-297520</v>
      </c>
      <c r="H9" s="3">
        <v>56</v>
      </c>
      <c r="I9" s="4">
        <f>E9+H9</f>
        <v>-13324</v>
      </c>
      <c r="J9" s="14">
        <f>G9-F9</f>
        <v>-39754</v>
      </c>
      <c r="K9" s="31"/>
      <c r="L9" s="3">
        <v>-1505</v>
      </c>
      <c r="M9" s="8">
        <v>141</v>
      </c>
      <c r="N9" s="3">
        <v>0</v>
      </c>
      <c r="O9" s="3">
        <v>-3842.5</v>
      </c>
      <c r="P9" s="7">
        <f>SUM(J9,L9:O9)</f>
        <v>-44960.5</v>
      </c>
      <c r="Q9" s="7">
        <v>-10413</v>
      </c>
      <c r="R9" s="5">
        <f>B9+I9+P9</f>
        <v>-302670.5</v>
      </c>
      <c r="S9" s="3">
        <v>-307877</v>
      </c>
      <c r="T9" s="22">
        <f t="shared" si="1"/>
        <v>-5206.5</v>
      </c>
      <c r="U9" s="31"/>
      <c r="V9" s="3">
        <v>-351.5</v>
      </c>
      <c r="W9" s="8">
        <v>113</v>
      </c>
      <c r="X9" s="3">
        <v>-5410.5</v>
      </c>
      <c r="Y9" s="3">
        <v>0</v>
      </c>
      <c r="Z9" s="3">
        <v>-1336</v>
      </c>
      <c r="AA9" s="7">
        <f>SUM(T9,V9:Z9)</f>
        <v>-12191.5</v>
      </c>
      <c r="AB9" s="22">
        <f>AC9-S9</f>
        <v>-6985</v>
      </c>
      <c r="AC9" s="5">
        <f>R9+AA9</f>
        <v>-314862</v>
      </c>
    </row>
    <row r="10" spans="1:29" s="1" customFormat="1" x14ac:dyDescent="0.25">
      <c r="A10" s="2"/>
      <c r="B10" s="8"/>
      <c r="C10" s="8"/>
      <c r="D10" s="8"/>
      <c r="E10" s="14"/>
      <c r="F10" s="8"/>
      <c r="G10" s="8"/>
      <c r="H10" s="8"/>
      <c r="I10" s="4"/>
      <c r="J10" s="14"/>
      <c r="K10" s="31"/>
      <c r="L10" s="8"/>
      <c r="M10" s="8"/>
      <c r="N10" s="8"/>
      <c r="O10" s="8"/>
      <c r="P10" s="4"/>
      <c r="Q10" s="4"/>
      <c r="R10" s="22"/>
      <c r="S10" s="8"/>
      <c r="T10" s="22"/>
      <c r="U10" s="31"/>
      <c r="V10" s="8"/>
      <c r="W10" s="8"/>
      <c r="X10" s="8"/>
      <c r="Y10" s="8"/>
      <c r="Z10" s="8"/>
      <c r="AA10" s="4"/>
      <c r="AB10" s="22"/>
      <c r="AC10" s="22"/>
    </row>
    <row r="11" spans="1:29" s="15" customFormat="1" ht="13.8" thickBot="1" x14ac:dyDescent="0.3">
      <c r="A11" s="23" t="s">
        <v>4</v>
      </c>
      <c r="B11" s="24">
        <f t="shared" ref="B11:V11" si="2">SUM(B7:B9)</f>
        <v>1217603</v>
      </c>
      <c r="C11" s="24">
        <f t="shared" si="2"/>
        <v>1224397</v>
      </c>
      <c r="D11" s="24">
        <f t="shared" si="2"/>
        <v>6794</v>
      </c>
      <c r="E11" s="25">
        <f t="shared" si="2"/>
        <v>-3099</v>
      </c>
      <c r="F11" s="24">
        <f t="shared" si="2"/>
        <v>1214504</v>
      </c>
      <c r="G11" s="24">
        <f t="shared" si="2"/>
        <v>1219516</v>
      </c>
      <c r="H11" s="24">
        <f t="shared" si="2"/>
        <v>-6282</v>
      </c>
      <c r="I11" s="26">
        <f t="shared" si="2"/>
        <v>-9381</v>
      </c>
      <c r="J11" s="25">
        <f t="shared" si="2"/>
        <v>5012</v>
      </c>
      <c r="K11" s="32"/>
      <c r="L11" s="24">
        <f t="shared" si="2"/>
        <v>-34865</v>
      </c>
      <c r="M11" s="24">
        <f t="shared" si="2"/>
        <v>377</v>
      </c>
      <c r="N11" s="24">
        <f t="shared" si="2"/>
        <v>0</v>
      </c>
      <c r="O11" s="24">
        <f t="shared" si="2"/>
        <v>92177.130940000003</v>
      </c>
      <c r="P11" s="26">
        <f t="shared" si="2"/>
        <v>62701.130940000003</v>
      </c>
      <c r="Q11" s="26">
        <f t="shared" si="2"/>
        <v>129289</v>
      </c>
      <c r="R11" s="24">
        <f t="shared" si="2"/>
        <v>1270923.1309400001</v>
      </c>
      <c r="S11" s="24">
        <f t="shared" si="2"/>
        <v>1342522.2618799999</v>
      </c>
      <c r="T11" s="29">
        <f t="shared" si="2"/>
        <v>71599.130939999828</v>
      </c>
      <c r="U11" s="32"/>
      <c r="V11" s="27">
        <f t="shared" si="2"/>
        <v>-34080.5</v>
      </c>
      <c r="W11" s="30">
        <f t="shared" ref="W11:AC11" si="3">SUM(W7:W9)</f>
        <v>324</v>
      </c>
      <c r="X11" s="27">
        <f t="shared" si="3"/>
        <v>-10647.5</v>
      </c>
      <c r="Y11" s="27">
        <f t="shared" si="3"/>
        <v>0</v>
      </c>
      <c r="Z11" s="27">
        <f t="shared" si="3"/>
        <v>55453.944185467313</v>
      </c>
      <c r="AA11" s="28">
        <f t="shared" si="3"/>
        <v>82649.075125467149</v>
      </c>
      <c r="AB11" s="29">
        <f>AC11-S11</f>
        <v>11049.944185467204</v>
      </c>
      <c r="AC11" s="40">
        <f t="shared" si="3"/>
        <v>1353572.2060654671</v>
      </c>
    </row>
    <row r="12" spans="1:29" x14ac:dyDescent="0.25">
      <c r="A12" s="1"/>
      <c r="AC12" s="39" t="s">
        <v>46</v>
      </c>
    </row>
    <row r="13" spans="1:29" ht="27" customHeight="1" thickBot="1" x14ac:dyDescent="0.3">
      <c r="A13" s="1"/>
      <c r="G13" s="5"/>
      <c r="Y13" s="41" t="s">
        <v>48</v>
      </c>
      <c r="Z13" s="41"/>
      <c r="AA13" s="41"/>
      <c r="AB13" s="41"/>
      <c r="AC13" s="41"/>
    </row>
    <row r="14" spans="1:29" ht="13.8" thickBot="1" x14ac:dyDescent="0.3">
      <c r="A14" s="15"/>
      <c r="B14" s="43" t="s">
        <v>39</v>
      </c>
      <c r="C14" s="44"/>
      <c r="D14" s="44"/>
      <c r="E14" s="44"/>
      <c r="F14" s="44"/>
      <c r="G14" s="44"/>
      <c r="H14" s="44"/>
      <c r="I14" s="44"/>
      <c r="J14" s="45"/>
      <c r="K14" s="33"/>
      <c r="L14" s="43" t="s">
        <v>40</v>
      </c>
      <c r="M14" s="44"/>
      <c r="N14" s="44"/>
      <c r="O14" s="44"/>
      <c r="P14" s="44"/>
      <c r="Q14" s="44"/>
      <c r="R14" s="44"/>
      <c r="S14" s="44"/>
      <c r="T14" s="45"/>
      <c r="U14" s="33"/>
      <c r="V14" s="43" t="s">
        <v>44</v>
      </c>
      <c r="W14" s="44"/>
      <c r="X14" s="44"/>
      <c r="Y14" s="44"/>
      <c r="Z14" s="44"/>
      <c r="AA14" s="44"/>
      <c r="AB14" s="44"/>
      <c r="AC14" s="45"/>
    </row>
    <row r="15" spans="1:29" s="34" customFormat="1" ht="79.5" customHeight="1" x14ac:dyDescent="0.25">
      <c r="A15" s="35" t="s">
        <v>38</v>
      </c>
      <c r="B15" s="34" t="s">
        <v>30</v>
      </c>
      <c r="C15" s="34" t="s">
        <v>30</v>
      </c>
      <c r="D15" s="34" t="s">
        <v>31</v>
      </c>
      <c r="E15" s="34" t="s">
        <v>31</v>
      </c>
      <c r="F15" s="34" t="s">
        <v>34</v>
      </c>
      <c r="G15" s="34" t="s">
        <v>45</v>
      </c>
      <c r="H15" s="34" t="s">
        <v>30</v>
      </c>
      <c r="I15" s="34" t="s">
        <v>31</v>
      </c>
      <c r="J15" s="34" t="s">
        <v>31</v>
      </c>
      <c r="K15" s="21"/>
      <c r="L15" s="36" t="s">
        <v>35</v>
      </c>
      <c r="M15" s="36" t="s">
        <v>32</v>
      </c>
      <c r="N15" s="36" t="s">
        <v>32</v>
      </c>
      <c r="O15" s="36" t="s">
        <v>36</v>
      </c>
      <c r="P15" s="36" t="s">
        <v>31</v>
      </c>
      <c r="Q15" s="36" t="s">
        <v>31</v>
      </c>
      <c r="R15" s="36" t="s">
        <v>31</v>
      </c>
      <c r="S15" s="36" t="s">
        <v>30</v>
      </c>
      <c r="T15" s="36" t="s">
        <v>31</v>
      </c>
      <c r="U15" s="38"/>
      <c r="V15" s="36" t="s">
        <v>30</v>
      </c>
      <c r="W15" s="36" t="s">
        <v>30</v>
      </c>
      <c r="X15" s="36" t="s">
        <v>36</v>
      </c>
      <c r="Y15" s="36" t="s">
        <v>30</v>
      </c>
      <c r="Z15" s="36" t="s">
        <v>30</v>
      </c>
      <c r="AA15" s="36" t="s">
        <v>31</v>
      </c>
      <c r="AB15" s="37" t="s">
        <v>31</v>
      </c>
      <c r="AC15" s="36" t="s">
        <v>31</v>
      </c>
    </row>
    <row r="16" spans="1:29" ht="7.5" customHeight="1" x14ac:dyDescent="0.25"/>
    <row r="17" spans="1:29" ht="45" customHeight="1" x14ac:dyDescent="0.25">
      <c r="A17" s="9"/>
      <c r="B17" s="12" t="s">
        <v>0</v>
      </c>
      <c r="C17" s="12" t="s">
        <v>28</v>
      </c>
      <c r="D17" s="12" t="s">
        <v>29</v>
      </c>
      <c r="E17" s="13" t="s">
        <v>24</v>
      </c>
      <c r="F17" s="12" t="s">
        <v>5</v>
      </c>
      <c r="G17" s="12" t="s">
        <v>6</v>
      </c>
      <c r="H17" s="12" t="s">
        <v>13</v>
      </c>
      <c r="I17" s="10" t="s">
        <v>14</v>
      </c>
      <c r="J17" s="12" t="s">
        <v>7</v>
      </c>
      <c r="K17" s="17"/>
      <c r="L17" s="12" t="s">
        <v>8</v>
      </c>
      <c r="M17" s="12" t="s">
        <v>9</v>
      </c>
      <c r="N17" s="12" t="s">
        <v>12</v>
      </c>
      <c r="O17" s="12" t="s">
        <v>10</v>
      </c>
      <c r="P17" s="10" t="s">
        <v>15</v>
      </c>
      <c r="Q17" s="10" t="s">
        <v>37</v>
      </c>
      <c r="R17" s="13" t="s">
        <v>11</v>
      </c>
      <c r="S17" s="12" t="s">
        <v>16</v>
      </c>
      <c r="T17" s="12" t="s">
        <v>17</v>
      </c>
      <c r="U17" s="17"/>
      <c r="V17" s="13" t="s">
        <v>18</v>
      </c>
      <c r="W17" s="13" t="s">
        <v>9</v>
      </c>
      <c r="X17" s="13" t="s">
        <v>19</v>
      </c>
      <c r="Y17" s="13" t="s">
        <v>20</v>
      </c>
      <c r="Z17" s="13" t="s">
        <v>21</v>
      </c>
      <c r="AA17" s="11" t="s">
        <v>22</v>
      </c>
      <c r="AB17" s="13" t="s">
        <v>27</v>
      </c>
      <c r="AC17" s="13" t="s">
        <v>23</v>
      </c>
    </row>
    <row r="18" spans="1:29" ht="26.25" customHeight="1" x14ac:dyDescent="0.25">
      <c r="A18" s="21" t="s">
        <v>26</v>
      </c>
      <c r="B18" s="3">
        <f>13094+544</f>
        <v>13638</v>
      </c>
      <c r="C18" s="8">
        <v>14445</v>
      </c>
      <c r="D18" s="3">
        <f t="shared" ref="D18" si="4">C18-B18</f>
        <v>807</v>
      </c>
      <c r="E18" s="14">
        <f>F18-B18</f>
        <v>219</v>
      </c>
      <c r="F18" s="3">
        <f>13310+547</f>
        <v>13857</v>
      </c>
      <c r="G18" s="3">
        <f>13310+555</f>
        <v>13865</v>
      </c>
      <c r="H18" s="3">
        <v>0</v>
      </c>
      <c r="I18" s="4">
        <f>E18+H18</f>
        <v>219</v>
      </c>
      <c r="J18" s="14">
        <f>G18-F18</f>
        <v>8</v>
      </c>
      <c r="K18" s="31"/>
      <c r="L18" s="3">
        <v>141</v>
      </c>
      <c r="M18" s="3">
        <v>0</v>
      </c>
      <c r="N18" s="3">
        <v>-227</v>
      </c>
      <c r="O18" s="3">
        <v>1481</v>
      </c>
      <c r="P18" s="7">
        <f>SUM(J18,L18:O18)</f>
        <v>1403</v>
      </c>
      <c r="Q18" s="7">
        <v>2458</v>
      </c>
      <c r="R18" s="5">
        <f>B18+I18+P18</f>
        <v>15260</v>
      </c>
      <c r="S18" s="3">
        <f>15768+555</f>
        <v>16323</v>
      </c>
      <c r="T18" s="22">
        <f>S18-R18</f>
        <v>1063</v>
      </c>
      <c r="U18" s="31"/>
      <c r="V18" s="3">
        <v>0</v>
      </c>
      <c r="W18" s="3">
        <v>0</v>
      </c>
      <c r="X18" s="3">
        <v>0</v>
      </c>
      <c r="Y18" s="3">
        <v>-195.72041000000002</v>
      </c>
      <c r="Z18" s="3">
        <v>596.09208918909428</v>
      </c>
      <c r="AA18" s="7">
        <f>SUM(T18,V18:Z18)</f>
        <v>1463.3716791890943</v>
      </c>
      <c r="AB18" s="22">
        <f>AC18-S18</f>
        <v>400.37167918909472</v>
      </c>
      <c r="AC18" s="5">
        <f>R18+AA18</f>
        <v>16723.371679189095</v>
      </c>
    </row>
    <row r="19" spans="1:29" ht="6.75" customHeight="1" x14ac:dyDescent="0.25">
      <c r="A19" s="16"/>
      <c r="B19" s="17"/>
      <c r="C19" s="17"/>
      <c r="D19" s="17"/>
      <c r="E19" s="14"/>
      <c r="F19" s="17"/>
      <c r="G19" s="17"/>
      <c r="H19" s="17"/>
      <c r="I19" s="19"/>
      <c r="J19" s="14"/>
      <c r="K19" s="17"/>
      <c r="L19" s="17"/>
      <c r="M19" s="17"/>
      <c r="N19" s="17"/>
      <c r="O19" s="17"/>
      <c r="P19" s="19"/>
      <c r="Q19" s="19"/>
      <c r="R19" s="18"/>
      <c r="S19" s="17"/>
      <c r="T19" s="17"/>
      <c r="U19" s="17"/>
      <c r="V19" s="18"/>
      <c r="W19" s="18"/>
      <c r="X19" s="18"/>
      <c r="Y19" s="18"/>
      <c r="Z19" s="18"/>
      <c r="AA19" s="20"/>
      <c r="AB19" s="18"/>
      <c r="AC19" s="18"/>
    </row>
    <row r="20" spans="1:29" x14ac:dyDescent="0.25">
      <c r="A20" s="2" t="s">
        <v>1</v>
      </c>
      <c r="B20" s="3">
        <v>416051</v>
      </c>
      <c r="C20" s="3">
        <v>431535</v>
      </c>
      <c r="D20" s="3">
        <f t="shared" ref="D20:D22" si="5">C20-B20</f>
        <v>15484</v>
      </c>
      <c r="E20" s="14">
        <f>F20-B20</f>
        <v>6247</v>
      </c>
      <c r="F20" s="3">
        <v>422298</v>
      </c>
      <c r="G20" s="3">
        <v>435059</v>
      </c>
      <c r="H20" s="3">
        <v>-4028</v>
      </c>
      <c r="I20" s="4">
        <f>E20+H20</f>
        <v>2219</v>
      </c>
      <c r="J20" s="14">
        <f>G20-F20</f>
        <v>12761</v>
      </c>
      <c r="K20" s="31"/>
      <c r="L20" s="3">
        <v>0</v>
      </c>
      <c r="M20" s="3">
        <v>0</v>
      </c>
      <c r="N20" s="3">
        <v>-2826</v>
      </c>
      <c r="O20" s="3">
        <v>21837</v>
      </c>
      <c r="P20" s="7">
        <f>SUM(J20,L20:O20)</f>
        <v>31772</v>
      </c>
      <c r="Q20" s="7">
        <v>37855</v>
      </c>
      <c r="R20" s="5">
        <f>B20+I20+P20</f>
        <v>450042</v>
      </c>
      <c r="S20" s="3">
        <v>468886</v>
      </c>
      <c r="T20" s="22">
        <f>S20-R20</f>
        <v>18844</v>
      </c>
      <c r="U20" s="31"/>
      <c r="V20" s="3">
        <v>0</v>
      </c>
      <c r="W20" s="3">
        <v>0</v>
      </c>
      <c r="X20" s="3">
        <v>0</v>
      </c>
      <c r="Y20" s="3">
        <v>-2465</v>
      </c>
      <c r="Z20" s="3">
        <v>11669.912702715135</v>
      </c>
      <c r="AA20" s="7">
        <f>SUM(T20,V20:Z20)</f>
        <v>28048.912702715133</v>
      </c>
      <c r="AB20" s="22">
        <f t="shared" ref="AB20:AB24" si="6">AC20-S20</f>
        <v>9204.9127027151408</v>
      </c>
      <c r="AC20" s="5">
        <f>R20+AA20</f>
        <v>478090.91270271514</v>
      </c>
    </row>
    <row r="21" spans="1:29" x14ac:dyDescent="0.25">
      <c r="A21" s="2" t="s">
        <v>2</v>
      </c>
      <c r="B21" s="3">
        <v>-139625</v>
      </c>
      <c r="C21" s="3">
        <v>-144817</v>
      </c>
      <c r="D21" s="3">
        <f t="shared" si="5"/>
        <v>-5192</v>
      </c>
      <c r="E21" s="14">
        <f>F21-B21</f>
        <v>-2119</v>
      </c>
      <c r="F21" s="3">
        <v>-141744</v>
      </c>
      <c r="G21" s="3">
        <v>-144740</v>
      </c>
      <c r="H21" s="3">
        <v>100</v>
      </c>
      <c r="I21" s="4">
        <f>E21+H21</f>
        <v>-2019</v>
      </c>
      <c r="J21" s="14">
        <f>G21-F21</f>
        <v>-2996</v>
      </c>
      <c r="K21" s="31"/>
      <c r="L21" s="3">
        <v>-6932.5</v>
      </c>
      <c r="M21" s="8">
        <v>80</v>
      </c>
      <c r="N21" s="3">
        <v>2826</v>
      </c>
      <c r="O21" s="3">
        <v>-740.31416999999999</v>
      </c>
      <c r="P21" s="7">
        <f>SUM(J21,L21:O21)</f>
        <v>-7762.8141699999996</v>
      </c>
      <c r="Q21" s="7">
        <v>-8979</v>
      </c>
      <c r="R21" s="5">
        <f>B21+I21+P21</f>
        <v>-149406.81417</v>
      </c>
      <c r="S21" s="3">
        <v>-153618.62834</v>
      </c>
      <c r="T21" s="22">
        <f>S21-R21</f>
        <v>-4211.8141699999978</v>
      </c>
      <c r="U21" s="31"/>
      <c r="V21" s="3">
        <v>-6932.5</v>
      </c>
      <c r="W21" s="8">
        <v>80</v>
      </c>
      <c r="X21" s="3">
        <v>-1314.9999999999998</v>
      </c>
      <c r="Y21" s="3">
        <v>2465</v>
      </c>
      <c r="Z21" s="3">
        <v>-298.04604459454714</v>
      </c>
      <c r="AA21" s="7">
        <f>SUM(T21,V21:Z21)</f>
        <v>-10212.360214594544</v>
      </c>
      <c r="AB21" s="22">
        <f t="shared" si="6"/>
        <v>-6000.54604459455</v>
      </c>
      <c r="AC21" s="5">
        <f>R21+AA21</f>
        <v>-159619.17438459455</v>
      </c>
    </row>
    <row r="22" spans="1:29" x14ac:dyDescent="0.25">
      <c r="A22" s="2" t="s">
        <v>3</v>
      </c>
      <c r="B22" s="8">
        <v>-58355</v>
      </c>
      <c r="C22" s="8">
        <v>-65909</v>
      </c>
      <c r="D22" s="3">
        <f t="shared" si="5"/>
        <v>-7554</v>
      </c>
      <c r="E22" s="14">
        <f>F22-B22</f>
        <v>3702</v>
      </c>
      <c r="F22" s="8">
        <v>-54653</v>
      </c>
      <c r="G22" s="8">
        <v>-64967</v>
      </c>
      <c r="H22" s="3">
        <v>33.5</v>
      </c>
      <c r="I22" s="4">
        <f>E22+H22</f>
        <v>3735.5</v>
      </c>
      <c r="J22" s="14">
        <f>G22-F22</f>
        <v>-10314</v>
      </c>
      <c r="K22" s="31"/>
      <c r="L22" s="3">
        <v>-291.25</v>
      </c>
      <c r="M22" s="8">
        <v>76.75</v>
      </c>
      <c r="N22" s="3">
        <v>0</v>
      </c>
      <c r="O22" s="3">
        <v>-955</v>
      </c>
      <c r="P22" s="7">
        <f>SUM(J22,L22:O22)</f>
        <v>-11483.5</v>
      </c>
      <c r="Q22" s="7">
        <v>-2922</v>
      </c>
      <c r="R22" s="5">
        <f>B22+I22+P22</f>
        <v>-66103</v>
      </c>
      <c r="S22" s="3">
        <v>-67855</v>
      </c>
      <c r="T22" s="22">
        <f>S22-R22</f>
        <v>-1752</v>
      </c>
      <c r="U22" s="31"/>
      <c r="V22" s="3">
        <v>-253</v>
      </c>
      <c r="W22" s="8">
        <v>94</v>
      </c>
      <c r="X22" s="3">
        <v>-1380</v>
      </c>
      <c r="Y22" s="3">
        <v>0</v>
      </c>
      <c r="Z22" s="3">
        <v>-236</v>
      </c>
      <c r="AA22" s="7">
        <f>SUM(T22,V22:Z22)</f>
        <v>-3527</v>
      </c>
      <c r="AB22" s="22">
        <f t="shared" si="6"/>
        <v>-1775</v>
      </c>
      <c r="AC22" s="5">
        <f>R22+AA22</f>
        <v>-69630</v>
      </c>
    </row>
    <row r="23" spans="1:29" s="1" customFormat="1" ht="8.25" customHeight="1" x14ac:dyDescent="0.25">
      <c r="A23" s="2"/>
      <c r="B23" s="8"/>
      <c r="C23" s="8"/>
      <c r="D23" s="8"/>
      <c r="E23" s="14"/>
      <c r="F23" s="8"/>
      <c r="G23" s="8"/>
      <c r="H23" s="8"/>
      <c r="I23" s="4"/>
      <c r="J23" s="14"/>
      <c r="K23" s="31"/>
      <c r="L23" s="8"/>
      <c r="M23" s="8"/>
      <c r="N23" s="8"/>
      <c r="O23" s="8"/>
      <c r="P23" s="4"/>
      <c r="Q23" s="4"/>
      <c r="R23" s="22"/>
      <c r="S23" s="8"/>
      <c r="T23" s="22"/>
      <c r="U23" s="31"/>
      <c r="V23" s="8"/>
      <c r="W23" s="8"/>
      <c r="X23" s="8"/>
      <c r="Y23" s="8"/>
      <c r="Z23" s="8"/>
      <c r="AA23" s="4"/>
      <c r="AB23" s="22"/>
      <c r="AC23" s="22"/>
    </row>
    <row r="24" spans="1:29" s="15" customFormat="1" ht="13.8" thickBot="1" x14ac:dyDescent="0.3">
      <c r="A24" s="23" t="s">
        <v>4</v>
      </c>
      <c r="B24" s="24">
        <f t="shared" ref="B24:V24" si="7">SUM(B20:B22)</f>
        <v>218071</v>
      </c>
      <c r="C24" s="24">
        <f t="shared" si="7"/>
        <v>220809</v>
      </c>
      <c r="D24" s="24">
        <f t="shared" si="7"/>
        <v>2738</v>
      </c>
      <c r="E24" s="25">
        <f t="shared" si="7"/>
        <v>7830</v>
      </c>
      <c r="F24" s="24">
        <f t="shared" si="7"/>
        <v>225901</v>
      </c>
      <c r="G24" s="24">
        <f t="shared" si="7"/>
        <v>225352</v>
      </c>
      <c r="H24" s="24">
        <f t="shared" si="7"/>
        <v>-3894.5</v>
      </c>
      <c r="I24" s="26">
        <f t="shared" si="7"/>
        <v>3935.5</v>
      </c>
      <c r="J24" s="25">
        <f t="shared" si="7"/>
        <v>-549</v>
      </c>
      <c r="K24" s="32"/>
      <c r="L24" s="24">
        <f t="shared" si="7"/>
        <v>-7223.75</v>
      </c>
      <c r="M24" s="24">
        <f t="shared" si="7"/>
        <v>156.75</v>
      </c>
      <c r="N24" s="24">
        <f t="shared" si="7"/>
        <v>0</v>
      </c>
      <c r="O24" s="24">
        <f t="shared" si="7"/>
        <v>20141.685829999999</v>
      </c>
      <c r="P24" s="26">
        <f t="shared" si="7"/>
        <v>12525.685830000002</v>
      </c>
      <c r="Q24" s="26">
        <f t="shared" si="7"/>
        <v>25954</v>
      </c>
      <c r="R24" s="24">
        <f t="shared" si="7"/>
        <v>234532.18582999997</v>
      </c>
      <c r="S24" s="24">
        <f t="shared" si="7"/>
        <v>247412.37166</v>
      </c>
      <c r="T24" s="29">
        <f t="shared" si="7"/>
        <v>12880.185830000002</v>
      </c>
      <c r="U24" s="32"/>
      <c r="V24" s="27">
        <f t="shared" si="7"/>
        <v>-7185.5</v>
      </c>
      <c r="W24" s="27">
        <f t="shared" ref="W24" si="8">SUM(W20:W22)</f>
        <v>174</v>
      </c>
      <c r="X24" s="27">
        <f t="shared" ref="X24" si="9">SUM(X20:X22)</f>
        <v>-2695</v>
      </c>
      <c r="Y24" s="27">
        <f t="shared" ref="Y24" si="10">SUM(Y20:Y22)</f>
        <v>0</v>
      </c>
      <c r="Z24" s="27">
        <f t="shared" ref="Z24" si="11">SUM(Z20:Z22)</f>
        <v>11135.866658120589</v>
      </c>
      <c r="AA24" s="28">
        <f t="shared" ref="AA24" si="12">SUM(AA20:AA22)</f>
        <v>14309.552488120589</v>
      </c>
      <c r="AB24" s="29">
        <f t="shared" si="6"/>
        <v>1429.3666581205907</v>
      </c>
      <c r="AC24" s="40">
        <f t="shared" ref="AC24" si="13">SUM(AC20:AC22)</f>
        <v>248841.7383181206</v>
      </c>
    </row>
    <row r="25" spans="1:29" x14ac:dyDescent="0.25">
      <c r="AC25" s="39" t="s">
        <v>47</v>
      </c>
    </row>
    <row r="26" spans="1:29" ht="25.5" customHeight="1" x14ac:dyDescent="0.25">
      <c r="Y26" s="42" t="s">
        <v>49</v>
      </c>
      <c r="Z26" s="42"/>
      <c r="AA26" s="42"/>
      <c r="AB26" s="42"/>
      <c r="AC26" s="42"/>
    </row>
  </sheetData>
  <mergeCells count="8">
    <mergeCell ref="B2:J2"/>
    <mergeCell ref="L2:T2"/>
    <mergeCell ref="V2:AC2"/>
    <mergeCell ref="Y13:AC13"/>
    <mergeCell ref="Y26:AC26"/>
    <mergeCell ref="B14:J14"/>
    <mergeCell ref="L14:T14"/>
    <mergeCell ref="V14:AC14"/>
  </mergeCells>
  <printOptions gridLines="1"/>
  <pageMargins left="0.7" right="0.7" top="0.75" bottom="0.75" header="0.3" footer="0.3"/>
  <pageSetup scale="92" orientation="landscape" r:id="rId1"/>
  <headerFooter>
    <oddFooter>&amp;L&amp;F&amp;RPage &amp;P of  &amp;N</oddFooter>
  </headerFooter>
  <colBreaks count="2" manualBreakCount="2">
    <brk id="10" max="1048575" man="1"/>
    <brk id="2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2015-02-09T08:00:00+00:00</OpenedDate>
    <Date1 xmlns="dc463f71-b30c-4ab2-9473-d307f9d35888">2015-10-20T07:00:00+00:00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150204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7FA5D4F63E4AB4AAE35AF92A0E8AE17" ma:contentTypeVersion="119" ma:contentTypeDescription="" ma:contentTypeScope="" ma:versionID="a36623e24926dd0089eeb1dc00071bb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3928A8D8-2D38-4E4D-A2B0-AEE9827CC648}"/>
</file>

<file path=customXml/itemProps2.xml><?xml version="1.0" encoding="utf-8"?>
<ds:datastoreItem xmlns:ds="http://schemas.openxmlformats.org/officeDocument/2006/customXml" ds:itemID="{C6FDE416-7BDC-4E30-8593-F924582BF89C}"/>
</file>

<file path=customXml/itemProps3.xml><?xml version="1.0" encoding="utf-8"?>
<ds:datastoreItem xmlns:ds="http://schemas.openxmlformats.org/officeDocument/2006/customXml" ds:itemID="{E0C1EAF6-14C8-4EF8-A5B0-6E0D6149061B}"/>
</file>

<file path=customXml/itemProps4.xml><?xml version="1.0" encoding="utf-8"?>
<ds:datastoreItem xmlns:ds="http://schemas.openxmlformats.org/officeDocument/2006/customXml" ds:itemID="{2C656FBD-1FBB-41AA-89CA-B8054E99B3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Machado</dc:creator>
  <cp:lastModifiedBy>Jennifer Snyder</cp:lastModifiedBy>
  <cp:lastPrinted>2015-10-19T20:05:19Z</cp:lastPrinted>
  <dcterms:created xsi:type="dcterms:W3CDTF">2015-10-14T16:35:20Z</dcterms:created>
  <dcterms:modified xsi:type="dcterms:W3CDTF">2015-10-20T21:30:39Z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0x0101006E56B4D1795A2E4DB2F0B01679ED314A0097FA5D4F63E4AB4AAE35AF92A0E8AE17</vt:lpwstr>
  </property>
  <property fmtid="{D5CDD505-2E9C-101B-9397-08002B2CF9AE}" pid="3" name="_docset_NoMedatataSyncRequired">
    <vt:lpwstr>False</vt:lpwstr>
  </property>
</Properties>
</file>