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Bench_Requests_10-12\"/>
    </mc:Choice>
  </mc:AlternateContent>
  <bookViews>
    <workbookView xWindow="-372" yWindow="108" windowWidth="23712" windowHeight="11592"/>
  </bookViews>
  <sheets>
    <sheet name="Attachment B -Elec" sheetId="1" r:id="rId1"/>
    <sheet name="Attachment B-Gas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I20" i="4" l="1"/>
  <c r="D20" i="4"/>
  <c r="D20" i="1" l="1"/>
  <c r="I20" i="1" s="1"/>
  <c r="D18" i="1"/>
  <c r="D17" i="1"/>
  <c r="D16" i="1"/>
  <c r="C19" i="4"/>
  <c r="C21" i="4" s="1"/>
  <c r="D19" i="4"/>
  <c r="I19" i="4"/>
  <c r="J19" i="4"/>
  <c r="J21" i="4" s="1"/>
  <c r="I21" i="4" l="1"/>
  <c r="D21" i="4"/>
  <c r="I19" i="1" l="1"/>
  <c r="I21" i="1" s="1"/>
  <c r="J19" i="1"/>
  <c r="J21" i="1" s="1"/>
  <c r="D19" i="1"/>
  <c r="D21" i="1" s="1"/>
  <c r="C19" i="1"/>
  <c r="C21" i="1" s="1"/>
  <c r="E20" i="1" l="1"/>
  <c r="E10" i="1" l="1"/>
  <c r="H10" i="1" s="1"/>
  <c r="K10" i="1" s="1"/>
  <c r="E10" i="4" l="1"/>
  <c r="H10" i="4" s="1"/>
  <c r="K10" i="4" s="1"/>
  <c r="E20" i="4" l="1"/>
  <c r="H20" i="4" s="1"/>
  <c r="K20" i="4" s="1"/>
  <c r="H20" i="1" l="1"/>
  <c r="K20" i="1" s="1"/>
  <c r="I11" i="4" l="1"/>
  <c r="J11" i="4"/>
  <c r="J13" i="4" s="1"/>
  <c r="K11" i="4"/>
  <c r="K13" i="4" s="1"/>
  <c r="I12" i="4"/>
  <c r="J12" i="4"/>
  <c r="H11" i="4"/>
  <c r="H13" i="4" s="1"/>
  <c r="D11" i="4"/>
  <c r="D13" i="4" s="1"/>
  <c r="E11" i="4"/>
  <c r="E13" i="4" s="1"/>
  <c r="C11" i="4"/>
  <c r="C13" i="4" s="1"/>
  <c r="J12" i="1"/>
  <c r="D12" i="1"/>
  <c r="C12" i="1"/>
  <c r="J14" i="4" l="1"/>
  <c r="I13" i="4"/>
  <c r="I14" i="4" s="1"/>
  <c r="I11" i="1"/>
  <c r="I13" i="1" s="1"/>
  <c r="J11" i="1"/>
  <c r="J13" i="1" s="1"/>
  <c r="J14" i="1" s="1"/>
  <c r="K11" i="1"/>
  <c r="K13" i="1" s="1"/>
  <c r="H11" i="1"/>
  <c r="H13" i="1" s="1"/>
  <c r="E11" i="1"/>
  <c r="E13" i="1" s="1"/>
  <c r="D11" i="1"/>
  <c r="D13" i="1" s="1"/>
  <c r="C11" i="1"/>
  <c r="C13" i="1" s="1"/>
  <c r="H8" i="4" l="1"/>
  <c r="E18" i="4"/>
  <c r="E17" i="4"/>
  <c r="E16" i="4"/>
  <c r="E19" i="4" l="1"/>
  <c r="E21" i="4" s="1"/>
  <c r="D12" i="4"/>
  <c r="D14" i="4" s="1"/>
  <c r="I12" i="1" l="1"/>
  <c r="I14" i="1" s="1"/>
  <c r="E18" i="1"/>
  <c r="E17" i="1"/>
  <c r="H17" i="1" s="1"/>
  <c r="K17" i="1" s="1"/>
  <c r="E16" i="1"/>
  <c r="H8" i="1"/>
  <c r="E19" i="1" l="1"/>
  <c r="E21" i="1" s="1"/>
  <c r="E12" i="1" s="1"/>
  <c r="D14" i="1"/>
  <c r="C14" i="1"/>
  <c r="H18" i="1"/>
  <c r="K18" i="1" s="1"/>
  <c r="E14" i="1" l="1"/>
  <c r="H16" i="1"/>
  <c r="H19" i="1" s="1"/>
  <c r="H21" i="1" s="1"/>
  <c r="K16" i="1" l="1"/>
  <c r="H12" i="1"/>
  <c r="H14" i="1" s="1"/>
  <c r="K19" i="1" l="1"/>
  <c r="K21" i="1" s="1"/>
  <c r="K12" i="1" s="1"/>
  <c r="K14" i="1" s="1"/>
  <c r="H18" i="4"/>
  <c r="K18" i="4" s="1"/>
  <c r="C12" i="4"/>
  <c r="C14" i="4" s="1"/>
  <c r="H17" i="4"/>
  <c r="K17" i="4" s="1"/>
  <c r="E12" i="4" l="1"/>
  <c r="E14" i="4" s="1"/>
  <c r="H16" i="4"/>
  <c r="H19" i="4" l="1"/>
  <c r="H21" i="4" s="1"/>
  <c r="H12" i="4" s="1"/>
  <c r="H14" i="4" s="1"/>
  <c r="K16" i="4"/>
  <c r="K19" i="4" l="1"/>
  <c r="K21" i="4" s="1"/>
  <c r="K12" i="4" s="1"/>
  <c r="K14" i="4" s="1"/>
</calcChain>
</file>

<file path=xl/sharedStrings.xml><?xml version="1.0" encoding="utf-8"?>
<sst xmlns="http://schemas.openxmlformats.org/spreadsheetml/2006/main" count="70" uniqueCount="31">
  <si>
    <t>Plant</t>
  </si>
  <si>
    <t>DFIT</t>
  </si>
  <si>
    <t>Rate Base</t>
  </si>
  <si>
    <t>A/D</t>
  </si>
  <si>
    <t>Rate Base 9.30.2014 AMA</t>
  </si>
  <si>
    <t>Rate Base 2016 AMA</t>
  </si>
  <si>
    <t>Restating Natural Gas Adjustment (000's)</t>
  </si>
  <si>
    <t>Restating Electric Adjustment (000's)</t>
  </si>
  <si>
    <t>TABLE NO. 12</t>
  </si>
  <si>
    <t>TABLE NO. 9</t>
  </si>
  <si>
    <t>TABLE NO. 10</t>
  </si>
  <si>
    <t>TABLE NO. 11</t>
  </si>
  <si>
    <t>2015/2016 Planned Electric Investment in (000's)</t>
  </si>
  <si>
    <t>2015/2016 Planned Natural Gas Investment in (000's)</t>
  </si>
  <si>
    <t xml:space="preserve">Depreciation </t>
  </si>
  <si>
    <t xml:space="preserve">Debt Interest </t>
  </si>
  <si>
    <t xml:space="preserve">Taxes </t>
  </si>
  <si>
    <t>NOI</t>
  </si>
  <si>
    <t>Income before FIT</t>
  </si>
  <si>
    <t>Rate Base After DFIT Adj.</t>
  </si>
  <si>
    <t>2016 Activity AMA Basis</t>
  </si>
  <si>
    <t xml:space="preserve">2016 Activity AMA Basis </t>
  </si>
  <si>
    <t>Rate Base 12.31.14 AMA</t>
  </si>
  <si>
    <t>2015 Activity  AMA Basis</t>
  </si>
  <si>
    <t xml:space="preserve">Avista Corp </t>
  </si>
  <si>
    <t>ADFIT True up</t>
  </si>
  <si>
    <t xml:space="preserve">Electric Updated Schuh Tables AMA Basis </t>
  </si>
  <si>
    <t xml:space="preserve">Natural Gas Updated Schuh Tables AMA Basis </t>
  </si>
  <si>
    <t xml:space="preserve">9.30.14-12.31.15 Activity </t>
  </si>
  <si>
    <t>9.30.14-12.31.15 Activity</t>
  </si>
  <si>
    <t>(See Note on Bench_DR_10 Attachment A page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</si>
</sst>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Border="1"/>
    <xf numFmtId="0" fontId="6" fillId="2" borderId="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3" xfId="0" applyFont="1" applyFill="1" applyBorder="1"/>
    <xf numFmtId="164" fontId="4" fillId="2" borderId="0" xfId="1" applyNumberFormat="1" applyFont="1" applyFill="1" applyBorder="1"/>
    <xf numFmtId="165" fontId="5" fillId="2" borderId="2" xfId="2" applyNumberFormat="1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0" borderId="0" xfId="0" applyFont="1" applyFill="1"/>
    <xf numFmtId="0" fontId="6" fillId="0" borderId="10" xfId="0" applyFont="1" applyFill="1" applyBorder="1"/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5" fontId="6" fillId="2" borderId="2" xfId="2" applyNumberFormat="1" applyFont="1" applyFill="1" applyBorder="1"/>
    <xf numFmtId="0" fontId="4" fillId="2" borderId="8" xfId="0" applyFont="1" applyFill="1" applyBorder="1" applyAlignment="1">
      <alignment horizontal="center" wrapText="1"/>
    </xf>
    <xf numFmtId="0" fontId="6" fillId="2" borderId="3" xfId="0" applyFont="1" applyFill="1" applyBorder="1"/>
    <xf numFmtId="0" fontId="3" fillId="2" borderId="4" xfId="0" applyFont="1" applyFill="1" applyBorder="1"/>
    <xf numFmtId="0" fontId="6" fillId="2" borderId="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165" fontId="5" fillId="2" borderId="15" xfId="2" applyNumberFormat="1" applyFont="1" applyFill="1" applyBorder="1"/>
    <xf numFmtId="165" fontId="6" fillId="2" borderId="15" xfId="2" applyNumberFormat="1" applyFont="1" applyFill="1" applyBorder="1"/>
    <xf numFmtId="0" fontId="6" fillId="2" borderId="3" xfId="0" applyFont="1" applyFill="1" applyBorder="1" applyAlignment="1">
      <alignment horizontal="center"/>
    </xf>
    <xf numFmtId="0" fontId="0" fillId="0" borderId="4" xfId="0" applyBorder="1"/>
    <xf numFmtId="165" fontId="6" fillId="2" borderId="1" xfId="2" applyNumberFormat="1" applyFont="1" applyFill="1" applyBorder="1"/>
    <xf numFmtId="165" fontId="6" fillId="2" borderId="6" xfId="2" applyNumberFormat="1" applyFont="1" applyFill="1" applyBorder="1"/>
    <xf numFmtId="0" fontId="8" fillId="2" borderId="5" xfId="0" applyFont="1" applyFill="1" applyBorder="1"/>
    <xf numFmtId="0" fontId="8" fillId="2" borderId="1" xfId="0" applyFont="1" applyFill="1" applyBorder="1"/>
    <xf numFmtId="0" fontId="3" fillId="3" borderId="1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6" fillId="2" borderId="0" xfId="2" applyNumberFormat="1" applyFont="1" applyFill="1" applyBorder="1"/>
    <xf numFmtId="0" fontId="4" fillId="2" borderId="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4" fillId="2" borderId="9" xfId="1" applyNumberFormat="1" applyFont="1" applyFill="1" applyBorder="1"/>
    <xf numFmtId="164" fontId="4" fillId="2" borderId="7" xfId="1" applyNumberFormat="1" applyFont="1" applyFill="1" applyBorder="1"/>
    <xf numFmtId="164" fontId="4" fillId="2" borderId="12" xfId="1" applyNumberFormat="1" applyFont="1" applyFill="1" applyBorder="1"/>
    <xf numFmtId="165" fontId="5" fillId="2" borderId="11" xfId="2" applyNumberFormat="1" applyFont="1" applyFill="1" applyBorder="1"/>
    <xf numFmtId="0" fontId="3" fillId="2" borderId="4" xfId="0" applyFont="1" applyFill="1" applyBorder="1" applyAlignment="1">
      <alignment horizontal="center" wrapText="1"/>
    </xf>
    <xf numFmtId="164" fontId="4" fillId="2" borderId="22" xfId="1" applyNumberFormat="1" applyFont="1" applyFill="1" applyBorder="1"/>
    <xf numFmtId="164" fontId="4" fillId="2" borderId="4" xfId="1" applyNumberFormat="1" applyFont="1" applyFill="1" applyBorder="1"/>
    <xf numFmtId="164" fontId="4" fillId="0" borderId="0" xfId="1" applyNumberFormat="1" applyFont="1" applyFill="1" applyBorder="1"/>
    <xf numFmtId="164" fontId="3" fillId="0" borderId="0" xfId="1" applyNumberFormat="1" applyFont="1" applyFill="1" applyBorder="1"/>
    <xf numFmtId="165" fontId="4" fillId="0" borderId="4" xfId="2" applyNumberFormat="1" applyFont="1" applyFill="1" applyBorder="1"/>
    <xf numFmtId="165" fontId="3" fillId="0" borderId="0" xfId="2" applyNumberFormat="1" applyFont="1" applyFill="1" applyBorder="1"/>
    <xf numFmtId="165" fontId="3" fillId="0" borderId="4" xfId="2" applyNumberFormat="1" applyFont="1" applyFill="1" applyBorder="1"/>
    <xf numFmtId="164" fontId="3" fillId="0" borderId="4" xfId="1" applyNumberFormat="1" applyFont="1" applyFill="1" applyBorder="1"/>
    <xf numFmtId="165" fontId="4" fillId="0" borderId="0" xfId="2" applyNumberFormat="1" applyFont="1" applyFill="1" applyBorder="1"/>
    <xf numFmtId="164" fontId="0" fillId="0" borderId="0" xfId="1" applyNumberFormat="1" applyFont="1" applyFill="1"/>
    <xf numFmtId="0" fontId="3" fillId="3" borderId="1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164" fontId="3" fillId="0" borderId="16" xfId="1" applyNumberFormat="1" applyFont="1" applyFill="1" applyBorder="1"/>
    <xf numFmtId="165" fontId="3" fillId="0" borderId="12" xfId="2" applyNumberFormat="1" applyFont="1" applyFill="1" applyBorder="1"/>
    <xf numFmtId="164" fontId="3" fillId="0" borderId="12" xfId="1" applyNumberFormat="1" applyFont="1" applyFill="1" applyBorder="1"/>
    <xf numFmtId="165" fontId="4" fillId="0" borderId="12" xfId="2" applyNumberFormat="1" applyFont="1" applyFill="1" applyBorder="1"/>
    <xf numFmtId="164" fontId="4" fillId="0" borderId="9" xfId="1" applyNumberFormat="1" applyFont="1" applyFill="1" applyBorder="1"/>
    <xf numFmtId="165" fontId="5" fillId="0" borderId="2" xfId="2" applyNumberFormat="1" applyFont="1" applyFill="1" applyBorder="1"/>
    <xf numFmtId="0" fontId="4" fillId="0" borderId="0" xfId="0" applyFont="1" applyFill="1" applyBorder="1" applyAlignment="1">
      <alignment horizontal="center" wrapText="1"/>
    </xf>
    <xf numFmtId="164" fontId="4" fillId="0" borderId="7" xfId="1" applyNumberFormat="1" applyFont="1" applyFill="1" applyBorder="1"/>
    <xf numFmtId="0" fontId="6" fillId="2" borderId="0" xfId="0" applyFont="1" applyFill="1" applyBorder="1" applyAlignment="1"/>
    <xf numFmtId="0" fontId="3" fillId="0" borderId="12" xfId="0" applyFont="1" applyFill="1" applyBorder="1" applyAlignment="1">
      <alignment horizontal="center" wrapText="1"/>
    </xf>
    <xf numFmtId="164" fontId="4" fillId="0" borderId="22" xfId="1" applyNumberFormat="1" applyFont="1" applyFill="1" applyBorder="1"/>
    <xf numFmtId="164" fontId="4" fillId="0" borderId="4" xfId="1" applyNumberFormat="1" applyFont="1" applyFill="1" applyBorder="1"/>
    <xf numFmtId="165" fontId="5" fillId="0" borderId="15" xfId="2" applyNumberFormat="1" applyFont="1" applyFill="1" applyBorder="1"/>
    <xf numFmtId="0" fontId="3" fillId="0" borderId="4" xfId="0" applyFont="1" applyFill="1" applyBorder="1" applyAlignment="1">
      <alignment horizontal="center" wrapText="1"/>
    </xf>
    <xf numFmtId="165" fontId="6" fillId="0" borderId="15" xfId="2" applyNumberFormat="1" applyFont="1" applyFill="1" applyBorder="1"/>
    <xf numFmtId="164" fontId="0" fillId="0" borderId="0" xfId="0" applyNumberForma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6" fillId="2" borderId="0" xfId="0" applyFont="1" applyFill="1" applyBorder="1"/>
    <xf numFmtId="164" fontId="5" fillId="0" borderId="9" xfId="1" applyNumberFormat="1" applyFont="1" applyFill="1" applyBorder="1"/>
    <xf numFmtId="164" fontId="6" fillId="0" borderId="7" xfId="1" applyNumberFormat="1" applyFont="1" applyFill="1" applyBorder="1"/>
    <xf numFmtId="165" fontId="5" fillId="0" borderId="22" xfId="2" applyNumberFormat="1" applyFont="1" applyFill="1" applyBorder="1"/>
    <xf numFmtId="164" fontId="2" fillId="0" borderId="0" xfId="1" applyNumberFormat="1" applyFont="1" applyFill="1"/>
    <xf numFmtId="165" fontId="6" fillId="0" borderId="9" xfId="2" applyNumberFormat="1" applyFont="1" applyFill="1" applyBorder="1"/>
    <xf numFmtId="165" fontId="6" fillId="0" borderId="7" xfId="2" applyNumberFormat="1" applyFont="1" applyFill="1" applyBorder="1"/>
    <xf numFmtId="165" fontId="6" fillId="0" borderId="22" xfId="2" applyNumberFormat="1" applyFont="1" applyFill="1" applyBorder="1"/>
    <xf numFmtId="0" fontId="2" fillId="0" borderId="0" xfId="0" applyFont="1" applyFill="1"/>
    <xf numFmtId="164" fontId="6" fillId="0" borderId="9" xfId="1" applyNumberFormat="1" applyFont="1" applyFill="1" applyBorder="1"/>
    <xf numFmtId="164" fontId="6" fillId="0" borderId="22" xfId="1" applyNumberFormat="1" applyFont="1" applyFill="1" applyBorder="1"/>
    <xf numFmtId="0" fontId="2" fillId="0" borderId="0" xfId="0" applyFont="1"/>
    <xf numFmtId="0" fontId="8" fillId="2" borderId="0" xfId="0" applyFont="1" applyFill="1" applyBorder="1" applyAlignment="1">
      <alignment vertical="top"/>
    </xf>
    <xf numFmtId="0" fontId="6" fillId="2" borderId="5" xfId="0" applyFont="1" applyFill="1" applyBorder="1"/>
    <xf numFmtId="165" fontId="5" fillId="2" borderId="1" xfId="2" applyNumberFormat="1" applyFont="1" applyFill="1" applyBorder="1"/>
    <xf numFmtId="165" fontId="5" fillId="2" borderId="6" xfId="2" applyNumberFormat="1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topLeftCell="A18" workbookViewId="0">
      <selection activeCell="G25" sqref="G25"/>
    </sheetView>
  </sheetViews>
  <sheetFormatPr defaultColWidth="9.109375" defaultRowHeight="14.4" x14ac:dyDescent="0.3"/>
  <cols>
    <col min="1" max="1" width="3.88671875" style="5" customWidth="1"/>
    <col min="2" max="2" width="24.88671875" style="5" bestFit="1" customWidth="1"/>
    <col min="3" max="3" width="12.6640625" style="5" bestFit="1" customWidth="1"/>
    <col min="4" max="4" width="12" style="5" customWidth="1"/>
    <col min="5" max="5" width="12.6640625" style="5" bestFit="1" customWidth="1"/>
    <col min="6" max="6" width="8.5546875" style="5" customWidth="1"/>
    <col min="7" max="7" width="20.44140625" style="5" customWidth="1"/>
    <col min="8" max="8" width="12.6640625" style="5" bestFit="1" customWidth="1"/>
    <col min="9" max="9" width="16" style="5" customWidth="1"/>
    <col min="10" max="10" width="15" style="5" customWidth="1"/>
    <col min="11" max="11" width="12.6640625" style="5" bestFit="1" customWidth="1"/>
    <col min="12" max="16384" width="9.109375" style="5"/>
  </cols>
  <sheetData>
    <row r="1" spans="1:11" s="4" customFormat="1" x14ac:dyDescent="0.3">
      <c r="A1" s="78" t="s">
        <v>24</v>
      </c>
      <c r="E1" s="5"/>
      <c r="F1" s="5"/>
      <c r="G1" s="5"/>
    </row>
    <row r="2" spans="1:11" s="4" customFormat="1" x14ac:dyDescent="0.3">
      <c r="A2" s="78" t="s">
        <v>26</v>
      </c>
      <c r="E2" s="5"/>
      <c r="F2" s="5"/>
      <c r="G2" s="5"/>
    </row>
    <row r="3" spans="1:11" ht="15" thickBot="1" x14ac:dyDescent="0.35"/>
    <row r="4" spans="1:11" ht="15" thickBot="1" x14ac:dyDescent="0.35">
      <c r="A4" s="22"/>
      <c r="B4" s="6"/>
      <c r="C4" s="6"/>
      <c r="D4" s="6"/>
      <c r="E4" s="6"/>
      <c r="G4" s="96" t="s">
        <v>11</v>
      </c>
      <c r="H4" s="97"/>
      <c r="I4" s="97"/>
      <c r="J4" s="97"/>
      <c r="K4" s="98"/>
    </row>
    <row r="5" spans="1:11" x14ac:dyDescent="0.3">
      <c r="A5" s="96" t="s">
        <v>9</v>
      </c>
      <c r="B5" s="97"/>
      <c r="C5" s="97"/>
      <c r="D5" s="97"/>
      <c r="E5" s="98"/>
      <c r="G5" s="99" t="s">
        <v>12</v>
      </c>
      <c r="H5" s="100"/>
      <c r="I5" s="100"/>
      <c r="J5" s="100"/>
      <c r="K5" s="101"/>
    </row>
    <row r="6" spans="1:11" x14ac:dyDescent="0.3">
      <c r="A6" s="99" t="s">
        <v>7</v>
      </c>
      <c r="B6" s="100"/>
      <c r="C6" s="100"/>
      <c r="D6" s="100"/>
      <c r="E6" s="101"/>
      <c r="G6" s="7"/>
      <c r="H6" s="40"/>
      <c r="I6" s="40"/>
      <c r="J6" s="40"/>
      <c r="K6" s="8"/>
    </row>
    <row r="7" spans="1:11" ht="14.25" customHeight="1" x14ac:dyDescent="0.3">
      <c r="A7" s="27"/>
      <c r="B7" s="9"/>
      <c r="C7" s="10"/>
      <c r="D7" s="10"/>
      <c r="E7" s="28"/>
      <c r="G7" s="7"/>
      <c r="H7" s="3"/>
      <c r="I7" s="59">
        <v>2015</v>
      </c>
      <c r="J7" s="39">
        <v>2016</v>
      </c>
      <c r="K7" s="8"/>
    </row>
    <row r="8" spans="1:11" ht="42" x14ac:dyDescent="0.3">
      <c r="A8" s="29"/>
      <c r="B8" s="11"/>
      <c r="C8" s="26" t="s">
        <v>4</v>
      </c>
      <c r="D8" s="60" t="s">
        <v>28</v>
      </c>
      <c r="E8" s="30" t="s">
        <v>22</v>
      </c>
      <c r="G8" s="12"/>
      <c r="H8" s="13" t="str">
        <f>E8</f>
        <v>Rate Base 12.31.14 AMA</v>
      </c>
      <c r="I8" s="60" t="s">
        <v>23</v>
      </c>
      <c r="J8" s="60" t="s">
        <v>20</v>
      </c>
      <c r="K8" s="14" t="s">
        <v>5</v>
      </c>
    </row>
    <row r="9" spans="1:11" x14ac:dyDescent="0.3">
      <c r="A9" s="29"/>
      <c r="B9" s="11"/>
      <c r="C9" s="42"/>
      <c r="D9" s="61"/>
      <c r="E9" s="43"/>
      <c r="G9" s="12"/>
      <c r="H9" s="24"/>
      <c r="I9" s="61"/>
      <c r="J9" s="61"/>
      <c r="K9" s="48"/>
    </row>
    <row r="10" spans="1:11" x14ac:dyDescent="0.3">
      <c r="A10" s="29"/>
      <c r="B10" s="9" t="s">
        <v>14</v>
      </c>
      <c r="C10" s="57">
        <v>64837</v>
      </c>
      <c r="D10" s="65">
        <v>1125</v>
      </c>
      <c r="E10" s="53">
        <f>SUM(C10:D10)</f>
        <v>65962</v>
      </c>
      <c r="G10" s="15" t="s">
        <v>14</v>
      </c>
      <c r="H10" s="54">
        <f>E10</f>
        <v>65962</v>
      </c>
      <c r="I10" s="65">
        <v>6342</v>
      </c>
      <c r="J10" s="65">
        <v>5779</v>
      </c>
      <c r="K10" s="55">
        <f>SUM(H10:J10)</f>
        <v>78083</v>
      </c>
    </row>
    <row r="11" spans="1:11" x14ac:dyDescent="0.3">
      <c r="A11" s="29"/>
      <c r="B11" s="9" t="s">
        <v>18</v>
      </c>
      <c r="C11" s="44">
        <f>-C10</f>
        <v>-64837</v>
      </c>
      <c r="D11" s="45">
        <f t="shared" ref="D11:E11" si="0">-D10</f>
        <v>-1125</v>
      </c>
      <c r="E11" s="49">
        <f t="shared" si="0"/>
        <v>-65962</v>
      </c>
      <c r="G11" s="15" t="s">
        <v>18</v>
      </c>
      <c r="H11" s="44">
        <f>-H10</f>
        <v>-65962</v>
      </c>
      <c r="I11" s="45">
        <f t="shared" ref="I11:K11" si="1">-I10</f>
        <v>-6342</v>
      </c>
      <c r="J11" s="45">
        <f t="shared" si="1"/>
        <v>-5779</v>
      </c>
      <c r="K11" s="72">
        <f t="shared" si="1"/>
        <v>-78083</v>
      </c>
    </row>
    <row r="12" spans="1:11" x14ac:dyDescent="0.3">
      <c r="A12" s="29"/>
      <c r="B12" s="9" t="s">
        <v>15</v>
      </c>
      <c r="C12" s="16">
        <f>(C21*0.0268)*-0.35</f>
        <v>-11421.11614</v>
      </c>
      <c r="D12" s="46">
        <f>(D21*0.0268)*-0.35</f>
        <v>106.26602</v>
      </c>
      <c r="E12" s="50">
        <f>(E21*0.0268)*-0.35</f>
        <v>-11314.850120000001</v>
      </c>
      <c r="G12" s="15" t="s">
        <v>15</v>
      </c>
      <c r="H12" s="16">
        <f>(H21*0.0268)*-0.35</f>
        <v>-11314.850120000001</v>
      </c>
      <c r="I12" s="46">
        <f t="shared" ref="I12:K12" si="2">(I21*0.0268)*-0.35</f>
        <v>-569.86313999999993</v>
      </c>
      <c r="J12" s="46">
        <f t="shared" si="2"/>
        <v>-775.23824000000002</v>
      </c>
      <c r="K12" s="73">
        <f t="shared" si="2"/>
        <v>-12659.951499999999</v>
      </c>
    </row>
    <row r="13" spans="1:11" x14ac:dyDescent="0.3">
      <c r="A13" s="29"/>
      <c r="B13" s="9" t="s">
        <v>16</v>
      </c>
      <c r="C13" s="16">
        <f>C11*0.35</f>
        <v>-22692.949999999997</v>
      </c>
      <c r="D13" s="46">
        <f t="shared" ref="D13:E13" si="3">D11*0.35</f>
        <v>-393.75</v>
      </c>
      <c r="E13" s="50">
        <f t="shared" si="3"/>
        <v>-23086.699999999997</v>
      </c>
      <c r="G13" s="15" t="s">
        <v>16</v>
      </c>
      <c r="H13" s="16">
        <f>H11*0.35</f>
        <v>-23086.699999999997</v>
      </c>
      <c r="I13" s="46">
        <f t="shared" ref="I13:K13" si="4">I11*0.35</f>
        <v>-2219.6999999999998</v>
      </c>
      <c r="J13" s="46">
        <f t="shared" si="4"/>
        <v>-2022.6499999999999</v>
      </c>
      <c r="K13" s="73">
        <f t="shared" si="4"/>
        <v>-27329.05</v>
      </c>
    </row>
    <row r="14" spans="1:11" ht="15" thickBot="1" x14ac:dyDescent="0.35">
      <c r="A14" s="29"/>
      <c r="B14" s="9" t="s">
        <v>17</v>
      </c>
      <c r="C14" s="17">
        <f>C11-C12-C13</f>
        <v>-30722.933860000005</v>
      </c>
      <c r="D14" s="47">
        <f t="shared" ref="D14:E14" si="5">D11-D12-D13</f>
        <v>-837.51602000000003</v>
      </c>
      <c r="E14" s="31">
        <f t="shared" si="5"/>
        <v>-31560.44988</v>
      </c>
      <c r="G14" s="15" t="s">
        <v>17</v>
      </c>
      <c r="H14" s="17">
        <f>H11-H12-H13</f>
        <v>-31560.44988</v>
      </c>
      <c r="I14" s="47">
        <f t="shared" ref="I14:K14" si="6">I11-I12-I13</f>
        <v>-3552.4368600000007</v>
      </c>
      <c r="J14" s="47">
        <f t="shared" si="6"/>
        <v>-2981.1117600000007</v>
      </c>
      <c r="K14" s="74">
        <f t="shared" si="6"/>
        <v>-38093.998500000002</v>
      </c>
    </row>
    <row r="15" spans="1:11" x14ac:dyDescent="0.3">
      <c r="A15" s="29"/>
      <c r="B15" s="11"/>
      <c r="C15" s="42"/>
      <c r="D15" s="61"/>
      <c r="E15" s="43"/>
      <c r="G15" s="12"/>
      <c r="H15" s="24"/>
      <c r="I15" s="61"/>
      <c r="J15" s="71"/>
      <c r="K15" s="75"/>
    </row>
    <row r="16" spans="1:11" x14ac:dyDescent="0.3">
      <c r="A16" s="15"/>
      <c r="B16" s="9" t="s">
        <v>0</v>
      </c>
      <c r="C16" s="57">
        <v>2242311</v>
      </c>
      <c r="D16" s="63">
        <f>18043-6524</f>
        <v>11519</v>
      </c>
      <c r="E16" s="53">
        <f>SUM(C16:D16)</f>
        <v>2253830</v>
      </c>
      <c r="F16" s="58"/>
      <c r="G16" s="15" t="s">
        <v>0</v>
      </c>
      <c r="H16" s="54">
        <f>E16</f>
        <v>2253830</v>
      </c>
      <c r="I16" s="63">
        <v>148430</v>
      </c>
      <c r="J16" s="63">
        <v>149203</v>
      </c>
      <c r="K16" s="55">
        <f>SUM(H16:J16)</f>
        <v>2551463</v>
      </c>
    </row>
    <row r="17" spans="1:11" x14ac:dyDescent="0.3">
      <c r="A17" s="15"/>
      <c r="B17" s="9" t="s">
        <v>3</v>
      </c>
      <c r="C17" s="51">
        <v>-780322</v>
      </c>
      <c r="D17" s="64">
        <f>-7762+186</f>
        <v>-7576</v>
      </c>
      <c r="E17" s="53">
        <f t="shared" ref="E17:E20" si="7">SUM(C17:D17)</f>
        <v>-787898</v>
      </c>
      <c r="F17" s="58"/>
      <c r="G17" s="15" t="s">
        <v>3</v>
      </c>
      <c r="H17" s="54">
        <f>E17</f>
        <v>-787898</v>
      </c>
      <c r="I17" s="64">
        <v>-40768</v>
      </c>
      <c r="J17" s="64">
        <v>-54363</v>
      </c>
      <c r="K17" s="55">
        <f>SUM(H17:J17)</f>
        <v>-883029</v>
      </c>
    </row>
    <row r="18" spans="1:11" x14ac:dyDescent="0.3">
      <c r="A18" s="15"/>
      <c r="B18" s="9" t="s">
        <v>1</v>
      </c>
      <c r="C18" s="51">
        <v>-244386</v>
      </c>
      <c r="D18" s="64">
        <f>-13380+56</f>
        <v>-13324</v>
      </c>
      <c r="E18" s="53">
        <f t="shared" si="7"/>
        <v>-257710</v>
      </c>
      <c r="F18" s="58"/>
      <c r="G18" s="15" t="s">
        <v>1</v>
      </c>
      <c r="H18" s="54">
        <f>E18</f>
        <v>-257710</v>
      </c>
      <c r="I18" s="64">
        <v>-44961</v>
      </c>
      <c r="J18" s="64">
        <v>-12192</v>
      </c>
      <c r="K18" s="55">
        <f>SUM(H18:J18)</f>
        <v>-314863</v>
      </c>
    </row>
    <row r="19" spans="1:11" s="88" customFormat="1" x14ac:dyDescent="0.3">
      <c r="A19" s="27"/>
      <c r="B19" s="80" t="s">
        <v>2</v>
      </c>
      <c r="C19" s="81">
        <f>SUM(C16:C18)</f>
        <v>1217603</v>
      </c>
      <c r="D19" s="82">
        <f>SUM(D16:D18)</f>
        <v>-9381</v>
      </c>
      <c r="E19" s="83">
        <f>SUM(E16:E18)</f>
        <v>1208222</v>
      </c>
      <c r="F19" s="84"/>
      <c r="G19" s="27" t="s">
        <v>2</v>
      </c>
      <c r="H19" s="85">
        <f>SUM(H16:H18)</f>
        <v>1208222</v>
      </c>
      <c r="I19" s="86">
        <f t="shared" ref="I19:K19" si="8">SUM(I16:I18)</f>
        <v>62701</v>
      </c>
      <c r="J19" s="86">
        <f t="shared" si="8"/>
        <v>82648</v>
      </c>
      <c r="K19" s="87">
        <f t="shared" si="8"/>
        <v>1353571</v>
      </c>
    </row>
    <row r="20" spans="1:11" x14ac:dyDescent="0.3">
      <c r="A20" s="15"/>
      <c r="B20" s="9" t="s">
        <v>25</v>
      </c>
      <c r="C20" s="51"/>
      <c r="D20" s="62">
        <f>-3896/2</f>
        <v>-1948</v>
      </c>
      <c r="E20" s="53">
        <f t="shared" si="7"/>
        <v>-1948</v>
      </c>
      <c r="F20" s="58"/>
      <c r="G20" s="15" t="s">
        <v>25</v>
      </c>
      <c r="H20" s="54">
        <f>E20</f>
        <v>-1948</v>
      </c>
      <c r="I20" s="62">
        <f>D20</f>
        <v>-1948</v>
      </c>
      <c r="J20" s="62"/>
      <c r="K20" s="55">
        <f>SUM(H20:J20)</f>
        <v>-3896</v>
      </c>
    </row>
    <row r="21" spans="1:11" ht="15" thickBot="1" x14ac:dyDescent="0.35">
      <c r="A21" s="27"/>
      <c r="B21" s="9" t="s">
        <v>19</v>
      </c>
      <c r="C21" s="25">
        <f>C19+C20</f>
        <v>1217603</v>
      </c>
      <c r="D21" s="25">
        <f>D19+D20</f>
        <v>-11329</v>
      </c>
      <c r="E21" s="32">
        <f>E19+E20</f>
        <v>1206274</v>
      </c>
      <c r="F21" s="41"/>
      <c r="G21" s="15" t="s">
        <v>19</v>
      </c>
      <c r="H21" s="25">
        <f>H19+H20</f>
        <v>1206274</v>
      </c>
      <c r="I21" s="25">
        <f>I19+I20</f>
        <v>60753</v>
      </c>
      <c r="J21" s="25">
        <f t="shared" ref="J21:K21" si="9">J19+J20</f>
        <v>82648</v>
      </c>
      <c r="K21" s="76">
        <f t="shared" si="9"/>
        <v>1349675</v>
      </c>
    </row>
    <row r="22" spans="1:11" ht="15" thickBot="1" x14ac:dyDescent="0.35">
      <c r="A22" s="93"/>
      <c r="B22" s="19"/>
      <c r="C22" s="94"/>
      <c r="D22" s="35"/>
      <c r="E22" s="95"/>
      <c r="G22" s="18"/>
      <c r="H22" s="19"/>
      <c r="I22" s="19"/>
      <c r="J22" s="19"/>
      <c r="K22" s="20"/>
    </row>
    <row r="23" spans="1:11" ht="12" customHeight="1" x14ac:dyDescent="0.3">
      <c r="A23" s="92"/>
      <c r="B23" s="102"/>
      <c r="C23" s="102"/>
      <c r="D23" s="102"/>
      <c r="E23" s="102"/>
    </row>
    <row r="24" spans="1:11" x14ac:dyDescent="0.3">
      <c r="A24" s="21" t="s">
        <v>30</v>
      </c>
      <c r="B24" s="21"/>
      <c r="C24" s="21"/>
      <c r="D24" s="21"/>
      <c r="E24" s="21"/>
      <c r="F24" s="21"/>
      <c r="G24" s="21"/>
      <c r="H24" s="21"/>
      <c r="I24" s="21"/>
      <c r="J24" s="21"/>
    </row>
  </sheetData>
  <mergeCells count="5">
    <mergeCell ref="G4:K4"/>
    <mergeCell ref="G5:K5"/>
    <mergeCell ref="A5:E5"/>
    <mergeCell ref="A6:E6"/>
    <mergeCell ref="B23:E23"/>
  </mergeCells>
  <pageMargins left="0.7" right="0.7" top="0.75" bottom="0.75" header="0.3" footer="0.3"/>
  <pageSetup scale="80" orientation="landscape" r:id="rId1"/>
  <headerFooter scaleWithDoc="0">
    <oddFooter>&amp;LBench_DR_10 Attachment B&amp;CAMA&amp;RPage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selection activeCell="G25" sqref="G25"/>
    </sheetView>
  </sheetViews>
  <sheetFormatPr defaultRowHeight="14.4" x14ac:dyDescent="0.3"/>
  <cols>
    <col min="1" max="1" width="1.6640625" customWidth="1"/>
    <col min="2" max="2" width="24.88671875" bestFit="1" customWidth="1"/>
    <col min="3" max="3" width="11.5546875" bestFit="1" customWidth="1"/>
    <col min="4" max="4" width="12.44140625" customWidth="1"/>
    <col min="5" max="5" width="11.5546875" customWidth="1"/>
    <col min="6" max="6" width="10.6640625" customWidth="1"/>
    <col min="7" max="7" width="26.109375" customWidth="1"/>
    <col min="8" max="8" width="12.88671875" customWidth="1"/>
    <col min="9" max="9" width="16.44140625" customWidth="1"/>
    <col min="10" max="10" width="16.33203125" customWidth="1"/>
    <col min="11" max="11" width="11" bestFit="1" customWidth="1"/>
    <col min="13" max="13" width="5.44140625" customWidth="1"/>
  </cols>
  <sheetData>
    <row r="1" spans="1:11" x14ac:dyDescent="0.3">
      <c r="A1" s="78" t="s">
        <v>24</v>
      </c>
      <c r="B1" s="79"/>
      <c r="C1" s="2"/>
    </row>
    <row r="2" spans="1:11" x14ac:dyDescent="0.3">
      <c r="A2" s="78" t="s">
        <v>27</v>
      </c>
      <c r="B2" s="79"/>
      <c r="C2" s="2"/>
    </row>
    <row r="3" spans="1:11" ht="15" thickBot="1" x14ac:dyDescent="0.35">
      <c r="A3" s="2"/>
      <c r="B3" s="2"/>
      <c r="C3" s="2"/>
    </row>
    <row r="4" spans="1:11" ht="15" thickBot="1" x14ac:dyDescent="0.35">
      <c r="A4" s="2"/>
      <c r="B4" s="2"/>
      <c r="C4" s="2"/>
      <c r="G4" s="96" t="s">
        <v>8</v>
      </c>
      <c r="H4" s="97"/>
      <c r="I4" s="97"/>
      <c r="J4" s="97"/>
      <c r="K4" s="98"/>
    </row>
    <row r="5" spans="1:11" x14ac:dyDescent="0.3">
      <c r="A5" s="96" t="s">
        <v>10</v>
      </c>
      <c r="B5" s="97"/>
      <c r="C5" s="97"/>
      <c r="D5" s="97"/>
      <c r="E5" s="98"/>
      <c r="G5" s="99" t="s">
        <v>13</v>
      </c>
      <c r="H5" s="100"/>
      <c r="I5" s="100"/>
      <c r="J5" s="100"/>
      <c r="K5" s="101"/>
    </row>
    <row r="6" spans="1:11" x14ac:dyDescent="0.3">
      <c r="A6" s="99" t="s">
        <v>6</v>
      </c>
      <c r="B6" s="100"/>
      <c r="C6" s="100"/>
      <c r="D6" s="100"/>
      <c r="E6" s="101"/>
      <c r="G6" s="7"/>
      <c r="H6" s="40"/>
      <c r="I6" s="40"/>
      <c r="J6" s="40"/>
      <c r="K6" s="8"/>
    </row>
    <row r="7" spans="1:11" x14ac:dyDescent="0.3">
      <c r="A7" s="33"/>
      <c r="B7" s="23"/>
      <c r="C7" s="23"/>
      <c r="D7" s="40"/>
      <c r="E7" s="34"/>
      <c r="G7" s="7"/>
      <c r="H7" s="40"/>
      <c r="I7" s="59">
        <v>2015</v>
      </c>
      <c r="J7" s="59">
        <v>2016</v>
      </c>
      <c r="K7" s="8"/>
    </row>
    <row r="8" spans="1:11" ht="42" x14ac:dyDescent="0.3">
      <c r="A8" s="12"/>
      <c r="B8" s="24"/>
      <c r="C8" s="26" t="s">
        <v>4</v>
      </c>
      <c r="D8" s="60" t="s">
        <v>29</v>
      </c>
      <c r="E8" s="30" t="s">
        <v>22</v>
      </c>
      <c r="G8" s="12"/>
      <c r="H8" s="13" t="str">
        <f>E8</f>
        <v>Rate Base 12.31.14 AMA</v>
      </c>
      <c r="I8" s="60" t="s">
        <v>23</v>
      </c>
      <c r="J8" s="60" t="s">
        <v>21</v>
      </c>
      <c r="K8" s="14" t="s">
        <v>5</v>
      </c>
    </row>
    <row r="9" spans="1:11" x14ac:dyDescent="0.3">
      <c r="A9" s="12"/>
      <c r="B9" s="24"/>
      <c r="C9" s="42"/>
      <c r="D9" s="61"/>
      <c r="E9" s="43"/>
      <c r="G9" s="12"/>
      <c r="H9" s="24"/>
      <c r="I9" s="61"/>
      <c r="J9" s="61"/>
      <c r="K9" s="48"/>
    </row>
    <row r="10" spans="1:11" x14ac:dyDescent="0.3">
      <c r="A10" s="12"/>
      <c r="B10" s="9" t="s">
        <v>14</v>
      </c>
      <c r="C10" s="57">
        <v>13638</v>
      </c>
      <c r="D10" s="65">
        <v>219</v>
      </c>
      <c r="E10" s="55">
        <f>SUM(C10:D10)</f>
        <v>13857</v>
      </c>
      <c r="G10" s="15" t="s">
        <v>14</v>
      </c>
      <c r="H10" s="54">
        <f>E10</f>
        <v>13857</v>
      </c>
      <c r="I10" s="65">
        <v>1403</v>
      </c>
      <c r="J10" s="65">
        <v>1463</v>
      </c>
      <c r="K10" s="55">
        <f>SUM(H10:J10)</f>
        <v>16723</v>
      </c>
    </row>
    <row r="11" spans="1:11" x14ac:dyDescent="0.3">
      <c r="A11" s="12"/>
      <c r="B11" s="9" t="s">
        <v>18</v>
      </c>
      <c r="C11" s="66">
        <f>-C10</f>
        <v>-13638</v>
      </c>
      <c r="D11" s="69">
        <f t="shared" ref="D11" si="0">-D10</f>
        <v>-219</v>
      </c>
      <c r="E11" s="72">
        <f>-E10</f>
        <v>-13857</v>
      </c>
      <c r="G11" s="15" t="s">
        <v>18</v>
      </c>
      <c r="H11" s="44">
        <f>-H10</f>
        <v>-13857</v>
      </c>
      <c r="I11" s="45">
        <f>-I10</f>
        <v>-1403</v>
      </c>
      <c r="J11" s="45">
        <f>-J10</f>
        <v>-1463</v>
      </c>
      <c r="K11" s="49">
        <f>-K10</f>
        <v>-16723</v>
      </c>
    </row>
    <row r="12" spans="1:11" x14ac:dyDescent="0.3">
      <c r="A12" s="12"/>
      <c r="B12" s="9" t="s">
        <v>15</v>
      </c>
      <c r="C12" s="51">
        <f>(C21*0.0268)*-0.35</f>
        <v>-2045.5059799999999</v>
      </c>
      <c r="D12" s="46">
        <f>(D21*0.0268)*-0.35</f>
        <v>-53.334679999999999</v>
      </c>
      <c r="E12" s="50">
        <f>(E21*0.0268)*-0.35</f>
        <v>-2098.8406599999998</v>
      </c>
      <c r="G12" s="15" t="s">
        <v>15</v>
      </c>
      <c r="H12" s="16">
        <f>(H21*0.0268)*-0.35</f>
        <v>-2098.8406599999998</v>
      </c>
      <c r="I12" s="46">
        <f>(I21*0.0268)*-0.35</f>
        <v>-133.89012</v>
      </c>
      <c r="J12" s="46">
        <f>(J21*0.0268)*-0.35</f>
        <v>-134.2278</v>
      </c>
      <c r="K12" s="50">
        <f>(K21*0.0268)*-0.35</f>
        <v>-2366.95858</v>
      </c>
    </row>
    <row r="13" spans="1:11" x14ac:dyDescent="0.3">
      <c r="A13" s="12"/>
      <c r="B13" s="9" t="s">
        <v>16</v>
      </c>
      <c r="C13" s="51">
        <f>C11*0.35</f>
        <v>-4773.2999999999993</v>
      </c>
      <c r="D13" s="46">
        <f t="shared" ref="D13:E13" si="1">D11*0.35</f>
        <v>-76.649999999999991</v>
      </c>
      <c r="E13" s="50">
        <f t="shared" si="1"/>
        <v>-4849.95</v>
      </c>
      <c r="G13" s="15" t="s">
        <v>16</v>
      </c>
      <c r="H13" s="16">
        <f>H11*0.35</f>
        <v>-4849.95</v>
      </c>
      <c r="I13" s="46">
        <f>I11*0.35</f>
        <v>-491.04999999999995</v>
      </c>
      <c r="J13" s="46">
        <f>J11*0.35</f>
        <v>-512.04999999999995</v>
      </c>
      <c r="K13" s="50">
        <f>K11*0.35</f>
        <v>-5853.0499999999993</v>
      </c>
    </row>
    <row r="14" spans="1:11" ht="15" thickBot="1" x14ac:dyDescent="0.35">
      <c r="A14" s="12"/>
      <c r="B14" s="9" t="s">
        <v>17</v>
      </c>
      <c r="C14" s="67">
        <f>C11-C12-C13</f>
        <v>-6819.1940200000008</v>
      </c>
      <c r="D14" s="47">
        <f t="shared" ref="D14:E14" si="2">D11-D12-D13</f>
        <v>-89.015320000000017</v>
      </c>
      <c r="E14" s="31">
        <f t="shared" si="2"/>
        <v>-6908.2093400000003</v>
      </c>
      <c r="G14" s="15" t="s">
        <v>17</v>
      </c>
      <c r="H14" s="17">
        <f>H11-H12-H13</f>
        <v>-6908.2093400000003</v>
      </c>
      <c r="I14" s="47">
        <f>I11-I12-I13</f>
        <v>-778.05988000000002</v>
      </c>
      <c r="J14" s="47">
        <f>J11-J12-J13</f>
        <v>-816.72219999999993</v>
      </c>
      <c r="K14" s="31">
        <f>K11-K12-K13</f>
        <v>-8502.9914200000003</v>
      </c>
    </row>
    <row r="15" spans="1:11" x14ac:dyDescent="0.3">
      <c r="A15" s="12"/>
      <c r="B15" s="24"/>
      <c r="C15" s="68"/>
      <c r="D15" s="71"/>
      <c r="E15" s="43"/>
      <c r="G15" s="12"/>
      <c r="H15" s="24"/>
      <c r="I15" s="61"/>
      <c r="J15" s="61"/>
      <c r="K15" s="48"/>
    </row>
    <row r="16" spans="1:11" x14ac:dyDescent="0.3">
      <c r="A16" s="15"/>
      <c r="B16" s="9" t="s">
        <v>0</v>
      </c>
      <c r="C16" s="54">
        <v>416051</v>
      </c>
      <c r="D16" s="63">
        <v>2219</v>
      </c>
      <c r="E16" s="55">
        <f>SUM(C16:D16)</f>
        <v>418270</v>
      </c>
      <c r="G16" s="15" t="s">
        <v>0</v>
      </c>
      <c r="H16" s="54">
        <f>E16</f>
        <v>418270</v>
      </c>
      <c r="I16" s="63">
        <v>31772</v>
      </c>
      <c r="J16" s="63">
        <v>28049</v>
      </c>
      <c r="K16" s="55">
        <f>SUM(H16:J16)</f>
        <v>478091</v>
      </c>
    </row>
    <row r="17" spans="1:11" x14ac:dyDescent="0.3">
      <c r="A17" s="15"/>
      <c r="B17" s="9" t="s">
        <v>3</v>
      </c>
      <c r="C17" s="52">
        <v>-139625</v>
      </c>
      <c r="D17" s="64">
        <v>-2019</v>
      </c>
      <c r="E17" s="56">
        <f>SUM(C17:D17)</f>
        <v>-141644</v>
      </c>
      <c r="G17" s="15" t="s">
        <v>3</v>
      </c>
      <c r="H17" s="54">
        <f>E17</f>
        <v>-141644</v>
      </c>
      <c r="I17" s="64">
        <v>-7764</v>
      </c>
      <c r="J17" s="64">
        <v>-10212</v>
      </c>
      <c r="K17" s="55">
        <f>SUM(H17:J17)</f>
        <v>-159620</v>
      </c>
    </row>
    <row r="18" spans="1:11" x14ac:dyDescent="0.3">
      <c r="A18" s="15"/>
      <c r="B18" s="9" t="s">
        <v>1</v>
      </c>
      <c r="C18" s="52">
        <v>-58355</v>
      </c>
      <c r="D18" s="64">
        <v>3736</v>
      </c>
      <c r="E18" s="56">
        <f>SUM(C18:D18)</f>
        <v>-54619</v>
      </c>
      <c r="G18" s="15" t="s">
        <v>1</v>
      </c>
      <c r="H18" s="54">
        <f>E18</f>
        <v>-54619</v>
      </c>
      <c r="I18" s="64">
        <v>-11484</v>
      </c>
      <c r="J18" s="64">
        <v>-3527</v>
      </c>
      <c r="K18" s="55">
        <f>SUM(H18:J18)</f>
        <v>-69630</v>
      </c>
    </row>
    <row r="19" spans="1:11" s="91" customFormat="1" x14ac:dyDescent="0.3">
      <c r="A19" s="27"/>
      <c r="B19" s="80" t="s">
        <v>2</v>
      </c>
      <c r="C19" s="89">
        <f>SUM(C16:C18)</f>
        <v>218071</v>
      </c>
      <c r="D19" s="82">
        <f>SUM(D16:D18)</f>
        <v>3936</v>
      </c>
      <c r="E19" s="90">
        <f>SUM(E16:E18)</f>
        <v>222007</v>
      </c>
      <c r="G19" s="27" t="s">
        <v>2</v>
      </c>
      <c r="H19" s="85">
        <f>SUM(H16:H18)</f>
        <v>222007</v>
      </c>
      <c r="I19" s="86">
        <f>SUM(I16:I18)</f>
        <v>12524</v>
      </c>
      <c r="J19" s="86">
        <f>SUM(J16:J18)</f>
        <v>14310</v>
      </c>
      <c r="K19" s="87">
        <f>SUM(K16:K18)</f>
        <v>248841</v>
      </c>
    </row>
    <row r="20" spans="1:11" x14ac:dyDescent="0.3">
      <c r="A20" s="15"/>
      <c r="B20" s="9" t="s">
        <v>25</v>
      </c>
      <c r="C20" s="52">
        <v>0</v>
      </c>
      <c r="D20" s="62">
        <f>3500/2</f>
        <v>1750</v>
      </c>
      <c r="E20" s="56">
        <f>SUM(C20:D20)</f>
        <v>1750</v>
      </c>
      <c r="G20" s="15" t="s">
        <v>25</v>
      </c>
      <c r="H20" s="54">
        <f>E20</f>
        <v>1750</v>
      </c>
      <c r="I20" s="62">
        <f>D20</f>
        <v>1750</v>
      </c>
      <c r="J20" s="62"/>
      <c r="K20" s="55">
        <f>SUM(H20:J20)</f>
        <v>3500</v>
      </c>
    </row>
    <row r="21" spans="1:11" ht="15" thickBot="1" x14ac:dyDescent="0.35">
      <c r="A21" s="15"/>
      <c r="B21" s="9" t="s">
        <v>19</v>
      </c>
      <c r="C21" s="25">
        <f>C19+C20</f>
        <v>218071</v>
      </c>
      <c r="D21" s="25">
        <f>D19+D20</f>
        <v>5686</v>
      </c>
      <c r="E21" s="32">
        <f>E19+E20</f>
        <v>223757</v>
      </c>
      <c r="G21" s="15" t="s">
        <v>19</v>
      </c>
      <c r="H21" s="25">
        <f>H19+H20</f>
        <v>223757</v>
      </c>
      <c r="I21" s="25">
        <f>I19+I20</f>
        <v>14274</v>
      </c>
      <c r="J21" s="25">
        <f>J19+J20</f>
        <v>14310</v>
      </c>
      <c r="K21" s="32">
        <f>K19+K20</f>
        <v>252341</v>
      </c>
    </row>
    <row r="22" spans="1:11" ht="15" thickBot="1" x14ac:dyDescent="0.35">
      <c r="A22" s="37"/>
      <c r="B22" s="38"/>
      <c r="C22" s="35"/>
      <c r="D22" s="35"/>
      <c r="E22" s="36"/>
      <c r="G22" s="18"/>
      <c r="H22" s="19"/>
      <c r="I22" s="19"/>
      <c r="J22" s="19"/>
      <c r="K22" s="20"/>
    </row>
    <row r="24" spans="1:11" x14ac:dyDescent="0.3">
      <c r="A24" s="21" t="s">
        <v>30</v>
      </c>
      <c r="E24" s="77"/>
      <c r="F24" s="1"/>
    </row>
    <row r="25" spans="1:11" x14ac:dyDescent="0.3">
      <c r="F25" s="70"/>
    </row>
    <row r="26" spans="1:11" x14ac:dyDescent="0.3">
      <c r="F26" s="70"/>
    </row>
    <row r="27" spans="1:11" x14ac:dyDescent="0.3">
      <c r="F27" s="40"/>
    </row>
    <row r="28" spans="1:11" x14ac:dyDescent="0.3">
      <c r="F28" s="1"/>
    </row>
    <row r="29" spans="1:11" x14ac:dyDescent="0.3">
      <c r="F29" s="1"/>
    </row>
    <row r="30" spans="1:11" x14ac:dyDescent="0.3">
      <c r="F30" s="1"/>
    </row>
    <row r="31" spans="1:11" x14ac:dyDescent="0.3">
      <c r="F31" s="1"/>
    </row>
    <row r="32" spans="1:11" x14ac:dyDescent="0.3">
      <c r="F32" s="1"/>
    </row>
    <row r="33" spans="6:6" x14ac:dyDescent="0.3">
      <c r="F33" s="1"/>
    </row>
    <row r="34" spans="6:6" x14ac:dyDescent="0.3">
      <c r="F34" s="1"/>
    </row>
    <row r="35" spans="6:6" x14ac:dyDescent="0.3">
      <c r="F35" s="1"/>
    </row>
    <row r="36" spans="6:6" x14ac:dyDescent="0.3">
      <c r="F36" s="1"/>
    </row>
    <row r="37" spans="6:6" x14ac:dyDescent="0.3">
      <c r="F37" s="1"/>
    </row>
    <row r="38" spans="6:6" x14ac:dyDescent="0.3">
      <c r="F38" s="1"/>
    </row>
    <row r="39" spans="6:6" x14ac:dyDescent="0.3">
      <c r="F39" s="1"/>
    </row>
    <row r="40" spans="6:6" x14ac:dyDescent="0.3">
      <c r="F40" s="1"/>
    </row>
    <row r="41" spans="6:6" x14ac:dyDescent="0.3">
      <c r="F41" s="1"/>
    </row>
    <row r="42" spans="6:6" x14ac:dyDescent="0.3">
      <c r="F42" s="9"/>
    </row>
  </sheetData>
  <mergeCells count="4">
    <mergeCell ref="G4:K4"/>
    <mergeCell ref="G5:K5"/>
    <mergeCell ref="A5:E5"/>
    <mergeCell ref="A6:E6"/>
  </mergeCells>
  <pageMargins left="0.7" right="0.7" top="0.75" bottom="0.75" header="0.3" footer="0.3"/>
  <pageSetup scale="78" orientation="landscape" r:id="rId1"/>
  <headerFooter scaleWithDoc="0">
    <oddFooter>&amp;LBench_DR_10 Attachment B&amp;CAMA&amp;RPage &amp;P of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1BA526E-AA16-457F-8512-29ACE9495A2B}"/>
</file>

<file path=customXml/itemProps2.xml><?xml version="1.0" encoding="utf-8"?>
<ds:datastoreItem xmlns:ds="http://schemas.openxmlformats.org/officeDocument/2006/customXml" ds:itemID="{7A16E189-8F73-489B-B48A-E38201E33F49}"/>
</file>

<file path=customXml/itemProps3.xml><?xml version="1.0" encoding="utf-8"?>
<ds:datastoreItem xmlns:ds="http://schemas.openxmlformats.org/officeDocument/2006/customXml" ds:itemID="{83762680-58D9-45F0-A741-9E473A888653}"/>
</file>

<file path=customXml/itemProps4.xml><?xml version="1.0" encoding="utf-8"?>
<ds:datastoreItem xmlns:ds="http://schemas.openxmlformats.org/officeDocument/2006/customXml" ds:itemID="{9213A940-7F1F-42FD-81D3-62F85E9C3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Attachment B -Elec</vt:lpstr>
      <vt:lpstr>Attachment B-Gas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Jennifer Snyder</cp:lastModifiedBy>
  <cp:lastPrinted>2015-10-19T21:33:39Z</cp:lastPrinted>
  <dcterms:created xsi:type="dcterms:W3CDTF">2010-03-18T19:22:34Z</dcterms:created>
  <dcterms:modified xsi:type="dcterms:W3CDTF">2015-10-20T21:30:10Z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