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3.17G PF LEAP Amortization\"/>
    </mc:Choice>
  </mc:AlternateContent>
  <xr:revisionPtr revIDLastSave="0" documentId="13_ncr:1_{41492B5E-59C2-4310-9B0E-57A4AA637563}" xr6:coauthVersionLast="44" xr6:coauthVersionMax="44" xr10:uidLastSave="{00000000-0000-0000-0000-000000000000}"/>
  <bookViews>
    <workbookView xWindow="-120" yWindow="-120" windowWidth="29040" windowHeight="15840" xr2:uid="{00000000-000D-0000-FFFF-FFFF00000000}"/>
    <workbookView xWindow="28680" yWindow="-195" windowWidth="29040" windowHeight="15840" xr2:uid="{E20B3FDD-3A99-4BA9-9DF0-74FF99B24426}"/>
  </bookViews>
  <sheets>
    <sheet name="G-DDC-1" sheetId="2" r:id="rId1"/>
    <sheet name="G-DDC-2" sheetId="1" r:id="rId2"/>
  </sheets>
  <definedNames>
    <definedName name="_xlnm.Print_Area" localSheetId="1">'G-DDC-2'!$A$1:$J$152</definedName>
    <definedName name="_xlnm.Print_Titles" localSheetId="1">'G-DDC-2'!$1:$6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2" l="1"/>
  <c r="D116" i="1"/>
  <c r="E152" i="1" l="1"/>
  <c r="E151" i="1"/>
  <c r="C40" i="2" l="1"/>
  <c r="C39" i="2" l="1"/>
  <c r="C41" i="2" s="1"/>
  <c r="H30" i="1" l="1"/>
  <c r="I30" i="1"/>
  <c r="H31" i="1" l="1"/>
  <c r="H32" i="1"/>
  <c r="H33" i="1"/>
  <c r="H118" i="1"/>
  <c r="H134" i="1"/>
  <c r="H135" i="1"/>
  <c r="B34" i="1"/>
  <c r="E116" i="1"/>
  <c r="H116" i="1" s="1"/>
  <c r="E117" i="1"/>
  <c r="H117" i="1" s="1"/>
  <c r="E118" i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E135" i="1"/>
  <c r="E136" i="1"/>
  <c r="H136" i="1" s="1"/>
  <c r="E137" i="1"/>
  <c r="H137" i="1" s="1"/>
  <c r="E138" i="1"/>
  <c r="H138" i="1" s="1"/>
  <c r="E139" i="1"/>
  <c r="H139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47" i="1"/>
  <c r="H147" i="1" s="1"/>
  <c r="E148" i="1"/>
  <c r="H148" i="1" s="1"/>
  <c r="E33" i="2" l="1"/>
  <c r="B17" i="2"/>
  <c r="B18" i="2" s="1"/>
  <c r="B19" i="2" s="1"/>
  <c r="B21" i="2" s="1"/>
  <c r="B22" i="2" s="1"/>
  <c r="B23" i="2" s="1"/>
  <c r="B24" i="2" s="1"/>
  <c r="B25" i="2" s="1"/>
  <c r="B26" i="2" s="1"/>
  <c r="F116" i="1" l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5" i="1"/>
  <c r="I135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F145" i="1"/>
  <c r="I145" i="1"/>
  <c r="F146" i="1"/>
  <c r="I146" i="1"/>
  <c r="F147" i="1"/>
  <c r="I147" i="1"/>
  <c r="F148" i="1"/>
  <c r="I14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/>
  <c r="G8" i="1" s="1"/>
  <c r="G2" i="1" l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C93" i="1" l="1"/>
  <c r="C42" i="1"/>
  <c r="C50" i="1"/>
  <c r="E50" i="1" s="1"/>
  <c r="H50" i="1" s="1"/>
  <c r="C58" i="1"/>
  <c r="C66" i="1"/>
  <c r="C74" i="1"/>
  <c r="C82" i="1"/>
  <c r="C90" i="1"/>
  <c r="C39" i="1"/>
  <c r="C79" i="1"/>
  <c r="C56" i="1"/>
  <c r="C88" i="1"/>
  <c r="C41" i="1"/>
  <c r="C81" i="1"/>
  <c r="C35" i="1"/>
  <c r="C43" i="1"/>
  <c r="E43" i="1" s="1"/>
  <c r="H43" i="1" s="1"/>
  <c r="C51" i="1"/>
  <c r="E51" i="1" s="1"/>
  <c r="H51" i="1" s="1"/>
  <c r="C59" i="1"/>
  <c r="C67" i="1"/>
  <c r="C75" i="1"/>
  <c r="C83" i="1"/>
  <c r="C91" i="1"/>
  <c r="C37" i="1"/>
  <c r="C53" i="1"/>
  <c r="E53" i="1" s="1"/>
  <c r="H53" i="1" s="1"/>
  <c r="C61" i="1"/>
  <c r="C69" i="1"/>
  <c r="C77" i="1"/>
  <c r="C85" i="1"/>
  <c r="C34" i="1"/>
  <c r="C47" i="1"/>
  <c r="E47" i="1" s="1"/>
  <c r="H47" i="1" s="1"/>
  <c r="C71" i="1"/>
  <c r="C87" i="1"/>
  <c r="C40" i="1"/>
  <c r="C80" i="1"/>
  <c r="C49" i="1"/>
  <c r="E49" i="1" s="1"/>
  <c r="H49" i="1" s="1"/>
  <c r="C73" i="1"/>
  <c r="C36" i="1"/>
  <c r="C44" i="1"/>
  <c r="E44" i="1" s="1"/>
  <c r="H44" i="1" s="1"/>
  <c r="C52" i="1"/>
  <c r="E52" i="1" s="1"/>
  <c r="H52" i="1" s="1"/>
  <c r="C60" i="1"/>
  <c r="C68" i="1"/>
  <c r="C76" i="1"/>
  <c r="C84" i="1"/>
  <c r="C92" i="1"/>
  <c r="C45" i="1"/>
  <c r="E45" i="1" s="1"/>
  <c r="H45" i="1" s="1"/>
  <c r="C55" i="1"/>
  <c r="E55" i="1" s="1"/>
  <c r="H55" i="1" s="1"/>
  <c r="C48" i="1"/>
  <c r="E48" i="1" s="1"/>
  <c r="H48" i="1" s="1"/>
  <c r="C72" i="1"/>
  <c r="C57" i="1"/>
  <c r="C89" i="1"/>
  <c r="C38" i="1"/>
  <c r="C46" i="1"/>
  <c r="E46" i="1" s="1"/>
  <c r="H46" i="1" s="1"/>
  <c r="C54" i="1"/>
  <c r="E54" i="1" s="1"/>
  <c r="H54" i="1" s="1"/>
  <c r="C62" i="1"/>
  <c r="C70" i="1"/>
  <c r="C78" i="1"/>
  <c r="C86" i="1"/>
  <c r="C63" i="1"/>
  <c r="C64" i="1"/>
  <c r="C65" i="1"/>
  <c r="G9" i="1"/>
  <c r="G10" i="1" s="1"/>
  <c r="G11" i="1" s="1"/>
  <c r="G12" i="1" s="1"/>
  <c r="G13" i="1" s="1"/>
  <c r="G14" i="1" s="1"/>
  <c r="G15" i="1" s="1"/>
  <c r="B40" i="1" l="1"/>
  <c r="E40" i="1"/>
  <c r="E37" i="1"/>
  <c r="B37" i="1"/>
  <c r="H37" i="1" s="1"/>
  <c r="E35" i="1"/>
  <c r="B35" i="1"/>
  <c r="B36" i="1"/>
  <c r="E36" i="1"/>
  <c r="E34" i="1"/>
  <c r="C149" i="1"/>
  <c r="E41" i="1"/>
  <c r="B41" i="1"/>
  <c r="H41" i="1" s="1"/>
  <c r="B38" i="1"/>
  <c r="E38" i="1"/>
  <c r="E42" i="1"/>
  <c r="B42" i="1"/>
  <c r="H42" i="1" s="1"/>
  <c r="E39" i="1"/>
  <c r="B39" i="1"/>
  <c r="H39" i="1" s="1"/>
  <c r="H19" i="1"/>
  <c r="I19" i="1" s="1"/>
  <c r="H23" i="1"/>
  <c r="I23" i="1" s="1"/>
  <c r="H16" i="1"/>
  <c r="I16" i="1" s="1"/>
  <c r="H20" i="1"/>
  <c r="I20" i="1" s="1"/>
  <c r="H24" i="1"/>
  <c r="I24" i="1" s="1"/>
  <c r="H17" i="1"/>
  <c r="I17" i="1" s="1"/>
  <c r="H21" i="1"/>
  <c r="I21" i="1" s="1"/>
  <c r="H25" i="1"/>
  <c r="I25" i="1" s="1"/>
  <c r="J8" i="1"/>
  <c r="J9" i="1" s="1"/>
  <c r="J10" i="1" s="1"/>
  <c r="J11" i="1" s="1"/>
  <c r="J12" i="1" s="1"/>
  <c r="J13" i="1" s="1"/>
  <c r="J14" i="1" s="1"/>
  <c r="J15" i="1" s="1"/>
  <c r="H18" i="1"/>
  <c r="I18" i="1" s="1"/>
  <c r="H22" i="1"/>
  <c r="I22" i="1" s="1"/>
  <c r="H26" i="1"/>
  <c r="I26" i="1" s="1"/>
  <c r="H36" i="1" l="1"/>
  <c r="D75" i="1"/>
  <c r="E75" i="1" s="1"/>
  <c r="H75" i="1" s="1"/>
  <c r="D95" i="1"/>
  <c r="E95" i="1" s="1"/>
  <c r="D114" i="1"/>
  <c r="E114" i="1" s="1"/>
  <c r="D110" i="1"/>
  <c r="E110" i="1" s="1"/>
  <c r="D109" i="1"/>
  <c r="E109" i="1" s="1"/>
  <c r="D104" i="1"/>
  <c r="E104" i="1" s="1"/>
  <c r="D78" i="1"/>
  <c r="E78" i="1" s="1"/>
  <c r="H78" i="1" s="1"/>
  <c r="D111" i="1"/>
  <c r="E111" i="1" s="1"/>
  <c r="D102" i="1"/>
  <c r="E102" i="1" s="1"/>
  <c r="D87" i="1"/>
  <c r="E87" i="1" s="1"/>
  <c r="H87" i="1" s="1"/>
  <c r="D92" i="1"/>
  <c r="E92" i="1" s="1"/>
  <c r="D81" i="1"/>
  <c r="E81" i="1" s="1"/>
  <c r="H81" i="1" s="1"/>
  <c r="H35" i="1"/>
  <c r="D108" i="1"/>
  <c r="E108" i="1" s="1"/>
  <c r="D103" i="1"/>
  <c r="E103" i="1" s="1"/>
  <c r="D60" i="1"/>
  <c r="E60" i="1" s="1"/>
  <c r="H60" i="1" s="1"/>
  <c r="D79" i="1"/>
  <c r="E79" i="1" s="1"/>
  <c r="H79" i="1" s="1"/>
  <c r="D65" i="1"/>
  <c r="E65" i="1" s="1"/>
  <c r="H65" i="1" s="1"/>
  <c r="D82" i="1"/>
  <c r="E82" i="1" s="1"/>
  <c r="H82" i="1" s="1"/>
  <c r="D83" i="1"/>
  <c r="E83" i="1" s="1"/>
  <c r="H83" i="1" s="1"/>
  <c r="D115" i="1"/>
  <c r="E115" i="1" s="1"/>
  <c r="D76" i="1"/>
  <c r="E76" i="1" s="1"/>
  <c r="H76" i="1" s="1"/>
  <c r="D71" i="1"/>
  <c r="E71" i="1" s="1"/>
  <c r="H71" i="1" s="1"/>
  <c r="D88" i="1"/>
  <c r="E88" i="1" s="1"/>
  <c r="H88" i="1" s="1"/>
  <c r="D63" i="1"/>
  <c r="E63" i="1" s="1"/>
  <c r="H63" i="1" s="1"/>
  <c r="D89" i="1"/>
  <c r="E89" i="1" s="1"/>
  <c r="H89" i="1" s="1"/>
  <c r="D107" i="1"/>
  <c r="E107" i="1" s="1"/>
  <c r="D98" i="1"/>
  <c r="E98" i="1" s="1"/>
  <c r="D58" i="1"/>
  <c r="E58" i="1" s="1"/>
  <c r="H58" i="1" s="1"/>
  <c r="D106" i="1"/>
  <c r="E106" i="1" s="1"/>
  <c r="D72" i="1"/>
  <c r="E72" i="1" s="1"/>
  <c r="H72" i="1" s="1"/>
  <c r="D113" i="1"/>
  <c r="E113" i="1" s="1"/>
  <c r="D94" i="1"/>
  <c r="E94" i="1" s="1"/>
  <c r="B149" i="1"/>
  <c r="D112" i="1"/>
  <c r="E112" i="1" s="1"/>
  <c r="D59" i="1"/>
  <c r="E59" i="1" s="1"/>
  <c r="H59" i="1" s="1"/>
  <c r="D70" i="1"/>
  <c r="E70" i="1" s="1"/>
  <c r="H70" i="1" s="1"/>
  <c r="D84" i="1"/>
  <c r="E84" i="1" s="1"/>
  <c r="H84" i="1" s="1"/>
  <c r="D93" i="1"/>
  <c r="E93" i="1" s="1"/>
  <c r="D99" i="1"/>
  <c r="E99" i="1" s="1"/>
  <c r="D66" i="1"/>
  <c r="E66" i="1" s="1"/>
  <c r="H66" i="1" s="1"/>
  <c r="D105" i="1"/>
  <c r="E105" i="1" s="1"/>
  <c r="D91" i="1"/>
  <c r="E91" i="1" s="1"/>
  <c r="D97" i="1"/>
  <c r="E97" i="1" s="1"/>
  <c r="D85" i="1"/>
  <c r="E85" i="1" s="1"/>
  <c r="H85" i="1" s="1"/>
  <c r="D90" i="1"/>
  <c r="E90" i="1" s="1"/>
  <c r="D101" i="1"/>
  <c r="E101" i="1" s="1"/>
  <c r="D96" i="1"/>
  <c r="E96" i="1" s="1"/>
  <c r="D62" i="1"/>
  <c r="E62" i="1" s="1"/>
  <c r="H62" i="1" s="1"/>
  <c r="D61" i="1"/>
  <c r="E61" i="1" s="1"/>
  <c r="H61" i="1" s="1"/>
  <c r="D74" i="1"/>
  <c r="E74" i="1" s="1"/>
  <c r="H74" i="1" s="1"/>
  <c r="D100" i="1"/>
  <c r="E100" i="1" s="1"/>
  <c r="D64" i="1"/>
  <c r="E64" i="1" s="1"/>
  <c r="H64" i="1" s="1"/>
  <c r="D57" i="1"/>
  <c r="E57" i="1" s="1"/>
  <c r="H57" i="1" s="1"/>
  <c r="D80" i="1"/>
  <c r="E80" i="1" s="1"/>
  <c r="H80" i="1" s="1"/>
  <c r="D67" i="1"/>
  <c r="E67" i="1" s="1"/>
  <c r="H67" i="1" s="1"/>
  <c r="D68" i="1"/>
  <c r="E68" i="1" s="1"/>
  <c r="H68" i="1" s="1"/>
  <c r="D77" i="1"/>
  <c r="E77" i="1" s="1"/>
  <c r="H77" i="1" s="1"/>
  <c r="D69" i="1"/>
  <c r="E69" i="1" s="1"/>
  <c r="H69" i="1" s="1"/>
  <c r="D86" i="1"/>
  <c r="E86" i="1" s="1"/>
  <c r="H86" i="1" s="1"/>
  <c r="D73" i="1"/>
  <c r="E73" i="1" s="1"/>
  <c r="H73" i="1" s="1"/>
  <c r="H38" i="1"/>
  <c r="H34" i="1"/>
  <c r="H40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H103" i="1" l="1"/>
  <c r="I103" i="1" s="1"/>
  <c r="F103" i="1"/>
  <c r="F100" i="1"/>
  <c r="H100" i="1"/>
  <c r="I100" i="1" s="1"/>
  <c r="H97" i="1"/>
  <c r="F97" i="1"/>
  <c r="E56" i="1"/>
  <c r="F56" i="1" s="1"/>
  <c r="D149" i="1"/>
  <c r="H115" i="1"/>
  <c r="I115" i="1" s="1"/>
  <c r="F115" i="1"/>
  <c r="F109" i="1"/>
  <c r="H109" i="1"/>
  <c r="I109" i="1" s="1"/>
  <c r="F106" i="1"/>
  <c r="H106" i="1"/>
  <c r="I106" i="1" s="1"/>
  <c r="H91" i="1"/>
  <c r="F91" i="1"/>
  <c r="H98" i="1"/>
  <c r="F98" i="1"/>
  <c r="H110" i="1"/>
  <c r="I110" i="1" s="1"/>
  <c r="F110" i="1"/>
  <c r="F90" i="1"/>
  <c r="H90" i="1"/>
  <c r="F104" i="1"/>
  <c r="H104" i="1"/>
  <c r="I104" i="1" s="1"/>
  <c r="F105" i="1"/>
  <c r="H105" i="1"/>
  <c r="I105" i="1" s="1"/>
  <c r="F112" i="1"/>
  <c r="H112" i="1"/>
  <c r="I112" i="1" s="1"/>
  <c r="F107" i="1"/>
  <c r="H107" i="1"/>
  <c r="I107" i="1" s="1"/>
  <c r="F92" i="1"/>
  <c r="H92" i="1"/>
  <c r="H114" i="1"/>
  <c r="I114" i="1" s="1"/>
  <c r="F114" i="1"/>
  <c r="H95" i="1"/>
  <c r="F95" i="1"/>
  <c r="H96" i="1"/>
  <c r="F96" i="1"/>
  <c r="F99" i="1"/>
  <c r="H99" i="1"/>
  <c r="H94" i="1"/>
  <c r="F94" i="1"/>
  <c r="H102" i="1"/>
  <c r="I102" i="1" s="1"/>
  <c r="F102" i="1"/>
  <c r="F108" i="1"/>
  <c r="H108" i="1"/>
  <c r="I108" i="1" s="1"/>
  <c r="F101" i="1"/>
  <c r="H101" i="1"/>
  <c r="I101" i="1" s="1"/>
  <c r="H93" i="1"/>
  <c r="F93" i="1"/>
  <c r="H113" i="1"/>
  <c r="I113" i="1" s="1"/>
  <c r="F113" i="1"/>
  <c r="H111" i="1"/>
  <c r="I111" i="1" s="1"/>
  <c r="F111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F60" i="1"/>
  <c r="F58" i="1"/>
  <c r="F54" i="1"/>
  <c r="F87" i="1"/>
  <c r="F79" i="1"/>
  <c r="F71" i="1"/>
  <c r="F63" i="1"/>
  <c r="F55" i="1"/>
  <c r="F89" i="1"/>
  <c r="F81" i="1"/>
  <c r="F73" i="1"/>
  <c r="F65" i="1"/>
  <c r="F57" i="1"/>
  <c r="F83" i="1"/>
  <c r="F75" i="1"/>
  <c r="F67" i="1"/>
  <c r="F59" i="1"/>
  <c r="F85" i="1"/>
  <c r="F77" i="1"/>
  <c r="F69" i="1"/>
  <c r="F61" i="1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H56" i="1" l="1"/>
  <c r="E149" i="1"/>
  <c r="I69" i="1"/>
  <c r="I59" i="1"/>
  <c r="I91" i="1"/>
  <c r="I81" i="1"/>
  <c r="I71" i="1"/>
  <c r="I58" i="1"/>
  <c r="I66" i="1"/>
  <c r="I74" i="1"/>
  <c r="I82" i="1"/>
  <c r="I90" i="1"/>
  <c r="I98" i="1"/>
  <c r="H28" i="1"/>
  <c r="I28" i="1" s="1"/>
  <c r="I33" i="1"/>
  <c r="I37" i="1"/>
  <c r="I41" i="1"/>
  <c r="I45" i="1"/>
  <c r="I49" i="1"/>
  <c r="I53" i="1"/>
  <c r="I77" i="1"/>
  <c r="I67" i="1"/>
  <c r="I99" i="1"/>
  <c r="I57" i="1"/>
  <c r="I89" i="1"/>
  <c r="I79" i="1"/>
  <c r="I60" i="1"/>
  <c r="I68" i="1"/>
  <c r="I76" i="1"/>
  <c r="I84" i="1"/>
  <c r="I92" i="1"/>
  <c r="I34" i="1"/>
  <c r="I38" i="1"/>
  <c r="I42" i="1"/>
  <c r="I46" i="1"/>
  <c r="I50" i="1"/>
  <c r="I85" i="1"/>
  <c r="I75" i="1"/>
  <c r="I65" i="1"/>
  <c r="I97" i="1"/>
  <c r="I55" i="1"/>
  <c r="I87" i="1"/>
  <c r="I54" i="1"/>
  <c r="I62" i="1"/>
  <c r="I70" i="1"/>
  <c r="I78" i="1"/>
  <c r="I86" i="1"/>
  <c r="I94" i="1"/>
  <c r="I31" i="1"/>
  <c r="I35" i="1"/>
  <c r="I39" i="1"/>
  <c r="I43" i="1"/>
  <c r="I47" i="1"/>
  <c r="I51" i="1"/>
  <c r="I61" i="1"/>
  <c r="I93" i="1"/>
  <c r="I83" i="1"/>
  <c r="I73" i="1"/>
  <c r="I63" i="1"/>
  <c r="I95" i="1"/>
  <c r="I56" i="1"/>
  <c r="I64" i="1"/>
  <c r="I72" i="1"/>
  <c r="I80" i="1"/>
  <c r="I88" i="1"/>
  <c r="I96" i="1"/>
  <c r="H27" i="1"/>
  <c r="I27" i="1" s="1"/>
  <c r="I32" i="1"/>
  <c r="I36" i="1"/>
  <c r="I40" i="1"/>
  <c r="I44" i="1"/>
  <c r="I48" i="1"/>
  <c r="I52" i="1"/>
  <c r="F149" i="1" l="1"/>
  <c r="G27" i="1"/>
  <c r="G28" i="1" s="1"/>
  <c r="H149" i="1"/>
  <c r="G30" i="1" l="1"/>
  <c r="G31" i="1" s="1"/>
  <c r="G32" i="1" s="1"/>
  <c r="G33" i="1" s="1"/>
  <c r="G34" i="1" s="1"/>
  <c r="G35" i="1" s="1"/>
  <c r="J27" i="1"/>
  <c r="J28" i="1" s="1"/>
  <c r="I29" i="1" l="1"/>
  <c r="I149" i="1" s="1"/>
  <c r="G36" i="1"/>
  <c r="J29" i="1" l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G37" i="1"/>
  <c r="G38" i="1" l="1"/>
  <c r="G39" i="1" l="1"/>
  <c r="G40" i="1" l="1"/>
  <c r="G41" i="1" l="1"/>
  <c r="G42" i="1" l="1"/>
  <c r="G43" i="1" l="1"/>
  <c r="G44" i="1" l="1"/>
  <c r="G45" i="1" l="1"/>
  <c r="G46" i="1" l="1"/>
  <c r="G47" i="1" s="1"/>
  <c r="G48" i="1" s="1"/>
  <c r="G49" i="1" s="1"/>
  <c r="G50" i="1" s="1"/>
  <c r="G51" i="1" s="1"/>
  <c r="G52" i="1" s="1"/>
  <c r="G53" i="1" s="1"/>
  <c r="G54" i="1" s="1"/>
  <c r="G55" i="1" s="1"/>
  <c r="G56" i="1" l="1"/>
  <c r="G57" i="1" l="1"/>
  <c r="G58" i="1" l="1"/>
  <c r="G59" i="1" l="1"/>
  <c r="G60" i="1" l="1"/>
  <c r="G61" i="1" l="1"/>
  <c r="G62" i="1" l="1"/>
  <c r="G63" i="1" l="1"/>
  <c r="G64" i="1" l="1"/>
  <c r="G65" i="1" l="1"/>
  <c r="G66" i="1" l="1"/>
  <c r="G67" i="1" l="1"/>
  <c r="G68" i="1" l="1"/>
  <c r="G69" i="1" s="1"/>
  <c r="G70" i="1" s="1"/>
  <c r="G71" i="1" s="1"/>
  <c r="G72" i="1" s="1"/>
  <c r="G73" i="1" s="1"/>
  <c r="G74" i="1" s="1"/>
  <c r="G75" i="1" l="1"/>
  <c r="C10" i="2"/>
  <c r="D10" i="2" s="1"/>
  <c r="G76" i="1" l="1"/>
  <c r="C16" i="2"/>
  <c r="D16" i="2" s="1"/>
  <c r="G77" i="1" l="1"/>
  <c r="C17" i="2"/>
  <c r="D17" i="2" s="1"/>
  <c r="G78" i="1" l="1"/>
  <c r="C18" i="2"/>
  <c r="D18" i="2" s="1"/>
  <c r="G79" i="1" l="1"/>
  <c r="C19" i="2"/>
  <c r="D19" i="2" s="1"/>
  <c r="G80" i="1" l="1"/>
  <c r="C20" i="2"/>
  <c r="D20" i="2" s="1"/>
  <c r="G81" i="1" l="1"/>
  <c r="C21" i="2"/>
  <c r="D21" i="2" s="1"/>
  <c r="G82" i="1" l="1"/>
  <c r="C22" i="2"/>
  <c r="D22" i="2" s="1"/>
  <c r="G83" i="1" l="1"/>
  <c r="C23" i="2"/>
  <c r="D23" i="2" s="1"/>
  <c r="G84" i="1" l="1"/>
  <c r="C24" i="2"/>
  <c r="D24" i="2" s="1"/>
  <c r="G85" i="1" l="1"/>
  <c r="C25" i="2"/>
  <c r="D25" i="2" s="1"/>
  <c r="G86" i="1" l="1"/>
  <c r="C26" i="2"/>
  <c r="D26" i="2" s="1"/>
  <c r="G87" i="1" l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C11" i="2"/>
  <c r="D11" i="2" l="1"/>
  <c r="D13" i="2" s="1"/>
  <c r="D15" i="2" s="1"/>
  <c r="D28" i="2" s="1"/>
  <c r="D31" i="2" s="1"/>
  <c r="D35" i="2" s="1"/>
  <c r="C13" i="2"/>
  <c r="C15" i="2" s="1"/>
  <c r="C28" i="2" s="1"/>
  <c r="C31" i="2" s="1"/>
  <c r="C35" i="2" l="1"/>
  <c r="E31" i="2"/>
</calcChain>
</file>

<file path=xl/sharedStrings.xml><?xml version="1.0" encoding="utf-8"?>
<sst xmlns="http://schemas.openxmlformats.org/spreadsheetml/2006/main" count="79" uniqueCount="69">
  <si>
    <t>REGULATORY ASSET</t>
  </si>
  <si>
    <t>Months to Amortize</t>
  </si>
  <si>
    <t>WA</t>
  </si>
  <si>
    <t>Total</t>
  </si>
  <si>
    <t>Date</t>
  </si>
  <si>
    <t>Monthly Deferral of costs Expense (Benefit)</t>
  </si>
  <si>
    <t>Total Monthly Amortization Expense (Benefit)</t>
  </si>
  <si>
    <t xml:space="preserve">Monthly Entry Regulatory Asset </t>
  </si>
  <si>
    <t>Regulatory Asset - Balance</t>
  </si>
  <si>
    <t>DFIT - Operating Expense (Benefit)</t>
  </si>
  <si>
    <t>ADFIT - Monthly Entry</t>
  </si>
  <si>
    <t>ADFIT - Balance</t>
  </si>
  <si>
    <t xml:space="preserve"> </t>
  </si>
  <si>
    <t>Schedule M operating Deduction</t>
  </si>
  <si>
    <t>Schedule M operating Addition</t>
  </si>
  <si>
    <t>DR (CR)</t>
  </si>
  <si>
    <t>Test Period Expense</t>
  </si>
  <si>
    <t>182302
GDWA</t>
  </si>
  <si>
    <t>410100 GD WA</t>
  </si>
  <si>
    <t>407302 
GD WA</t>
  </si>
  <si>
    <t>283302 
GD WA</t>
  </si>
  <si>
    <t>182302 GD WA</t>
  </si>
  <si>
    <t>Vintage 1 Amortization Expense (Benefit)</t>
  </si>
  <si>
    <t>5/1/2019 - 4/30/2023</t>
  </si>
  <si>
    <t>Avista Utilites</t>
  </si>
  <si>
    <t>WASHINGTON AMA RATE YEAR</t>
  </si>
  <si>
    <t>WASHINGTON</t>
  </si>
  <si>
    <t>Deferred</t>
  </si>
  <si>
    <t>PERIOD</t>
  </si>
  <si>
    <t>TOTAL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</si>
  <si>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</si>
  <si>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</si>
  <si>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</si>
  <si>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</si>
  <si>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</si>
  <si>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</si>
  <si>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Annual Expense</t>
  </si>
  <si>
    <t>Pro Forma Amortization</t>
  </si>
  <si>
    <t>Test Year Amortization</t>
  </si>
  <si>
    <t>Adjustment</t>
  </si>
  <si>
    <t>Asset Balance</t>
  </si>
  <si>
    <t>Tax Balance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</si>
  <si>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</si>
  <si>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</si>
  <si>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</si>
  <si>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</si>
  <si>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</si>
  <si>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</si>
  <si>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</si>
  <si>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</si>
  <si>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</si>
  <si>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</si>
  <si>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</si>
  <si>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407302 Direct</t>
  </si>
  <si>
    <t xml:space="preserve"> Pro Forma Average Monthly Average</t>
  </si>
  <si>
    <t>Test Year Average Monthly Average</t>
  </si>
  <si>
    <t>Pro Forma Rate Base Adjustment</t>
  </si>
  <si>
    <t>Rate Base Total</t>
  </si>
  <si>
    <t xml:space="preserve">Excess Line Extension Allowance </t>
  </si>
  <si>
    <t>EXCESS LINE EXTENSION ALLOWANCE REGULATORY ASSET</t>
  </si>
  <si>
    <t>Rebates</t>
  </si>
  <si>
    <t>Vintage 2 Amortization Expense (Benefit)</t>
  </si>
  <si>
    <t>3/1/2020 - 2/28/2025</t>
  </si>
  <si>
    <t>Tax Reform Transfer to Excess Tax Regulatory Liability</t>
  </si>
  <si>
    <t>Rate Period Expense</t>
  </si>
  <si>
    <t>G-DDC-2</t>
  </si>
  <si>
    <t>G-DDC-1</t>
  </si>
  <si>
    <t>ROO G-APL-12A</t>
  </si>
  <si>
    <t>ROO G-OPS-12A 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</si>
</sst>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0000_);_(* \(#,##0.00000000\);_(* &quot;-&quot;??_);_(@_)"/>
    <numFmt numFmtId="166" formatCode="0.000%"/>
    <numFmt numFmtId="167" formatCode="#,##0\ ;\(#,##0\)"/>
    <numFmt numFmtId="168" formatCode="mmm"/>
    <numFmt numFmtId="169" formatCode="_(* #,##0_);_(* \(#,##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sz val="10"/>
      <name val="Times New Roman"/>
      <family val="1"/>
    </font>
    <font>
      <b/>
      <sz val="10"/>
      <color indexed="1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Alignment="1"/>
    <xf numFmtId="0" fontId="0" fillId="0" borderId="4" xfId="0" applyBorder="1" applyAlignment="1"/>
    <xf numFmtId="10" fontId="3" fillId="0" borderId="0" xfId="1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43" fontId="0" fillId="0" borderId="0" xfId="1" applyFont="1" applyBorder="1" applyAlignment="1"/>
    <xf numFmtId="43" fontId="0" fillId="0" borderId="8" xfId="1" applyFont="1" applyFill="1" applyBorder="1" applyAlignment="1"/>
    <xf numFmtId="0" fontId="0" fillId="0" borderId="0" xfId="0" applyBorder="1" applyAlignment="1"/>
    <xf numFmtId="0" fontId="3" fillId="0" borderId="4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3" fontId="0" fillId="0" borderId="0" xfId="1" applyFont="1" applyAlignment="1"/>
    <xf numFmtId="0" fontId="0" fillId="0" borderId="9" xfId="0" applyBorder="1" applyAlignment="1">
      <alignment horizontal="center" vertical="top" wrapText="1"/>
    </xf>
    <xf numFmtId="43" fontId="2" fillId="0" borderId="10" xfId="1" applyFont="1" applyBorder="1" applyAlignment="1">
      <alignment horizontal="center" vertical="top" wrapText="1"/>
    </xf>
    <xf numFmtId="43" fontId="0" fillId="0" borderId="10" xfId="1" applyFont="1" applyBorder="1" applyAlignment="1">
      <alignment horizontal="center" vertical="top" wrapText="1"/>
    </xf>
    <xf numFmtId="43" fontId="4" fillId="0" borderId="11" xfId="1" applyFont="1" applyFill="1" applyBorder="1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3" fontId="1" fillId="2" borderId="10" xfId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3" fontId="2" fillId="3" borderId="6" xfId="1" applyFont="1" applyFill="1" applyBorder="1" applyAlignment="1">
      <alignment horizontal="center" vertical="top" wrapText="1"/>
    </xf>
    <xf numFmtId="43" fontId="0" fillId="0" borderId="6" xfId="1" applyFont="1" applyFill="1" applyBorder="1" applyAlignment="1">
      <alignment horizontal="center" vertical="top" wrapText="1"/>
    </xf>
    <xf numFmtId="43" fontId="0" fillId="4" borderId="6" xfId="1" applyFont="1" applyFill="1" applyBorder="1" applyAlignment="1">
      <alignment horizontal="center" vertical="top" wrapText="1"/>
    </xf>
    <xf numFmtId="43" fontId="4" fillId="0" borderId="7" xfId="1" applyFont="1" applyFill="1" applyBorder="1" applyAlignment="1">
      <alignment horizontal="center" vertical="top" wrapText="1"/>
    </xf>
    <xf numFmtId="14" fontId="0" fillId="0" borderId="0" xfId="0" applyNumberFormat="1" applyAlignment="1"/>
    <xf numFmtId="43" fontId="3" fillId="0" borderId="0" xfId="1" applyFont="1" applyFill="1" applyAlignment="1"/>
    <xf numFmtId="43" fontId="0" fillId="0" borderId="0" xfId="1" quotePrefix="1" applyFont="1" applyAlignment="1">
      <alignment horizontal="center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" fillId="0" borderId="0" xfId="1" applyFont="1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14" fontId="2" fillId="0" borderId="0" xfId="0" applyNumberFormat="1" applyFont="1" applyAlignment="1"/>
    <xf numFmtId="0" fontId="1" fillId="0" borderId="0" xfId="0" applyFont="1" applyFill="1" applyAlignment="1"/>
    <xf numFmtId="14" fontId="1" fillId="0" borderId="0" xfId="0" applyNumberFormat="1" applyFont="1" applyFill="1" applyAlignment="1"/>
    <xf numFmtId="43" fontId="0" fillId="0" borderId="0" xfId="1" applyFont="1" applyFill="1" applyAlignment="1"/>
    <xf numFmtId="14" fontId="0" fillId="0" borderId="0" xfId="0" applyNumberFormat="1" applyFill="1" applyAlignment="1"/>
    <xf numFmtId="0" fontId="0" fillId="0" borderId="0" xfId="0" applyFill="1" applyAlignment="1"/>
    <xf numFmtId="43" fontId="0" fillId="0" borderId="0" xfId="0" applyNumberFormat="1" applyFill="1" applyAlignment="1"/>
    <xf numFmtId="43" fontId="1" fillId="0" borderId="0" xfId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43" fontId="0" fillId="0" borderId="12" xfId="1" applyFont="1" applyBorder="1" applyAlignment="1"/>
    <xf numFmtId="43" fontId="1" fillId="0" borderId="12" xfId="1" applyFont="1" applyFill="1" applyBorder="1" applyAlignment="1"/>
    <xf numFmtId="43" fontId="0" fillId="0" borderId="0" xfId="1" applyFont="1" applyAlignment="1">
      <alignment horizontal="right"/>
    </xf>
    <xf numFmtId="43" fontId="5" fillId="0" borderId="13" xfId="1" applyNumberFormat="1" applyFont="1" applyBorder="1" applyAlignment="1">
      <alignment horizontal="right"/>
    </xf>
    <xf numFmtId="14" fontId="2" fillId="0" borderId="0" xfId="0" applyNumberFormat="1" applyFont="1" applyFill="1" applyBorder="1"/>
    <xf numFmtId="43" fontId="2" fillId="0" borderId="5" xfId="1" applyFont="1" applyBorder="1" applyAlignment="1">
      <alignment horizontal="left"/>
    </xf>
    <xf numFmtId="43" fontId="6" fillId="0" borderId="0" xfId="1" applyFont="1" applyFill="1" applyAlignment="1"/>
    <xf numFmtId="0" fontId="0" fillId="0" borderId="6" xfId="0" applyBorder="1" applyAlignment="1"/>
    <xf numFmtId="43" fontId="2" fillId="5" borderId="6" xfId="1" applyFont="1" applyFill="1" applyBorder="1" applyAlignment="1">
      <alignment horizontal="center" vertical="top" wrapText="1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67" fontId="10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0" fillId="0" borderId="0" xfId="0" applyFont="1"/>
    <xf numFmtId="0" fontId="10" fillId="0" borderId="18" xfId="0" applyFont="1" applyBorder="1"/>
    <xf numFmtId="0" fontId="10" fillId="0" borderId="19" xfId="0" applyFont="1" applyBorder="1"/>
    <xf numFmtId="168" fontId="10" fillId="0" borderId="0" xfId="0" applyNumberFormat="1" applyFont="1" applyAlignment="1">
      <alignment horizontal="center"/>
    </xf>
    <xf numFmtId="167" fontId="10" fillId="0" borderId="20" xfId="0" applyNumberFormat="1" applyFont="1" applyBorder="1"/>
    <xf numFmtId="167" fontId="10" fillId="0" borderId="0" xfId="0" applyNumberFormat="1" applyFont="1" applyBorder="1"/>
    <xf numFmtId="167" fontId="10" fillId="0" borderId="14" xfId="0" applyNumberFormat="1" applyFont="1" applyBorder="1"/>
    <xf numFmtId="167" fontId="10" fillId="0" borderId="21" xfId="0" applyNumberFormat="1" applyFont="1" applyBorder="1"/>
    <xf numFmtId="167" fontId="10" fillId="0" borderId="16" xfId="0" applyNumberFormat="1" applyFont="1" applyBorder="1"/>
    <xf numFmtId="168" fontId="10" fillId="0" borderId="0" xfId="0" applyNumberFormat="1" applyFont="1"/>
    <xf numFmtId="167" fontId="10" fillId="0" borderId="19" xfId="0" applyNumberFormat="1" applyFont="1" applyBorder="1"/>
    <xf numFmtId="0" fontId="10" fillId="0" borderId="0" xfId="0" applyNumberFormat="1" applyFont="1" applyBorder="1" applyAlignment="1">
      <alignment horizontal="center"/>
    </xf>
    <xf numFmtId="167" fontId="10" fillId="0" borderId="21" xfId="0" applyNumberFormat="1" applyFont="1" applyBorder="1" applyAlignment="1">
      <alignment horizontal="center"/>
    </xf>
    <xf numFmtId="167" fontId="10" fillId="0" borderId="22" xfId="0" applyNumberFormat="1" applyFont="1" applyBorder="1" applyAlignment="1">
      <alignment horizontal="center"/>
    </xf>
    <xf numFmtId="167" fontId="10" fillId="0" borderId="20" xfId="0" applyNumberFormat="1" applyFont="1" applyFill="1" applyBorder="1"/>
    <xf numFmtId="167" fontId="10" fillId="0" borderId="22" xfId="0" applyNumberFormat="1" applyFont="1" applyBorder="1"/>
    <xf numFmtId="167" fontId="10" fillId="0" borderId="17" xfId="0" applyNumberFormat="1" applyFont="1" applyBorder="1"/>
    <xf numFmtId="167" fontId="10" fillId="0" borderId="21" xfId="0" applyNumberFormat="1" applyFont="1" applyFill="1" applyBorder="1"/>
    <xf numFmtId="0" fontId="10" fillId="0" borderId="0" xfId="0" applyNumberFormat="1" applyFont="1" applyAlignment="1">
      <alignment horizontal="center"/>
    </xf>
    <xf numFmtId="5" fontId="5" fillId="0" borderId="13" xfId="1" applyNumberFormat="1" applyFont="1" applyBorder="1" applyAlignment="1">
      <alignment horizontal="right"/>
    </xf>
    <xf numFmtId="10" fontId="10" fillId="0" borderId="0" xfId="0" applyNumberFormat="1" applyFont="1" applyAlignment="1">
      <alignment horizontal="center"/>
    </xf>
    <xf numFmtId="169" fontId="8" fillId="0" borderId="0" xfId="1" applyNumberFormat="1" applyFont="1" applyAlignment="1">
      <alignment horizontal="center"/>
    </xf>
    <xf numFmtId="0" fontId="8" fillId="0" borderId="18" xfId="0" applyFont="1" applyBorder="1"/>
    <xf numFmtId="0" fontId="10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5" fontId="5" fillId="0" borderId="0" xfId="1" applyNumberFormat="1" applyFont="1" applyBorder="1" applyAlignment="1">
      <alignment horizontal="right"/>
    </xf>
    <xf numFmtId="0" fontId="2" fillId="0" borderId="0" xfId="0" applyFont="1"/>
    <xf numFmtId="0" fontId="0" fillId="0" borderId="0" xfId="0" applyBorder="1"/>
    <xf numFmtId="167" fontId="10" fillId="0" borderId="0" xfId="0" applyNumberFormat="1" applyFont="1"/>
    <xf numFmtId="14" fontId="1" fillId="0" borderId="0" xfId="0" applyNumberFormat="1" applyFont="1" applyFill="1" applyBorder="1"/>
    <xf numFmtId="43" fontId="11" fillId="0" borderId="0" xfId="1" applyFont="1" applyFill="1" applyAlignment="1"/>
    <xf numFmtId="43" fontId="2" fillId="0" borderId="0" xfId="1" applyAlignment="1"/>
    <xf numFmtId="43" fontId="2" fillId="0" borderId="0" xfId="1" applyFont="1" applyAlignment="1">
      <alignment horizontal="right"/>
    </xf>
    <xf numFmtId="43" fontId="2" fillId="0" borderId="23" xfId="1" applyFont="1" applyFill="1" applyBorder="1" applyAlignment="1"/>
    <xf numFmtId="43" fontId="2" fillId="0" borderId="24" xfId="1" applyFont="1" applyFill="1" applyBorder="1" applyAlignment="1"/>
    <xf numFmtId="43" fontId="1" fillId="0" borderId="24" xfId="1" applyFont="1" applyFill="1" applyBorder="1" applyAlignment="1"/>
    <xf numFmtId="43" fontId="2" fillId="0" borderId="0" xfId="1" applyFont="1" applyAlignment="1"/>
    <xf numFmtId="43" fontId="0" fillId="0" borderId="24" xfId="1" applyFont="1" applyFill="1" applyBorder="1" applyAlignment="1"/>
    <xf numFmtId="43" fontId="0" fillId="0" borderId="25" xfId="1" applyFont="1" applyFill="1" applyBorder="1" applyAlignment="1"/>
    <xf numFmtId="43" fontId="0" fillId="0" borderId="23" xfId="1" applyFont="1" applyFill="1" applyBorder="1" applyAlignment="1"/>
    <xf numFmtId="43" fontId="1" fillId="0" borderId="0" xfId="1" applyFont="1" applyFill="1" applyBorder="1" applyAlignment="1"/>
    <xf numFmtId="43" fontId="2" fillId="0" borderId="0" xfId="1" applyFont="1" applyFill="1" applyBorder="1" applyAlignment="1"/>
    <xf numFmtId="43" fontId="2" fillId="7" borderId="0" xfId="1" applyFont="1" applyFill="1" applyBorder="1" applyAlignment="1"/>
    <xf numFmtId="43" fontId="2" fillId="7" borderId="23" xfId="1" applyFont="1" applyFill="1" applyBorder="1" applyAlignment="1"/>
    <xf numFmtId="43" fontId="2" fillId="7" borderId="24" xfId="1" applyFont="1" applyFill="1" applyBorder="1" applyAlignment="1"/>
    <xf numFmtId="43" fontId="2" fillId="7" borderId="25" xfId="1" applyFont="1" applyFill="1" applyBorder="1" applyAlignment="1"/>
    <xf numFmtId="43" fontId="3" fillId="0" borderId="0" xfId="1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7" fontId="8" fillId="6" borderId="5" xfId="0" applyNumberFormat="1" applyFont="1" applyFill="1" applyBorder="1" applyAlignment="1">
      <alignment horizontal="center"/>
    </xf>
    <xf numFmtId="167" fontId="8" fillId="6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"/>
  <sheetViews>
    <sheetView tabSelected="1" view="pageBreakPreview" zoomScaleNormal="100" zoomScaleSheetLayoutView="100" workbookViewId="0">
      <selection activeCell="I24" sqref="I24"/>
    </sheetView>
    <sheetView tabSelected="1" workbookViewId="1">
      <selection sqref="A1:E1"/>
    </sheetView>
  </sheetViews>
  <sheetFormatPr defaultRowHeight="12.75" x14ac:dyDescent="0.2"/>
  <cols>
    <col min="1" max="1" width="16.42578125" customWidth="1"/>
    <col min="2" max="2" width="14" customWidth="1"/>
    <col min="3" max="3" width="13.5703125" customWidth="1"/>
    <col min="4" max="4" width="15.42578125" customWidth="1"/>
    <col min="5" max="5" width="15" customWidth="1"/>
  </cols>
  <sheetData>
    <row r="1" spans="1:5" x14ac:dyDescent="0.2">
      <c r="A1" s="109" t="s">
        <v>24</v>
      </c>
      <c r="B1" s="109"/>
      <c r="C1" s="109"/>
      <c r="D1" s="109"/>
      <c r="E1" s="109"/>
    </row>
    <row r="2" spans="1:5" x14ac:dyDescent="0.2">
      <c r="A2" s="110" t="s">
        <v>58</v>
      </c>
      <c r="B2" s="111"/>
      <c r="C2" s="111"/>
      <c r="D2" s="111"/>
      <c r="E2" s="111"/>
    </row>
    <row r="3" spans="1:5" x14ac:dyDescent="0.2">
      <c r="A3" s="112" t="s">
        <v>25</v>
      </c>
      <c r="B3" s="112"/>
      <c r="C3" s="112"/>
      <c r="D3" s="112"/>
      <c r="E3" s="112"/>
    </row>
    <row r="4" spans="1:5" x14ac:dyDescent="0.2">
      <c r="A4" s="55"/>
      <c r="B4" s="55"/>
      <c r="C4" s="55"/>
      <c r="D4" s="55"/>
      <c r="E4" s="55"/>
    </row>
    <row r="5" spans="1:5" ht="13.5" thickBot="1" x14ac:dyDescent="0.25">
      <c r="A5" s="55"/>
      <c r="B5" s="55"/>
      <c r="C5" s="55"/>
      <c r="D5" s="55"/>
    </row>
    <row r="6" spans="1:5" ht="13.5" thickBot="1" x14ac:dyDescent="0.25">
      <c r="A6" s="56"/>
      <c r="B6" s="57"/>
      <c r="C6" s="113" t="s">
        <v>26</v>
      </c>
      <c r="D6" s="114"/>
    </row>
    <row r="7" spans="1:5" x14ac:dyDescent="0.2">
      <c r="A7" s="56"/>
      <c r="B7" s="58"/>
      <c r="C7" s="59" t="s">
        <v>27</v>
      </c>
      <c r="D7" s="59" t="s">
        <v>27</v>
      </c>
    </row>
    <row r="8" spans="1:5" x14ac:dyDescent="0.2">
      <c r="A8" s="60" t="s">
        <v>28</v>
      </c>
      <c r="B8" s="58"/>
      <c r="C8" s="59" t="s">
        <v>40</v>
      </c>
      <c r="D8" s="59" t="s">
        <v>41</v>
      </c>
      <c r="E8" s="88"/>
    </row>
    <row r="9" spans="1:5" x14ac:dyDescent="0.2">
      <c r="A9" s="61"/>
      <c r="B9" s="58"/>
      <c r="C9" s="62"/>
      <c r="D9" s="63"/>
    </row>
    <row r="10" spans="1:5" x14ac:dyDescent="0.2">
      <c r="A10" s="64" t="s">
        <v>46</v>
      </c>
      <c r="B10" s="58">
        <v>2021</v>
      </c>
      <c r="C10" s="66">
        <f>'G-DDC-2'!G74</f>
        <v>6351433.1200000029</v>
      </c>
      <c r="D10" s="67">
        <f>-(C10)*0.21</f>
        <v>-1333800.9552000007</v>
      </c>
    </row>
    <row r="11" spans="1:5" x14ac:dyDescent="0.2">
      <c r="A11" s="64" t="s">
        <v>46</v>
      </c>
      <c r="B11" s="58">
        <v>2022</v>
      </c>
      <c r="C11" s="69">
        <f>'G-DDC-2'!G86</f>
        <v>4216789.839999998</v>
      </c>
      <c r="D11" s="67">
        <f>-(C11)*0.21</f>
        <v>-885525.86639999959</v>
      </c>
    </row>
    <row r="12" spans="1:5" x14ac:dyDescent="0.2">
      <c r="A12" s="70"/>
      <c r="B12" s="72"/>
      <c r="C12" s="77"/>
      <c r="D12" s="71"/>
    </row>
    <row r="13" spans="1:5" x14ac:dyDescent="0.2">
      <c r="A13" s="70" t="s">
        <v>29</v>
      </c>
      <c r="B13" s="72"/>
      <c r="C13" s="65">
        <f>C10+C11</f>
        <v>10568222.960000001</v>
      </c>
      <c r="D13" s="67">
        <f>D10+D11</f>
        <v>-2219326.8216000004</v>
      </c>
    </row>
    <row r="14" spans="1:5" x14ac:dyDescent="0.2">
      <c r="A14" s="70" t="s">
        <v>30</v>
      </c>
      <c r="B14" s="72"/>
      <c r="C14" s="73" t="s">
        <v>31</v>
      </c>
      <c r="D14" s="74" t="s">
        <v>31</v>
      </c>
    </row>
    <row r="15" spans="1:5" x14ac:dyDescent="0.2">
      <c r="A15" s="70" t="s">
        <v>32</v>
      </c>
      <c r="B15" s="72"/>
      <c r="C15" s="75">
        <f>C13/2</f>
        <v>5284111.4800000004</v>
      </c>
      <c r="D15" s="71">
        <f>D13/2</f>
        <v>-1109663.4108000002</v>
      </c>
    </row>
    <row r="16" spans="1:5" x14ac:dyDescent="0.2">
      <c r="A16" s="64" t="s">
        <v>47</v>
      </c>
      <c r="B16" s="72">
        <v>2021</v>
      </c>
      <c r="C16" s="65">
        <f>'G-DDC-2'!G75</f>
        <v>6173546.1800000025</v>
      </c>
      <c r="D16" s="67">
        <f>-(C16)*0.21</f>
        <v>-1296444.6978000004</v>
      </c>
    </row>
    <row r="17" spans="1:5" x14ac:dyDescent="0.2">
      <c r="A17" s="64" t="s">
        <v>48</v>
      </c>
      <c r="B17" s="72">
        <f>B16</f>
        <v>2021</v>
      </c>
      <c r="C17" s="65">
        <f>'G-DDC-2'!G76</f>
        <v>5995659.2400000021</v>
      </c>
      <c r="D17" s="67">
        <f t="shared" ref="D17:D26" si="0">-(C17)*0.21</f>
        <v>-1259088.4404000004</v>
      </c>
    </row>
    <row r="18" spans="1:5" x14ac:dyDescent="0.2">
      <c r="A18" s="64" t="s">
        <v>49</v>
      </c>
      <c r="B18" s="72">
        <f t="shared" ref="B18:B26" si="1">B17</f>
        <v>2021</v>
      </c>
      <c r="C18" s="65">
        <f>'G-DDC-2'!G77</f>
        <v>5817772.3000000017</v>
      </c>
      <c r="D18" s="67">
        <f t="shared" si="0"/>
        <v>-1221732.1830000002</v>
      </c>
    </row>
    <row r="19" spans="1:5" x14ac:dyDescent="0.2">
      <c r="A19" s="64" t="s">
        <v>50</v>
      </c>
      <c r="B19" s="72">
        <f t="shared" si="1"/>
        <v>2021</v>
      </c>
      <c r="C19" s="65">
        <f>'G-DDC-2'!G78</f>
        <v>5639885.3600000013</v>
      </c>
      <c r="D19" s="67">
        <f t="shared" si="0"/>
        <v>-1184375.9256000002</v>
      </c>
    </row>
    <row r="20" spans="1:5" x14ac:dyDescent="0.2">
      <c r="A20" s="64" t="s">
        <v>51</v>
      </c>
      <c r="B20" s="72">
        <v>2022</v>
      </c>
      <c r="C20" s="65">
        <f>'G-DDC-2'!G79</f>
        <v>5461998.4200000009</v>
      </c>
      <c r="D20" s="67">
        <f t="shared" si="0"/>
        <v>-1147019.6682000002</v>
      </c>
    </row>
    <row r="21" spans="1:5" x14ac:dyDescent="0.2">
      <c r="A21" s="64" t="s">
        <v>52</v>
      </c>
      <c r="B21" s="72">
        <f t="shared" si="1"/>
        <v>2022</v>
      </c>
      <c r="C21" s="65">
        <f>'G-DDC-2'!G80</f>
        <v>5284111.4800000004</v>
      </c>
      <c r="D21" s="67">
        <f t="shared" si="0"/>
        <v>-1109663.4108</v>
      </c>
    </row>
    <row r="22" spans="1:5" x14ac:dyDescent="0.2">
      <c r="A22" s="64" t="s">
        <v>42</v>
      </c>
      <c r="B22" s="72">
        <f t="shared" si="1"/>
        <v>2022</v>
      </c>
      <c r="C22" s="65">
        <f>'G-DDC-2'!G81</f>
        <v>5106224.54</v>
      </c>
      <c r="D22" s="67">
        <f t="shared" si="0"/>
        <v>-1072307.1534</v>
      </c>
    </row>
    <row r="23" spans="1:5" x14ac:dyDescent="0.2">
      <c r="A23" s="64" t="s">
        <v>33</v>
      </c>
      <c r="B23" s="72">
        <f t="shared" si="1"/>
        <v>2022</v>
      </c>
      <c r="C23" s="65">
        <f>'G-DDC-2'!G82</f>
        <v>4928337.5999999996</v>
      </c>
      <c r="D23" s="67">
        <f t="shared" si="0"/>
        <v>-1034950.8959999998</v>
      </c>
    </row>
    <row r="24" spans="1:5" x14ac:dyDescent="0.2">
      <c r="A24" s="64" t="s">
        <v>43</v>
      </c>
      <c r="B24" s="72">
        <f t="shared" si="1"/>
        <v>2022</v>
      </c>
      <c r="C24" s="65">
        <f>'G-DDC-2'!G83</f>
        <v>4750450.6599999992</v>
      </c>
      <c r="D24" s="67">
        <f t="shared" si="0"/>
        <v>-997594.63859999983</v>
      </c>
    </row>
    <row r="25" spans="1:5" x14ac:dyDescent="0.2">
      <c r="A25" s="64" t="s">
        <v>44</v>
      </c>
      <c r="B25" s="72">
        <f t="shared" si="1"/>
        <v>2022</v>
      </c>
      <c r="C25" s="65">
        <f>'G-DDC-2'!G84</f>
        <v>4572563.7199999988</v>
      </c>
      <c r="D25" s="67">
        <f t="shared" si="0"/>
        <v>-960238.38119999971</v>
      </c>
    </row>
    <row r="26" spans="1:5" x14ac:dyDescent="0.2">
      <c r="A26" s="64" t="s">
        <v>45</v>
      </c>
      <c r="B26" s="72">
        <f t="shared" si="1"/>
        <v>2022</v>
      </c>
      <c r="C26" s="65">
        <f>'G-DDC-2'!G85</f>
        <v>4394676.7799999984</v>
      </c>
      <c r="D26" s="67">
        <f t="shared" si="0"/>
        <v>-922882.12379999959</v>
      </c>
    </row>
    <row r="27" spans="1:5" x14ac:dyDescent="0.2">
      <c r="A27" s="61"/>
      <c r="B27" s="72"/>
      <c r="C27" s="68"/>
      <c r="D27" s="76"/>
    </row>
    <row r="28" spans="1:5" x14ac:dyDescent="0.2">
      <c r="A28" s="61" t="s">
        <v>29</v>
      </c>
      <c r="B28" s="72"/>
      <c r="C28" s="77">
        <f>SUM(C15:C27)</f>
        <v>63409337.760000005</v>
      </c>
      <c r="D28" s="71">
        <f>SUM(D15:D27)</f>
        <v>-13315960.929600002</v>
      </c>
    </row>
    <row r="29" spans="1:5" x14ac:dyDescent="0.2">
      <c r="A29" s="61" t="s">
        <v>34</v>
      </c>
      <c r="B29" s="72"/>
      <c r="C29" s="73" t="s">
        <v>35</v>
      </c>
      <c r="D29" s="74" t="s">
        <v>35</v>
      </c>
    </row>
    <row r="30" spans="1:5" x14ac:dyDescent="0.2">
      <c r="A30" s="61"/>
      <c r="B30" s="72"/>
      <c r="C30" s="65"/>
      <c r="D30" s="71"/>
      <c r="E30" s="64" t="s">
        <v>57</v>
      </c>
    </row>
    <row r="31" spans="1:5" x14ac:dyDescent="0.2">
      <c r="A31" s="61" t="s">
        <v>54</v>
      </c>
      <c r="B31" s="72"/>
      <c r="C31" s="78">
        <f>C28/12</f>
        <v>5284111.4800000004</v>
      </c>
      <c r="D31" s="76">
        <f>D28/12</f>
        <v>-1109663.4108000002</v>
      </c>
      <c r="E31" s="90">
        <f>C31+D31</f>
        <v>4174448.0692000003</v>
      </c>
    </row>
    <row r="32" spans="1:5" x14ac:dyDescent="0.2">
      <c r="A32" s="61"/>
      <c r="B32" s="79"/>
      <c r="C32" s="61"/>
      <c r="D32" s="61"/>
      <c r="E32" s="89"/>
    </row>
    <row r="33" spans="1:7" x14ac:dyDescent="0.2">
      <c r="A33" s="61" t="s">
        <v>55</v>
      </c>
      <c r="B33" s="79"/>
      <c r="C33" s="66">
        <v>10295922</v>
      </c>
      <c r="D33" s="66">
        <v>-2162144</v>
      </c>
      <c r="E33" s="90">
        <f>C33+D33</f>
        <v>8133778</v>
      </c>
      <c r="F33" s="88" t="s">
        <v>67</v>
      </c>
    </row>
    <row r="34" spans="1:7" ht="13.5" thickBot="1" x14ac:dyDescent="0.25">
      <c r="A34" s="61"/>
      <c r="B34" s="79"/>
      <c r="C34" s="87"/>
      <c r="D34" s="81"/>
      <c r="E34" s="87"/>
    </row>
    <row r="35" spans="1:7" ht="14.25" thickTop="1" thickBot="1" x14ac:dyDescent="0.25">
      <c r="A35" s="61" t="s">
        <v>56</v>
      </c>
      <c r="B35" s="79"/>
      <c r="C35" s="80">
        <f>C31-C33</f>
        <v>-5011810.5199999996</v>
      </c>
      <c r="D35" s="80">
        <f t="shared" ref="D35" si="2">D31-D33</f>
        <v>1052480.5891999998</v>
      </c>
      <c r="E35" s="80">
        <f>C35+D35</f>
        <v>-3959329.9307999997</v>
      </c>
    </row>
    <row r="36" spans="1:7" ht="13.5" thickTop="1" x14ac:dyDescent="0.2">
      <c r="A36" s="61"/>
      <c r="B36" s="79"/>
      <c r="D36" s="82"/>
      <c r="E36" s="81"/>
    </row>
    <row r="37" spans="1:7" x14ac:dyDescent="0.2">
      <c r="A37" s="83" t="s">
        <v>36</v>
      </c>
      <c r="B37" s="84"/>
      <c r="C37" s="62"/>
      <c r="D37" s="62"/>
      <c r="E37" s="62"/>
    </row>
    <row r="38" spans="1:7" x14ac:dyDescent="0.2">
      <c r="A38" s="61"/>
      <c r="B38" s="79"/>
      <c r="C38" s="85" t="s">
        <v>53</v>
      </c>
      <c r="E38" s="86"/>
    </row>
    <row r="39" spans="1:7" x14ac:dyDescent="0.2">
      <c r="A39" s="61" t="s">
        <v>37</v>
      </c>
      <c r="B39" s="79"/>
      <c r="C39" s="66">
        <f>'G-DDC-2'!E152</f>
        <v>2134643.2799999998</v>
      </c>
      <c r="E39" s="66"/>
      <c r="F39" s="88" t="s">
        <v>65</v>
      </c>
    </row>
    <row r="40" spans="1:7" ht="13.5" thickBot="1" x14ac:dyDescent="0.25">
      <c r="A40" s="61" t="s">
        <v>38</v>
      </c>
      <c r="B40" s="79"/>
      <c r="C40" s="66">
        <f>'G-DDC-2'!E151</f>
        <v>584253.12</v>
      </c>
      <c r="D40" s="88" t="s">
        <v>68</v>
      </c>
      <c r="E40" s="66"/>
      <c r="F40" s="88" t="s">
        <v>65</v>
      </c>
      <c r="G40" s="88"/>
    </row>
    <row r="41" spans="1:7" ht="14.25" thickTop="1" thickBot="1" x14ac:dyDescent="0.25">
      <c r="A41" s="61"/>
      <c r="B41" s="79" t="s">
        <v>39</v>
      </c>
      <c r="C41" s="80">
        <f>C39-C40</f>
        <v>1550390.1599999997</v>
      </c>
      <c r="E41" s="66"/>
    </row>
    <row r="42" spans="1:7" ht="13.5" thickTop="1" x14ac:dyDescent="0.2">
      <c r="A42" s="61"/>
      <c r="B42" s="79"/>
      <c r="E42" s="66"/>
    </row>
  </sheetData>
  <mergeCells count="4">
    <mergeCell ref="A1:E1"/>
    <mergeCell ref="A2:E2"/>
    <mergeCell ref="A3:E3"/>
    <mergeCell ref="C6:D6"/>
  </mergeCells>
  <phoneticPr fontId="12" type="noConversion"/>
  <pageMargins left="0.7" right="0.7" top="0.75" bottom="0.75" header="0.3" footer="0.3"/>
  <pageSetup scale="99" orientation="portrait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56"/>
  <sheetViews>
    <sheetView view="pageBreakPreview" topLeftCell="A88" zoomScale="115" zoomScaleNormal="100" zoomScaleSheetLayoutView="115" workbookViewId="0">
      <selection activeCell="N47" sqref="N47"/>
    </sheetView>
    <sheetView topLeftCell="A67" workbookViewId="1">
      <selection activeCell="G75" sqref="G75"/>
    </sheetView>
  </sheetViews>
  <sheetFormatPr defaultColWidth="9.140625" defaultRowHeight="12.75" outlineLevelRow="1" x14ac:dyDescent="0.2"/>
  <cols>
    <col min="1" max="1" width="12.5703125" style="3" bestFit="1" customWidth="1"/>
    <col min="2" max="2" width="15.42578125" style="14" customWidth="1"/>
    <col min="3" max="3" width="13.140625" style="14" customWidth="1"/>
    <col min="4" max="4" width="12.85546875" style="14" customWidth="1"/>
    <col min="5" max="5" width="14.140625" style="14" customWidth="1"/>
    <col min="6" max="6" width="13.42578125" style="14" customWidth="1"/>
    <col min="7" max="7" width="14.5703125" style="14" customWidth="1"/>
    <col min="8" max="8" width="12.42578125" style="14" customWidth="1"/>
    <col min="9" max="9" width="13.140625" style="14" customWidth="1"/>
    <col min="10" max="10" width="14.5703125" style="39" customWidth="1"/>
    <col min="11" max="11" width="15.140625" style="14" bestFit="1" customWidth="1"/>
    <col min="12" max="12" width="10.140625" style="14" hidden="1" customWidth="1"/>
    <col min="13" max="13" width="11.85546875" style="3" bestFit="1" customWidth="1"/>
    <col min="14" max="16384" width="9.140625" style="3"/>
  </cols>
  <sheetData>
    <row r="1" spans="1:13" ht="13.5" thickBot="1" x14ac:dyDescent="0.25">
      <c r="A1" s="115" t="s">
        <v>59</v>
      </c>
      <c r="B1" s="116"/>
      <c r="C1" s="116"/>
      <c r="D1" s="116"/>
      <c r="E1" s="116"/>
      <c r="F1" s="116"/>
      <c r="G1" s="116"/>
      <c r="H1" s="116"/>
      <c r="I1" s="116"/>
      <c r="J1" s="117"/>
      <c r="K1" s="1"/>
      <c r="L1" s="2" t="s">
        <v>0</v>
      </c>
    </row>
    <row r="2" spans="1:13" s="10" customFormat="1" ht="13.5" thickBot="1" x14ac:dyDescent="0.25">
      <c r="A2" s="4"/>
      <c r="B2" s="5"/>
      <c r="C2" s="5"/>
      <c r="D2" s="5"/>
      <c r="E2" s="51" t="s">
        <v>1</v>
      </c>
      <c r="F2" s="53"/>
      <c r="G2" s="6">
        <f>5*12</f>
        <v>60</v>
      </c>
      <c r="H2" s="7"/>
      <c r="I2" s="8"/>
      <c r="J2" s="9"/>
      <c r="K2" s="8"/>
      <c r="L2" s="8"/>
    </row>
    <row r="3" spans="1:13" x14ac:dyDescent="0.2">
      <c r="A3" s="11" t="s">
        <v>2</v>
      </c>
      <c r="B3" s="12" t="s">
        <v>3</v>
      </c>
      <c r="C3" s="12"/>
      <c r="D3" s="12"/>
      <c r="E3" s="13"/>
      <c r="F3" s="12"/>
      <c r="G3" s="8"/>
      <c r="H3" s="8"/>
      <c r="I3" s="8"/>
      <c r="J3" s="9"/>
      <c r="L3" s="3"/>
    </row>
    <row r="4" spans="1:13" s="20" customFormat="1" ht="51.75" thickBot="1" x14ac:dyDescent="0.25">
      <c r="A4" s="15" t="s">
        <v>4</v>
      </c>
      <c r="B4" s="16" t="s">
        <v>5</v>
      </c>
      <c r="C4" s="16" t="s">
        <v>22</v>
      </c>
      <c r="D4" s="16" t="s">
        <v>61</v>
      </c>
      <c r="E4" s="16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8" t="s">
        <v>11</v>
      </c>
      <c r="K4" s="19" t="s">
        <v>12</v>
      </c>
      <c r="L4" s="20" t="s">
        <v>4</v>
      </c>
      <c r="M4" s="19"/>
    </row>
    <row r="5" spans="1:13" s="20" customFormat="1" ht="39" hidden="1" thickBot="1" x14ac:dyDescent="0.25">
      <c r="A5" s="15"/>
      <c r="B5" s="21" t="s">
        <v>13</v>
      </c>
      <c r="C5" s="21"/>
      <c r="D5" s="21"/>
      <c r="E5" s="21" t="s">
        <v>14</v>
      </c>
      <c r="F5" s="17"/>
      <c r="G5" s="17"/>
      <c r="H5" s="17"/>
      <c r="I5" s="17"/>
      <c r="J5" s="18"/>
      <c r="K5" s="19"/>
      <c r="M5" s="19"/>
    </row>
    <row r="6" spans="1:13" s="20" customFormat="1" ht="26.25" thickBot="1" x14ac:dyDescent="0.25">
      <c r="A6" s="22" t="s">
        <v>15</v>
      </c>
      <c r="B6" s="23" t="s">
        <v>60</v>
      </c>
      <c r="C6" s="54" t="s">
        <v>23</v>
      </c>
      <c r="D6" s="54" t="s">
        <v>62</v>
      </c>
      <c r="E6" s="54" t="s">
        <v>19</v>
      </c>
      <c r="F6" s="23" t="s">
        <v>17</v>
      </c>
      <c r="G6" s="24" t="s">
        <v>21</v>
      </c>
      <c r="H6" s="25" t="s">
        <v>18</v>
      </c>
      <c r="I6" s="25" t="s">
        <v>20</v>
      </c>
      <c r="J6" s="26" t="s">
        <v>20</v>
      </c>
      <c r="K6" s="19"/>
      <c r="M6" s="19"/>
    </row>
    <row r="7" spans="1:13" ht="13.5" thickBot="1" x14ac:dyDescent="0.25">
      <c r="A7" s="27"/>
      <c r="E7" s="29"/>
      <c r="J7" s="28"/>
      <c r="L7" s="27"/>
    </row>
    <row r="8" spans="1:13" s="35" customFormat="1" x14ac:dyDescent="0.2">
      <c r="A8" s="50">
        <v>42490</v>
      </c>
      <c r="B8" s="95">
        <v>-36388.32</v>
      </c>
      <c r="C8" s="31"/>
      <c r="D8" s="31"/>
      <c r="E8" s="31"/>
      <c r="F8" s="31">
        <f>-B8+-E8</f>
        <v>36388.32</v>
      </c>
      <c r="G8" s="31">
        <f>+F8</f>
        <v>36388.32</v>
      </c>
      <c r="H8" s="31">
        <f t="shared" ref="H8:H28" si="0">-(B8+E8)*0.35</f>
        <v>12735.911999999998</v>
      </c>
      <c r="I8" s="31">
        <f>-H8</f>
        <v>-12735.911999999998</v>
      </c>
      <c r="J8" s="28">
        <f>I8</f>
        <v>-12735.911999999998</v>
      </c>
      <c r="K8" s="32"/>
      <c r="L8" s="33">
        <v>39844</v>
      </c>
      <c r="M8" s="34"/>
    </row>
    <row r="9" spans="1:13" s="35" customFormat="1" x14ac:dyDescent="0.2">
      <c r="A9" s="30">
        <v>42521</v>
      </c>
      <c r="B9" s="96">
        <v>-68108.61</v>
      </c>
      <c r="C9" s="31"/>
      <c r="D9" s="31"/>
      <c r="E9" s="31"/>
      <c r="F9" s="31">
        <f t="shared" ref="F9:F73" si="1">-B9+-E9</f>
        <v>68108.61</v>
      </c>
      <c r="G9" s="31">
        <f t="shared" ref="G9:G41" si="2">G8+F9</f>
        <v>104496.93</v>
      </c>
      <c r="H9" s="31">
        <f t="shared" si="0"/>
        <v>23838.013499999997</v>
      </c>
      <c r="I9" s="31">
        <f t="shared" ref="I9:I73" si="3">-H9</f>
        <v>-23838.013499999997</v>
      </c>
      <c r="J9" s="28">
        <f t="shared" ref="J9:J73" si="4">J8+I9</f>
        <v>-36573.925499999998</v>
      </c>
      <c r="K9" s="32"/>
      <c r="L9" s="33">
        <v>39872</v>
      </c>
      <c r="M9" s="34"/>
    </row>
    <row r="10" spans="1:13" s="35" customFormat="1" x14ac:dyDescent="0.2">
      <c r="A10" s="50">
        <v>42551</v>
      </c>
      <c r="B10" s="96">
        <v>-65281.35</v>
      </c>
      <c r="C10" s="31"/>
      <c r="D10" s="31"/>
      <c r="E10" s="31"/>
      <c r="F10" s="31">
        <f t="shared" si="1"/>
        <v>65281.35</v>
      </c>
      <c r="G10" s="31">
        <f t="shared" si="2"/>
        <v>169778.28</v>
      </c>
      <c r="H10" s="31">
        <f t="shared" si="0"/>
        <v>22848.4725</v>
      </c>
      <c r="I10" s="31">
        <f t="shared" si="3"/>
        <v>-22848.4725</v>
      </c>
      <c r="J10" s="28">
        <f t="shared" si="4"/>
        <v>-59422.398000000001</v>
      </c>
      <c r="K10" s="32"/>
      <c r="L10" s="33">
        <v>39903</v>
      </c>
      <c r="M10" s="34"/>
    </row>
    <row r="11" spans="1:13" s="35" customFormat="1" x14ac:dyDescent="0.2">
      <c r="A11" s="30">
        <v>42582</v>
      </c>
      <c r="B11" s="96">
        <v>-95026.26</v>
      </c>
      <c r="C11" s="31"/>
      <c r="D11" s="31"/>
      <c r="E11" s="31"/>
      <c r="F11" s="31">
        <f t="shared" si="1"/>
        <v>95026.26</v>
      </c>
      <c r="G11" s="31">
        <f t="shared" si="2"/>
        <v>264804.53999999998</v>
      </c>
      <c r="H11" s="31">
        <f t="shared" si="0"/>
        <v>33259.190999999999</v>
      </c>
      <c r="I11" s="31">
        <f t="shared" si="3"/>
        <v>-33259.190999999999</v>
      </c>
      <c r="J11" s="28">
        <f t="shared" si="4"/>
        <v>-92681.589000000007</v>
      </c>
      <c r="K11" s="32"/>
      <c r="L11" s="33">
        <v>39933</v>
      </c>
      <c r="M11" s="34"/>
    </row>
    <row r="12" spans="1:13" s="34" customFormat="1" x14ac:dyDescent="0.2">
      <c r="A12" s="50">
        <v>42613</v>
      </c>
      <c r="B12" s="96">
        <v>-157162.65</v>
      </c>
      <c r="C12" s="31"/>
      <c r="D12" s="31"/>
      <c r="E12" s="31"/>
      <c r="F12" s="31">
        <f t="shared" si="1"/>
        <v>157162.65</v>
      </c>
      <c r="G12" s="31">
        <f t="shared" si="2"/>
        <v>421967.18999999994</v>
      </c>
      <c r="H12" s="31">
        <f t="shared" si="0"/>
        <v>55006.927499999998</v>
      </c>
      <c r="I12" s="31">
        <f t="shared" si="3"/>
        <v>-55006.927499999998</v>
      </c>
      <c r="J12" s="28">
        <f t="shared" si="4"/>
        <v>-147688.5165</v>
      </c>
      <c r="K12" s="32"/>
      <c r="L12" s="36">
        <v>39964</v>
      </c>
    </row>
    <row r="13" spans="1:13" s="34" customFormat="1" x14ac:dyDescent="0.2">
      <c r="A13" s="30">
        <v>42643</v>
      </c>
      <c r="B13" s="96">
        <v>-194963.78</v>
      </c>
      <c r="C13" s="31"/>
      <c r="D13" s="31"/>
      <c r="E13" s="31"/>
      <c r="F13" s="31">
        <f t="shared" si="1"/>
        <v>194963.78</v>
      </c>
      <c r="G13" s="31">
        <f t="shared" si="2"/>
        <v>616930.97</v>
      </c>
      <c r="H13" s="31">
        <f t="shared" si="0"/>
        <v>68237.322999999989</v>
      </c>
      <c r="I13" s="31">
        <f t="shared" si="3"/>
        <v>-68237.322999999989</v>
      </c>
      <c r="J13" s="28">
        <f t="shared" si="4"/>
        <v>-215925.8395</v>
      </c>
      <c r="K13" s="32"/>
      <c r="L13" s="36">
        <v>39994</v>
      </c>
    </row>
    <row r="14" spans="1:13" s="34" customFormat="1" x14ac:dyDescent="0.2">
      <c r="A14" s="50">
        <v>42674</v>
      </c>
      <c r="B14" s="96">
        <v>-217394.13</v>
      </c>
      <c r="C14" s="31"/>
      <c r="D14" s="31"/>
      <c r="E14" s="31"/>
      <c r="F14" s="31">
        <f t="shared" si="1"/>
        <v>217394.13</v>
      </c>
      <c r="G14" s="31">
        <f t="shared" si="2"/>
        <v>834325.1</v>
      </c>
      <c r="H14" s="31">
        <f t="shared" si="0"/>
        <v>76087.945500000002</v>
      </c>
      <c r="I14" s="31">
        <f t="shared" si="3"/>
        <v>-76087.945500000002</v>
      </c>
      <c r="J14" s="28">
        <f t="shared" si="4"/>
        <v>-292013.78500000003</v>
      </c>
      <c r="K14" s="32"/>
      <c r="L14" s="36">
        <v>40025</v>
      </c>
    </row>
    <row r="15" spans="1:13" s="37" customFormat="1" x14ac:dyDescent="0.2">
      <c r="A15" s="30">
        <v>42704</v>
      </c>
      <c r="B15" s="96">
        <v>-324629.81</v>
      </c>
      <c r="C15" s="31"/>
      <c r="D15" s="31"/>
      <c r="F15" s="31">
        <f t="shared" si="1"/>
        <v>324629.81</v>
      </c>
      <c r="G15" s="31">
        <f t="shared" si="2"/>
        <v>1158954.9099999999</v>
      </c>
      <c r="H15" s="31">
        <f t="shared" si="0"/>
        <v>113620.4335</v>
      </c>
      <c r="I15" s="31">
        <f t="shared" si="3"/>
        <v>-113620.4335</v>
      </c>
      <c r="J15" s="28">
        <f t="shared" si="4"/>
        <v>-405634.21850000002</v>
      </c>
      <c r="K15" s="32"/>
      <c r="L15" s="38">
        <v>40056</v>
      </c>
    </row>
    <row r="16" spans="1:13" s="37" customFormat="1" x14ac:dyDescent="0.2">
      <c r="A16" s="50">
        <v>42735</v>
      </c>
      <c r="B16" s="96">
        <v>-285072.78000000003</v>
      </c>
      <c r="C16" s="31"/>
      <c r="D16" s="31"/>
      <c r="E16" s="32"/>
      <c r="F16" s="31">
        <f t="shared" si="1"/>
        <v>285072.78000000003</v>
      </c>
      <c r="G16" s="31">
        <f t="shared" si="2"/>
        <v>1444027.69</v>
      </c>
      <c r="H16" s="39">
        <f t="shared" si="0"/>
        <v>99775.472999999998</v>
      </c>
      <c r="I16" s="31">
        <f t="shared" si="3"/>
        <v>-99775.472999999998</v>
      </c>
      <c r="J16" s="52">
        <f t="shared" si="4"/>
        <v>-505409.69150000002</v>
      </c>
      <c r="K16" s="32"/>
      <c r="L16" s="38"/>
    </row>
    <row r="17" spans="1:13" s="41" customFormat="1" x14ac:dyDescent="0.2">
      <c r="A17" s="30">
        <v>42766</v>
      </c>
      <c r="B17" s="99">
        <v>-644989.53</v>
      </c>
      <c r="C17" s="39"/>
      <c r="D17" s="39"/>
      <c r="E17" s="32"/>
      <c r="F17" s="31">
        <f t="shared" si="1"/>
        <v>644989.53</v>
      </c>
      <c r="G17" s="31">
        <f t="shared" si="2"/>
        <v>2089017.22</v>
      </c>
      <c r="H17" s="39">
        <f t="shared" si="0"/>
        <v>225746.33549999999</v>
      </c>
      <c r="I17" s="31">
        <f t="shared" si="3"/>
        <v>-225746.33549999999</v>
      </c>
      <c r="J17" s="28">
        <f t="shared" si="4"/>
        <v>-731156.027</v>
      </c>
      <c r="K17" s="39"/>
      <c r="L17" s="40">
        <v>40086</v>
      </c>
    </row>
    <row r="18" spans="1:13" s="41" customFormat="1" x14ac:dyDescent="0.2">
      <c r="A18" s="50">
        <v>42794</v>
      </c>
      <c r="B18" s="99">
        <v>-403769.55</v>
      </c>
      <c r="C18" s="39"/>
      <c r="D18" s="39"/>
      <c r="E18" s="32"/>
      <c r="F18" s="31">
        <f t="shared" si="1"/>
        <v>403769.55</v>
      </c>
      <c r="G18" s="31">
        <f t="shared" si="2"/>
        <v>2492786.77</v>
      </c>
      <c r="H18" s="39">
        <f t="shared" si="0"/>
        <v>141319.3425</v>
      </c>
      <c r="I18" s="31">
        <f t="shared" si="3"/>
        <v>-141319.3425</v>
      </c>
      <c r="J18" s="28">
        <f t="shared" si="4"/>
        <v>-872475.36950000003</v>
      </c>
      <c r="K18" s="39"/>
      <c r="L18" s="40">
        <v>40117</v>
      </c>
      <c r="M18" s="42"/>
    </row>
    <row r="19" spans="1:13" s="41" customFormat="1" ht="13.5" thickBot="1" x14ac:dyDescent="0.25">
      <c r="A19" s="30">
        <v>42825</v>
      </c>
      <c r="B19" s="100">
        <v>-428478.98</v>
      </c>
      <c r="C19" s="39"/>
      <c r="D19" s="39"/>
      <c r="E19" s="32"/>
      <c r="F19" s="31">
        <f t="shared" si="1"/>
        <v>428478.98</v>
      </c>
      <c r="G19" s="31">
        <f t="shared" si="2"/>
        <v>2921265.75</v>
      </c>
      <c r="H19" s="39">
        <f t="shared" si="0"/>
        <v>149967.64299999998</v>
      </c>
      <c r="I19" s="31">
        <f t="shared" si="3"/>
        <v>-149967.64299999998</v>
      </c>
      <c r="J19" s="28">
        <f t="shared" si="4"/>
        <v>-1022443.0125</v>
      </c>
      <c r="K19" s="39"/>
      <c r="L19" s="40">
        <v>40147</v>
      </c>
    </row>
    <row r="20" spans="1:13" s="41" customFormat="1" x14ac:dyDescent="0.2">
      <c r="A20" s="50">
        <v>42855</v>
      </c>
      <c r="B20" s="101">
        <v>-236434.26</v>
      </c>
      <c r="C20" s="39"/>
      <c r="D20" s="39"/>
      <c r="E20" s="32"/>
      <c r="F20" s="31">
        <f t="shared" si="1"/>
        <v>236434.26</v>
      </c>
      <c r="G20" s="31">
        <f t="shared" si="2"/>
        <v>3157700.01</v>
      </c>
      <c r="H20" s="39">
        <f t="shared" si="0"/>
        <v>82751.990999999995</v>
      </c>
      <c r="I20" s="31">
        <f t="shared" si="3"/>
        <v>-82751.990999999995</v>
      </c>
      <c r="J20" s="28">
        <f t="shared" si="4"/>
        <v>-1105195.0034999999</v>
      </c>
      <c r="K20" s="39"/>
      <c r="L20" s="40">
        <v>40178</v>
      </c>
      <c r="M20" s="42" t="s">
        <v>12</v>
      </c>
    </row>
    <row r="21" spans="1:13" s="41" customFormat="1" x14ac:dyDescent="0.2">
      <c r="A21" s="30">
        <v>42886</v>
      </c>
      <c r="B21" s="99">
        <v>-361546.9</v>
      </c>
      <c r="C21" s="39"/>
      <c r="D21" s="39"/>
      <c r="E21" s="32"/>
      <c r="F21" s="31">
        <f t="shared" si="1"/>
        <v>361546.9</v>
      </c>
      <c r="G21" s="31">
        <f t="shared" si="2"/>
        <v>3519246.9099999997</v>
      </c>
      <c r="H21" s="39">
        <f t="shared" si="0"/>
        <v>126541.41499999999</v>
      </c>
      <c r="I21" s="31">
        <f t="shared" si="3"/>
        <v>-126541.41499999999</v>
      </c>
      <c r="J21" s="28">
        <f t="shared" si="4"/>
        <v>-1231736.4184999999</v>
      </c>
      <c r="K21" s="39"/>
      <c r="L21" s="40">
        <v>40209</v>
      </c>
    </row>
    <row r="22" spans="1:13" s="41" customFormat="1" x14ac:dyDescent="0.2">
      <c r="A22" s="50">
        <v>42916</v>
      </c>
      <c r="B22" s="99">
        <v>-407025.76</v>
      </c>
      <c r="C22" s="39"/>
      <c r="D22" s="39"/>
      <c r="E22" s="32"/>
      <c r="F22" s="31">
        <f t="shared" si="1"/>
        <v>407025.76</v>
      </c>
      <c r="G22" s="31">
        <f t="shared" si="2"/>
        <v>3926272.67</v>
      </c>
      <c r="H22" s="39">
        <f t="shared" si="0"/>
        <v>142459.016</v>
      </c>
      <c r="I22" s="31">
        <f t="shared" si="3"/>
        <v>-142459.016</v>
      </c>
      <c r="J22" s="28">
        <f t="shared" si="4"/>
        <v>-1374195.4345</v>
      </c>
      <c r="K22" s="39"/>
      <c r="L22" s="40">
        <v>40237</v>
      </c>
    </row>
    <row r="23" spans="1:13" s="41" customFormat="1" x14ac:dyDescent="0.2">
      <c r="A23" s="30">
        <v>42947</v>
      </c>
      <c r="B23" s="99">
        <v>-315462.53000000003</v>
      </c>
      <c r="C23" s="39"/>
      <c r="D23" s="39"/>
      <c r="E23" s="32"/>
      <c r="F23" s="31">
        <f t="shared" si="1"/>
        <v>315462.53000000003</v>
      </c>
      <c r="G23" s="31">
        <f t="shared" si="2"/>
        <v>4241735.2</v>
      </c>
      <c r="H23" s="39">
        <f t="shared" si="0"/>
        <v>110411.8855</v>
      </c>
      <c r="I23" s="31">
        <f t="shared" si="3"/>
        <v>-110411.8855</v>
      </c>
      <c r="J23" s="28">
        <f t="shared" si="4"/>
        <v>-1484607.32</v>
      </c>
      <c r="K23" s="39"/>
      <c r="L23" s="40">
        <v>40268</v>
      </c>
    </row>
    <row r="24" spans="1:13" s="41" customFormat="1" x14ac:dyDescent="0.2">
      <c r="A24" s="50">
        <v>42978</v>
      </c>
      <c r="B24" s="99">
        <v>-578434.03</v>
      </c>
      <c r="C24" s="39"/>
      <c r="D24" s="39"/>
      <c r="E24" s="32"/>
      <c r="F24" s="31">
        <f t="shared" si="1"/>
        <v>578434.03</v>
      </c>
      <c r="G24" s="31">
        <f t="shared" si="2"/>
        <v>4820169.2300000004</v>
      </c>
      <c r="H24" s="39">
        <f t="shared" si="0"/>
        <v>202451.9105</v>
      </c>
      <c r="I24" s="31">
        <f t="shared" si="3"/>
        <v>-202451.9105</v>
      </c>
      <c r="J24" s="28">
        <f t="shared" si="4"/>
        <v>-1687059.2305000001</v>
      </c>
      <c r="K24" s="39"/>
      <c r="L24" s="40">
        <v>40298</v>
      </c>
    </row>
    <row r="25" spans="1:13" s="41" customFormat="1" x14ac:dyDescent="0.2">
      <c r="A25" s="30">
        <v>43008</v>
      </c>
      <c r="B25" s="99">
        <v>-440779.01</v>
      </c>
      <c r="C25" s="39"/>
      <c r="D25" s="39"/>
      <c r="E25" s="32"/>
      <c r="F25" s="31">
        <f t="shared" si="1"/>
        <v>440779.01</v>
      </c>
      <c r="G25" s="31">
        <f t="shared" si="2"/>
        <v>5260948.24</v>
      </c>
      <c r="H25" s="39">
        <f t="shared" si="0"/>
        <v>154272.65349999999</v>
      </c>
      <c r="I25" s="31">
        <f t="shared" si="3"/>
        <v>-154272.65349999999</v>
      </c>
      <c r="J25" s="28">
        <f t="shared" si="4"/>
        <v>-1841331.8840000001</v>
      </c>
      <c r="K25" s="39"/>
      <c r="L25" s="40">
        <v>40329</v>
      </c>
    </row>
    <row r="26" spans="1:13" x14ac:dyDescent="0.2">
      <c r="A26" s="50">
        <v>43039</v>
      </c>
      <c r="B26" s="99">
        <v>-371390.02</v>
      </c>
      <c r="C26" s="39"/>
      <c r="D26" s="39"/>
      <c r="E26" s="32"/>
      <c r="F26" s="31">
        <f t="shared" si="1"/>
        <v>371390.02</v>
      </c>
      <c r="G26" s="31">
        <f t="shared" si="2"/>
        <v>5632338.2599999998</v>
      </c>
      <c r="H26" s="39">
        <f t="shared" si="0"/>
        <v>129986.507</v>
      </c>
      <c r="I26" s="31">
        <f t="shared" si="3"/>
        <v>-129986.507</v>
      </c>
      <c r="J26" s="28">
        <f t="shared" si="4"/>
        <v>-1971318.3910000001</v>
      </c>
      <c r="L26" s="27">
        <v>40359</v>
      </c>
    </row>
    <row r="27" spans="1:13" x14ac:dyDescent="0.2">
      <c r="A27" s="30">
        <v>43069</v>
      </c>
      <c r="B27" s="99">
        <v>-477929.79</v>
      </c>
      <c r="C27" s="39"/>
      <c r="D27" s="39"/>
      <c r="E27" s="32"/>
      <c r="F27" s="31">
        <f t="shared" si="1"/>
        <v>477929.79</v>
      </c>
      <c r="G27" s="31">
        <f t="shared" si="2"/>
        <v>6110268.0499999998</v>
      </c>
      <c r="H27" s="39">
        <f t="shared" si="0"/>
        <v>167275.42649999997</v>
      </c>
      <c r="I27" s="31">
        <f t="shared" si="3"/>
        <v>-167275.42649999997</v>
      </c>
      <c r="J27" s="28">
        <f t="shared" si="4"/>
        <v>-2138593.8174999999</v>
      </c>
      <c r="L27" s="27"/>
    </row>
    <row r="28" spans="1:13" x14ac:dyDescent="0.2">
      <c r="A28" s="50">
        <v>43100</v>
      </c>
      <c r="B28" s="99">
        <v>-518515.44</v>
      </c>
      <c r="C28" s="39"/>
      <c r="D28" s="39"/>
      <c r="E28" s="32"/>
      <c r="F28" s="31">
        <f t="shared" si="1"/>
        <v>518515.44</v>
      </c>
      <c r="G28" s="31">
        <f t="shared" si="2"/>
        <v>6628783.4900000002</v>
      </c>
      <c r="H28" s="39">
        <f t="shared" si="0"/>
        <v>181480.40399999998</v>
      </c>
      <c r="I28" s="31">
        <f t="shared" si="3"/>
        <v>-181480.40399999998</v>
      </c>
      <c r="J28" s="28">
        <f t="shared" si="4"/>
        <v>-2320074.2215</v>
      </c>
      <c r="L28" s="27"/>
    </row>
    <row r="29" spans="1:13" x14ac:dyDescent="0.2">
      <c r="A29" s="91">
        <v>43100</v>
      </c>
      <c r="B29" s="97" t="s">
        <v>63</v>
      </c>
      <c r="C29" s="39"/>
      <c r="D29" s="39"/>
      <c r="E29" s="102"/>
      <c r="F29" s="103"/>
      <c r="G29" s="103"/>
      <c r="H29" s="39"/>
      <c r="I29" s="32">
        <f>G28*-0.21-J28</f>
        <v>928029.68859999999</v>
      </c>
      <c r="J29" s="92">
        <f t="shared" si="4"/>
        <v>-1392044.5329</v>
      </c>
      <c r="K29" s="93"/>
      <c r="L29" s="27"/>
    </row>
    <row r="30" spans="1:13" x14ac:dyDescent="0.2">
      <c r="A30" s="30">
        <v>43131</v>
      </c>
      <c r="B30" s="99">
        <v>-581951.71</v>
      </c>
      <c r="C30" s="39"/>
      <c r="D30" s="39"/>
      <c r="E30" s="102"/>
      <c r="F30" s="103">
        <f t="shared" si="1"/>
        <v>581951.71</v>
      </c>
      <c r="G30" s="103">
        <f>G28+F30</f>
        <v>7210735.2000000002</v>
      </c>
      <c r="H30" s="39">
        <f>-(B30+E30)*0.21</f>
        <v>122209.85909999999</v>
      </c>
      <c r="I30" s="31">
        <f>-H30</f>
        <v>-122209.85909999999</v>
      </c>
      <c r="J30" s="28">
        <f>J29+I30</f>
        <v>-1514254.392</v>
      </c>
      <c r="L30" s="27"/>
    </row>
    <row r="31" spans="1:13" x14ac:dyDescent="0.2">
      <c r="A31" s="50">
        <v>43159</v>
      </c>
      <c r="B31" s="99">
        <v>-374342.09</v>
      </c>
      <c r="C31" s="39"/>
      <c r="D31" s="39"/>
      <c r="E31" s="102"/>
      <c r="F31" s="103">
        <f t="shared" si="1"/>
        <v>374342.09</v>
      </c>
      <c r="G31" s="103">
        <f t="shared" si="2"/>
        <v>7585077.29</v>
      </c>
      <c r="H31" s="39">
        <f t="shared" ref="H31:H94" si="5">-(B31+E31)*0.21</f>
        <v>78611.838900000002</v>
      </c>
      <c r="I31" s="31">
        <f t="shared" si="3"/>
        <v>-78611.838900000002</v>
      </c>
      <c r="J31" s="28">
        <f>J30+I31</f>
        <v>-1592866.2309000001</v>
      </c>
      <c r="L31" s="27"/>
    </row>
    <row r="32" spans="1:13" x14ac:dyDescent="0.2">
      <c r="A32" s="30">
        <v>43190</v>
      </c>
      <c r="B32" s="99">
        <v>-339753.92</v>
      </c>
      <c r="C32" s="39"/>
      <c r="D32" s="39"/>
      <c r="E32" s="102"/>
      <c r="F32" s="103">
        <f t="shared" si="1"/>
        <v>339753.92</v>
      </c>
      <c r="G32" s="103">
        <f t="shared" si="2"/>
        <v>7924831.21</v>
      </c>
      <c r="H32" s="39">
        <f t="shared" si="5"/>
        <v>71348.323199999999</v>
      </c>
      <c r="I32" s="31">
        <f t="shared" si="3"/>
        <v>-71348.323199999999</v>
      </c>
      <c r="J32" s="28">
        <f t="shared" si="4"/>
        <v>-1664214.5541000001</v>
      </c>
      <c r="L32" s="27"/>
    </row>
    <row r="33" spans="1:12" x14ac:dyDescent="0.2">
      <c r="A33" s="50">
        <v>43220</v>
      </c>
      <c r="B33" s="99">
        <v>-232194.32</v>
      </c>
      <c r="C33" s="39"/>
      <c r="D33" s="39"/>
      <c r="E33" s="102"/>
      <c r="F33" s="103">
        <f t="shared" si="1"/>
        <v>232194.32</v>
      </c>
      <c r="G33" s="103">
        <f t="shared" si="2"/>
        <v>8157025.5300000003</v>
      </c>
      <c r="H33" s="39">
        <f t="shared" si="5"/>
        <v>48760.807200000003</v>
      </c>
      <c r="I33" s="31">
        <f t="shared" si="3"/>
        <v>-48760.807200000003</v>
      </c>
      <c r="J33" s="28">
        <f t="shared" si="4"/>
        <v>-1712975.3613</v>
      </c>
      <c r="L33" s="27"/>
    </row>
    <row r="34" spans="1:12" x14ac:dyDescent="0.2">
      <c r="A34" s="30">
        <v>43251</v>
      </c>
      <c r="B34" s="99">
        <f>-207542-48687.76</f>
        <v>-256229.76000000001</v>
      </c>
      <c r="C34" s="39">
        <f>ROUND(-SUM($B$8:$B$19)/$G$2,2)</f>
        <v>48687.76</v>
      </c>
      <c r="D34" s="39"/>
      <c r="E34" s="102">
        <f>SUM(C34:D34)</f>
        <v>48687.76</v>
      </c>
      <c r="F34" s="103">
        <f t="shared" si="1"/>
        <v>207542</v>
      </c>
      <c r="G34" s="103">
        <f t="shared" si="2"/>
        <v>8364567.5300000003</v>
      </c>
      <c r="H34" s="39">
        <f t="shared" si="5"/>
        <v>43583.82</v>
      </c>
      <c r="I34" s="31">
        <f t="shared" si="3"/>
        <v>-43583.82</v>
      </c>
      <c r="J34" s="28">
        <f t="shared" si="4"/>
        <v>-1756559.1813000001</v>
      </c>
      <c r="L34" s="27"/>
    </row>
    <row r="35" spans="1:12" x14ac:dyDescent="0.2">
      <c r="A35" s="50">
        <v>43281</v>
      </c>
      <c r="B35" s="99">
        <f>-212555.02-C35</f>
        <v>-261242.78</v>
      </c>
      <c r="C35" s="39">
        <f t="shared" ref="C35:C92" si="6">ROUND(-SUM($B$8:$B$19)/$G$2,2)</f>
        <v>48687.76</v>
      </c>
      <c r="D35" s="39"/>
      <c r="E35" s="102">
        <f t="shared" ref="E35:E98" si="7">SUM(C35:D35)</f>
        <v>48687.76</v>
      </c>
      <c r="F35" s="103">
        <f t="shared" si="1"/>
        <v>212555.02</v>
      </c>
      <c r="G35" s="103">
        <f t="shared" si="2"/>
        <v>8577122.5500000007</v>
      </c>
      <c r="H35" s="39">
        <f t="shared" si="5"/>
        <v>44636.554199999999</v>
      </c>
      <c r="I35" s="31">
        <f t="shared" si="3"/>
        <v>-44636.554199999999</v>
      </c>
      <c r="J35" s="28">
        <f t="shared" si="4"/>
        <v>-1801195.7355</v>
      </c>
      <c r="L35" s="27"/>
    </row>
    <row r="36" spans="1:12" x14ac:dyDescent="0.2">
      <c r="A36" s="30">
        <v>43312</v>
      </c>
      <c r="B36" s="99">
        <f>-217296.53-C36</f>
        <v>-265984.28999999998</v>
      </c>
      <c r="C36" s="39">
        <f t="shared" si="6"/>
        <v>48687.76</v>
      </c>
      <c r="D36" s="39"/>
      <c r="E36" s="102">
        <f t="shared" si="7"/>
        <v>48687.76</v>
      </c>
      <c r="F36" s="103">
        <f t="shared" si="1"/>
        <v>217296.52999999997</v>
      </c>
      <c r="G36" s="103">
        <f t="shared" si="2"/>
        <v>8794419.0800000001</v>
      </c>
      <c r="H36" s="39">
        <f t="shared" si="5"/>
        <v>45632.271299999993</v>
      </c>
      <c r="I36" s="31">
        <f t="shared" si="3"/>
        <v>-45632.271299999993</v>
      </c>
      <c r="J36" s="28">
        <f t="shared" si="4"/>
        <v>-1846828.0067999999</v>
      </c>
      <c r="L36" s="27"/>
    </row>
    <row r="37" spans="1:12" x14ac:dyDescent="0.2">
      <c r="A37" s="50">
        <v>43343</v>
      </c>
      <c r="B37" s="99">
        <f>-143105.42-C37</f>
        <v>-191793.18000000002</v>
      </c>
      <c r="C37" s="39">
        <f t="shared" si="6"/>
        <v>48687.76</v>
      </c>
      <c r="D37" s="39"/>
      <c r="E37" s="102">
        <f t="shared" si="7"/>
        <v>48687.76</v>
      </c>
      <c r="F37" s="103">
        <f t="shared" si="1"/>
        <v>143105.42000000001</v>
      </c>
      <c r="G37" s="103">
        <f t="shared" si="2"/>
        <v>8937524.5</v>
      </c>
      <c r="H37" s="39">
        <f t="shared" si="5"/>
        <v>30052.138200000001</v>
      </c>
      <c r="I37" s="31">
        <f t="shared" si="3"/>
        <v>-30052.138200000001</v>
      </c>
      <c r="J37" s="28">
        <f t="shared" si="4"/>
        <v>-1876880.1449999998</v>
      </c>
      <c r="L37" s="27"/>
    </row>
    <row r="38" spans="1:12" x14ac:dyDescent="0.2">
      <c r="A38" s="30">
        <v>43373</v>
      </c>
      <c r="B38" s="99">
        <f>-162871.06-C38</f>
        <v>-211558.82</v>
      </c>
      <c r="C38" s="39">
        <f t="shared" si="6"/>
        <v>48687.76</v>
      </c>
      <c r="D38" s="39"/>
      <c r="E38" s="102">
        <f t="shared" si="7"/>
        <v>48687.76</v>
      </c>
      <c r="F38" s="103">
        <f t="shared" si="1"/>
        <v>162871.06</v>
      </c>
      <c r="G38" s="103">
        <f t="shared" si="2"/>
        <v>9100395.5600000005</v>
      </c>
      <c r="H38" s="39">
        <f t="shared" si="5"/>
        <v>34202.922599999998</v>
      </c>
      <c r="I38" s="31">
        <f t="shared" si="3"/>
        <v>-34202.922599999998</v>
      </c>
      <c r="J38" s="28">
        <f t="shared" si="4"/>
        <v>-1911083.0675999997</v>
      </c>
      <c r="L38" s="27"/>
    </row>
    <row r="39" spans="1:12" x14ac:dyDescent="0.2">
      <c r="A39" s="50">
        <v>43404</v>
      </c>
      <c r="B39" s="99">
        <f>-164487.99-C39</f>
        <v>-213175.75</v>
      </c>
      <c r="C39" s="39">
        <f t="shared" si="6"/>
        <v>48687.76</v>
      </c>
      <c r="D39" s="39"/>
      <c r="E39" s="102">
        <f t="shared" si="7"/>
        <v>48687.76</v>
      </c>
      <c r="F39" s="103">
        <f t="shared" si="1"/>
        <v>164487.99</v>
      </c>
      <c r="G39" s="103">
        <f t="shared" si="2"/>
        <v>9264883.5500000007</v>
      </c>
      <c r="H39" s="39">
        <f t="shared" si="5"/>
        <v>34542.477899999998</v>
      </c>
      <c r="I39" s="31">
        <f t="shared" si="3"/>
        <v>-34542.477899999998</v>
      </c>
      <c r="J39" s="28">
        <f t="shared" si="4"/>
        <v>-1945625.5454999998</v>
      </c>
      <c r="L39" s="27"/>
    </row>
    <row r="40" spans="1:12" x14ac:dyDescent="0.2">
      <c r="A40" s="30">
        <v>43434</v>
      </c>
      <c r="B40" s="99">
        <f>-225509.37-C40</f>
        <v>-274197.13</v>
      </c>
      <c r="C40" s="39">
        <f t="shared" si="6"/>
        <v>48687.76</v>
      </c>
      <c r="D40" s="39"/>
      <c r="E40" s="102">
        <f t="shared" si="7"/>
        <v>48687.76</v>
      </c>
      <c r="F40" s="103">
        <f t="shared" si="1"/>
        <v>225509.37</v>
      </c>
      <c r="G40" s="103">
        <f t="shared" si="2"/>
        <v>9490392.9199999999</v>
      </c>
      <c r="H40" s="39">
        <f t="shared" si="5"/>
        <v>47356.967699999994</v>
      </c>
      <c r="I40" s="31">
        <f t="shared" si="3"/>
        <v>-47356.967699999994</v>
      </c>
      <c r="J40" s="28">
        <f t="shared" si="4"/>
        <v>-1992982.5131999997</v>
      </c>
      <c r="L40" s="27"/>
    </row>
    <row r="41" spans="1:12" x14ac:dyDescent="0.2">
      <c r="A41" s="50">
        <v>43465</v>
      </c>
      <c r="B41" s="99">
        <f>-197051.8-C41</f>
        <v>-245739.56</v>
      </c>
      <c r="C41" s="39">
        <f t="shared" si="6"/>
        <v>48687.76</v>
      </c>
      <c r="D41" s="39"/>
      <c r="E41" s="102">
        <f t="shared" si="7"/>
        <v>48687.76</v>
      </c>
      <c r="F41" s="103">
        <f t="shared" si="1"/>
        <v>197051.8</v>
      </c>
      <c r="G41" s="103">
        <f t="shared" si="2"/>
        <v>9687444.7200000007</v>
      </c>
      <c r="H41" s="39">
        <f t="shared" si="5"/>
        <v>41380.877999999997</v>
      </c>
      <c r="I41" s="31">
        <f t="shared" si="3"/>
        <v>-41380.877999999997</v>
      </c>
      <c r="J41" s="28">
        <f t="shared" si="4"/>
        <v>-2034363.3911999997</v>
      </c>
      <c r="L41" s="27"/>
    </row>
    <row r="42" spans="1:12" x14ac:dyDescent="0.2">
      <c r="A42" s="30">
        <v>43496</v>
      </c>
      <c r="B42" s="99">
        <f>-407168.57-C42</f>
        <v>-455856.33</v>
      </c>
      <c r="C42" s="39">
        <f t="shared" si="6"/>
        <v>48687.76</v>
      </c>
      <c r="D42" s="39"/>
      <c r="E42" s="104">
        <f t="shared" si="7"/>
        <v>48687.76</v>
      </c>
      <c r="F42" s="103">
        <f t="shared" si="1"/>
        <v>407168.57</v>
      </c>
      <c r="G42" s="103">
        <f t="shared" ref="G42:G73" si="8">G41+F42</f>
        <v>10094613.290000001</v>
      </c>
      <c r="H42" s="39">
        <f t="shared" si="5"/>
        <v>85505.399699999994</v>
      </c>
      <c r="I42" s="31">
        <f t="shared" si="3"/>
        <v>-85505.399699999994</v>
      </c>
      <c r="J42" s="28">
        <f t="shared" si="4"/>
        <v>-2119868.7908999999</v>
      </c>
      <c r="L42" s="27"/>
    </row>
    <row r="43" spans="1:12" ht="13.5" thickBot="1" x14ac:dyDescent="0.25">
      <c r="A43" s="50">
        <v>43524</v>
      </c>
      <c r="B43" s="100">
        <v>-140413.39000000001</v>
      </c>
      <c r="C43" s="39">
        <f t="shared" si="6"/>
        <v>48687.76</v>
      </c>
      <c r="D43" s="39"/>
      <c r="E43" s="104">
        <f t="shared" si="7"/>
        <v>48687.76</v>
      </c>
      <c r="F43" s="103">
        <f t="shared" si="1"/>
        <v>91725.63</v>
      </c>
      <c r="G43" s="103">
        <f t="shared" si="8"/>
        <v>10186338.920000002</v>
      </c>
      <c r="H43" s="39">
        <f t="shared" si="5"/>
        <v>19262.382300000001</v>
      </c>
      <c r="I43" s="31">
        <f t="shared" si="3"/>
        <v>-19262.382300000001</v>
      </c>
      <c r="J43" s="28">
        <f t="shared" si="4"/>
        <v>-2139131.1732000001</v>
      </c>
      <c r="L43" s="27"/>
    </row>
    <row r="44" spans="1:12" x14ac:dyDescent="0.2">
      <c r="A44" s="30">
        <v>43555</v>
      </c>
      <c r="B44" s="39"/>
      <c r="C44" s="39">
        <f t="shared" si="6"/>
        <v>48687.76</v>
      </c>
      <c r="D44" s="39"/>
      <c r="E44" s="104">
        <f t="shared" si="7"/>
        <v>48687.76</v>
      </c>
      <c r="F44" s="103">
        <f t="shared" si="1"/>
        <v>-48687.76</v>
      </c>
      <c r="G44" s="103">
        <f t="shared" si="8"/>
        <v>10137651.160000002</v>
      </c>
      <c r="H44" s="39">
        <f t="shared" si="5"/>
        <v>-10224.429599999999</v>
      </c>
      <c r="I44" s="31">
        <f t="shared" si="3"/>
        <v>10224.429599999999</v>
      </c>
      <c r="J44" s="28">
        <f t="shared" si="4"/>
        <v>-2128906.7436000002</v>
      </c>
      <c r="L44" s="27"/>
    </row>
    <row r="45" spans="1:12" x14ac:dyDescent="0.2">
      <c r="A45" s="50">
        <v>43585</v>
      </c>
      <c r="B45" s="39"/>
      <c r="C45" s="39">
        <f t="shared" si="6"/>
        <v>48687.76</v>
      </c>
      <c r="D45" s="39"/>
      <c r="E45" s="104">
        <f t="shared" si="7"/>
        <v>48687.76</v>
      </c>
      <c r="F45" s="103">
        <f t="shared" si="1"/>
        <v>-48687.76</v>
      </c>
      <c r="G45" s="103">
        <f t="shared" si="8"/>
        <v>10088963.400000002</v>
      </c>
      <c r="H45" s="39">
        <f t="shared" si="5"/>
        <v>-10224.429599999999</v>
      </c>
      <c r="I45" s="31">
        <f t="shared" si="3"/>
        <v>10224.429599999999</v>
      </c>
      <c r="J45" s="28">
        <f t="shared" si="4"/>
        <v>-2118682.3140000002</v>
      </c>
      <c r="L45" s="27"/>
    </row>
    <row r="46" spans="1:12" x14ac:dyDescent="0.2">
      <c r="A46" s="30">
        <v>43616</v>
      </c>
      <c r="B46" s="39"/>
      <c r="C46" s="39">
        <f t="shared" si="6"/>
        <v>48687.76</v>
      </c>
      <c r="D46" s="39"/>
      <c r="E46" s="104">
        <f t="shared" si="7"/>
        <v>48687.76</v>
      </c>
      <c r="F46" s="103">
        <f t="shared" si="1"/>
        <v>-48687.76</v>
      </c>
      <c r="G46" s="103">
        <f t="shared" si="8"/>
        <v>10040275.640000002</v>
      </c>
      <c r="H46" s="39">
        <f t="shared" si="5"/>
        <v>-10224.429599999999</v>
      </c>
      <c r="I46" s="31">
        <f t="shared" si="3"/>
        <v>10224.429599999999</v>
      </c>
      <c r="J46" s="28">
        <f t="shared" si="4"/>
        <v>-2108457.8844000003</v>
      </c>
      <c r="L46" s="27"/>
    </row>
    <row r="47" spans="1:12" x14ac:dyDescent="0.2">
      <c r="A47" s="50">
        <v>43646</v>
      </c>
      <c r="B47" s="39"/>
      <c r="C47" s="39">
        <f t="shared" si="6"/>
        <v>48687.76</v>
      </c>
      <c r="D47" s="39"/>
      <c r="E47" s="104">
        <f t="shared" si="7"/>
        <v>48687.76</v>
      </c>
      <c r="F47" s="103">
        <f t="shared" si="1"/>
        <v>-48687.76</v>
      </c>
      <c r="G47" s="103">
        <f t="shared" si="8"/>
        <v>9991587.8800000027</v>
      </c>
      <c r="H47" s="39">
        <f t="shared" si="5"/>
        <v>-10224.429599999999</v>
      </c>
      <c r="I47" s="31">
        <f t="shared" si="3"/>
        <v>10224.429599999999</v>
      </c>
      <c r="J47" s="28">
        <f t="shared" si="4"/>
        <v>-2098233.4548000004</v>
      </c>
      <c r="L47" s="27"/>
    </row>
    <row r="48" spans="1:12" x14ac:dyDescent="0.2">
      <c r="A48" s="30">
        <v>43677</v>
      </c>
      <c r="B48" s="39"/>
      <c r="C48" s="39">
        <f t="shared" si="6"/>
        <v>48687.76</v>
      </c>
      <c r="D48" s="39"/>
      <c r="E48" s="104">
        <f t="shared" si="7"/>
        <v>48687.76</v>
      </c>
      <c r="F48" s="103">
        <f t="shared" si="1"/>
        <v>-48687.76</v>
      </c>
      <c r="G48" s="103">
        <f t="shared" si="8"/>
        <v>9942900.1200000029</v>
      </c>
      <c r="H48" s="39">
        <f t="shared" si="5"/>
        <v>-10224.429599999999</v>
      </c>
      <c r="I48" s="31">
        <f t="shared" si="3"/>
        <v>10224.429599999999</v>
      </c>
      <c r="J48" s="28">
        <f t="shared" si="4"/>
        <v>-2088009.0252000005</v>
      </c>
      <c r="L48" s="27"/>
    </row>
    <row r="49" spans="1:12" x14ac:dyDescent="0.2">
      <c r="A49" s="50">
        <v>43708</v>
      </c>
      <c r="B49" s="39"/>
      <c r="C49" s="39">
        <f t="shared" si="6"/>
        <v>48687.76</v>
      </c>
      <c r="D49" s="39"/>
      <c r="E49" s="104">
        <f t="shared" si="7"/>
        <v>48687.76</v>
      </c>
      <c r="F49" s="103">
        <f t="shared" si="1"/>
        <v>-48687.76</v>
      </c>
      <c r="G49" s="103">
        <f t="shared" si="8"/>
        <v>9894212.3600000031</v>
      </c>
      <c r="H49" s="39">
        <f t="shared" si="5"/>
        <v>-10224.429599999999</v>
      </c>
      <c r="I49" s="31">
        <f t="shared" si="3"/>
        <v>10224.429599999999</v>
      </c>
      <c r="J49" s="28">
        <f t="shared" si="4"/>
        <v>-2077784.5956000006</v>
      </c>
      <c r="L49" s="27"/>
    </row>
    <row r="50" spans="1:12" x14ac:dyDescent="0.2">
      <c r="A50" s="30">
        <v>43738</v>
      </c>
      <c r="B50" s="39"/>
      <c r="C50" s="39">
        <f t="shared" si="6"/>
        <v>48687.76</v>
      </c>
      <c r="D50" s="39"/>
      <c r="E50" s="104">
        <f t="shared" si="7"/>
        <v>48687.76</v>
      </c>
      <c r="F50" s="103">
        <f t="shared" si="1"/>
        <v>-48687.76</v>
      </c>
      <c r="G50" s="103">
        <f t="shared" si="8"/>
        <v>9845524.6000000034</v>
      </c>
      <c r="H50" s="39">
        <f t="shared" si="5"/>
        <v>-10224.429599999999</v>
      </c>
      <c r="I50" s="31">
        <f t="shared" si="3"/>
        <v>10224.429599999999</v>
      </c>
      <c r="J50" s="28">
        <f t="shared" si="4"/>
        <v>-2067560.1660000007</v>
      </c>
      <c r="L50" s="27"/>
    </row>
    <row r="51" spans="1:12" x14ac:dyDescent="0.2">
      <c r="A51" s="50">
        <v>43769</v>
      </c>
      <c r="B51" s="39"/>
      <c r="C51" s="39">
        <f t="shared" si="6"/>
        <v>48687.76</v>
      </c>
      <c r="D51" s="39"/>
      <c r="E51" s="104">
        <f t="shared" si="7"/>
        <v>48687.76</v>
      </c>
      <c r="F51" s="103">
        <f t="shared" si="1"/>
        <v>-48687.76</v>
      </c>
      <c r="G51" s="103">
        <f t="shared" si="8"/>
        <v>9796836.8400000036</v>
      </c>
      <c r="H51" s="39">
        <f t="shared" si="5"/>
        <v>-10224.429599999999</v>
      </c>
      <c r="I51" s="31">
        <f t="shared" si="3"/>
        <v>10224.429599999999</v>
      </c>
      <c r="J51" s="28">
        <f t="shared" si="4"/>
        <v>-2057335.7364000008</v>
      </c>
      <c r="L51" s="27"/>
    </row>
    <row r="52" spans="1:12" x14ac:dyDescent="0.2">
      <c r="A52" s="30">
        <v>43799</v>
      </c>
      <c r="B52" s="39"/>
      <c r="C52" s="39">
        <f t="shared" si="6"/>
        <v>48687.76</v>
      </c>
      <c r="D52" s="39"/>
      <c r="E52" s="104">
        <f t="shared" si="7"/>
        <v>48687.76</v>
      </c>
      <c r="F52" s="103">
        <f t="shared" si="1"/>
        <v>-48687.76</v>
      </c>
      <c r="G52" s="103">
        <f t="shared" si="8"/>
        <v>9748149.0800000038</v>
      </c>
      <c r="H52" s="39">
        <f t="shared" si="5"/>
        <v>-10224.429599999999</v>
      </c>
      <c r="I52" s="31">
        <f t="shared" si="3"/>
        <v>10224.429599999999</v>
      </c>
      <c r="J52" s="28">
        <f t="shared" si="4"/>
        <v>-2047111.3068000008</v>
      </c>
      <c r="L52" s="27"/>
    </row>
    <row r="53" spans="1:12" x14ac:dyDescent="0.2">
      <c r="A53" s="50">
        <v>43830</v>
      </c>
      <c r="B53" s="39"/>
      <c r="C53" s="39">
        <f t="shared" si="6"/>
        <v>48687.76</v>
      </c>
      <c r="D53" s="39"/>
      <c r="E53" s="104">
        <f t="shared" si="7"/>
        <v>48687.76</v>
      </c>
      <c r="F53" s="103">
        <f t="shared" si="1"/>
        <v>-48687.76</v>
      </c>
      <c r="G53" s="103">
        <f t="shared" si="8"/>
        <v>9699461.320000004</v>
      </c>
      <c r="H53" s="39">
        <f t="shared" si="5"/>
        <v>-10224.429599999999</v>
      </c>
      <c r="I53" s="31">
        <f t="shared" si="3"/>
        <v>10224.429599999999</v>
      </c>
      <c r="J53" s="28">
        <f t="shared" si="4"/>
        <v>-2036886.8772000009</v>
      </c>
      <c r="L53" s="27"/>
    </row>
    <row r="54" spans="1:12" x14ac:dyDescent="0.2">
      <c r="A54" s="30">
        <v>43861</v>
      </c>
      <c r="B54" s="39"/>
      <c r="C54" s="39">
        <f t="shared" si="6"/>
        <v>48687.76</v>
      </c>
      <c r="D54" s="39"/>
      <c r="E54" s="103">
        <f t="shared" si="7"/>
        <v>48687.76</v>
      </c>
      <c r="F54" s="103">
        <f t="shared" si="1"/>
        <v>-48687.76</v>
      </c>
      <c r="G54" s="103">
        <f t="shared" si="8"/>
        <v>9650773.5600000042</v>
      </c>
      <c r="H54" s="39">
        <f t="shared" si="5"/>
        <v>-10224.429599999999</v>
      </c>
      <c r="I54" s="31">
        <f t="shared" si="3"/>
        <v>10224.429599999999</v>
      </c>
      <c r="J54" s="28">
        <f t="shared" si="4"/>
        <v>-2026662.447600001</v>
      </c>
      <c r="L54" s="27"/>
    </row>
    <row r="55" spans="1:12" x14ac:dyDescent="0.2">
      <c r="A55" s="50">
        <v>43890</v>
      </c>
      <c r="B55" s="39"/>
      <c r="C55" s="39">
        <f t="shared" si="6"/>
        <v>48687.76</v>
      </c>
      <c r="D55" s="39"/>
      <c r="E55" s="103">
        <f t="shared" si="7"/>
        <v>48687.76</v>
      </c>
      <c r="F55" s="103">
        <f t="shared" si="1"/>
        <v>-48687.76</v>
      </c>
      <c r="G55" s="103">
        <f t="shared" si="8"/>
        <v>9602085.8000000045</v>
      </c>
      <c r="H55" s="39">
        <f t="shared" si="5"/>
        <v>-10224.429599999999</v>
      </c>
      <c r="I55" s="31">
        <f t="shared" si="3"/>
        <v>10224.429599999999</v>
      </c>
      <c r="J55" s="108">
        <f t="shared" si="4"/>
        <v>-2016438.0180000011</v>
      </c>
      <c r="L55" s="27"/>
    </row>
    <row r="56" spans="1:12" x14ac:dyDescent="0.2">
      <c r="A56" s="30">
        <v>43921</v>
      </c>
      <c r="B56" s="39"/>
      <c r="C56" s="39">
        <f t="shared" si="6"/>
        <v>48687.76</v>
      </c>
      <c r="D56" s="39"/>
      <c r="E56" s="102">
        <f t="shared" si="7"/>
        <v>48687.76</v>
      </c>
      <c r="F56" s="103">
        <f t="shared" si="1"/>
        <v>-48687.76</v>
      </c>
      <c r="G56" s="103">
        <f t="shared" si="8"/>
        <v>9553398.0400000047</v>
      </c>
      <c r="H56" s="39">
        <f t="shared" si="5"/>
        <v>-10224.429599999999</v>
      </c>
      <c r="I56" s="31">
        <f t="shared" si="3"/>
        <v>10224.429599999999</v>
      </c>
      <c r="J56" s="108">
        <f t="shared" si="4"/>
        <v>-2006213.5884000012</v>
      </c>
      <c r="L56" s="27"/>
    </row>
    <row r="57" spans="1:12" x14ac:dyDescent="0.2">
      <c r="A57" s="50">
        <v>43951</v>
      </c>
      <c r="B57" s="39"/>
      <c r="C57" s="39">
        <f t="shared" si="6"/>
        <v>48687.76</v>
      </c>
      <c r="D57" s="39">
        <f t="shared" ref="D56:D87" si="9">ROUND(-SUM($B$20:$B$43)/$G$2,2)</f>
        <v>129199.18</v>
      </c>
      <c r="E57" s="102">
        <f t="shared" si="7"/>
        <v>177886.94</v>
      </c>
      <c r="F57" s="103">
        <f t="shared" si="1"/>
        <v>-177886.94</v>
      </c>
      <c r="G57" s="103">
        <f t="shared" si="8"/>
        <v>9375511.1000000052</v>
      </c>
      <c r="H57" s="39">
        <f t="shared" si="5"/>
        <v>-37356.257400000002</v>
      </c>
      <c r="I57" s="31">
        <f t="shared" si="3"/>
        <v>37356.257400000002</v>
      </c>
      <c r="J57" s="108">
        <f t="shared" si="4"/>
        <v>-1968857.3310000012</v>
      </c>
      <c r="L57" s="27"/>
    </row>
    <row r="58" spans="1:12" x14ac:dyDescent="0.2">
      <c r="A58" s="30">
        <v>43982</v>
      </c>
      <c r="B58" s="39"/>
      <c r="C58" s="39">
        <f t="shared" si="6"/>
        <v>48687.76</v>
      </c>
      <c r="D58" s="39">
        <f t="shared" si="9"/>
        <v>129199.18</v>
      </c>
      <c r="E58" s="102">
        <f t="shared" si="7"/>
        <v>177886.94</v>
      </c>
      <c r="F58" s="103">
        <f t="shared" si="1"/>
        <v>-177886.94</v>
      </c>
      <c r="G58" s="103">
        <f t="shared" si="8"/>
        <v>9197624.1600000057</v>
      </c>
      <c r="H58" s="39">
        <f t="shared" si="5"/>
        <v>-37356.257400000002</v>
      </c>
      <c r="I58" s="31">
        <f t="shared" si="3"/>
        <v>37356.257400000002</v>
      </c>
      <c r="J58" s="108">
        <f t="shared" si="4"/>
        <v>-1931501.0736000012</v>
      </c>
      <c r="L58" s="27"/>
    </row>
    <row r="59" spans="1:12" x14ac:dyDescent="0.2">
      <c r="A59" s="50">
        <v>44012</v>
      </c>
      <c r="B59" s="39"/>
      <c r="C59" s="39">
        <f t="shared" si="6"/>
        <v>48687.76</v>
      </c>
      <c r="D59" s="39">
        <f t="shared" si="9"/>
        <v>129199.18</v>
      </c>
      <c r="E59" s="102">
        <f t="shared" si="7"/>
        <v>177886.94</v>
      </c>
      <c r="F59" s="103">
        <f t="shared" si="1"/>
        <v>-177886.94</v>
      </c>
      <c r="G59" s="103">
        <f t="shared" si="8"/>
        <v>9019737.2200000063</v>
      </c>
      <c r="H59" s="39">
        <f t="shared" si="5"/>
        <v>-37356.257400000002</v>
      </c>
      <c r="I59" s="31">
        <f t="shared" si="3"/>
        <v>37356.257400000002</v>
      </c>
      <c r="J59" s="108">
        <f t="shared" si="4"/>
        <v>-1894144.8162000012</v>
      </c>
      <c r="L59" s="27"/>
    </row>
    <row r="60" spans="1:12" x14ac:dyDescent="0.2">
      <c r="A60" s="30">
        <v>44043</v>
      </c>
      <c r="B60" s="39"/>
      <c r="C60" s="39">
        <f t="shared" si="6"/>
        <v>48687.76</v>
      </c>
      <c r="D60" s="39">
        <f t="shared" si="9"/>
        <v>129199.18</v>
      </c>
      <c r="E60" s="102">
        <f t="shared" si="7"/>
        <v>177886.94</v>
      </c>
      <c r="F60" s="103">
        <f t="shared" si="1"/>
        <v>-177886.94</v>
      </c>
      <c r="G60" s="103">
        <f t="shared" si="8"/>
        <v>8841850.2800000068</v>
      </c>
      <c r="H60" s="39">
        <f t="shared" si="5"/>
        <v>-37356.257400000002</v>
      </c>
      <c r="I60" s="31">
        <f t="shared" si="3"/>
        <v>37356.257400000002</v>
      </c>
      <c r="J60" s="108">
        <f t="shared" si="4"/>
        <v>-1856788.5588000012</v>
      </c>
      <c r="L60" s="27"/>
    </row>
    <row r="61" spans="1:12" x14ac:dyDescent="0.2">
      <c r="A61" s="50">
        <v>44074</v>
      </c>
      <c r="B61" s="39"/>
      <c r="C61" s="39">
        <f t="shared" si="6"/>
        <v>48687.76</v>
      </c>
      <c r="D61" s="39">
        <f t="shared" si="9"/>
        <v>129199.18</v>
      </c>
      <c r="E61" s="102">
        <f t="shared" si="7"/>
        <v>177886.94</v>
      </c>
      <c r="F61" s="103">
        <f t="shared" si="1"/>
        <v>-177886.94</v>
      </c>
      <c r="G61" s="103">
        <f t="shared" si="8"/>
        <v>8663963.3400000073</v>
      </c>
      <c r="H61" s="39">
        <f t="shared" si="5"/>
        <v>-37356.257400000002</v>
      </c>
      <c r="I61" s="31">
        <f t="shared" si="3"/>
        <v>37356.257400000002</v>
      </c>
      <c r="J61" s="108">
        <f t="shared" si="4"/>
        <v>-1819432.3014000012</v>
      </c>
      <c r="L61" s="27"/>
    </row>
    <row r="62" spans="1:12" x14ac:dyDescent="0.2">
      <c r="A62" s="30">
        <v>44104</v>
      </c>
      <c r="B62" s="39"/>
      <c r="C62" s="39">
        <f t="shared" si="6"/>
        <v>48687.76</v>
      </c>
      <c r="D62" s="39">
        <f t="shared" si="9"/>
        <v>129199.18</v>
      </c>
      <c r="E62" s="102">
        <f t="shared" si="7"/>
        <v>177886.94</v>
      </c>
      <c r="F62" s="103">
        <f t="shared" si="1"/>
        <v>-177886.94</v>
      </c>
      <c r="G62" s="103">
        <f t="shared" si="8"/>
        <v>8486076.4000000078</v>
      </c>
      <c r="H62" s="39">
        <f t="shared" si="5"/>
        <v>-37356.257400000002</v>
      </c>
      <c r="I62" s="31">
        <f t="shared" si="3"/>
        <v>37356.257400000002</v>
      </c>
      <c r="J62" s="108">
        <f t="shared" si="4"/>
        <v>-1782076.0440000012</v>
      </c>
      <c r="L62" s="27"/>
    </row>
    <row r="63" spans="1:12" x14ac:dyDescent="0.2">
      <c r="A63" s="50">
        <v>44135</v>
      </c>
      <c r="B63" s="39"/>
      <c r="C63" s="39">
        <f t="shared" si="6"/>
        <v>48687.76</v>
      </c>
      <c r="D63" s="39">
        <f t="shared" si="9"/>
        <v>129199.18</v>
      </c>
      <c r="E63" s="102">
        <f t="shared" si="7"/>
        <v>177886.94</v>
      </c>
      <c r="F63" s="103">
        <f t="shared" si="1"/>
        <v>-177886.94</v>
      </c>
      <c r="G63" s="103">
        <f t="shared" si="8"/>
        <v>8308189.4600000074</v>
      </c>
      <c r="H63" s="39">
        <f t="shared" si="5"/>
        <v>-37356.257400000002</v>
      </c>
      <c r="I63" s="31">
        <f t="shared" si="3"/>
        <v>37356.257400000002</v>
      </c>
      <c r="J63" s="108">
        <f t="shared" si="4"/>
        <v>-1744719.7866000012</v>
      </c>
      <c r="L63" s="27"/>
    </row>
    <row r="64" spans="1:12" x14ac:dyDescent="0.2">
      <c r="A64" s="30">
        <v>44165</v>
      </c>
      <c r="B64" s="39"/>
      <c r="C64" s="39">
        <f t="shared" si="6"/>
        <v>48687.76</v>
      </c>
      <c r="D64" s="39">
        <f t="shared" si="9"/>
        <v>129199.18</v>
      </c>
      <c r="E64" s="102">
        <f t="shared" si="7"/>
        <v>177886.94</v>
      </c>
      <c r="F64" s="103">
        <f t="shared" si="1"/>
        <v>-177886.94</v>
      </c>
      <c r="G64" s="103">
        <f t="shared" si="8"/>
        <v>8130302.520000007</v>
      </c>
      <c r="H64" s="39">
        <f t="shared" si="5"/>
        <v>-37356.257400000002</v>
      </c>
      <c r="I64" s="31">
        <f t="shared" si="3"/>
        <v>37356.257400000002</v>
      </c>
      <c r="J64" s="108">
        <f t="shared" si="4"/>
        <v>-1707363.5292000012</v>
      </c>
      <c r="L64" s="27"/>
    </row>
    <row r="65" spans="1:12" x14ac:dyDescent="0.2">
      <c r="A65" s="50">
        <v>44196</v>
      </c>
      <c r="B65" s="39"/>
      <c r="C65" s="39">
        <f t="shared" si="6"/>
        <v>48687.76</v>
      </c>
      <c r="D65" s="39">
        <f t="shared" si="9"/>
        <v>129199.18</v>
      </c>
      <c r="E65" s="102">
        <f t="shared" si="7"/>
        <v>177886.94</v>
      </c>
      <c r="F65" s="103">
        <f t="shared" si="1"/>
        <v>-177886.94</v>
      </c>
      <c r="G65" s="103">
        <f t="shared" si="8"/>
        <v>7952415.5800000066</v>
      </c>
      <c r="H65" s="39">
        <f t="shared" si="5"/>
        <v>-37356.257400000002</v>
      </c>
      <c r="I65" s="31">
        <f t="shared" si="3"/>
        <v>37356.257400000002</v>
      </c>
      <c r="J65" s="108">
        <f t="shared" si="4"/>
        <v>-1670007.2718000012</v>
      </c>
      <c r="L65" s="27"/>
    </row>
    <row r="66" spans="1:12" x14ac:dyDescent="0.2">
      <c r="A66" s="30">
        <v>44227</v>
      </c>
      <c r="B66" s="39"/>
      <c r="C66" s="39">
        <f t="shared" si="6"/>
        <v>48687.76</v>
      </c>
      <c r="D66" s="39">
        <f t="shared" si="9"/>
        <v>129199.18</v>
      </c>
      <c r="E66" s="102">
        <f t="shared" si="7"/>
        <v>177886.94</v>
      </c>
      <c r="F66" s="103">
        <f t="shared" si="1"/>
        <v>-177886.94</v>
      </c>
      <c r="G66" s="103">
        <f t="shared" si="8"/>
        <v>7774528.6400000062</v>
      </c>
      <c r="H66" s="39">
        <f t="shared" si="5"/>
        <v>-37356.257400000002</v>
      </c>
      <c r="I66" s="31">
        <f t="shared" si="3"/>
        <v>37356.257400000002</v>
      </c>
      <c r="J66" s="108">
        <f t="shared" si="4"/>
        <v>-1632651.0144000011</v>
      </c>
      <c r="L66" s="27"/>
    </row>
    <row r="67" spans="1:12" x14ac:dyDescent="0.2">
      <c r="A67" s="50">
        <v>44255</v>
      </c>
      <c r="B67" s="39"/>
      <c r="C67" s="39">
        <f t="shared" si="6"/>
        <v>48687.76</v>
      </c>
      <c r="D67" s="39">
        <f t="shared" si="9"/>
        <v>129199.18</v>
      </c>
      <c r="E67" s="102">
        <f t="shared" si="7"/>
        <v>177886.94</v>
      </c>
      <c r="F67" s="103">
        <f t="shared" si="1"/>
        <v>-177886.94</v>
      </c>
      <c r="G67" s="103">
        <f t="shared" si="8"/>
        <v>7596641.7000000058</v>
      </c>
      <c r="H67" s="39">
        <f t="shared" si="5"/>
        <v>-37356.257400000002</v>
      </c>
      <c r="I67" s="31">
        <f t="shared" si="3"/>
        <v>37356.257400000002</v>
      </c>
      <c r="J67" s="108">
        <f t="shared" si="4"/>
        <v>-1595294.7570000011</v>
      </c>
      <c r="L67" s="27"/>
    </row>
    <row r="68" spans="1:12" x14ac:dyDescent="0.2">
      <c r="A68" s="30">
        <v>44286</v>
      </c>
      <c r="B68" s="39"/>
      <c r="C68" s="39">
        <f t="shared" si="6"/>
        <v>48687.76</v>
      </c>
      <c r="D68" s="39">
        <f t="shared" si="9"/>
        <v>129199.18</v>
      </c>
      <c r="E68" s="103">
        <f t="shared" si="7"/>
        <v>177886.94</v>
      </c>
      <c r="F68" s="103">
        <f t="shared" si="1"/>
        <v>-177886.94</v>
      </c>
      <c r="G68" s="103">
        <f t="shared" si="8"/>
        <v>7418754.7600000054</v>
      </c>
      <c r="H68" s="39">
        <f t="shared" si="5"/>
        <v>-37356.257400000002</v>
      </c>
      <c r="I68" s="31">
        <f t="shared" si="3"/>
        <v>37356.257400000002</v>
      </c>
      <c r="J68" s="28">
        <f t="shared" si="4"/>
        <v>-1557938.4996000011</v>
      </c>
      <c r="L68" s="27"/>
    </row>
    <row r="69" spans="1:12" x14ac:dyDescent="0.2">
      <c r="A69" s="50">
        <v>44316</v>
      </c>
      <c r="B69" s="39"/>
      <c r="C69" s="39">
        <f t="shared" si="6"/>
        <v>48687.76</v>
      </c>
      <c r="D69" s="39">
        <f t="shared" si="9"/>
        <v>129199.18</v>
      </c>
      <c r="E69" s="103">
        <f t="shared" si="7"/>
        <v>177886.94</v>
      </c>
      <c r="F69" s="103">
        <f t="shared" si="1"/>
        <v>-177886.94</v>
      </c>
      <c r="G69" s="103">
        <f t="shared" si="8"/>
        <v>7240867.820000005</v>
      </c>
      <c r="H69" s="39">
        <f t="shared" si="5"/>
        <v>-37356.257400000002</v>
      </c>
      <c r="I69" s="31">
        <f t="shared" si="3"/>
        <v>37356.257400000002</v>
      </c>
      <c r="J69" s="28">
        <f t="shared" si="4"/>
        <v>-1520582.2422000011</v>
      </c>
      <c r="L69" s="27"/>
    </row>
    <row r="70" spans="1:12" x14ac:dyDescent="0.2">
      <c r="A70" s="30">
        <v>44347</v>
      </c>
      <c r="B70" s="39"/>
      <c r="C70" s="39">
        <f t="shared" si="6"/>
        <v>48687.76</v>
      </c>
      <c r="D70" s="39">
        <f t="shared" si="9"/>
        <v>129199.18</v>
      </c>
      <c r="E70" s="103">
        <f t="shared" si="7"/>
        <v>177886.94</v>
      </c>
      <c r="F70" s="103">
        <f t="shared" si="1"/>
        <v>-177886.94</v>
      </c>
      <c r="G70" s="103">
        <f t="shared" si="8"/>
        <v>7062980.8800000045</v>
      </c>
      <c r="H70" s="39">
        <f t="shared" si="5"/>
        <v>-37356.257400000002</v>
      </c>
      <c r="I70" s="31">
        <f t="shared" si="3"/>
        <v>37356.257400000002</v>
      </c>
      <c r="J70" s="28">
        <f t="shared" si="4"/>
        <v>-1483225.9848000011</v>
      </c>
      <c r="L70" s="27"/>
    </row>
    <row r="71" spans="1:12" x14ac:dyDescent="0.2">
      <c r="A71" s="50">
        <v>44377</v>
      </c>
      <c r="B71" s="39"/>
      <c r="C71" s="39">
        <f t="shared" si="6"/>
        <v>48687.76</v>
      </c>
      <c r="D71" s="39">
        <f t="shared" si="9"/>
        <v>129199.18</v>
      </c>
      <c r="E71" s="103">
        <f t="shared" si="7"/>
        <v>177886.94</v>
      </c>
      <c r="F71" s="103">
        <f t="shared" si="1"/>
        <v>-177886.94</v>
      </c>
      <c r="G71" s="103">
        <f t="shared" si="8"/>
        <v>6885093.9400000041</v>
      </c>
      <c r="H71" s="39">
        <f t="shared" si="5"/>
        <v>-37356.257400000002</v>
      </c>
      <c r="I71" s="31">
        <f t="shared" si="3"/>
        <v>37356.257400000002</v>
      </c>
      <c r="J71" s="28">
        <f t="shared" si="4"/>
        <v>-1445869.7274000011</v>
      </c>
      <c r="L71" s="27"/>
    </row>
    <row r="72" spans="1:12" x14ac:dyDescent="0.2">
      <c r="A72" s="30">
        <v>44408</v>
      </c>
      <c r="B72" s="39"/>
      <c r="C72" s="39">
        <f t="shared" si="6"/>
        <v>48687.76</v>
      </c>
      <c r="D72" s="39">
        <f t="shared" si="9"/>
        <v>129199.18</v>
      </c>
      <c r="E72" s="103">
        <f t="shared" si="7"/>
        <v>177886.94</v>
      </c>
      <c r="F72" s="103">
        <f t="shared" si="1"/>
        <v>-177886.94</v>
      </c>
      <c r="G72" s="103">
        <f t="shared" si="8"/>
        <v>6707207.0000000037</v>
      </c>
      <c r="H72" s="39">
        <f t="shared" si="5"/>
        <v>-37356.257400000002</v>
      </c>
      <c r="I72" s="31">
        <f t="shared" si="3"/>
        <v>37356.257400000002</v>
      </c>
      <c r="J72" s="28">
        <f t="shared" si="4"/>
        <v>-1408513.4700000011</v>
      </c>
      <c r="L72" s="27"/>
    </row>
    <row r="73" spans="1:12" x14ac:dyDescent="0.2">
      <c r="A73" s="50">
        <v>44439</v>
      </c>
      <c r="B73" s="39"/>
      <c r="C73" s="39">
        <f t="shared" si="6"/>
        <v>48687.76</v>
      </c>
      <c r="D73" s="39">
        <f t="shared" si="9"/>
        <v>129199.18</v>
      </c>
      <c r="E73" s="103">
        <f t="shared" si="7"/>
        <v>177886.94</v>
      </c>
      <c r="F73" s="103">
        <f t="shared" si="1"/>
        <v>-177886.94</v>
      </c>
      <c r="G73" s="103">
        <f t="shared" si="8"/>
        <v>6529320.0600000033</v>
      </c>
      <c r="H73" s="39">
        <f t="shared" si="5"/>
        <v>-37356.257400000002</v>
      </c>
      <c r="I73" s="31">
        <f t="shared" si="3"/>
        <v>37356.257400000002</v>
      </c>
      <c r="J73" s="28">
        <f t="shared" si="4"/>
        <v>-1371157.2126000011</v>
      </c>
      <c r="L73" s="27"/>
    </row>
    <row r="74" spans="1:12" ht="13.5" thickBot="1" x14ac:dyDescent="0.25">
      <c r="A74" s="30">
        <v>44469</v>
      </c>
      <c r="B74" s="39"/>
      <c r="C74" s="39">
        <f t="shared" si="6"/>
        <v>48687.76</v>
      </c>
      <c r="D74" s="39">
        <f t="shared" si="9"/>
        <v>129199.18</v>
      </c>
      <c r="E74" s="103">
        <f t="shared" si="7"/>
        <v>177886.94</v>
      </c>
      <c r="F74" s="103">
        <f t="shared" ref="F74:F89" si="10">-B74+-E74</f>
        <v>-177886.94</v>
      </c>
      <c r="G74" s="103">
        <f t="shared" ref="G74:G105" si="11">G73+F74</f>
        <v>6351433.1200000029</v>
      </c>
      <c r="H74" s="39">
        <f t="shared" si="5"/>
        <v>-37356.257400000002</v>
      </c>
      <c r="I74" s="31">
        <f t="shared" ref="I74:I137" si="12">-H74</f>
        <v>37356.257400000002</v>
      </c>
      <c r="J74" s="28">
        <f t="shared" ref="J74:J99" si="13">J73+I74</f>
        <v>-1333800.9552000011</v>
      </c>
      <c r="L74" s="27"/>
    </row>
    <row r="75" spans="1:12" x14ac:dyDescent="0.2">
      <c r="A75" s="50">
        <v>44500</v>
      </c>
      <c r="B75" s="39"/>
      <c r="C75" s="39">
        <f t="shared" si="6"/>
        <v>48687.76</v>
      </c>
      <c r="D75" s="39">
        <f t="shared" si="9"/>
        <v>129199.18</v>
      </c>
      <c r="E75" s="105">
        <f t="shared" si="7"/>
        <v>177886.94</v>
      </c>
      <c r="F75" s="103">
        <f t="shared" si="10"/>
        <v>-177886.94</v>
      </c>
      <c r="G75" s="103">
        <f t="shared" si="11"/>
        <v>6173546.1800000025</v>
      </c>
      <c r="H75" s="39">
        <f t="shared" si="5"/>
        <v>-37356.257400000002</v>
      </c>
      <c r="I75" s="31">
        <f t="shared" si="12"/>
        <v>37356.257400000002</v>
      </c>
      <c r="J75" s="28">
        <f t="shared" si="13"/>
        <v>-1296444.6978000011</v>
      </c>
      <c r="L75" s="27"/>
    </row>
    <row r="76" spans="1:12" s="45" customFormat="1" x14ac:dyDescent="0.2">
      <c r="A76" s="30">
        <v>44530</v>
      </c>
      <c r="B76" s="32"/>
      <c r="C76" s="39">
        <f t="shared" si="6"/>
        <v>48687.76</v>
      </c>
      <c r="D76" s="39">
        <f t="shared" si="9"/>
        <v>129199.18</v>
      </c>
      <c r="E76" s="106">
        <f t="shared" si="7"/>
        <v>177886.94</v>
      </c>
      <c r="F76" s="103">
        <f t="shared" si="10"/>
        <v>-177886.94</v>
      </c>
      <c r="G76" s="103">
        <f t="shared" si="11"/>
        <v>5995659.2400000021</v>
      </c>
      <c r="H76" s="39">
        <f t="shared" si="5"/>
        <v>-37356.257400000002</v>
      </c>
      <c r="I76" s="31">
        <f t="shared" si="12"/>
        <v>37356.257400000002</v>
      </c>
      <c r="J76" s="28">
        <f t="shared" si="13"/>
        <v>-1259088.4404000011</v>
      </c>
      <c r="K76" s="43"/>
      <c r="L76" s="44"/>
    </row>
    <row r="77" spans="1:12" x14ac:dyDescent="0.2">
      <c r="A77" s="50">
        <v>44561</v>
      </c>
      <c r="B77" s="39"/>
      <c r="C77" s="39">
        <f t="shared" si="6"/>
        <v>48687.76</v>
      </c>
      <c r="D77" s="39">
        <f t="shared" si="9"/>
        <v>129199.18</v>
      </c>
      <c r="E77" s="106">
        <f t="shared" si="7"/>
        <v>177886.94</v>
      </c>
      <c r="F77" s="103">
        <f t="shared" si="10"/>
        <v>-177886.94</v>
      </c>
      <c r="G77" s="103">
        <f t="shared" si="11"/>
        <v>5817772.3000000017</v>
      </c>
      <c r="H77" s="39">
        <f t="shared" si="5"/>
        <v>-37356.257400000002</v>
      </c>
      <c r="I77" s="31">
        <f t="shared" si="12"/>
        <v>37356.257400000002</v>
      </c>
      <c r="J77" s="28">
        <f t="shared" si="13"/>
        <v>-1221732.1830000011</v>
      </c>
      <c r="L77" s="27"/>
    </row>
    <row r="78" spans="1:12" x14ac:dyDescent="0.2">
      <c r="A78" s="30">
        <v>44592</v>
      </c>
      <c r="B78" s="39"/>
      <c r="C78" s="39">
        <f t="shared" si="6"/>
        <v>48687.76</v>
      </c>
      <c r="D78" s="39">
        <f t="shared" si="9"/>
        <v>129199.18</v>
      </c>
      <c r="E78" s="106">
        <f t="shared" si="7"/>
        <v>177886.94</v>
      </c>
      <c r="F78" s="103">
        <f t="shared" si="10"/>
        <v>-177886.94</v>
      </c>
      <c r="G78" s="103">
        <f t="shared" si="11"/>
        <v>5639885.3600000013</v>
      </c>
      <c r="H78" s="39">
        <f t="shared" si="5"/>
        <v>-37356.257400000002</v>
      </c>
      <c r="I78" s="31">
        <f t="shared" si="12"/>
        <v>37356.257400000002</v>
      </c>
      <c r="J78" s="28">
        <f t="shared" si="13"/>
        <v>-1184375.9256000011</v>
      </c>
      <c r="L78" s="27"/>
    </row>
    <row r="79" spans="1:12" x14ac:dyDescent="0.2">
      <c r="A79" s="50">
        <v>44620</v>
      </c>
      <c r="B79" s="39"/>
      <c r="C79" s="39">
        <f t="shared" si="6"/>
        <v>48687.76</v>
      </c>
      <c r="D79" s="39">
        <f t="shared" si="9"/>
        <v>129199.18</v>
      </c>
      <c r="E79" s="106">
        <f t="shared" si="7"/>
        <v>177886.94</v>
      </c>
      <c r="F79" s="103">
        <f t="shared" si="10"/>
        <v>-177886.94</v>
      </c>
      <c r="G79" s="103">
        <f t="shared" si="11"/>
        <v>5461998.4200000009</v>
      </c>
      <c r="H79" s="39">
        <f t="shared" si="5"/>
        <v>-37356.257400000002</v>
      </c>
      <c r="I79" s="31">
        <f t="shared" si="12"/>
        <v>37356.257400000002</v>
      </c>
      <c r="J79" s="28">
        <f t="shared" si="13"/>
        <v>-1147019.6682000011</v>
      </c>
      <c r="L79" s="27"/>
    </row>
    <row r="80" spans="1:12" x14ac:dyDescent="0.2">
      <c r="A80" s="30">
        <v>44651</v>
      </c>
      <c r="B80" s="39"/>
      <c r="C80" s="39">
        <f t="shared" si="6"/>
        <v>48687.76</v>
      </c>
      <c r="D80" s="39">
        <f t="shared" si="9"/>
        <v>129199.18</v>
      </c>
      <c r="E80" s="106">
        <f t="shared" si="7"/>
        <v>177886.94</v>
      </c>
      <c r="F80" s="103">
        <f t="shared" si="10"/>
        <v>-177886.94</v>
      </c>
      <c r="G80" s="103">
        <f t="shared" si="11"/>
        <v>5284111.4800000004</v>
      </c>
      <c r="H80" s="39">
        <f t="shared" si="5"/>
        <v>-37356.257400000002</v>
      </c>
      <c r="I80" s="31">
        <f t="shared" si="12"/>
        <v>37356.257400000002</v>
      </c>
      <c r="J80" s="28">
        <f t="shared" si="13"/>
        <v>-1109663.4108000011</v>
      </c>
      <c r="L80" s="27"/>
    </row>
    <row r="81" spans="1:12" x14ac:dyDescent="0.2">
      <c r="A81" s="50">
        <v>44681</v>
      </c>
      <c r="B81" s="39"/>
      <c r="C81" s="39">
        <f t="shared" si="6"/>
        <v>48687.76</v>
      </c>
      <c r="D81" s="39">
        <f t="shared" si="9"/>
        <v>129199.18</v>
      </c>
      <c r="E81" s="106">
        <f t="shared" si="7"/>
        <v>177886.94</v>
      </c>
      <c r="F81" s="103">
        <f t="shared" si="10"/>
        <v>-177886.94</v>
      </c>
      <c r="G81" s="103">
        <f t="shared" si="11"/>
        <v>5106224.54</v>
      </c>
      <c r="H81" s="39">
        <f t="shared" si="5"/>
        <v>-37356.257400000002</v>
      </c>
      <c r="I81" s="31">
        <f t="shared" si="12"/>
        <v>37356.257400000002</v>
      </c>
      <c r="J81" s="28">
        <f t="shared" si="13"/>
        <v>-1072307.1534000011</v>
      </c>
      <c r="L81" s="27"/>
    </row>
    <row r="82" spans="1:12" x14ac:dyDescent="0.2">
      <c r="A82" s="30">
        <v>44712</v>
      </c>
      <c r="B82" s="39"/>
      <c r="C82" s="39">
        <f t="shared" si="6"/>
        <v>48687.76</v>
      </c>
      <c r="D82" s="39">
        <f t="shared" si="9"/>
        <v>129199.18</v>
      </c>
      <c r="E82" s="106">
        <f t="shared" si="7"/>
        <v>177886.94</v>
      </c>
      <c r="F82" s="103">
        <f t="shared" si="10"/>
        <v>-177886.94</v>
      </c>
      <c r="G82" s="103">
        <f t="shared" si="11"/>
        <v>4928337.5999999996</v>
      </c>
      <c r="H82" s="39">
        <f t="shared" si="5"/>
        <v>-37356.257400000002</v>
      </c>
      <c r="I82" s="31">
        <f t="shared" si="12"/>
        <v>37356.257400000002</v>
      </c>
      <c r="J82" s="28">
        <f t="shared" si="13"/>
        <v>-1034950.8960000011</v>
      </c>
      <c r="L82" s="27"/>
    </row>
    <row r="83" spans="1:12" x14ac:dyDescent="0.2">
      <c r="A83" s="50">
        <v>44742</v>
      </c>
      <c r="B83" s="39"/>
      <c r="C83" s="39">
        <f t="shared" si="6"/>
        <v>48687.76</v>
      </c>
      <c r="D83" s="39">
        <f t="shared" si="9"/>
        <v>129199.18</v>
      </c>
      <c r="E83" s="106">
        <f t="shared" si="7"/>
        <v>177886.94</v>
      </c>
      <c r="F83" s="103">
        <f t="shared" si="10"/>
        <v>-177886.94</v>
      </c>
      <c r="G83" s="103">
        <f t="shared" si="11"/>
        <v>4750450.6599999992</v>
      </c>
      <c r="H83" s="39">
        <f t="shared" si="5"/>
        <v>-37356.257400000002</v>
      </c>
      <c r="I83" s="31">
        <f t="shared" si="12"/>
        <v>37356.257400000002</v>
      </c>
      <c r="J83" s="28">
        <f t="shared" si="13"/>
        <v>-997594.63860000111</v>
      </c>
      <c r="L83" s="27"/>
    </row>
    <row r="84" spans="1:12" x14ac:dyDescent="0.2">
      <c r="A84" s="30">
        <v>44773</v>
      </c>
      <c r="B84" s="39"/>
      <c r="C84" s="39">
        <f t="shared" si="6"/>
        <v>48687.76</v>
      </c>
      <c r="D84" s="39">
        <f t="shared" si="9"/>
        <v>129199.18</v>
      </c>
      <c r="E84" s="106">
        <f t="shared" si="7"/>
        <v>177886.94</v>
      </c>
      <c r="F84" s="31">
        <f t="shared" si="10"/>
        <v>-177886.94</v>
      </c>
      <c r="G84" s="31">
        <f t="shared" si="11"/>
        <v>4572563.7199999988</v>
      </c>
      <c r="H84" s="39">
        <f t="shared" si="5"/>
        <v>-37356.257400000002</v>
      </c>
      <c r="I84" s="31">
        <f t="shared" si="12"/>
        <v>37356.257400000002</v>
      </c>
      <c r="J84" s="28">
        <f t="shared" si="13"/>
        <v>-960238.38120000111</v>
      </c>
      <c r="L84" s="27"/>
    </row>
    <row r="85" spans="1:12" x14ac:dyDescent="0.2">
      <c r="A85" s="50">
        <v>44804</v>
      </c>
      <c r="B85" s="39"/>
      <c r="C85" s="39">
        <f t="shared" si="6"/>
        <v>48687.76</v>
      </c>
      <c r="D85" s="39">
        <f t="shared" si="9"/>
        <v>129199.18</v>
      </c>
      <c r="E85" s="106">
        <f t="shared" si="7"/>
        <v>177886.94</v>
      </c>
      <c r="F85" s="31">
        <f t="shared" si="10"/>
        <v>-177886.94</v>
      </c>
      <c r="G85" s="31">
        <f t="shared" si="11"/>
        <v>4394676.7799999984</v>
      </c>
      <c r="H85" s="39">
        <f t="shared" si="5"/>
        <v>-37356.257400000002</v>
      </c>
      <c r="I85" s="31">
        <f t="shared" si="12"/>
        <v>37356.257400000002</v>
      </c>
      <c r="J85" s="28">
        <f t="shared" si="13"/>
        <v>-922882.12380000111</v>
      </c>
      <c r="L85" s="27"/>
    </row>
    <row r="86" spans="1:12" ht="13.5" thickBot="1" x14ac:dyDescent="0.25">
      <c r="A86" s="30">
        <v>44834</v>
      </c>
      <c r="B86" s="39"/>
      <c r="C86" s="39">
        <f t="shared" si="6"/>
        <v>48687.76</v>
      </c>
      <c r="D86" s="39">
        <f t="shared" si="9"/>
        <v>129199.18</v>
      </c>
      <c r="E86" s="107">
        <f t="shared" si="7"/>
        <v>177886.94</v>
      </c>
      <c r="F86" s="31">
        <f t="shared" si="10"/>
        <v>-177886.94</v>
      </c>
      <c r="G86" s="31">
        <f t="shared" si="11"/>
        <v>4216789.839999998</v>
      </c>
      <c r="H86" s="39">
        <f t="shared" si="5"/>
        <v>-37356.257400000002</v>
      </c>
      <c r="I86" s="31">
        <f t="shared" si="12"/>
        <v>37356.257400000002</v>
      </c>
      <c r="J86" s="28">
        <f t="shared" si="13"/>
        <v>-885525.8664000011</v>
      </c>
      <c r="L86" s="27"/>
    </row>
    <row r="87" spans="1:12" x14ac:dyDescent="0.2">
      <c r="A87" s="50">
        <v>44865</v>
      </c>
      <c r="B87" s="39"/>
      <c r="C87" s="39">
        <f t="shared" si="6"/>
        <v>48687.76</v>
      </c>
      <c r="D87" s="39">
        <f t="shared" si="9"/>
        <v>129199.18</v>
      </c>
      <c r="E87" s="31">
        <f t="shared" si="7"/>
        <v>177886.94</v>
      </c>
      <c r="F87" s="31">
        <f t="shared" si="10"/>
        <v>-177886.94</v>
      </c>
      <c r="G87" s="31">
        <f t="shared" si="11"/>
        <v>4038902.899999998</v>
      </c>
      <c r="H87" s="39">
        <f t="shared" si="5"/>
        <v>-37356.257400000002</v>
      </c>
      <c r="I87" s="31">
        <f t="shared" si="12"/>
        <v>37356.257400000002</v>
      </c>
      <c r="J87" s="28">
        <f t="shared" si="13"/>
        <v>-848169.6090000011</v>
      </c>
      <c r="L87" s="27"/>
    </row>
    <row r="88" spans="1:12" s="45" customFormat="1" x14ac:dyDescent="0.2">
      <c r="A88" s="30">
        <v>44895</v>
      </c>
      <c r="B88" s="32"/>
      <c r="C88" s="39">
        <f t="shared" si="6"/>
        <v>48687.76</v>
      </c>
      <c r="D88" s="39">
        <f t="shared" ref="D88:D114" si="14">ROUND(-SUM($B$20:$B$43)/$G$2,2)</f>
        <v>129199.18</v>
      </c>
      <c r="E88" s="31">
        <f t="shared" si="7"/>
        <v>177886.94</v>
      </c>
      <c r="F88" s="31">
        <f t="shared" si="10"/>
        <v>-177886.94</v>
      </c>
      <c r="G88" s="31">
        <f t="shared" si="11"/>
        <v>3861015.9599999981</v>
      </c>
      <c r="H88" s="39">
        <f t="shared" si="5"/>
        <v>-37356.257400000002</v>
      </c>
      <c r="I88" s="31">
        <f t="shared" si="12"/>
        <v>37356.257400000002</v>
      </c>
      <c r="J88" s="28">
        <f t="shared" si="13"/>
        <v>-810813.3516000011</v>
      </c>
      <c r="K88" s="43"/>
      <c r="L88" s="44"/>
    </row>
    <row r="89" spans="1:12" x14ac:dyDescent="0.2">
      <c r="A89" s="50">
        <v>44926</v>
      </c>
      <c r="B89" s="39"/>
      <c r="C89" s="39">
        <f t="shared" si="6"/>
        <v>48687.76</v>
      </c>
      <c r="D89" s="39">
        <f t="shared" si="14"/>
        <v>129199.18</v>
      </c>
      <c r="E89" s="31">
        <f t="shared" si="7"/>
        <v>177886.94</v>
      </c>
      <c r="F89" s="31">
        <f t="shared" si="10"/>
        <v>-177886.94</v>
      </c>
      <c r="G89" s="31">
        <f t="shared" si="11"/>
        <v>3683129.0199999982</v>
      </c>
      <c r="H89" s="39">
        <f t="shared" si="5"/>
        <v>-37356.257400000002</v>
      </c>
      <c r="I89" s="31">
        <f t="shared" si="12"/>
        <v>37356.257400000002</v>
      </c>
      <c r="J89" s="28">
        <f t="shared" si="13"/>
        <v>-773457.0942000011</v>
      </c>
      <c r="L89" s="27"/>
    </row>
    <row r="90" spans="1:12" x14ac:dyDescent="0.2">
      <c r="A90" s="30">
        <v>44957</v>
      </c>
      <c r="B90" s="39"/>
      <c r="C90" s="39">
        <f t="shared" si="6"/>
        <v>48687.76</v>
      </c>
      <c r="D90" s="39">
        <f t="shared" si="14"/>
        <v>129199.18</v>
      </c>
      <c r="E90" s="31">
        <f t="shared" si="7"/>
        <v>177886.94</v>
      </c>
      <c r="F90" s="31">
        <f t="shared" ref="F90:F93" si="15">-B90+-E90</f>
        <v>-177886.94</v>
      </c>
      <c r="G90" s="31">
        <f t="shared" si="11"/>
        <v>3505242.0799999982</v>
      </c>
      <c r="H90" s="39">
        <f t="shared" si="5"/>
        <v>-37356.257400000002</v>
      </c>
      <c r="I90" s="31">
        <f t="shared" si="12"/>
        <v>37356.257400000002</v>
      </c>
      <c r="J90" s="28">
        <f t="shared" si="13"/>
        <v>-736100.8368000011</v>
      </c>
      <c r="L90" s="27"/>
    </row>
    <row r="91" spans="1:12" x14ac:dyDescent="0.2">
      <c r="A91" s="50">
        <v>44985</v>
      </c>
      <c r="B91" s="39"/>
      <c r="C91" s="39">
        <f t="shared" si="6"/>
        <v>48687.76</v>
      </c>
      <c r="D91" s="39">
        <f t="shared" si="14"/>
        <v>129199.18</v>
      </c>
      <c r="E91" s="31">
        <f t="shared" si="7"/>
        <v>177886.94</v>
      </c>
      <c r="F91" s="31">
        <f t="shared" si="15"/>
        <v>-177886.94</v>
      </c>
      <c r="G91" s="31">
        <f t="shared" si="11"/>
        <v>3327355.1399999983</v>
      </c>
      <c r="H91" s="39">
        <f t="shared" si="5"/>
        <v>-37356.257400000002</v>
      </c>
      <c r="I91" s="31">
        <f t="shared" si="12"/>
        <v>37356.257400000002</v>
      </c>
      <c r="J91" s="28">
        <f t="shared" si="13"/>
        <v>-698744.57940000109</v>
      </c>
      <c r="L91" s="27"/>
    </row>
    <row r="92" spans="1:12" x14ac:dyDescent="0.2">
      <c r="A92" s="30">
        <v>45016</v>
      </c>
      <c r="B92" s="39"/>
      <c r="C92" s="39">
        <f t="shared" si="6"/>
        <v>48687.76</v>
      </c>
      <c r="D92" s="39">
        <f t="shared" si="14"/>
        <v>129199.18</v>
      </c>
      <c r="E92" s="31">
        <f t="shared" si="7"/>
        <v>177886.94</v>
      </c>
      <c r="F92" s="31">
        <f t="shared" si="15"/>
        <v>-177886.94</v>
      </c>
      <c r="G92" s="31">
        <f t="shared" si="11"/>
        <v>3149468.1999999983</v>
      </c>
      <c r="H92" s="39">
        <f t="shared" si="5"/>
        <v>-37356.257400000002</v>
      </c>
      <c r="I92" s="31">
        <f t="shared" si="12"/>
        <v>37356.257400000002</v>
      </c>
      <c r="J92" s="28">
        <f t="shared" si="13"/>
        <v>-661388.32200000109</v>
      </c>
      <c r="L92" s="27"/>
    </row>
    <row r="93" spans="1:12" x14ac:dyDescent="0.2">
      <c r="A93" s="50">
        <v>45046</v>
      </c>
      <c r="B93" s="39"/>
      <c r="C93" s="39">
        <f>ROUND(-SUM($B$8:$B$19)/$G$2,2)+0.15</f>
        <v>48687.91</v>
      </c>
      <c r="D93" s="39">
        <f t="shared" si="14"/>
        <v>129199.18</v>
      </c>
      <c r="E93" s="31">
        <f t="shared" si="7"/>
        <v>177887.09</v>
      </c>
      <c r="F93" s="31">
        <f t="shared" si="15"/>
        <v>-177887.09</v>
      </c>
      <c r="G93" s="31">
        <f t="shared" si="11"/>
        <v>2971581.1099999985</v>
      </c>
      <c r="H93" s="39">
        <f t="shared" si="5"/>
        <v>-37356.2889</v>
      </c>
      <c r="I93" s="31">
        <f t="shared" si="12"/>
        <v>37356.2889</v>
      </c>
      <c r="J93" s="28">
        <f t="shared" si="13"/>
        <v>-624032.03310000105</v>
      </c>
      <c r="L93" s="27"/>
    </row>
    <row r="94" spans="1:12" outlineLevel="1" x14ac:dyDescent="0.2">
      <c r="A94" s="30">
        <v>45077</v>
      </c>
      <c r="B94" s="39"/>
      <c r="C94" s="39"/>
      <c r="D94" s="39">
        <f t="shared" si="14"/>
        <v>129199.18</v>
      </c>
      <c r="E94" s="31">
        <f t="shared" si="7"/>
        <v>129199.18</v>
      </c>
      <c r="F94" s="31">
        <f t="shared" ref="F94:F99" si="16">-B94+-E94</f>
        <v>-129199.18</v>
      </c>
      <c r="G94" s="31">
        <f t="shared" si="11"/>
        <v>2842381.9299999983</v>
      </c>
      <c r="H94" s="39">
        <f t="shared" si="5"/>
        <v>-27131.827799999999</v>
      </c>
      <c r="I94" s="31">
        <f t="shared" si="12"/>
        <v>27131.827799999999</v>
      </c>
      <c r="J94" s="28">
        <f t="shared" si="13"/>
        <v>-596900.20530000108</v>
      </c>
      <c r="L94" s="27"/>
    </row>
    <row r="95" spans="1:12" outlineLevel="1" x14ac:dyDescent="0.2">
      <c r="A95" s="50">
        <v>45107</v>
      </c>
      <c r="B95" s="39"/>
      <c r="C95" s="39"/>
      <c r="D95" s="39">
        <f t="shared" si="14"/>
        <v>129199.18</v>
      </c>
      <c r="E95" s="31">
        <f t="shared" si="7"/>
        <v>129199.18</v>
      </c>
      <c r="F95" s="31">
        <f t="shared" si="16"/>
        <v>-129199.18</v>
      </c>
      <c r="G95" s="31">
        <f t="shared" si="11"/>
        <v>2713182.7499999981</v>
      </c>
      <c r="H95" s="39">
        <f t="shared" ref="H95:H148" si="17">-(B95+E95)*0.21</f>
        <v>-27131.827799999999</v>
      </c>
      <c r="I95" s="31">
        <f t="shared" si="12"/>
        <v>27131.827799999999</v>
      </c>
      <c r="J95" s="28">
        <f t="shared" si="13"/>
        <v>-569768.37750000111</v>
      </c>
      <c r="L95" s="27"/>
    </row>
    <row r="96" spans="1:12" outlineLevel="1" x14ac:dyDescent="0.2">
      <c r="A96" s="30">
        <v>45138</v>
      </c>
      <c r="B96" s="39"/>
      <c r="C96" s="39"/>
      <c r="D96" s="39">
        <f t="shared" si="14"/>
        <v>129199.18</v>
      </c>
      <c r="E96" s="31">
        <f t="shared" si="7"/>
        <v>129199.18</v>
      </c>
      <c r="F96" s="31">
        <f t="shared" si="16"/>
        <v>-129199.18</v>
      </c>
      <c r="G96" s="31">
        <f t="shared" si="11"/>
        <v>2583983.569999998</v>
      </c>
      <c r="H96" s="39">
        <f t="shared" si="17"/>
        <v>-27131.827799999999</v>
      </c>
      <c r="I96" s="31">
        <f t="shared" si="12"/>
        <v>27131.827799999999</v>
      </c>
      <c r="J96" s="28">
        <f t="shared" si="13"/>
        <v>-542636.54970000114</v>
      </c>
      <c r="L96" s="27"/>
    </row>
    <row r="97" spans="1:12" outlineLevel="1" x14ac:dyDescent="0.2">
      <c r="A97" s="50">
        <v>45169</v>
      </c>
      <c r="B97" s="39"/>
      <c r="C97" s="39"/>
      <c r="D97" s="39">
        <f t="shared" si="14"/>
        <v>129199.18</v>
      </c>
      <c r="E97" s="31">
        <f t="shared" si="7"/>
        <v>129199.18</v>
      </c>
      <c r="F97" s="31">
        <f t="shared" si="16"/>
        <v>-129199.18</v>
      </c>
      <c r="G97" s="31">
        <f t="shared" si="11"/>
        <v>2454784.3899999978</v>
      </c>
      <c r="H97" s="39">
        <f t="shared" si="17"/>
        <v>-27131.827799999999</v>
      </c>
      <c r="I97" s="31">
        <f t="shared" si="12"/>
        <v>27131.827799999999</v>
      </c>
      <c r="J97" s="28">
        <f t="shared" si="13"/>
        <v>-515504.72190000117</v>
      </c>
      <c r="L97" s="27"/>
    </row>
    <row r="98" spans="1:12" outlineLevel="1" x14ac:dyDescent="0.2">
      <c r="A98" s="30">
        <v>45199</v>
      </c>
      <c r="B98" s="39"/>
      <c r="C98" s="39"/>
      <c r="D98" s="39">
        <f t="shared" si="14"/>
        <v>129199.18</v>
      </c>
      <c r="E98" s="31">
        <f t="shared" si="7"/>
        <v>129199.18</v>
      </c>
      <c r="F98" s="31">
        <f t="shared" si="16"/>
        <v>-129199.18</v>
      </c>
      <c r="G98" s="31">
        <f t="shared" si="11"/>
        <v>2325585.2099999976</v>
      </c>
      <c r="H98" s="39">
        <f t="shared" si="17"/>
        <v>-27131.827799999999</v>
      </c>
      <c r="I98" s="31">
        <f t="shared" si="12"/>
        <v>27131.827799999999</v>
      </c>
      <c r="J98" s="28">
        <f t="shared" si="13"/>
        <v>-488372.8941000012</v>
      </c>
      <c r="L98" s="27"/>
    </row>
    <row r="99" spans="1:12" outlineLevel="1" x14ac:dyDescent="0.2">
      <c r="A99" s="50">
        <v>45230</v>
      </c>
      <c r="B99" s="39"/>
      <c r="C99" s="39"/>
      <c r="D99" s="39">
        <f t="shared" si="14"/>
        <v>129199.18</v>
      </c>
      <c r="E99" s="31">
        <f t="shared" ref="E99:E148" si="18">SUM(C99:D99)</f>
        <v>129199.18</v>
      </c>
      <c r="F99" s="31">
        <f t="shared" si="16"/>
        <v>-129199.18</v>
      </c>
      <c r="G99" s="31">
        <f t="shared" si="11"/>
        <v>2196386.0299999975</v>
      </c>
      <c r="H99" s="39">
        <f t="shared" si="17"/>
        <v>-27131.827799999999</v>
      </c>
      <c r="I99" s="31">
        <f t="shared" si="12"/>
        <v>27131.827799999999</v>
      </c>
      <c r="J99" s="28">
        <f t="shared" si="13"/>
        <v>-461241.06630000123</v>
      </c>
      <c r="L99" s="27"/>
    </row>
    <row r="100" spans="1:12" outlineLevel="1" x14ac:dyDescent="0.2">
      <c r="A100" s="30">
        <v>45260</v>
      </c>
      <c r="B100" s="39"/>
      <c r="C100" s="39"/>
      <c r="D100" s="39">
        <f t="shared" si="14"/>
        <v>129199.18</v>
      </c>
      <c r="E100" s="31">
        <f t="shared" si="18"/>
        <v>129199.18</v>
      </c>
      <c r="F100" s="31">
        <f t="shared" ref="F100:F148" si="19">-B100+-E100</f>
        <v>-129199.18</v>
      </c>
      <c r="G100" s="31">
        <f t="shared" si="11"/>
        <v>2067186.8499999975</v>
      </c>
      <c r="H100" s="39">
        <f t="shared" si="17"/>
        <v>-27131.827799999999</v>
      </c>
      <c r="I100" s="31">
        <f t="shared" si="12"/>
        <v>27131.827799999999</v>
      </c>
      <c r="J100" s="28">
        <f t="shared" ref="J100:J148" si="20">J99+I100</f>
        <v>-434109.23850000126</v>
      </c>
      <c r="L100" s="27"/>
    </row>
    <row r="101" spans="1:12" s="45" customFormat="1" outlineLevel="1" x14ac:dyDescent="0.2">
      <c r="A101" s="50">
        <v>45291</v>
      </c>
      <c r="B101" s="39"/>
      <c r="C101" s="39"/>
      <c r="D101" s="39">
        <f t="shared" si="14"/>
        <v>129199.18</v>
      </c>
      <c r="E101" s="31">
        <f t="shared" si="18"/>
        <v>129199.18</v>
      </c>
      <c r="F101" s="31">
        <f t="shared" si="19"/>
        <v>-129199.18</v>
      </c>
      <c r="G101" s="31">
        <f t="shared" si="11"/>
        <v>1937987.6699999976</v>
      </c>
      <c r="H101" s="39">
        <f t="shared" si="17"/>
        <v>-27131.827799999999</v>
      </c>
      <c r="I101" s="31">
        <f t="shared" si="12"/>
        <v>27131.827799999999</v>
      </c>
      <c r="J101" s="28">
        <f t="shared" si="20"/>
        <v>-406977.41070000129</v>
      </c>
      <c r="K101" s="43"/>
      <c r="L101" s="44"/>
    </row>
    <row r="102" spans="1:12" outlineLevel="1" x14ac:dyDescent="0.2">
      <c r="A102" s="30">
        <v>45322</v>
      </c>
      <c r="B102" s="39"/>
      <c r="C102" s="39"/>
      <c r="D102" s="39">
        <f t="shared" si="14"/>
        <v>129199.18</v>
      </c>
      <c r="E102" s="31">
        <f t="shared" si="18"/>
        <v>129199.18</v>
      </c>
      <c r="F102" s="31">
        <f t="shared" si="19"/>
        <v>-129199.18</v>
      </c>
      <c r="G102" s="31">
        <f t="shared" si="11"/>
        <v>1808788.4899999977</v>
      </c>
      <c r="H102" s="39">
        <f t="shared" si="17"/>
        <v>-27131.827799999999</v>
      </c>
      <c r="I102" s="31">
        <f t="shared" si="12"/>
        <v>27131.827799999999</v>
      </c>
      <c r="J102" s="28">
        <f t="shared" si="20"/>
        <v>-379845.58290000132</v>
      </c>
      <c r="L102" s="27"/>
    </row>
    <row r="103" spans="1:12" outlineLevel="1" x14ac:dyDescent="0.2">
      <c r="A103" s="50">
        <v>45351</v>
      </c>
      <c r="B103" s="39"/>
      <c r="C103" s="39"/>
      <c r="D103" s="39">
        <f t="shared" si="14"/>
        <v>129199.18</v>
      </c>
      <c r="E103" s="31">
        <f t="shared" si="18"/>
        <v>129199.18</v>
      </c>
      <c r="F103" s="31">
        <f t="shared" si="19"/>
        <v>-129199.18</v>
      </c>
      <c r="G103" s="31">
        <f t="shared" si="11"/>
        <v>1679589.3099999977</v>
      </c>
      <c r="H103" s="39">
        <f t="shared" si="17"/>
        <v>-27131.827799999999</v>
      </c>
      <c r="I103" s="31">
        <f t="shared" si="12"/>
        <v>27131.827799999999</v>
      </c>
      <c r="J103" s="28">
        <f t="shared" si="20"/>
        <v>-352713.75510000135</v>
      </c>
      <c r="L103" s="27"/>
    </row>
    <row r="104" spans="1:12" outlineLevel="1" x14ac:dyDescent="0.2">
      <c r="A104" s="30">
        <v>45382</v>
      </c>
      <c r="B104" s="39"/>
      <c r="C104" s="39"/>
      <c r="D104" s="39">
        <f t="shared" si="14"/>
        <v>129199.18</v>
      </c>
      <c r="E104" s="31">
        <f t="shared" si="18"/>
        <v>129199.18</v>
      </c>
      <c r="F104" s="31">
        <f t="shared" si="19"/>
        <v>-129199.18</v>
      </c>
      <c r="G104" s="31">
        <f t="shared" si="11"/>
        <v>1550390.1299999978</v>
      </c>
      <c r="H104" s="39">
        <f t="shared" si="17"/>
        <v>-27131.827799999999</v>
      </c>
      <c r="I104" s="31">
        <f t="shared" si="12"/>
        <v>27131.827799999999</v>
      </c>
      <c r="J104" s="28">
        <f t="shared" si="20"/>
        <v>-325581.92730000138</v>
      </c>
      <c r="L104" s="27"/>
    </row>
    <row r="105" spans="1:12" outlineLevel="1" x14ac:dyDescent="0.2">
      <c r="A105" s="50">
        <v>45412</v>
      </c>
      <c r="B105" s="39"/>
      <c r="C105" s="39"/>
      <c r="D105" s="39">
        <f t="shared" si="14"/>
        <v>129199.18</v>
      </c>
      <c r="E105" s="31">
        <f t="shared" si="18"/>
        <v>129199.18</v>
      </c>
      <c r="F105" s="31">
        <f t="shared" si="19"/>
        <v>-129199.18</v>
      </c>
      <c r="G105" s="31">
        <f t="shared" si="11"/>
        <v>1421190.9499999979</v>
      </c>
      <c r="H105" s="39">
        <f t="shared" si="17"/>
        <v>-27131.827799999999</v>
      </c>
      <c r="I105" s="31">
        <f t="shared" si="12"/>
        <v>27131.827799999999</v>
      </c>
      <c r="J105" s="28">
        <f t="shared" si="20"/>
        <v>-298450.09950000141</v>
      </c>
      <c r="L105" s="27"/>
    </row>
    <row r="106" spans="1:12" outlineLevel="1" x14ac:dyDescent="0.2">
      <c r="A106" s="30">
        <v>45443</v>
      </c>
      <c r="B106" s="39"/>
      <c r="C106" s="39"/>
      <c r="D106" s="39">
        <f t="shared" si="14"/>
        <v>129199.18</v>
      </c>
      <c r="E106" s="31">
        <f t="shared" si="18"/>
        <v>129199.18</v>
      </c>
      <c r="F106" s="31">
        <f t="shared" si="19"/>
        <v>-129199.18</v>
      </c>
      <c r="G106" s="31">
        <f t="shared" ref="G106:G137" si="21">G105+F106</f>
        <v>1291991.7699999979</v>
      </c>
      <c r="H106" s="39">
        <f t="shared" si="17"/>
        <v>-27131.827799999999</v>
      </c>
      <c r="I106" s="31">
        <f t="shared" si="12"/>
        <v>27131.827799999999</v>
      </c>
      <c r="J106" s="28">
        <f t="shared" si="20"/>
        <v>-271318.27170000144</v>
      </c>
      <c r="L106" s="27"/>
    </row>
    <row r="107" spans="1:12" outlineLevel="1" x14ac:dyDescent="0.2">
      <c r="A107" s="50">
        <v>45473</v>
      </c>
      <c r="B107" s="39"/>
      <c r="C107" s="39"/>
      <c r="D107" s="39">
        <f t="shared" si="14"/>
        <v>129199.18</v>
      </c>
      <c r="E107" s="31">
        <f t="shared" si="18"/>
        <v>129199.18</v>
      </c>
      <c r="F107" s="31">
        <f t="shared" si="19"/>
        <v>-129199.18</v>
      </c>
      <c r="G107" s="31">
        <f t="shared" si="21"/>
        <v>1162792.589999998</v>
      </c>
      <c r="H107" s="39">
        <f t="shared" si="17"/>
        <v>-27131.827799999999</v>
      </c>
      <c r="I107" s="31">
        <f t="shared" si="12"/>
        <v>27131.827799999999</v>
      </c>
      <c r="J107" s="28">
        <f t="shared" si="20"/>
        <v>-244186.44390000144</v>
      </c>
      <c r="L107" s="27"/>
    </row>
    <row r="108" spans="1:12" outlineLevel="1" x14ac:dyDescent="0.2">
      <c r="A108" s="30">
        <v>45504</v>
      </c>
      <c r="B108" s="39"/>
      <c r="C108" s="39"/>
      <c r="D108" s="39">
        <f t="shared" si="14"/>
        <v>129199.18</v>
      </c>
      <c r="E108" s="31">
        <f t="shared" si="18"/>
        <v>129199.18</v>
      </c>
      <c r="F108" s="31">
        <f t="shared" si="19"/>
        <v>-129199.18</v>
      </c>
      <c r="G108" s="31">
        <f t="shared" si="21"/>
        <v>1033593.4099999981</v>
      </c>
      <c r="H108" s="39">
        <f t="shared" si="17"/>
        <v>-27131.827799999999</v>
      </c>
      <c r="I108" s="31">
        <f t="shared" si="12"/>
        <v>27131.827799999999</v>
      </c>
      <c r="J108" s="28">
        <f t="shared" si="20"/>
        <v>-217054.61610000144</v>
      </c>
      <c r="L108" s="27"/>
    </row>
    <row r="109" spans="1:12" outlineLevel="1" x14ac:dyDescent="0.2">
      <c r="A109" s="50">
        <v>45535</v>
      </c>
      <c r="B109" s="39"/>
      <c r="C109" s="39"/>
      <c r="D109" s="39">
        <f t="shared" si="14"/>
        <v>129199.18</v>
      </c>
      <c r="E109" s="31">
        <f t="shared" si="18"/>
        <v>129199.18</v>
      </c>
      <c r="F109" s="31">
        <f t="shared" si="19"/>
        <v>-129199.18</v>
      </c>
      <c r="G109" s="31">
        <f t="shared" si="21"/>
        <v>904394.22999999812</v>
      </c>
      <c r="H109" s="39">
        <f t="shared" si="17"/>
        <v>-27131.827799999999</v>
      </c>
      <c r="I109" s="31">
        <f t="shared" si="12"/>
        <v>27131.827799999999</v>
      </c>
      <c r="J109" s="28">
        <f t="shared" si="20"/>
        <v>-189922.78830000144</v>
      </c>
      <c r="L109" s="27"/>
    </row>
    <row r="110" spans="1:12" outlineLevel="1" x14ac:dyDescent="0.2">
      <c r="A110" s="30">
        <v>45565</v>
      </c>
      <c r="B110" s="39"/>
      <c r="C110" s="39"/>
      <c r="D110" s="39">
        <f t="shared" si="14"/>
        <v>129199.18</v>
      </c>
      <c r="E110" s="31">
        <f t="shared" si="18"/>
        <v>129199.18</v>
      </c>
      <c r="F110" s="31">
        <f t="shared" si="19"/>
        <v>-129199.18</v>
      </c>
      <c r="G110" s="31">
        <f t="shared" si="21"/>
        <v>775195.04999999818</v>
      </c>
      <c r="H110" s="39">
        <f t="shared" si="17"/>
        <v>-27131.827799999999</v>
      </c>
      <c r="I110" s="31">
        <f t="shared" si="12"/>
        <v>27131.827799999999</v>
      </c>
      <c r="J110" s="28">
        <f t="shared" si="20"/>
        <v>-162790.96050000144</v>
      </c>
      <c r="L110" s="27"/>
    </row>
    <row r="111" spans="1:12" outlineLevel="1" x14ac:dyDescent="0.2">
      <c r="A111" s="50">
        <v>45596</v>
      </c>
      <c r="B111" s="39"/>
      <c r="C111" s="39"/>
      <c r="D111" s="39">
        <f t="shared" si="14"/>
        <v>129199.18</v>
      </c>
      <c r="E111" s="31">
        <f t="shared" si="18"/>
        <v>129199.18</v>
      </c>
      <c r="F111" s="31">
        <f t="shared" si="19"/>
        <v>-129199.18</v>
      </c>
      <c r="G111" s="31">
        <f t="shared" si="21"/>
        <v>645995.86999999825</v>
      </c>
      <c r="H111" s="39">
        <f t="shared" si="17"/>
        <v>-27131.827799999999</v>
      </c>
      <c r="I111" s="31">
        <f t="shared" si="12"/>
        <v>27131.827799999999</v>
      </c>
      <c r="J111" s="28">
        <f t="shared" si="20"/>
        <v>-135659.13270000144</v>
      </c>
      <c r="L111" s="27"/>
    </row>
    <row r="112" spans="1:12" outlineLevel="1" x14ac:dyDescent="0.2">
      <c r="A112" s="30">
        <v>45626</v>
      </c>
      <c r="B112" s="39"/>
      <c r="C112" s="39"/>
      <c r="D112" s="39">
        <f t="shared" si="14"/>
        <v>129199.18</v>
      </c>
      <c r="E112" s="31">
        <f t="shared" si="18"/>
        <v>129199.18</v>
      </c>
      <c r="F112" s="31">
        <f t="shared" si="19"/>
        <v>-129199.18</v>
      </c>
      <c r="G112" s="31">
        <f t="shared" si="21"/>
        <v>516796.68999999826</v>
      </c>
      <c r="H112" s="39">
        <f t="shared" si="17"/>
        <v>-27131.827799999999</v>
      </c>
      <c r="I112" s="31">
        <f t="shared" si="12"/>
        <v>27131.827799999999</v>
      </c>
      <c r="J112" s="28">
        <f t="shared" si="20"/>
        <v>-108527.30490000144</v>
      </c>
      <c r="L112" s="27"/>
    </row>
    <row r="113" spans="1:12" outlineLevel="1" x14ac:dyDescent="0.2">
      <c r="A113" s="50">
        <v>45657</v>
      </c>
      <c r="B113" s="39"/>
      <c r="C113" s="39"/>
      <c r="D113" s="39">
        <f t="shared" si="14"/>
        <v>129199.18</v>
      </c>
      <c r="E113" s="31">
        <f t="shared" si="18"/>
        <v>129199.18</v>
      </c>
      <c r="F113" s="31">
        <f t="shared" si="19"/>
        <v>-129199.18</v>
      </c>
      <c r="G113" s="31">
        <f t="shared" si="21"/>
        <v>387597.50999999826</v>
      </c>
      <c r="H113" s="39">
        <f t="shared" si="17"/>
        <v>-27131.827799999999</v>
      </c>
      <c r="I113" s="31">
        <f t="shared" si="12"/>
        <v>27131.827799999999</v>
      </c>
      <c r="J113" s="28">
        <f t="shared" si="20"/>
        <v>-81395.477100001444</v>
      </c>
      <c r="L113" s="27"/>
    </row>
    <row r="114" spans="1:12" outlineLevel="1" x14ac:dyDescent="0.2">
      <c r="A114" s="30">
        <v>45688</v>
      </c>
      <c r="B114" s="39"/>
      <c r="C114" s="39"/>
      <c r="D114" s="39">
        <f t="shared" si="14"/>
        <v>129199.18</v>
      </c>
      <c r="E114" s="31">
        <f t="shared" si="18"/>
        <v>129199.18</v>
      </c>
      <c r="F114" s="31">
        <f t="shared" si="19"/>
        <v>-129199.18</v>
      </c>
      <c r="G114" s="31">
        <f t="shared" si="21"/>
        <v>258398.32999999827</v>
      </c>
      <c r="H114" s="39">
        <f t="shared" si="17"/>
        <v>-27131.827799999999</v>
      </c>
      <c r="I114" s="31">
        <f t="shared" si="12"/>
        <v>27131.827799999999</v>
      </c>
      <c r="J114" s="28">
        <f t="shared" si="20"/>
        <v>-54263.649300001445</v>
      </c>
      <c r="L114" s="27"/>
    </row>
    <row r="115" spans="1:12" outlineLevel="1" x14ac:dyDescent="0.2">
      <c r="A115" s="50">
        <v>45716</v>
      </c>
      <c r="B115" s="39"/>
      <c r="C115" s="39"/>
      <c r="D115" s="39">
        <f>ROUND(-SUM($B$20:$B$43)/$G$2,2)+0.18</f>
        <v>129199.35999999999</v>
      </c>
      <c r="E115" s="31">
        <f t="shared" si="18"/>
        <v>129199.35999999999</v>
      </c>
      <c r="F115" s="31">
        <f t="shared" si="19"/>
        <v>-129199.35999999999</v>
      </c>
      <c r="G115" s="31">
        <f t="shared" si="21"/>
        <v>129198.96999999828</v>
      </c>
      <c r="H115" s="39">
        <f t="shared" si="17"/>
        <v>-27131.865599999997</v>
      </c>
      <c r="I115" s="31">
        <f t="shared" si="12"/>
        <v>27131.865599999997</v>
      </c>
      <c r="J115" s="28">
        <f t="shared" si="20"/>
        <v>-27131.783700001448</v>
      </c>
      <c r="L115" s="27"/>
    </row>
    <row r="116" spans="1:12" outlineLevel="1" x14ac:dyDescent="0.2">
      <c r="A116" s="30">
        <v>45747</v>
      </c>
      <c r="B116" s="39"/>
      <c r="C116" s="39"/>
      <c r="D116" s="39">
        <f>ROUND(-SUM($B$20:$B$43)/$G$2,2)+0.18</f>
        <v>129199.35999999999</v>
      </c>
      <c r="E116" s="31">
        <f t="shared" si="18"/>
        <v>129199.35999999999</v>
      </c>
      <c r="F116" s="31">
        <f t="shared" si="19"/>
        <v>-129199.35999999999</v>
      </c>
      <c r="G116" s="31">
        <f t="shared" si="21"/>
        <v>-0.39000000170199201</v>
      </c>
      <c r="H116" s="39">
        <f t="shared" si="17"/>
        <v>-27131.865599999997</v>
      </c>
      <c r="I116" s="31">
        <f t="shared" si="12"/>
        <v>27131.865599999997</v>
      </c>
      <c r="J116" s="28">
        <f t="shared" si="20"/>
        <v>8.1899998549488373E-2</v>
      </c>
      <c r="L116" s="27"/>
    </row>
    <row r="117" spans="1:12" outlineLevel="1" x14ac:dyDescent="0.2">
      <c r="A117" s="50">
        <v>45777</v>
      </c>
      <c r="B117" s="39"/>
      <c r="C117" s="39"/>
      <c r="D117" s="39"/>
      <c r="E117" s="31">
        <f t="shared" si="18"/>
        <v>0</v>
      </c>
      <c r="F117" s="31">
        <f t="shared" si="19"/>
        <v>0</v>
      </c>
      <c r="G117" s="31">
        <f t="shared" si="21"/>
        <v>-0.39000000170199201</v>
      </c>
      <c r="H117" s="39">
        <f t="shared" si="17"/>
        <v>0</v>
      </c>
      <c r="I117" s="31">
        <f t="shared" si="12"/>
        <v>0</v>
      </c>
      <c r="J117" s="28">
        <f t="shared" si="20"/>
        <v>8.1899998549488373E-2</v>
      </c>
      <c r="L117" s="27"/>
    </row>
    <row r="118" spans="1:12" outlineLevel="1" x14ac:dyDescent="0.2">
      <c r="A118" s="30">
        <v>45808</v>
      </c>
      <c r="B118" s="39"/>
      <c r="C118" s="39"/>
      <c r="D118" s="39"/>
      <c r="E118" s="31">
        <f t="shared" si="18"/>
        <v>0</v>
      </c>
      <c r="F118" s="31">
        <f t="shared" si="19"/>
        <v>0</v>
      </c>
      <c r="G118" s="31">
        <f t="shared" si="21"/>
        <v>-0.39000000170199201</v>
      </c>
      <c r="H118" s="39">
        <f t="shared" si="17"/>
        <v>0</v>
      </c>
      <c r="I118" s="31">
        <f t="shared" si="12"/>
        <v>0</v>
      </c>
      <c r="J118" s="28">
        <f t="shared" si="20"/>
        <v>8.1899998549488373E-2</v>
      </c>
      <c r="L118" s="27"/>
    </row>
    <row r="119" spans="1:12" outlineLevel="1" x14ac:dyDescent="0.2">
      <c r="A119" s="50">
        <v>45838</v>
      </c>
      <c r="B119" s="39"/>
      <c r="C119" s="39"/>
      <c r="D119" s="39"/>
      <c r="E119" s="31">
        <f t="shared" si="18"/>
        <v>0</v>
      </c>
      <c r="F119" s="31">
        <f t="shared" si="19"/>
        <v>0</v>
      </c>
      <c r="G119" s="31">
        <f t="shared" si="21"/>
        <v>-0.39000000170199201</v>
      </c>
      <c r="H119" s="39">
        <f t="shared" si="17"/>
        <v>0</v>
      </c>
      <c r="I119" s="31">
        <f t="shared" si="12"/>
        <v>0</v>
      </c>
      <c r="J119" s="28">
        <f t="shared" si="20"/>
        <v>8.1899998549488373E-2</v>
      </c>
      <c r="L119" s="27"/>
    </row>
    <row r="120" spans="1:12" hidden="1" outlineLevel="1" x14ac:dyDescent="0.2">
      <c r="A120" s="30">
        <v>45869</v>
      </c>
      <c r="B120" s="39"/>
      <c r="C120" s="39"/>
      <c r="D120" s="39"/>
      <c r="E120" s="31">
        <f t="shared" si="18"/>
        <v>0</v>
      </c>
      <c r="F120" s="31">
        <f t="shared" si="19"/>
        <v>0</v>
      </c>
      <c r="G120" s="31">
        <f t="shared" si="21"/>
        <v>-0.39000000170199201</v>
      </c>
      <c r="H120" s="39">
        <f t="shared" si="17"/>
        <v>0</v>
      </c>
      <c r="I120" s="31">
        <f t="shared" si="12"/>
        <v>0</v>
      </c>
      <c r="J120" s="28">
        <f t="shared" si="20"/>
        <v>8.1899998549488373E-2</v>
      </c>
      <c r="L120" s="27"/>
    </row>
    <row r="121" spans="1:12" hidden="1" outlineLevel="1" x14ac:dyDescent="0.2">
      <c r="A121" s="50">
        <v>45900</v>
      </c>
      <c r="B121" s="39"/>
      <c r="C121" s="39"/>
      <c r="D121" s="39"/>
      <c r="E121" s="31">
        <f t="shared" si="18"/>
        <v>0</v>
      </c>
      <c r="F121" s="31">
        <f t="shared" si="19"/>
        <v>0</v>
      </c>
      <c r="G121" s="31">
        <f t="shared" si="21"/>
        <v>-0.39000000170199201</v>
      </c>
      <c r="H121" s="39">
        <f t="shared" si="17"/>
        <v>0</v>
      </c>
      <c r="I121" s="31">
        <f t="shared" si="12"/>
        <v>0</v>
      </c>
      <c r="J121" s="28">
        <f t="shared" si="20"/>
        <v>8.1899998549488373E-2</v>
      </c>
      <c r="L121" s="27"/>
    </row>
    <row r="122" spans="1:12" hidden="1" outlineLevel="1" x14ac:dyDescent="0.2">
      <c r="A122" s="30">
        <v>45930</v>
      </c>
      <c r="B122" s="39"/>
      <c r="C122" s="39"/>
      <c r="D122" s="39"/>
      <c r="E122" s="31">
        <f t="shared" si="18"/>
        <v>0</v>
      </c>
      <c r="F122" s="31">
        <f t="shared" si="19"/>
        <v>0</v>
      </c>
      <c r="G122" s="31">
        <f t="shared" si="21"/>
        <v>-0.39000000170199201</v>
      </c>
      <c r="H122" s="39">
        <f t="shared" si="17"/>
        <v>0</v>
      </c>
      <c r="I122" s="31">
        <f t="shared" si="12"/>
        <v>0</v>
      </c>
      <c r="J122" s="28">
        <f t="shared" si="20"/>
        <v>8.1899998549488373E-2</v>
      </c>
      <c r="L122" s="27"/>
    </row>
    <row r="123" spans="1:12" hidden="1" outlineLevel="1" x14ac:dyDescent="0.2">
      <c r="A123" s="50">
        <v>45961</v>
      </c>
      <c r="B123" s="39"/>
      <c r="C123" s="39"/>
      <c r="D123" s="39"/>
      <c r="E123" s="31">
        <f t="shared" si="18"/>
        <v>0</v>
      </c>
      <c r="F123" s="31">
        <f t="shared" si="19"/>
        <v>0</v>
      </c>
      <c r="G123" s="31">
        <f t="shared" si="21"/>
        <v>-0.39000000170199201</v>
      </c>
      <c r="H123" s="39">
        <f t="shared" si="17"/>
        <v>0</v>
      </c>
      <c r="I123" s="31">
        <f t="shared" si="12"/>
        <v>0</v>
      </c>
      <c r="J123" s="28">
        <f t="shared" si="20"/>
        <v>8.1899998549488373E-2</v>
      </c>
      <c r="L123" s="27"/>
    </row>
    <row r="124" spans="1:12" hidden="1" outlineLevel="1" x14ac:dyDescent="0.2">
      <c r="A124" s="30">
        <v>45991</v>
      </c>
      <c r="B124" s="39"/>
      <c r="C124" s="39"/>
      <c r="D124" s="39"/>
      <c r="E124" s="31">
        <f t="shared" si="18"/>
        <v>0</v>
      </c>
      <c r="F124" s="31">
        <f t="shared" si="19"/>
        <v>0</v>
      </c>
      <c r="G124" s="31">
        <f t="shared" si="21"/>
        <v>-0.39000000170199201</v>
      </c>
      <c r="H124" s="39">
        <f t="shared" si="17"/>
        <v>0</v>
      </c>
      <c r="I124" s="31">
        <f t="shared" si="12"/>
        <v>0</v>
      </c>
      <c r="J124" s="28">
        <f t="shared" si="20"/>
        <v>8.1899998549488373E-2</v>
      </c>
      <c r="L124" s="27"/>
    </row>
    <row r="125" spans="1:12" hidden="1" outlineLevel="1" x14ac:dyDescent="0.2">
      <c r="A125" s="50">
        <v>46022</v>
      </c>
      <c r="B125" s="39"/>
      <c r="C125" s="39"/>
      <c r="D125" s="39"/>
      <c r="E125" s="31">
        <f t="shared" si="18"/>
        <v>0</v>
      </c>
      <c r="F125" s="31">
        <f t="shared" si="19"/>
        <v>0</v>
      </c>
      <c r="G125" s="31">
        <f t="shared" si="21"/>
        <v>-0.39000000170199201</v>
      </c>
      <c r="H125" s="39">
        <f t="shared" si="17"/>
        <v>0</v>
      </c>
      <c r="I125" s="31">
        <f t="shared" si="12"/>
        <v>0</v>
      </c>
      <c r="J125" s="28">
        <f t="shared" si="20"/>
        <v>8.1899998549488373E-2</v>
      </c>
      <c r="L125" s="27"/>
    </row>
    <row r="126" spans="1:12" hidden="1" outlineLevel="1" x14ac:dyDescent="0.2">
      <c r="A126" s="30">
        <v>46053</v>
      </c>
      <c r="B126" s="39"/>
      <c r="C126" s="39"/>
      <c r="D126" s="39"/>
      <c r="E126" s="31">
        <f t="shared" si="18"/>
        <v>0</v>
      </c>
      <c r="F126" s="31">
        <f t="shared" si="19"/>
        <v>0</v>
      </c>
      <c r="G126" s="31">
        <f t="shared" si="21"/>
        <v>-0.39000000170199201</v>
      </c>
      <c r="H126" s="39">
        <f t="shared" si="17"/>
        <v>0</v>
      </c>
      <c r="I126" s="31">
        <f t="shared" si="12"/>
        <v>0</v>
      </c>
      <c r="J126" s="28">
        <f t="shared" si="20"/>
        <v>8.1899998549488373E-2</v>
      </c>
      <c r="L126" s="27"/>
    </row>
    <row r="127" spans="1:12" hidden="1" outlineLevel="1" x14ac:dyDescent="0.2">
      <c r="A127" s="50">
        <v>46081</v>
      </c>
      <c r="B127" s="39"/>
      <c r="C127" s="39"/>
      <c r="D127" s="39"/>
      <c r="E127" s="31">
        <f t="shared" si="18"/>
        <v>0</v>
      </c>
      <c r="F127" s="31">
        <f t="shared" si="19"/>
        <v>0</v>
      </c>
      <c r="G127" s="31">
        <f t="shared" si="21"/>
        <v>-0.39000000170199201</v>
      </c>
      <c r="H127" s="39">
        <f t="shared" si="17"/>
        <v>0</v>
      </c>
      <c r="I127" s="31">
        <f t="shared" si="12"/>
        <v>0</v>
      </c>
      <c r="J127" s="28">
        <f t="shared" si="20"/>
        <v>8.1899998549488373E-2</v>
      </c>
      <c r="L127" s="27"/>
    </row>
    <row r="128" spans="1:12" hidden="1" outlineLevel="1" x14ac:dyDescent="0.2">
      <c r="A128" s="30">
        <v>46112</v>
      </c>
      <c r="B128" s="39"/>
      <c r="C128" s="39"/>
      <c r="D128" s="39"/>
      <c r="E128" s="31">
        <f t="shared" si="18"/>
        <v>0</v>
      </c>
      <c r="F128" s="31">
        <f t="shared" si="19"/>
        <v>0</v>
      </c>
      <c r="G128" s="31">
        <f t="shared" si="21"/>
        <v>-0.39000000170199201</v>
      </c>
      <c r="H128" s="39">
        <f t="shared" si="17"/>
        <v>0</v>
      </c>
      <c r="I128" s="31">
        <f t="shared" si="12"/>
        <v>0</v>
      </c>
      <c r="J128" s="28">
        <f t="shared" si="20"/>
        <v>8.1899998549488373E-2</v>
      </c>
      <c r="L128" s="27"/>
    </row>
    <row r="129" spans="1:12" hidden="1" outlineLevel="1" x14ac:dyDescent="0.2">
      <c r="A129" s="50">
        <v>46142</v>
      </c>
      <c r="B129" s="39"/>
      <c r="C129" s="39"/>
      <c r="D129" s="39"/>
      <c r="E129" s="31">
        <f t="shared" si="18"/>
        <v>0</v>
      </c>
      <c r="F129" s="31">
        <f t="shared" si="19"/>
        <v>0</v>
      </c>
      <c r="G129" s="31">
        <f t="shared" si="21"/>
        <v>-0.39000000170199201</v>
      </c>
      <c r="H129" s="39">
        <f t="shared" si="17"/>
        <v>0</v>
      </c>
      <c r="I129" s="31">
        <f t="shared" si="12"/>
        <v>0</v>
      </c>
      <c r="J129" s="28">
        <f t="shared" si="20"/>
        <v>8.1899998549488373E-2</v>
      </c>
      <c r="L129" s="27"/>
    </row>
    <row r="130" spans="1:12" hidden="1" outlineLevel="1" x14ac:dyDescent="0.2">
      <c r="A130" s="30">
        <v>46173</v>
      </c>
      <c r="B130" s="39"/>
      <c r="C130" s="39"/>
      <c r="D130" s="39"/>
      <c r="E130" s="31">
        <f t="shared" si="18"/>
        <v>0</v>
      </c>
      <c r="F130" s="31">
        <f t="shared" si="19"/>
        <v>0</v>
      </c>
      <c r="G130" s="31">
        <f t="shared" si="21"/>
        <v>-0.39000000170199201</v>
      </c>
      <c r="H130" s="39">
        <f t="shared" si="17"/>
        <v>0</v>
      </c>
      <c r="I130" s="31">
        <f t="shared" si="12"/>
        <v>0</v>
      </c>
      <c r="J130" s="28">
        <f t="shared" si="20"/>
        <v>8.1899998549488373E-2</v>
      </c>
      <c r="L130" s="27"/>
    </row>
    <row r="131" spans="1:12" hidden="1" outlineLevel="1" x14ac:dyDescent="0.2">
      <c r="A131" s="50">
        <v>46203</v>
      </c>
      <c r="B131" s="39"/>
      <c r="C131" s="39"/>
      <c r="D131" s="39"/>
      <c r="E131" s="31">
        <f t="shared" si="18"/>
        <v>0</v>
      </c>
      <c r="F131" s="31">
        <f t="shared" si="19"/>
        <v>0</v>
      </c>
      <c r="G131" s="31">
        <f t="shared" si="21"/>
        <v>-0.39000000170199201</v>
      </c>
      <c r="H131" s="39">
        <f t="shared" si="17"/>
        <v>0</v>
      </c>
      <c r="I131" s="31">
        <f t="shared" si="12"/>
        <v>0</v>
      </c>
      <c r="J131" s="28">
        <f t="shared" si="20"/>
        <v>8.1899998549488373E-2</v>
      </c>
      <c r="L131" s="27"/>
    </row>
    <row r="132" spans="1:12" hidden="1" outlineLevel="1" x14ac:dyDescent="0.2">
      <c r="A132" s="30">
        <v>46234</v>
      </c>
      <c r="B132" s="39"/>
      <c r="C132" s="39"/>
      <c r="D132" s="39"/>
      <c r="E132" s="31">
        <f t="shared" si="18"/>
        <v>0</v>
      </c>
      <c r="F132" s="31">
        <f t="shared" si="19"/>
        <v>0</v>
      </c>
      <c r="G132" s="31">
        <f t="shared" si="21"/>
        <v>-0.39000000170199201</v>
      </c>
      <c r="H132" s="39">
        <f t="shared" si="17"/>
        <v>0</v>
      </c>
      <c r="I132" s="31">
        <f t="shared" si="12"/>
        <v>0</v>
      </c>
      <c r="J132" s="28">
        <f t="shared" si="20"/>
        <v>8.1899998549488373E-2</v>
      </c>
      <c r="L132" s="27"/>
    </row>
    <row r="133" spans="1:12" hidden="1" outlineLevel="1" x14ac:dyDescent="0.2">
      <c r="A133" s="50">
        <v>46265</v>
      </c>
      <c r="B133" s="39"/>
      <c r="C133" s="39"/>
      <c r="D133" s="39"/>
      <c r="E133" s="31">
        <f t="shared" si="18"/>
        <v>0</v>
      </c>
      <c r="F133" s="31">
        <f t="shared" si="19"/>
        <v>0</v>
      </c>
      <c r="G133" s="31">
        <f t="shared" si="21"/>
        <v>-0.39000000170199201</v>
      </c>
      <c r="H133" s="39">
        <f t="shared" si="17"/>
        <v>0</v>
      </c>
      <c r="I133" s="31">
        <f t="shared" si="12"/>
        <v>0</v>
      </c>
      <c r="J133" s="28">
        <f t="shared" si="20"/>
        <v>8.1899998549488373E-2</v>
      </c>
      <c r="L133" s="27"/>
    </row>
    <row r="134" spans="1:12" hidden="1" outlineLevel="1" x14ac:dyDescent="0.2">
      <c r="A134" s="30">
        <v>46295</v>
      </c>
      <c r="B134" s="39"/>
      <c r="C134" s="39"/>
      <c r="D134" s="39"/>
      <c r="E134" s="31">
        <f t="shared" si="18"/>
        <v>0</v>
      </c>
      <c r="F134" s="31">
        <f t="shared" si="19"/>
        <v>0</v>
      </c>
      <c r="G134" s="31">
        <f t="shared" si="21"/>
        <v>-0.39000000170199201</v>
      </c>
      <c r="H134" s="39">
        <f t="shared" si="17"/>
        <v>0</v>
      </c>
      <c r="I134" s="31">
        <f t="shared" si="12"/>
        <v>0</v>
      </c>
      <c r="J134" s="28">
        <f t="shared" si="20"/>
        <v>8.1899998549488373E-2</v>
      </c>
      <c r="L134" s="27"/>
    </row>
    <row r="135" spans="1:12" hidden="1" outlineLevel="1" x14ac:dyDescent="0.2">
      <c r="A135" s="50">
        <v>46326</v>
      </c>
      <c r="B135" s="39"/>
      <c r="C135" s="39"/>
      <c r="D135" s="39"/>
      <c r="E135" s="31">
        <f t="shared" si="18"/>
        <v>0</v>
      </c>
      <c r="F135" s="31">
        <f t="shared" si="19"/>
        <v>0</v>
      </c>
      <c r="G135" s="31">
        <f t="shared" si="21"/>
        <v>-0.39000000170199201</v>
      </c>
      <c r="H135" s="39">
        <f t="shared" si="17"/>
        <v>0</v>
      </c>
      <c r="I135" s="31">
        <f t="shared" si="12"/>
        <v>0</v>
      </c>
      <c r="J135" s="28">
        <f t="shared" si="20"/>
        <v>8.1899998549488373E-2</v>
      </c>
      <c r="L135" s="27"/>
    </row>
    <row r="136" spans="1:12" hidden="1" outlineLevel="1" x14ac:dyDescent="0.2">
      <c r="A136" s="30">
        <v>46356</v>
      </c>
      <c r="B136" s="39"/>
      <c r="C136" s="39"/>
      <c r="D136" s="39"/>
      <c r="E136" s="31">
        <f t="shared" si="18"/>
        <v>0</v>
      </c>
      <c r="F136" s="31">
        <f t="shared" si="19"/>
        <v>0</v>
      </c>
      <c r="G136" s="31">
        <f t="shared" si="21"/>
        <v>-0.39000000170199201</v>
      </c>
      <c r="H136" s="39">
        <f t="shared" si="17"/>
        <v>0</v>
      </c>
      <c r="I136" s="31">
        <f t="shared" si="12"/>
        <v>0</v>
      </c>
      <c r="J136" s="28">
        <f t="shared" si="20"/>
        <v>8.1899998549488373E-2</v>
      </c>
      <c r="L136" s="27"/>
    </row>
    <row r="137" spans="1:12" hidden="1" outlineLevel="1" x14ac:dyDescent="0.2">
      <c r="A137" s="50">
        <v>46387</v>
      </c>
      <c r="B137" s="39"/>
      <c r="C137" s="39"/>
      <c r="D137" s="39"/>
      <c r="E137" s="31">
        <f t="shared" si="18"/>
        <v>0</v>
      </c>
      <c r="F137" s="31">
        <f t="shared" si="19"/>
        <v>0</v>
      </c>
      <c r="G137" s="31">
        <f t="shared" si="21"/>
        <v>-0.39000000170199201</v>
      </c>
      <c r="H137" s="39">
        <f t="shared" si="17"/>
        <v>0</v>
      </c>
      <c r="I137" s="31">
        <f t="shared" si="12"/>
        <v>0</v>
      </c>
      <c r="J137" s="28">
        <f t="shared" si="20"/>
        <v>8.1899998549488373E-2</v>
      </c>
      <c r="L137" s="27"/>
    </row>
    <row r="138" spans="1:12" hidden="1" outlineLevel="1" x14ac:dyDescent="0.2">
      <c r="A138" s="30">
        <v>46418</v>
      </c>
      <c r="B138" s="39"/>
      <c r="C138" s="39"/>
      <c r="D138" s="39"/>
      <c r="E138" s="31">
        <f t="shared" si="18"/>
        <v>0</v>
      </c>
      <c r="F138" s="31">
        <f t="shared" si="19"/>
        <v>0</v>
      </c>
      <c r="G138" s="31">
        <f t="shared" ref="G138:G148" si="22">G137+F138</f>
        <v>-0.39000000170199201</v>
      </c>
      <c r="H138" s="39">
        <f t="shared" si="17"/>
        <v>0</v>
      </c>
      <c r="I138" s="31">
        <f t="shared" ref="I138:I148" si="23">-H138</f>
        <v>0</v>
      </c>
      <c r="J138" s="28">
        <f t="shared" si="20"/>
        <v>8.1899998549488373E-2</v>
      </c>
      <c r="L138" s="27"/>
    </row>
    <row r="139" spans="1:12" hidden="1" outlineLevel="1" x14ac:dyDescent="0.2">
      <c r="A139" s="50">
        <v>46446</v>
      </c>
      <c r="B139" s="39"/>
      <c r="C139" s="39"/>
      <c r="D139" s="39"/>
      <c r="E139" s="31">
        <f t="shared" si="18"/>
        <v>0</v>
      </c>
      <c r="F139" s="31">
        <f t="shared" si="19"/>
        <v>0</v>
      </c>
      <c r="G139" s="31">
        <f t="shared" si="22"/>
        <v>-0.39000000170199201</v>
      </c>
      <c r="H139" s="39">
        <f t="shared" si="17"/>
        <v>0</v>
      </c>
      <c r="I139" s="31">
        <f t="shared" si="23"/>
        <v>0</v>
      </c>
      <c r="J139" s="28">
        <f t="shared" si="20"/>
        <v>8.1899998549488373E-2</v>
      </c>
      <c r="L139" s="27"/>
    </row>
    <row r="140" spans="1:12" hidden="1" outlineLevel="1" x14ac:dyDescent="0.2">
      <c r="A140" s="30">
        <v>46477</v>
      </c>
      <c r="B140" s="39"/>
      <c r="C140" s="39"/>
      <c r="D140" s="39"/>
      <c r="E140" s="31">
        <f t="shared" si="18"/>
        <v>0</v>
      </c>
      <c r="F140" s="31">
        <f t="shared" si="19"/>
        <v>0</v>
      </c>
      <c r="G140" s="31">
        <f t="shared" si="22"/>
        <v>-0.39000000170199201</v>
      </c>
      <c r="H140" s="39">
        <f t="shared" si="17"/>
        <v>0</v>
      </c>
      <c r="I140" s="31">
        <f t="shared" si="23"/>
        <v>0</v>
      </c>
      <c r="J140" s="28">
        <f t="shared" si="20"/>
        <v>8.1899998549488373E-2</v>
      </c>
      <c r="L140" s="27"/>
    </row>
    <row r="141" spans="1:12" hidden="1" outlineLevel="1" x14ac:dyDescent="0.2">
      <c r="A141" s="50">
        <v>46507</v>
      </c>
      <c r="B141" s="39"/>
      <c r="C141" s="39"/>
      <c r="D141" s="39"/>
      <c r="E141" s="31">
        <f t="shared" si="18"/>
        <v>0</v>
      </c>
      <c r="F141" s="31">
        <f t="shared" si="19"/>
        <v>0</v>
      </c>
      <c r="G141" s="31">
        <f t="shared" si="22"/>
        <v>-0.39000000170199201</v>
      </c>
      <c r="H141" s="39">
        <f t="shared" si="17"/>
        <v>0</v>
      </c>
      <c r="I141" s="31">
        <f t="shared" si="23"/>
        <v>0</v>
      </c>
      <c r="J141" s="28">
        <f t="shared" si="20"/>
        <v>8.1899998549488373E-2</v>
      </c>
      <c r="L141" s="27"/>
    </row>
    <row r="142" spans="1:12" hidden="1" outlineLevel="1" x14ac:dyDescent="0.2">
      <c r="A142" s="30">
        <v>46538</v>
      </c>
      <c r="B142" s="39"/>
      <c r="C142" s="39"/>
      <c r="D142" s="39"/>
      <c r="E142" s="31">
        <f t="shared" si="18"/>
        <v>0</v>
      </c>
      <c r="F142" s="31">
        <f t="shared" si="19"/>
        <v>0</v>
      </c>
      <c r="G142" s="31">
        <f t="shared" si="22"/>
        <v>-0.39000000170199201</v>
      </c>
      <c r="H142" s="39">
        <f t="shared" si="17"/>
        <v>0</v>
      </c>
      <c r="I142" s="31">
        <f t="shared" si="23"/>
        <v>0</v>
      </c>
      <c r="J142" s="28">
        <f t="shared" si="20"/>
        <v>8.1899998549488373E-2</v>
      </c>
      <c r="L142" s="27"/>
    </row>
    <row r="143" spans="1:12" hidden="1" outlineLevel="1" x14ac:dyDescent="0.2">
      <c r="A143" s="50">
        <v>46568</v>
      </c>
      <c r="B143" s="39"/>
      <c r="C143" s="39"/>
      <c r="D143" s="39"/>
      <c r="E143" s="31">
        <f t="shared" si="18"/>
        <v>0</v>
      </c>
      <c r="F143" s="31">
        <f t="shared" si="19"/>
        <v>0</v>
      </c>
      <c r="G143" s="31">
        <f t="shared" si="22"/>
        <v>-0.39000000170199201</v>
      </c>
      <c r="H143" s="39">
        <f t="shared" si="17"/>
        <v>0</v>
      </c>
      <c r="I143" s="31">
        <f t="shared" si="23"/>
        <v>0</v>
      </c>
      <c r="J143" s="28">
        <f t="shared" si="20"/>
        <v>8.1899998549488373E-2</v>
      </c>
      <c r="L143" s="27"/>
    </row>
    <row r="144" spans="1:12" hidden="1" outlineLevel="1" x14ac:dyDescent="0.2">
      <c r="A144" s="30">
        <v>46599</v>
      </c>
      <c r="B144" s="39"/>
      <c r="C144" s="39"/>
      <c r="D144" s="39"/>
      <c r="E144" s="31">
        <f t="shared" si="18"/>
        <v>0</v>
      </c>
      <c r="F144" s="31">
        <f t="shared" si="19"/>
        <v>0</v>
      </c>
      <c r="G144" s="31">
        <f t="shared" si="22"/>
        <v>-0.39000000170199201</v>
      </c>
      <c r="H144" s="39">
        <f t="shared" si="17"/>
        <v>0</v>
      </c>
      <c r="I144" s="31">
        <f t="shared" si="23"/>
        <v>0</v>
      </c>
      <c r="J144" s="28">
        <f t="shared" si="20"/>
        <v>8.1899998549488373E-2</v>
      </c>
      <c r="L144" s="27"/>
    </row>
    <row r="145" spans="1:12" hidden="1" outlineLevel="1" x14ac:dyDescent="0.2">
      <c r="A145" s="50">
        <v>46630</v>
      </c>
      <c r="B145" s="39"/>
      <c r="C145" s="39"/>
      <c r="D145" s="39"/>
      <c r="E145" s="31">
        <f t="shared" si="18"/>
        <v>0</v>
      </c>
      <c r="F145" s="31">
        <f t="shared" si="19"/>
        <v>0</v>
      </c>
      <c r="G145" s="31">
        <f t="shared" si="22"/>
        <v>-0.39000000170199201</v>
      </c>
      <c r="H145" s="39">
        <f t="shared" si="17"/>
        <v>0</v>
      </c>
      <c r="I145" s="31">
        <f t="shared" si="23"/>
        <v>0</v>
      </c>
      <c r="J145" s="28">
        <f t="shared" si="20"/>
        <v>8.1899998549488373E-2</v>
      </c>
      <c r="L145" s="27"/>
    </row>
    <row r="146" spans="1:12" hidden="1" outlineLevel="1" x14ac:dyDescent="0.2">
      <c r="A146" s="30">
        <v>46660</v>
      </c>
      <c r="B146" s="39"/>
      <c r="C146" s="39"/>
      <c r="D146" s="39"/>
      <c r="E146" s="31">
        <f t="shared" si="18"/>
        <v>0</v>
      </c>
      <c r="F146" s="31">
        <f t="shared" si="19"/>
        <v>0</v>
      </c>
      <c r="G146" s="31">
        <f t="shared" si="22"/>
        <v>-0.39000000170199201</v>
      </c>
      <c r="H146" s="39">
        <f t="shared" si="17"/>
        <v>0</v>
      </c>
      <c r="I146" s="31">
        <f t="shared" si="23"/>
        <v>0</v>
      </c>
      <c r="J146" s="28">
        <f t="shared" si="20"/>
        <v>8.1899998549488373E-2</v>
      </c>
      <c r="L146" s="27"/>
    </row>
    <row r="147" spans="1:12" hidden="1" outlineLevel="1" x14ac:dyDescent="0.2">
      <c r="A147" s="50">
        <v>46691</v>
      </c>
      <c r="B147" s="39"/>
      <c r="C147" s="39"/>
      <c r="D147" s="39"/>
      <c r="E147" s="31">
        <f t="shared" si="18"/>
        <v>0</v>
      </c>
      <c r="F147" s="31">
        <f t="shared" si="19"/>
        <v>0</v>
      </c>
      <c r="G147" s="31">
        <f t="shared" si="22"/>
        <v>-0.39000000170199201</v>
      </c>
      <c r="H147" s="39">
        <f t="shared" si="17"/>
        <v>0</v>
      </c>
      <c r="I147" s="31">
        <f t="shared" si="23"/>
        <v>0</v>
      </c>
      <c r="J147" s="28">
        <f t="shared" si="20"/>
        <v>8.1899998549488373E-2</v>
      </c>
      <c r="L147" s="27"/>
    </row>
    <row r="148" spans="1:12" hidden="1" outlineLevel="1" x14ac:dyDescent="0.2">
      <c r="A148" s="30">
        <v>46721</v>
      </c>
      <c r="B148" s="39"/>
      <c r="C148" s="39"/>
      <c r="D148" s="39"/>
      <c r="E148" s="31">
        <f t="shared" si="18"/>
        <v>0</v>
      </c>
      <c r="F148" s="31">
        <f t="shared" si="19"/>
        <v>0</v>
      </c>
      <c r="G148" s="31">
        <f t="shared" si="22"/>
        <v>-0.39000000170199201</v>
      </c>
      <c r="H148" s="39">
        <f t="shared" si="17"/>
        <v>0</v>
      </c>
      <c r="I148" s="31">
        <f t="shared" si="23"/>
        <v>0</v>
      </c>
      <c r="J148" s="28">
        <f t="shared" si="20"/>
        <v>8.1899998549488373E-2</v>
      </c>
      <c r="L148" s="27"/>
    </row>
    <row r="149" spans="1:12" ht="13.5" thickBot="1" x14ac:dyDescent="0.25">
      <c r="B149" s="46">
        <f>SUM(B8:B148)</f>
        <v>-10673216.520000001</v>
      </c>
      <c r="C149" s="46">
        <f>SUM(C8:C148)</f>
        <v>2921265.7499999967</v>
      </c>
      <c r="D149" s="46">
        <f>SUM(D8:D148)</f>
        <v>7751951.1599999946</v>
      </c>
      <c r="E149" s="46">
        <f>SUM(E8:E148)</f>
        <v>10673216.91</v>
      </c>
      <c r="F149" s="46">
        <f>SUM(F8:F148)</f>
        <v>-0.39000000170199201</v>
      </c>
      <c r="G149" s="46"/>
      <c r="H149" s="47">
        <f>SUM(H8:H148)</f>
        <v>928029.60669999954</v>
      </c>
      <c r="I149" s="47">
        <f>SUM(I8:I148)</f>
        <v>8.1899998549488373E-2</v>
      </c>
      <c r="J149" s="46"/>
    </row>
    <row r="150" spans="1:12" ht="14.25" thickTop="1" thickBot="1" x14ac:dyDescent="0.25"/>
    <row r="151" spans="1:12" ht="14.25" thickTop="1" thickBot="1" x14ac:dyDescent="0.25">
      <c r="B151" s="94" t="s">
        <v>16</v>
      </c>
      <c r="C151" s="48"/>
      <c r="D151" s="48"/>
      <c r="E151" s="49">
        <f>SUM(E42:E53)</f>
        <v>584253.12</v>
      </c>
      <c r="F151" s="98" t="s">
        <v>66</v>
      </c>
    </row>
    <row r="152" spans="1:12" ht="14.25" thickTop="1" thickBot="1" x14ac:dyDescent="0.25">
      <c r="B152" s="94" t="s">
        <v>64</v>
      </c>
      <c r="C152" s="48"/>
      <c r="D152" s="48"/>
      <c r="E152" s="49">
        <f>SUM(E75:E86)</f>
        <v>2134643.2799999998</v>
      </c>
      <c r="F152" s="98" t="s">
        <v>66</v>
      </c>
      <c r="J152" s="14"/>
    </row>
    <row r="153" spans="1:12" ht="13.5" thickTop="1" x14ac:dyDescent="0.2">
      <c r="J153" s="14"/>
    </row>
    <row r="154" spans="1:12" x14ac:dyDescent="0.2">
      <c r="J154" s="14"/>
    </row>
    <row r="155" spans="1:12" x14ac:dyDescent="0.2">
      <c r="J155" s="14"/>
    </row>
    <row r="156" spans="1:12" x14ac:dyDescent="0.2">
      <c r="J156" s="14"/>
    </row>
  </sheetData>
  <mergeCells count="1">
    <mergeCell ref="A1:J1"/>
  </mergeCells>
  <printOptions horizontalCentered="1" gridLines="1"/>
  <pageMargins left="0.5" right="0.5" top="1" bottom="1" header="0.5" footer="0.5"/>
  <pageSetup scale="67"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5E88E4-B7C4-4833-B9A4-F563F48F3516}"/>
</file>

<file path=customXml/itemProps2.xml><?xml version="1.0" encoding="utf-8"?>
<ds:datastoreItem xmlns:ds="http://schemas.openxmlformats.org/officeDocument/2006/customXml" ds:itemID="{D1C7DBB3-BF5C-4AF2-BDB9-FE3949A913E7}"/>
</file>

<file path=customXml/itemProps3.xml><?xml version="1.0" encoding="utf-8"?>
<ds:datastoreItem xmlns:ds="http://schemas.openxmlformats.org/officeDocument/2006/customXml" ds:itemID="{6F98E398-F9BD-49DD-8E84-6EFCCC994D06}"/>
</file>

<file path=customXml/itemProps4.xml><?xml version="1.0" encoding="utf-8"?>
<ds:datastoreItem xmlns:ds="http://schemas.openxmlformats.org/officeDocument/2006/customXml" ds:itemID="{61DBFCA6-3608-4DD4-85D2-EDA320DB7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G-DDC-1</vt:lpstr>
      <vt:lpstr>G-DDC-2</vt:lpstr>
      <vt:lpstr>'G-DDC-2'!Print_Area</vt:lpstr>
      <vt:lpstr>'G-DDC-2'!Print_Titles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2019-03-05T21:29:04Z</cp:lastPrinted>
  <dcterms:created xsi:type="dcterms:W3CDTF">2017-04-11T17:06:27Z</dcterms:created>
  <dcterms:modified xsi:type="dcterms:W3CDTF">2020-09-24T22:10:29Z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