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12120" windowHeight="9120" tabRatio="681" activeTab="0"/>
  </bookViews>
  <sheets>
    <sheet name="SUMMARY" sheetId="1" r:id="rId1"/>
    <sheet name="OASIS NF STF" sheetId="2" r:id="rId2"/>
    <sheet name="Rattlesnake O&amp;M" sheetId="3" r:id="rId3"/>
    <sheet name="BPA Ancillary" sheetId="4" r:id="rId4"/>
    <sheet name="Consolidated" sheetId="5" r:id="rId5"/>
    <sheet name="East Greenacres" sheetId="6" r:id="rId6"/>
    <sheet name="Spokane Tribe" sheetId="7" r:id="rId7"/>
  </sheets>
  <definedNames>
    <definedName name="_xlnm.Print_Area" localSheetId="1">'OASIS NF STF'!$A$1:$N$38</definedName>
  </definedNames>
  <calcPr fullCalcOnLoad="1"/>
</workbook>
</file>

<file path=xl/sharedStrings.xml><?xml version="1.0" encoding="utf-8"?>
<sst xmlns="http://schemas.openxmlformats.org/spreadsheetml/2006/main" count="311" uniqueCount="100">
  <si>
    <t>TOTAL</t>
  </si>
  <si>
    <t>Avista Corporation</t>
  </si>
  <si>
    <t>August</t>
  </si>
  <si>
    <t>September</t>
  </si>
  <si>
    <t>October</t>
  </si>
  <si>
    <t>November</t>
  </si>
  <si>
    <t>December</t>
  </si>
  <si>
    <t>February</t>
  </si>
  <si>
    <t>March</t>
  </si>
  <si>
    <t>April</t>
  </si>
  <si>
    <t>May</t>
  </si>
  <si>
    <t>June</t>
  </si>
  <si>
    <t>July</t>
  </si>
  <si>
    <t>January</t>
  </si>
  <si>
    <t xml:space="preserve">The Company is calculating its pro forma adjustments using a three-year average of actual OASIS Non-Firm and Short-Term Firm revenue.  OASIS transmission revenue may vary significantly depending upon a number of factors, including current wholesale power market conditions, forced or planned transmission outage situations in the region, forced or planned generation resource outage situations in the region, current load-resource balance status of regional load-serving entities and the availability of parallel transmission paths for prospective transmission customers.  The use of a three-year average is intended to strike a balance in mitigating both long-term and short-term impacts to OASIS revenue.  A three-year period is intended to be long enough to mitigate the impacts of non-substantial temporary operational conditions (for generation and transmission) that may occur during a given year and it is intended to be short-enough so as to not dilute the impacts of long-term transmission and generation topography changes (e.g. major transmission projects which may impact the availability of the Company’s transmission capacity or competing transmission paths, and major generation projects which may impact the load-resource balance needs of prospective transmission customers). </t>
  </si>
  <si>
    <t>Account 456100</t>
  </si>
  <si>
    <t>2011*</t>
  </si>
  <si>
    <t>*</t>
  </si>
  <si>
    <t>June-November 2011 revenue excludes interim firm transmission service purchased by PSEM to accommodate a one-time BPA construction outage impacting the BPA transmission path for Hopkins Ridge output</t>
  </si>
  <si>
    <t xml:space="preserve">OASIS Non Firm and Short-Term Firm </t>
  </si>
  <si>
    <t>Three Year 2017-2019</t>
  </si>
  <si>
    <t>Average</t>
  </si>
  <si>
    <t>JAN</t>
  </si>
  <si>
    <t>FEB</t>
  </si>
  <si>
    <t>MAR</t>
  </si>
  <si>
    <t>APR</t>
  </si>
  <si>
    <t>MAY</t>
  </si>
  <si>
    <t>JUN</t>
  </si>
  <si>
    <t>JUL</t>
  </si>
  <si>
    <t>AUG</t>
  </si>
  <si>
    <t>SEP</t>
  </si>
  <si>
    <t>OCT</t>
  </si>
  <si>
    <t>NOV</t>
  </si>
  <si>
    <t>DEC</t>
  </si>
  <si>
    <t>Oct 2021 - Sep 2022</t>
  </si>
  <si>
    <t>Spokane Tribe of Indians</t>
  </si>
  <si>
    <t>Account 456</t>
  </si>
  <si>
    <t>Pro Forma Rate Period</t>
  </si>
  <si>
    <t>2019 Test Year</t>
  </si>
  <si>
    <t>Year</t>
  </si>
  <si>
    <t>456100 - TRANSMISSION</t>
  </si>
  <si>
    <t>456130 - ANCILLARY SERVICES</t>
  </si>
  <si>
    <t>New five-year Long-Term Firm Point-to-Point Transmission Service Agreement effective January 1, 2020.  No change in Ancillary Service rates.</t>
  </si>
  <si>
    <t>456700 - LOW VOLTAGE</t>
  </si>
  <si>
    <t>New five-year Electric Distribution Service Agreement with new rate effective January 1, 2020.</t>
  </si>
  <si>
    <t>East Greenacres Irrigation District</t>
  </si>
  <si>
    <t>Summary of Transmission Revenue - Account 456</t>
  </si>
  <si>
    <t>456100 TRANSMISSION</t>
  </si>
  <si>
    <t>OASIS (Non-Firm and ST Firm)</t>
  </si>
  <si>
    <t>Bonneville Power Administration</t>
  </si>
  <si>
    <t>Consolidated Irrigation District</t>
  </si>
  <si>
    <t>Grant County PUD No. 2</t>
  </si>
  <si>
    <t>Seattle City Light/Tacoma Power (Main Canal)</t>
  </si>
  <si>
    <t>Seattle City Light/Tacoma Power (Summer Falls)</t>
  </si>
  <si>
    <t>PacifiCorp (Dry Gulch)</t>
  </si>
  <si>
    <t>City of Spokane Waste to Energy</t>
  </si>
  <si>
    <t>Stimson Lumber Company</t>
  </si>
  <si>
    <t>Hydro Technology Systems</t>
  </si>
  <si>
    <t>Deep Creek Energy LLC</t>
  </si>
  <si>
    <t xml:space="preserve">Kootenai Electric Cooperative </t>
  </si>
  <si>
    <t>456120 PARALLEL CAPACITY SUPPORT</t>
  </si>
  <si>
    <t>456017 OTHER ELECTRIC REVENUE</t>
  </si>
  <si>
    <t>Columbia Basin Hydropower</t>
  </si>
  <si>
    <t>Palouse Wind O&amp;M</t>
  </si>
  <si>
    <t>Adams Neilson Solar O&amp;M</t>
  </si>
  <si>
    <t>Rattlesnake Flat O&amp;M</t>
  </si>
  <si>
    <t>456130 ANCILLARY SERVICES</t>
  </si>
  <si>
    <t>Bonneville Power Adminstration</t>
  </si>
  <si>
    <t>Kootenai Electric Cooperative</t>
  </si>
  <si>
    <t>456700 OTHER - LOW VOLTAGE</t>
  </si>
  <si>
    <t>456705 LOW VOLTAGE BPA</t>
  </si>
  <si>
    <t>Five-year Long-Term Firm Point-to-Point Transmission Service Agreement effective through September 30, 2021.  Follow-on agreement expected.</t>
  </si>
  <si>
    <t>Five-year Electric Distribution Service Agreement effective through September 30, 2021.  New rate effective April 1, 2020.</t>
  </si>
  <si>
    <t>New five-year Long-Term Firm Point-to-Point Transmission Service Agreement effective January 1, 2020.  Transmission rate reduced to be commensurate with charges under alternative Network Integration Transmission Service.</t>
  </si>
  <si>
    <t>New five-year Long-Term Firm Point-to-Point Transmission Service Agreement effective October 1, 2019.  No change to transmission rate; charges expected to be commensurate with alternative under Network Integration Transmission Service.</t>
  </si>
  <si>
    <t>Five-year Long-Term Firm Point-to-Point Transmission Service Agreement effective through September 30, 2021.  Follow-on agreement expected with charges to be commensurate with alternative Network Integration Transmission Service.</t>
  </si>
  <si>
    <t>BPA to commence self-supply of operating reserves in January 2021.</t>
  </si>
  <si>
    <t>2018 TOTAL</t>
  </si>
  <si>
    <t>2018 Spinning</t>
  </si>
  <si>
    <t>2018 Supplemental</t>
  </si>
  <si>
    <t>2019 Spinning</t>
  </si>
  <si>
    <t>2019 Supplemental</t>
  </si>
  <si>
    <t>2019 TOTAL</t>
  </si>
  <si>
    <t xml:space="preserve">Recent Historical Operating Reserves Charges </t>
  </si>
  <si>
    <t>Effective Date:</t>
  </si>
  <si>
    <t>Transmission Annual Cost Ratio (ACR) =</t>
  </si>
  <si>
    <t>A.</t>
  </si>
  <si>
    <t xml:space="preserve">Calculation of Transmission O&amp;M Charges    </t>
  </si>
  <si>
    <t>Substation Direct Assigned Investment =</t>
  </si>
  <si>
    <t>Transmisson O&amp;M Charge</t>
  </si>
  <si>
    <t>x</t>
  </si>
  <si>
    <t>=</t>
  </si>
  <si>
    <t>/ year</t>
  </si>
  <si>
    <t>/ month</t>
  </si>
  <si>
    <t>Rattlesnake Flat Wind Project</t>
  </si>
  <si>
    <t>(Project expected to be in-service prior to January, 2021)</t>
  </si>
  <si>
    <t>ESTIMATED Transmission O&amp;M Charge</t>
  </si>
  <si>
    <t>(Subject to final Neilson Station costs and ACR calculation)</t>
  </si>
  <si>
    <t>(Estimated)</t>
  </si>
  <si>
    <t>Expected reduction in Ancillary Service revenue due to BPA self-supply of operating reserves estimated to be approximately $1,370,000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</si>
</sst>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quot;$&quot;#,##0\)"/>
    <numFmt numFmtId="166" formatCode="&quot;$&quot;#,##0.0_);[Red]\(&quot;$&quot;#,##0.0\)"/>
    <numFmt numFmtId="167" formatCode="#,##0.0"/>
    <numFmt numFmtId="168" formatCode="&quot; &quot;"/>
    <numFmt numFmtId="169" formatCode="&quot;$&quot;#,##0"/>
    <numFmt numFmtId="170" formatCode="&quot;$&quot;#,##0.0_);\(&quot;$&quot;#,##0.0\)"/>
    <numFmt numFmtId="171" formatCode="&quot;Yes&quot;;&quot;Yes&quot;;&quot;No&quot;"/>
    <numFmt numFmtId="172" formatCode="&quot;True&quot;;&quot;True&quot;;&quot;False&quot;"/>
    <numFmt numFmtId="173" formatCode="&quot;On&quot;;&quot;On&quot;;&quot;Off&quot;"/>
    <numFmt numFmtId="174" formatCode="[$€-2]\ #,##0.00_);[Red]\([$€-2]\ #,##0.00\)"/>
    <numFmt numFmtId="175" formatCode="mmm/d/yy"/>
    <numFmt numFmtId="176" formatCode="0##"/>
    <numFmt numFmtId="177" formatCode="0##.0"/>
    <numFmt numFmtId="178" formatCode="00#"/>
    <numFmt numFmtId="179" formatCode="&quot;$&quot;#,##0.00"/>
    <numFmt numFmtId="180" formatCode="mmm"/>
    <numFmt numFmtId="181" formatCode="#,##0.00\ ;\(#,##0.00\)"/>
    <numFmt numFmtId="182" formatCode="[$-409]dddd\,\ mmmm\ d\,\ yyyy"/>
    <numFmt numFmtId="183" formatCode="[$-409]mmm\-yy;@"/>
    <numFmt numFmtId="184" formatCode="mmm\-yyyy"/>
    <numFmt numFmtId="185" formatCode="_(&quot;$&quot;* #,##0_);_(&quot;$&quot;* \(#,##0\);_(&quot;$&quot;* &quot;-&quot;??_);_(@_)"/>
    <numFmt numFmtId="186" formatCode="mmmm\ d\,\ yyyy"/>
    <numFmt numFmtId="187" formatCode="&quot; &quot;d\,\ yyyy"/>
    <numFmt numFmtId="188" formatCode="d\,\ yyyy"/>
    <numFmt numFmtId="189" formatCode="0.0000"/>
    <numFmt numFmtId="190" formatCode="&quot;$&quot;#,##0&quot;/year&quot;"/>
    <numFmt numFmtId="191" formatCode="&quot;$&quot;#,###&quot;/month&quot;"/>
  </numFmts>
  <fonts count="49">
    <font>
      <sz val="10"/>
      <name val="Geneva"/>
      <family val="0"/>
    </font>
    <font>
      <b/>
      <sz val="10"/>
      <name val="Geneva"/>
      <family val="0"/>
    </font>
    <font>
      <i/>
      <sz val="10"/>
      <name val="Geneva"/>
      <family val="0"/>
    </font>
    <font>
      <b/>
      <i/>
      <sz val="10"/>
      <name val="Geneva"/>
      <family val="0"/>
    </font>
    <font>
      <sz val="10"/>
      <name val="Garamond"/>
      <family val="1"/>
    </font>
    <font>
      <sz val="10"/>
      <name val="Arial"/>
      <family val="2"/>
    </font>
    <font>
      <sz val="9"/>
      <name val="Geneva"/>
      <family val="0"/>
    </font>
    <font>
      <sz val="11"/>
      <color indexed="8"/>
      <name val="Calibri"/>
      <family val="2"/>
    </font>
    <font>
      <sz val="11"/>
      <color indexed="9"/>
      <name val="Calibri"/>
      <family val="2"/>
    </font>
    <font>
      <sz val="11"/>
      <color indexed="14"/>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60"/>
      <name val="Calibri"/>
      <family val="2"/>
    </font>
    <font>
      <sz val="10"/>
      <color indexed="8"/>
      <name val="Tahom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Calibri"/>
      <family val="2"/>
    </font>
    <font>
      <sz val="11"/>
      <name val="Calibri"/>
      <family val="2"/>
    </font>
    <font>
      <sz val="10"/>
      <name val="Calibri"/>
      <family val="2"/>
    </font>
    <font>
      <sz val="9"/>
      <name val="Calibri"/>
      <family val="2"/>
    </font>
    <font>
      <sz val="11"/>
      <color indexed="3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206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right/>
      <top style="thin"/>
      <bottom style="double"/>
    </border>
    <border>
      <left>
        <color indexed="63"/>
      </left>
      <right>
        <color indexed="63"/>
      </right>
      <top style="thin"/>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4" fontId="0" fillId="0" borderId="0" applyFont="0" applyFill="0" applyBorder="0" applyAlignment="0" applyProtection="0"/>
    <xf numFmtId="43" fontId="30" fillId="0" borderId="0" applyFont="0" applyFill="0" applyBorder="0" applyAlignment="0" applyProtection="0"/>
    <xf numFmtId="40"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3" fontId="5" fillId="0" borderId="0" applyFont="0" applyFill="0" applyBorder="0" applyAlignment="0" applyProtection="0"/>
    <xf numFmtId="8"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5" fillId="0" borderId="0">
      <alignment/>
      <protection/>
    </xf>
    <xf numFmtId="0" fontId="4" fillId="0" borderId="0">
      <alignment/>
      <protection/>
    </xf>
    <xf numFmtId="0" fontId="0" fillId="32" borderId="7" applyNumberFormat="0" applyFont="0" applyAlignment="0" applyProtection="0"/>
    <xf numFmtId="0" fontId="3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9">
    <xf numFmtId="0" fontId="0" fillId="0" borderId="0" xfId="0" applyAlignment="1">
      <alignment/>
    </xf>
    <xf numFmtId="0" fontId="25" fillId="0" borderId="0" xfId="0" applyFont="1" applyAlignment="1">
      <alignment horizontal="centerContinuous"/>
    </xf>
    <xf numFmtId="0" fontId="26" fillId="0" borderId="0" xfId="0" applyFont="1" applyAlignment="1">
      <alignment horizontal="centerContinuous"/>
    </xf>
    <xf numFmtId="0" fontId="26" fillId="0" borderId="0" xfId="0" applyFont="1" applyAlignment="1">
      <alignment/>
    </xf>
    <xf numFmtId="0" fontId="25" fillId="0" borderId="0" xfId="0" applyFont="1" applyAlignment="1">
      <alignment/>
    </xf>
    <xf numFmtId="5" fontId="26" fillId="0" borderId="0" xfId="0" applyNumberFormat="1" applyFont="1" applyFill="1" applyAlignment="1">
      <alignment/>
    </xf>
    <xf numFmtId="0" fontId="26" fillId="0" borderId="0" xfId="0" applyFont="1" applyFill="1" applyAlignment="1">
      <alignment/>
    </xf>
    <xf numFmtId="0" fontId="25" fillId="0" borderId="10" xfId="0" applyFont="1" applyFill="1" applyBorder="1" applyAlignment="1">
      <alignment horizontal="center"/>
    </xf>
    <xf numFmtId="17" fontId="25" fillId="0" borderId="10" xfId="0" applyNumberFormat="1" applyFont="1" applyFill="1" applyBorder="1" applyAlignment="1">
      <alignment horizontal="center"/>
    </xf>
    <xf numFmtId="0" fontId="26" fillId="0" borderId="0" xfId="0" applyFont="1" applyFill="1" applyAlignment="1">
      <alignment horizontal="center"/>
    </xf>
    <xf numFmtId="17" fontId="26" fillId="0" borderId="0" xfId="0" applyNumberFormat="1" applyFont="1" applyFill="1" applyAlignment="1">
      <alignment horizontal="center"/>
    </xf>
    <xf numFmtId="0" fontId="26" fillId="0" borderId="0" xfId="0" applyFont="1" applyAlignment="1">
      <alignment horizontal="center"/>
    </xf>
    <xf numFmtId="3" fontId="26" fillId="0" borderId="0" xfId="0" applyNumberFormat="1" applyFont="1" applyFill="1" applyAlignment="1">
      <alignment horizontal="right"/>
    </xf>
    <xf numFmtId="3" fontId="26" fillId="0" borderId="0" xfId="0" applyNumberFormat="1" applyFont="1" applyFill="1" applyAlignment="1">
      <alignment/>
    </xf>
    <xf numFmtId="3" fontId="26" fillId="0" borderId="0" xfId="42" applyNumberFormat="1" applyFont="1" applyAlignment="1">
      <alignment/>
    </xf>
    <xf numFmtId="3" fontId="26" fillId="0" borderId="0" xfId="0" applyNumberFormat="1" applyFont="1" applyAlignment="1" applyProtection="1">
      <alignment/>
      <protection locked="0"/>
    </xf>
    <xf numFmtId="3" fontId="26" fillId="0" borderId="0" xfId="0" applyNumberFormat="1" applyFont="1" applyFill="1" applyAlignment="1" applyProtection="1">
      <alignment/>
      <protection locked="0"/>
    </xf>
    <xf numFmtId="3" fontId="26" fillId="0" borderId="0" xfId="0" applyNumberFormat="1" applyFont="1" applyAlignment="1">
      <alignment/>
    </xf>
    <xf numFmtId="0" fontId="25" fillId="0" borderId="10" xfId="0" applyFont="1" applyBorder="1" applyAlignment="1">
      <alignment horizontal="center"/>
    </xf>
    <xf numFmtId="17" fontId="25" fillId="0" borderId="11" xfId="0" applyNumberFormat="1" applyFont="1" applyBorder="1" applyAlignment="1">
      <alignment horizontal="center"/>
    </xf>
    <xf numFmtId="0" fontId="26" fillId="0" borderId="0" xfId="0" applyFont="1" applyFill="1" applyAlignment="1">
      <alignment horizontal="left"/>
    </xf>
    <xf numFmtId="169" fontId="26" fillId="0" borderId="0" xfId="0" applyNumberFormat="1" applyFont="1" applyFill="1" applyAlignment="1">
      <alignment/>
    </xf>
    <xf numFmtId="0" fontId="25" fillId="0" borderId="0" xfId="0" applyFont="1" applyAlignment="1">
      <alignment horizontal="left"/>
    </xf>
    <xf numFmtId="0" fontId="27" fillId="0" borderId="0" xfId="0" applyFont="1" applyAlignment="1">
      <alignment horizontal="right" vertical="top"/>
    </xf>
    <xf numFmtId="0" fontId="25" fillId="0" borderId="0" xfId="0" applyFont="1" applyFill="1" applyAlignment="1">
      <alignment horizontal="left"/>
    </xf>
    <xf numFmtId="5" fontId="25" fillId="0" borderId="10" xfId="0" applyNumberFormat="1" applyFont="1" applyFill="1" applyBorder="1" applyAlignment="1">
      <alignment horizontal="center"/>
    </xf>
    <xf numFmtId="183" fontId="25" fillId="0" borderId="10" xfId="0" applyNumberFormat="1" applyFont="1" applyFill="1" applyBorder="1" applyAlignment="1">
      <alignment horizontal="center"/>
    </xf>
    <xf numFmtId="5" fontId="26" fillId="0" borderId="10" xfId="0" applyNumberFormat="1" applyFont="1" applyFill="1" applyBorder="1" applyAlignment="1">
      <alignment/>
    </xf>
    <xf numFmtId="0" fontId="25" fillId="0" borderId="0" xfId="0" applyFont="1" applyAlignment="1">
      <alignment horizontal="right"/>
    </xf>
    <xf numFmtId="5" fontId="26" fillId="33" borderId="0" xfId="0" applyNumberFormat="1" applyFont="1" applyFill="1" applyAlignment="1">
      <alignment/>
    </xf>
    <xf numFmtId="5" fontId="26" fillId="0" borderId="0" xfId="0" applyNumberFormat="1" applyFont="1" applyAlignment="1">
      <alignment/>
    </xf>
    <xf numFmtId="17" fontId="25" fillId="0" borderId="10" xfId="0" applyNumberFormat="1" applyFont="1" applyBorder="1" applyAlignment="1">
      <alignment horizontal="center"/>
    </xf>
    <xf numFmtId="3" fontId="26" fillId="33" borderId="0" xfId="0" applyNumberFormat="1" applyFont="1" applyFill="1" applyAlignment="1">
      <alignment horizontal="right"/>
    </xf>
    <xf numFmtId="0" fontId="26" fillId="0" borderId="10" xfId="0" applyFont="1" applyBorder="1" applyAlignment="1">
      <alignment horizontal="center"/>
    </xf>
    <xf numFmtId="3" fontId="26" fillId="0" borderId="10" xfId="0" applyNumberFormat="1" applyFont="1" applyBorder="1" applyAlignment="1">
      <alignment horizontal="right"/>
    </xf>
    <xf numFmtId="3" fontId="26" fillId="0" borderId="10" xfId="0" applyNumberFormat="1" applyFont="1" applyBorder="1" applyAlignment="1" applyProtection="1">
      <alignment/>
      <protection locked="0"/>
    </xf>
    <xf numFmtId="169" fontId="26" fillId="0" borderId="0" xfId="0" applyNumberFormat="1" applyFont="1" applyAlignment="1">
      <alignment/>
    </xf>
    <xf numFmtId="5" fontId="25" fillId="0" borderId="10" xfId="0" applyNumberFormat="1" applyFont="1" applyBorder="1" applyAlignment="1">
      <alignment horizontal="center"/>
    </xf>
    <xf numFmtId="183" fontId="25" fillId="0" borderId="10" xfId="0" applyNumberFormat="1" applyFont="1" applyBorder="1" applyAlignment="1">
      <alignment horizontal="center"/>
    </xf>
    <xf numFmtId="5" fontId="26" fillId="0" borderId="10" xfId="0" applyNumberFormat="1" applyFont="1" applyBorder="1" applyAlignment="1">
      <alignment/>
    </xf>
    <xf numFmtId="0" fontId="25" fillId="33" borderId="0" xfId="0" applyFont="1" applyFill="1" applyAlignment="1">
      <alignment horizontal="center"/>
    </xf>
    <xf numFmtId="37" fontId="26" fillId="0" borderId="0" xfId="0" applyNumberFormat="1" applyFont="1" applyAlignment="1">
      <alignment horizontal="right"/>
    </xf>
    <xf numFmtId="37" fontId="26" fillId="0" borderId="0" xfId="0" applyNumberFormat="1" applyFont="1" applyAlignment="1" applyProtection="1">
      <alignment/>
      <protection locked="0"/>
    </xf>
    <xf numFmtId="37" fontId="26" fillId="33" borderId="0" xfId="0" applyNumberFormat="1" applyFont="1" applyFill="1" applyAlignment="1">
      <alignment horizontal="right"/>
    </xf>
    <xf numFmtId="37" fontId="26" fillId="0" borderId="0" xfId="0" applyNumberFormat="1" applyFont="1" applyFill="1" applyAlignment="1" applyProtection="1">
      <alignment/>
      <protection locked="0"/>
    </xf>
    <xf numFmtId="37" fontId="26" fillId="33" borderId="0" xfId="0" applyNumberFormat="1" applyFont="1" applyFill="1" applyAlignment="1">
      <alignment/>
    </xf>
    <xf numFmtId="37" fontId="26" fillId="0" borderId="0" xfId="0" applyNumberFormat="1" applyFont="1" applyAlignment="1">
      <alignment/>
    </xf>
    <xf numFmtId="0" fontId="25" fillId="0" borderId="0" xfId="0" applyFont="1" applyFill="1" applyAlignment="1">
      <alignment horizontal="centerContinuous"/>
    </xf>
    <xf numFmtId="0" fontId="26" fillId="0" borderId="0" xfId="0" applyFont="1" applyFill="1" applyAlignment="1">
      <alignment horizontal="centerContinuous"/>
    </xf>
    <xf numFmtId="0" fontId="46" fillId="0" borderId="0" xfId="0" applyFont="1" applyAlignment="1">
      <alignment horizontal="center"/>
    </xf>
    <xf numFmtId="0" fontId="46" fillId="0" borderId="10" xfId="0" applyFont="1" applyBorder="1" applyAlignment="1">
      <alignment horizontal="center"/>
    </xf>
    <xf numFmtId="183" fontId="46" fillId="0" borderId="10" xfId="0" applyNumberFormat="1" applyFont="1" applyBorder="1" applyAlignment="1">
      <alignment horizontal="center"/>
    </xf>
    <xf numFmtId="0" fontId="46" fillId="33" borderId="0" xfId="0" applyFont="1" applyFill="1" applyAlignment="1">
      <alignment horizontal="left"/>
    </xf>
    <xf numFmtId="185" fontId="46" fillId="33" borderId="0" xfId="0" applyNumberFormat="1" applyFont="1" applyFill="1" applyAlignment="1">
      <alignment/>
    </xf>
    <xf numFmtId="185" fontId="0" fillId="33" borderId="0" xfId="50" applyNumberFormat="1" applyFont="1" applyFill="1" applyAlignment="1">
      <alignment/>
    </xf>
    <xf numFmtId="185" fontId="0" fillId="0" borderId="0" xfId="50" applyNumberFormat="1" applyFont="1" applyAlignment="1">
      <alignment/>
    </xf>
    <xf numFmtId="185" fontId="46" fillId="0" borderId="0" xfId="0" applyNumberFormat="1" applyFont="1" applyAlignment="1">
      <alignment/>
    </xf>
    <xf numFmtId="0" fontId="25" fillId="33" borderId="0" xfId="0" applyFont="1" applyFill="1" applyAlignment="1">
      <alignment/>
    </xf>
    <xf numFmtId="0" fontId="46" fillId="33" borderId="0" xfId="0" applyFont="1" applyFill="1" applyAlignment="1">
      <alignment/>
    </xf>
    <xf numFmtId="0" fontId="26" fillId="0" borderId="0" xfId="0" applyFont="1" applyAlignment="1">
      <alignment horizontal="left"/>
    </xf>
    <xf numFmtId="0" fontId="46" fillId="0" borderId="0" xfId="0" applyFont="1" applyAlignment="1">
      <alignment/>
    </xf>
    <xf numFmtId="185" fontId="46" fillId="0" borderId="12" xfId="0" applyNumberFormat="1" applyFont="1" applyBorder="1" applyAlignment="1">
      <alignment/>
    </xf>
    <xf numFmtId="0" fontId="25" fillId="0" borderId="0" xfId="0" applyFont="1" applyFill="1" applyAlignment="1">
      <alignment/>
    </xf>
    <xf numFmtId="37" fontId="26" fillId="0" borderId="0" xfId="0" applyNumberFormat="1" applyFont="1" applyFill="1" applyAlignment="1">
      <alignment horizontal="right"/>
    </xf>
    <xf numFmtId="0" fontId="28" fillId="0" borderId="0" xfId="0" applyFont="1" applyAlignment="1">
      <alignment vertical="top"/>
    </xf>
    <xf numFmtId="0" fontId="6" fillId="0" borderId="0" xfId="0" applyFont="1" applyAlignment="1">
      <alignment vertical="top"/>
    </xf>
    <xf numFmtId="0" fontId="0" fillId="0" borderId="0" xfId="0" applyAlignment="1">
      <alignment/>
    </xf>
    <xf numFmtId="0" fontId="26" fillId="33" borderId="10" xfId="0" applyFont="1" applyFill="1" applyBorder="1" applyAlignment="1">
      <alignment horizontal="center"/>
    </xf>
    <xf numFmtId="37" fontId="26" fillId="33" borderId="10" xfId="0" applyNumberFormat="1" applyFont="1" applyFill="1" applyBorder="1" applyAlignment="1">
      <alignment horizontal="right"/>
    </xf>
    <xf numFmtId="37" fontId="26" fillId="0" borderId="10" xfId="0" applyNumberFormat="1" applyFont="1" applyFill="1" applyBorder="1" applyAlignment="1" applyProtection="1">
      <alignment/>
      <protection locked="0"/>
    </xf>
    <xf numFmtId="0" fontId="26" fillId="0" borderId="13" xfId="0" applyFont="1" applyBorder="1" applyAlignment="1">
      <alignment horizontal="center"/>
    </xf>
    <xf numFmtId="37" fontId="26" fillId="0" borderId="13" xfId="0" applyNumberFormat="1" applyFont="1" applyBorder="1" applyAlignment="1">
      <alignment horizontal="right"/>
    </xf>
    <xf numFmtId="37" fontId="26" fillId="0" borderId="13" xfId="0" applyNumberFormat="1" applyFont="1" applyFill="1" applyBorder="1" applyAlignment="1" applyProtection="1">
      <alignment/>
      <protection locked="0"/>
    </xf>
    <xf numFmtId="186" fontId="26" fillId="0" borderId="0" xfId="0" applyNumberFormat="1" applyFont="1" applyAlignment="1">
      <alignment horizontal="right"/>
    </xf>
    <xf numFmtId="187" fontId="25" fillId="0" borderId="0" xfId="0" applyNumberFormat="1" applyFont="1" applyAlignment="1">
      <alignment horizontal="left"/>
    </xf>
    <xf numFmtId="186" fontId="25" fillId="0" borderId="0" xfId="0" applyNumberFormat="1" applyFont="1" applyAlignment="1">
      <alignment horizontal="right"/>
    </xf>
    <xf numFmtId="186" fontId="25" fillId="0" borderId="0" xfId="0" applyNumberFormat="1" applyFont="1" applyAlignment="1">
      <alignment horizontal="center"/>
    </xf>
    <xf numFmtId="188" fontId="25" fillId="0" borderId="0" xfId="0" applyNumberFormat="1" applyFont="1" applyAlignment="1">
      <alignment horizontal="right"/>
    </xf>
    <xf numFmtId="10" fontId="26" fillId="0" borderId="0" xfId="0" applyNumberFormat="1" applyFont="1" applyAlignment="1">
      <alignment horizontal="right"/>
    </xf>
    <xf numFmtId="10" fontId="25" fillId="0" borderId="0" xfId="0" applyNumberFormat="1" applyFont="1" applyAlignment="1">
      <alignment horizontal="left"/>
    </xf>
    <xf numFmtId="5" fontId="26" fillId="0" borderId="0" xfId="0" applyNumberFormat="1" applyFont="1" applyAlignment="1">
      <alignment horizontal="right"/>
    </xf>
    <xf numFmtId="0" fontId="26" fillId="0" borderId="0" xfId="0" applyFont="1" applyAlignment="1">
      <alignment horizontal="right"/>
    </xf>
    <xf numFmtId="189" fontId="26" fillId="0" borderId="0" xfId="0" applyNumberFormat="1" applyFont="1" applyAlignment="1">
      <alignment horizontal="center"/>
    </xf>
    <xf numFmtId="5" fontId="26" fillId="0" borderId="0" xfId="0" applyNumberFormat="1" applyFont="1" applyAlignment="1">
      <alignment horizontal="center"/>
    </xf>
    <xf numFmtId="190" fontId="26" fillId="0" borderId="0" xfId="0" applyNumberFormat="1" applyFont="1" applyAlignment="1">
      <alignment horizontal="right"/>
    </xf>
    <xf numFmtId="191" fontId="26" fillId="0" borderId="0" xfId="0" applyNumberFormat="1" applyFont="1" applyAlignment="1">
      <alignment horizontal="right"/>
    </xf>
    <xf numFmtId="186" fontId="26" fillId="0" borderId="0" xfId="0" applyNumberFormat="1" applyFont="1" applyAlignment="1">
      <alignment horizontal="left"/>
    </xf>
    <xf numFmtId="5" fontId="48" fillId="0" borderId="0" xfId="50" applyNumberFormat="1" applyFont="1" applyAlignment="1">
      <alignment/>
    </xf>
    <xf numFmtId="8" fontId="26" fillId="0" borderId="0" xfId="50" applyFont="1" applyAlignment="1">
      <alignment horizontal="right"/>
    </xf>
    <xf numFmtId="8" fontId="26" fillId="0" borderId="0" xfId="50" applyFont="1" applyFill="1" applyAlignment="1">
      <alignment horizontal="right"/>
    </xf>
    <xf numFmtId="185" fontId="0" fillId="0" borderId="0" xfId="0" applyNumberFormat="1" applyAlignment="1">
      <alignment/>
    </xf>
    <xf numFmtId="185" fontId="0" fillId="0" borderId="0" xfId="0" applyNumberFormat="1" applyFill="1" applyAlignment="1">
      <alignment/>
    </xf>
    <xf numFmtId="0" fontId="0" fillId="0" borderId="0" xfId="0" applyFill="1" applyAlignment="1">
      <alignment/>
    </xf>
    <xf numFmtId="0" fontId="46" fillId="0" borderId="0" xfId="0" applyFont="1" applyAlignment="1">
      <alignment horizontal="center"/>
    </xf>
    <xf numFmtId="0" fontId="26" fillId="0" borderId="0" xfId="0" applyFont="1" applyAlignment="1">
      <alignment horizontal="left" vertical="top" wrapText="1"/>
    </xf>
    <xf numFmtId="0" fontId="28" fillId="0" borderId="0" xfId="0" applyFont="1" applyAlignment="1">
      <alignment vertical="top" wrapText="1"/>
    </xf>
    <xf numFmtId="0" fontId="6" fillId="0" borderId="0" xfId="0" applyFont="1" applyAlignment="1">
      <alignment vertical="top" wrapText="1"/>
    </xf>
    <xf numFmtId="0" fontId="25" fillId="0" borderId="0" xfId="0" applyFont="1" applyAlignment="1">
      <alignment horizontal="center"/>
    </xf>
    <xf numFmtId="0" fontId="0" fillId="0" borderId="0" xfId="0" applyAlignment="1">
      <alignment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6"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3" xfId="62"/>
    <cellStyle name="Normal 3 2" xfId="63"/>
    <cellStyle name="Normal 4" xfId="64"/>
    <cellStyle name="Normal 5" xfId="65"/>
    <cellStyle name="Normal 6" xfId="66"/>
    <cellStyle name="Normal 7" xfId="67"/>
    <cellStyle name="Normal2" xfId="68"/>
    <cellStyle name="Note" xfId="69"/>
    <cellStyle name="Note 2" xfId="70"/>
    <cellStyle name="Output" xfId="71"/>
    <cellStyle name="Percent" xfId="72"/>
    <cellStyle name="Percent 2" xfId="73"/>
    <cellStyle name="Percent 3" xfId="74"/>
    <cellStyle name="Percent 4"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0"/>
  <sheetViews>
    <sheetView tabSelected="1" zoomScalePageLayoutView="0" workbookViewId="0" topLeftCell="A1">
      <selection activeCell="A1" sqref="A1:N1"/>
    </sheetView>
  </sheetViews>
  <sheetFormatPr defaultColWidth="9.00390625" defaultRowHeight="12.75"/>
  <cols>
    <col min="1" max="1" width="40.125" style="0" bestFit="1" customWidth="1"/>
    <col min="2" max="2" width="12.625" style="0" customWidth="1"/>
    <col min="3" max="14" width="11.625" style="0" bestFit="1" customWidth="1"/>
    <col min="16" max="16" width="10.375" style="0" customWidth="1"/>
  </cols>
  <sheetData>
    <row r="1" spans="1:14" ht="15">
      <c r="A1" s="93" t="s">
        <v>1</v>
      </c>
      <c r="B1" s="93"/>
      <c r="C1" s="93"/>
      <c r="D1" s="93"/>
      <c r="E1" s="93"/>
      <c r="F1" s="93"/>
      <c r="G1" s="93"/>
      <c r="H1" s="93"/>
      <c r="I1" s="93"/>
      <c r="J1" s="93"/>
      <c r="K1" s="93"/>
      <c r="L1" s="93"/>
      <c r="M1" s="93"/>
      <c r="N1" s="93"/>
    </row>
    <row r="2" spans="1:14" ht="15">
      <c r="A2" s="93" t="s">
        <v>46</v>
      </c>
      <c r="B2" s="93"/>
      <c r="C2" s="93"/>
      <c r="D2" s="93"/>
      <c r="E2" s="93"/>
      <c r="F2" s="93"/>
      <c r="G2" s="93"/>
      <c r="H2" s="93"/>
      <c r="I2" s="93"/>
      <c r="J2" s="93"/>
      <c r="K2" s="93"/>
      <c r="L2" s="93"/>
      <c r="M2" s="93"/>
      <c r="N2" s="93"/>
    </row>
    <row r="3" spans="1:14" ht="15">
      <c r="A3" s="93" t="s">
        <v>38</v>
      </c>
      <c r="B3" s="93"/>
      <c r="C3" s="93"/>
      <c r="D3" s="93"/>
      <c r="E3" s="93"/>
      <c r="F3" s="93"/>
      <c r="G3" s="93"/>
      <c r="H3" s="93"/>
      <c r="I3" s="93"/>
      <c r="J3" s="93"/>
      <c r="K3" s="93"/>
      <c r="L3" s="93"/>
      <c r="M3" s="93"/>
      <c r="N3" s="93"/>
    </row>
    <row r="4" spans="1:2" ht="15">
      <c r="A4" s="49"/>
      <c r="B4" s="90"/>
    </row>
    <row r="5" spans="2:14" ht="15">
      <c r="B5" s="50" t="s">
        <v>0</v>
      </c>
      <c r="C5" s="51">
        <v>42004</v>
      </c>
      <c r="D5" s="51">
        <v>42035</v>
      </c>
      <c r="E5" s="51">
        <v>42063</v>
      </c>
      <c r="F5" s="51">
        <v>42094</v>
      </c>
      <c r="G5" s="51">
        <v>42124</v>
      </c>
      <c r="H5" s="51">
        <v>42155</v>
      </c>
      <c r="I5" s="51">
        <v>42185</v>
      </c>
      <c r="J5" s="51">
        <v>42216</v>
      </c>
      <c r="K5" s="51">
        <v>42247</v>
      </c>
      <c r="L5" s="51">
        <v>42277</v>
      </c>
      <c r="M5" s="51">
        <v>42308</v>
      </c>
      <c r="N5" s="51">
        <v>42338</v>
      </c>
    </row>
    <row r="6" spans="1:16" ht="15">
      <c r="A6" s="52" t="s">
        <v>47</v>
      </c>
      <c r="B6" s="53"/>
      <c r="C6" s="54"/>
      <c r="D6" s="54"/>
      <c r="E6" s="54"/>
      <c r="F6" s="54"/>
      <c r="G6" s="54"/>
      <c r="H6" s="54"/>
      <c r="I6" s="54"/>
      <c r="J6" s="54"/>
      <c r="K6" s="54"/>
      <c r="L6" s="54"/>
      <c r="M6" s="54"/>
      <c r="N6" s="54"/>
      <c r="O6" s="55"/>
      <c r="P6" s="92"/>
    </row>
    <row r="7" spans="1:15" ht="15">
      <c r="A7" s="3" t="s">
        <v>48</v>
      </c>
      <c r="B7" s="56">
        <f aca="true" t="shared" si="0" ref="B7:B39">SUM(C7:N7)</f>
        <v>5473825.48</v>
      </c>
      <c r="C7" s="55">
        <v>377615.41</v>
      </c>
      <c r="D7" s="55">
        <v>638828.23</v>
      </c>
      <c r="E7" s="55">
        <v>969915.53</v>
      </c>
      <c r="F7" s="55">
        <v>373011.32</v>
      </c>
      <c r="G7" s="55">
        <v>179920.73</v>
      </c>
      <c r="H7" s="55">
        <v>589601.8500000001</v>
      </c>
      <c r="I7" s="55">
        <v>355285.01</v>
      </c>
      <c r="J7" s="55">
        <v>306341.39999999997</v>
      </c>
      <c r="K7" s="55">
        <v>185404.12000000005</v>
      </c>
      <c r="L7" s="55">
        <v>212053.30999999997</v>
      </c>
      <c r="M7" s="55">
        <v>508468.9400000001</v>
      </c>
      <c r="N7" s="55">
        <v>777379.63</v>
      </c>
      <c r="O7" s="55"/>
    </row>
    <row r="8" spans="1:15" ht="15">
      <c r="A8" s="3" t="s">
        <v>49</v>
      </c>
      <c r="B8" s="56">
        <f t="shared" si="0"/>
        <v>6412679.060000001</v>
      </c>
      <c r="C8" s="55">
        <v>513164.24</v>
      </c>
      <c r="D8" s="55">
        <v>519984.13</v>
      </c>
      <c r="E8" s="55">
        <v>521631.74</v>
      </c>
      <c r="F8" s="55">
        <v>518842.91000000003</v>
      </c>
      <c r="G8" s="55">
        <v>521947.63</v>
      </c>
      <c r="H8" s="55">
        <v>528606.87</v>
      </c>
      <c r="I8" s="55">
        <v>536709.21</v>
      </c>
      <c r="J8" s="55">
        <v>541174.88</v>
      </c>
      <c r="K8" s="55">
        <v>546184.86</v>
      </c>
      <c r="L8" s="55">
        <v>551666.86</v>
      </c>
      <c r="M8" s="55">
        <v>558777.1599999999</v>
      </c>
      <c r="N8" s="55">
        <v>553988.57</v>
      </c>
      <c r="O8" s="55"/>
    </row>
    <row r="9" spans="1:15" ht="15">
      <c r="A9" s="3" t="s">
        <v>50</v>
      </c>
      <c r="B9" s="56">
        <f t="shared" si="0"/>
        <v>32160</v>
      </c>
      <c r="C9" s="55">
        <v>2680</v>
      </c>
      <c r="D9" s="55">
        <v>2680</v>
      </c>
      <c r="E9" s="55">
        <v>2680</v>
      </c>
      <c r="F9" s="55">
        <v>2680</v>
      </c>
      <c r="G9" s="55">
        <v>2680</v>
      </c>
      <c r="H9" s="55">
        <v>2680</v>
      </c>
      <c r="I9" s="55">
        <v>2680</v>
      </c>
      <c r="J9" s="55">
        <v>2680</v>
      </c>
      <c r="K9" s="55">
        <v>2680</v>
      </c>
      <c r="L9" s="55">
        <v>2680</v>
      </c>
      <c r="M9" s="55">
        <v>2680</v>
      </c>
      <c r="N9" s="55">
        <v>2680</v>
      </c>
      <c r="O9" s="55"/>
    </row>
    <row r="10" spans="1:15" ht="15">
      <c r="A10" s="3" t="s">
        <v>45</v>
      </c>
      <c r="B10" s="56">
        <f t="shared" si="0"/>
        <v>10800</v>
      </c>
      <c r="C10" s="55">
        <v>900</v>
      </c>
      <c r="D10" s="55">
        <v>900</v>
      </c>
      <c r="E10" s="55">
        <v>900</v>
      </c>
      <c r="F10" s="55">
        <v>900</v>
      </c>
      <c r="G10" s="55">
        <v>900</v>
      </c>
      <c r="H10" s="55">
        <v>900</v>
      </c>
      <c r="I10" s="55">
        <v>900</v>
      </c>
      <c r="J10" s="55">
        <v>900</v>
      </c>
      <c r="K10" s="55">
        <v>900</v>
      </c>
      <c r="L10" s="55">
        <v>900</v>
      </c>
      <c r="M10" s="55">
        <v>900</v>
      </c>
      <c r="N10" s="55">
        <v>900</v>
      </c>
      <c r="O10" s="55"/>
    </row>
    <row r="11" spans="1:15" ht="15">
      <c r="A11" s="3" t="s">
        <v>51</v>
      </c>
      <c r="B11" s="56">
        <f t="shared" si="0"/>
        <v>27567.13</v>
      </c>
      <c r="C11" s="55">
        <v>2291.2200000000003</v>
      </c>
      <c r="D11" s="55">
        <v>2291.2200000000003</v>
      </c>
      <c r="E11" s="55">
        <v>2291.2200000000003</v>
      </c>
      <c r="F11" s="55">
        <v>2291.2200000000003</v>
      </c>
      <c r="G11" s="55">
        <v>2291.2200000000003</v>
      </c>
      <c r="H11" s="55">
        <v>2323.8100000000004</v>
      </c>
      <c r="I11" s="55">
        <v>2280.3700000000003</v>
      </c>
      <c r="J11" s="55">
        <v>2301.3700000000003</v>
      </c>
      <c r="K11" s="55">
        <v>2301.3700000000003</v>
      </c>
      <c r="L11" s="55">
        <v>2301.3700000000003</v>
      </c>
      <c r="M11" s="55">
        <v>2301.3700000000003</v>
      </c>
      <c r="N11" s="55">
        <v>2301.3700000000003</v>
      </c>
      <c r="O11" s="55"/>
    </row>
    <row r="12" spans="1:15" ht="15">
      <c r="A12" s="3" t="s">
        <v>35</v>
      </c>
      <c r="B12" s="56">
        <f t="shared" si="0"/>
        <v>28800</v>
      </c>
      <c r="C12" s="55">
        <v>2400</v>
      </c>
      <c r="D12" s="55">
        <v>2400</v>
      </c>
      <c r="E12" s="55">
        <v>2400</v>
      </c>
      <c r="F12" s="55">
        <v>2400</v>
      </c>
      <c r="G12" s="55">
        <v>2400</v>
      </c>
      <c r="H12" s="55">
        <v>2400</v>
      </c>
      <c r="I12" s="55">
        <v>2400</v>
      </c>
      <c r="J12" s="55">
        <v>2400</v>
      </c>
      <c r="K12" s="55">
        <v>2400</v>
      </c>
      <c r="L12" s="55">
        <v>2400</v>
      </c>
      <c r="M12" s="55">
        <v>2400</v>
      </c>
      <c r="N12" s="55">
        <v>2400</v>
      </c>
      <c r="O12" s="55"/>
    </row>
    <row r="13" spans="1:16" ht="15">
      <c r="A13" s="3" t="s">
        <v>52</v>
      </c>
      <c r="B13" s="56">
        <f t="shared" si="0"/>
        <v>349765</v>
      </c>
      <c r="C13" s="55">
        <v>0</v>
      </c>
      <c r="D13" s="55">
        <v>0</v>
      </c>
      <c r="E13" s="55">
        <v>44352</v>
      </c>
      <c r="F13" s="55">
        <v>44352</v>
      </c>
      <c r="G13" s="55">
        <v>43211</v>
      </c>
      <c r="H13" s="55">
        <v>43570</v>
      </c>
      <c r="I13" s="55">
        <v>43570</v>
      </c>
      <c r="J13" s="55">
        <v>43570</v>
      </c>
      <c r="K13" s="55">
        <v>43570</v>
      </c>
      <c r="L13" s="55">
        <v>43570</v>
      </c>
      <c r="M13" s="55">
        <v>0</v>
      </c>
      <c r="N13" s="55">
        <v>0</v>
      </c>
      <c r="O13" s="55"/>
      <c r="P13" s="91"/>
    </row>
    <row r="14" spans="1:15" ht="15">
      <c r="A14" s="3" t="s">
        <v>53</v>
      </c>
      <c r="B14" s="56">
        <f t="shared" si="0"/>
        <v>180456</v>
      </c>
      <c r="C14" s="55">
        <v>15038</v>
      </c>
      <c r="D14" s="55">
        <v>15038</v>
      </c>
      <c r="E14" s="55">
        <v>15038</v>
      </c>
      <c r="F14" s="55">
        <v>15038</v>
      </c>
      <c r="G14" s="55">
        <v>15038</v>
      </c>
      <c r="H14" s="55">
        <v>15038</v>
      </c>
      <c r="I14" s="55">
        <v>15038</v>
      </c>
      <c r="J14" s="55">
        <v>15038</v>
      </c>
      <c r="K14" s="55">
        <v>15038</v>
      </c>
      <c r="L14" s="55">
        <v>15038</v>
      </c>
      <c r="M14" s="55">
        <v>15038</v>
      </c>
      <c r="N14" s="55">
        <v>15038</v>
      </c>
      <c r="O14" s="55"/>
    </row>
    <row r="15" spans="1:15" ht="15">
      <c r="A15" s="3" t="s">
        <v>54</v>
      </c>
      <c r="B15" s="56">
        <f t="shared" si="0"/>
        <v>277574</v>
      </c>
      <c r="C15" s="55">
        <v>17205</v>
      </c>
      <c r="D15" s="55">
        <v>17205</v>
      </c>
      <c r="E15" s="55">
        <v>22940</v>
      </c>
      <c r="F15" s="55">
        <v>22940</v>
      </c>
      <c r="G15" s="55">
        <v>22940</v>
      </c>
      <c r="H15" s="55">
        <v>22940</v>
      </c>
      <c r="I15" s="55">
        <v>22940</v>
      </c>
      <c r="J15" s="55">
        <v>22940</v>
      </c>
      <c r="K15" s="55">
        <v>22940</v>
      </c>
      <c r="L15" s="55">
        <v>27528</v>
      </c>
      <c r="M15" s="55">
        <v>27528</v>
      </c>
      <c r="N15" s="55">
        <v>27528</v>
      </c>
      <c r="O15" s="55"/>
    </row>
    <row r="16" spans="1:15" ht="15">
      <c r="A16" s="3" t="s">
        <v>55</v>
      </c>
      <c r="B16" s="56">
        <f t="shared" si="0"/>
        <v>27972.960000000006</v>
      </c>
      <c r="C16" s="55">
        <v>2331.08</v>
      </c>
      <c r="D16" s="55">
        <v>2331.08</v>
      </c>
      <c r="E16" s="55">
        <v>2331.08</v>
      </c>
      <c r="F16" s="55">
        <v>2331.08</v>
      </c>
      <c r="G16" s="55">
        <v>2331.08</v>
      </c>
      <c r="H16" s="55">
        <v>2331.08</v>
      </c>
      <c r="I16" s="55">
        <v>2331.08</v>
      </c>
      <c r="J16" s="55">
        <v>2331.08</v>
      </c>
      <c r="K16" s="55">
        <v>2331.08</v>
      </c>
      <c r="L16" s="55">
        <v>2331.08</v>
      </c>
      <c r="M16" s="55">
        <v>2331.08</v>
      </c>
      <c r="N16" s="55">
        <v>2331.08</v>
      </c>
      <c r="O16" s="55"/>
    </row>
    <row r="17" spans="1:15" ht="15">
      <c r="A17" s="3" t="s">
        <v>56</v>
      </c>
      <c r="B17" s="56">
        <f t="shared" si="0"/>
        <v>9480</v>
      </c>
      <c r="C17" s="55">
        <v>790</v>
      </c>
      <c r="D17" s="55">
        <v>790</v>
      </c>
      <c r="E17" s="55">
        <v>790</v>
      </c>
      <c r="F17" s="55">
        <v>790</v>
      </c>
      <c r="G17" s="55">
        <v>790</v>
      </c>
      <c r="H17" s="55">
        <v>790</v>
      </c>
      <c r="I17" s="55">
        <v>790</v>
      </c>
      <c r="J17" s="55">
        <v>790</v>
      </c>
      <c r="K17" s="55">
        <v>790</v>
      </c>
      <c r="L17" s="55">
        <v>790</v>
      </c>
      <c r="M17" s="55">
        <v>790</v>
      </c>
      <c r="N17" s="55">
        <v>790</v>
      </c>
      <c r="O17" s="55"/>
    </row>
    <row r="18" spans="1:15" ht="15">
      <c r="A18" s="3" t="s">
        <v>57</v>
      </c>
      <c r="B18" s="56">
        <f t="shared" si="0"/>
        <v>6120</v>
      </c>
      <c r="C18" s="55">
        <v>510</v>
      </c>
      <c r="D18" s="55">
        <v>510</v>
      </c>
      <c r="E18" s="55">
        <v>510</v>
      </c>
      <c r="F18" s="55">
        <v>510</v>
      </c>
      <c r="G18" s="55">
        <v>510</v>
      </c>
      <c r="H18" s="55">
        <v>510</v>
      </c>
      <c r="I18" s="55">
        <v>510</v>
      </c>
      <c r="J18" s="55">
        <v>510</v>
      </c>
      <c r="K18" s="55">
        <v>510</v>
      </c>
      <c r="L18" s="55">
        <v>510</v>
      </c>
      <c r="M18" s="55">
        <v>510</v>
      </c>
      <c r="N18" s="55">
        <v>510</v>
      </c>
      <c r="O18" s="55"/>
    </row>
    <row r="19" spans="1:15" ht="15">
      <c r="A19" s="3" t="s">
        <v>58</v>
      </c>
      <c r="B19" s="56">
        <f t="shared" si="0"/>
        <v>603.48</v>
      </c>
      <c r="C19" s="55">
        <v>50.29</v>
      </c>
      <c r="D19" s="55">
        <v>50.29</v>
      </c>
      <c r="E19" s="55">
        <v>50.29</v>
      </c>
      <c r="F19" s="55">
        <v>50.29</v>
      </c>
      <c r="G19" s="55">
        <v>50.29</v>
      </c>
      <c r="H19" s="55">
        <v>50.29</v>
      </c>
      <c r="I19" s="55">
        <v>50.29</v>
      </c>
      <c r="J19" s="55">
        <v>50.29</v>
      </c>
      <c r="K19" s="55">
        <v>50.29</v>
      </c>
      <c r="L19" s="55">
        <v>50.29</v>
      </c>
      <c r="M19" s="55">
        <v>50.29</v>
      </c>
      <c r="N19" s="55">
        <v>50.29</v>
      </c>
      <c r="O19" s="55"/>
    </row>
    <row r="20" spans="1:15" ht="15">
      <c r="A20" s="3" t="s">
        <v>59</v>
      </c>
      <c r="B20" s="56">
        <f t="shared" si="0"/>
        <v>72000</v>
      </c>
      <c r="C20" s="55">
        <v>6000</v>
      </c>
      <c r="D20" s="55">
        <v>6000</v>
      </c>
      <c r="E20" s="55">
        <v>6000</v>
      </c>
      <c r="F20" s="55">
        <v>6000</v>
      </c>
      <c r="G20" s="55">
        <v>6000</v>
      </c>
      <c r="H20" s="55">
        <v>6000</v>
      </c>
      <c r="I20" s="55">
        <v>6000</v>
      </c>
      <c r="J20" s="55">
        <v>6000</v>
      </c>
      <c r="K20" s="55">
        <v>6000</v>
      </c>
      <c r="L20" s="55">
        <v>6000</v>
      </c>
      <c r="M20" s="55">
        <v>6000</v>
      </c>
      <c r="N20" s="55">
        <v>6000</v>
      </c>
      <c r="O20" s="55"/>
    </row>
    <row r="21" spans="1:15" ht="15">
      <c r="A21" s="57" t="s">
        <v>60</v>
      </c>
      <c r="B21" s="53"/>
      <c r="C21" s="54"/>
      <c r="D21" s="54"/>
      <c r="E21" s="54"/>
      <c r="F21" s="54"/>
      <c r="G21" s="54"/>
      <c r="H21" s="54"/>
      <c r="I21" s="54"/>
      <c r="J21" s="54"/>
      <c r="K21" s="54"/>
      <c r="L21" s="54"/>
      <c r="M21" s="54"/>
      <c r="N21" s="54"/>
      <c r="O21" s="55"/>
    </row>
    <row r="22" spans="1:15" ht="15">
      <c r="A22" t="s">
        <v>49</v>
      </c>
      <c r="B22" s="56">
        <f t="shared" si="0"/>
        <v>924000</v>
      </c>
      <c r="C22" s="55">
        <v>77000</v>
      </c>
      <c r="D22" s="55">
        <v>77000</v>
      </c>
      <c r="E22" s="55">
        <v>77000</v>
      </c>
      <c r="F22" s="55">
        <v>77000</v>
      </c>
      <c r="G22" s="55">
        <v>77000</v>
      </c>
      <c r="H22" s="55">
        <v>77000</v>
      </c>
      <c r="I22" s="55">
        <v>77000</v>
      </c>
      <c r="J22" s="55">
        <v>77000</v>
      </c>
      <c r="K22" s="55">
        <v>77000</v>
      </c>
      <c r="L22" s="55">
        <v>77000</v>
      </c>
      <c r="M22" s="55">
        <v>77000</v>
      </c>
      <c r="N22" s="55">
        <v>77000</v>
      </c>
      <c r="O22" s="55"/>
    </row>
    <row r="23" spans="1:15" ht="15">
      <c r="A23" s="58" t="s">
        <v>61</v>
      </c>
      <c r="B23" s="53">
        <f t="shared" si="0"/>
        <v>0</v>
      </c>
      <c r="C23" s="54"/>
      <c r="D23" s="54"/>
      <c r="E23" s="54"/>
      <c r="F23" s="54"/>
      <c r="G23" s="54"/>
      <c r="H23" s="54"/>
      <c r="I23" s="54"/>
      <c r="J23" s="54"/>
      <c r="K23" s="54"/>
      <c r="L23" s="54"/>
      <c r="M23" s="54"/>
      <c r="N23" s="54"/>
      <c r="O23" s="55"/>
    </row>
    <row r="24" spans="1:16" ht="15">
      <c r="A24" t="s">
        <v>62</v>
      </c>
      <c r="B24" s="56">
        <f t="shared" si="0"/>
        <v>8080.919999999999</v>
      </c>
      <c r="C24" s="55">
        <v>673.41</v>
      </c>
      <c r="D24" s="55">
        <v>673.41</v>
      </c>
      <c r="E24" s="55">
        <v>673.41</v>
      </c>
      <c r="F24" s="55">
        <v>673.41</v>
      </c>
      <c r="G24" s="55">
        <v>673.41</v>
      </c>
      <c r="H24" s="55">
        <v>673.41</v>
      </c>
      <c r="I24" s="55">
        <v>673.41</v>
      </c>
      <c r="J24" s="55">
        <v>673.41</v>
      </c>
      <c r="K24" s="55">
        <v>673.41</v>
      </c>
      <c r="L24" s="55">
        <v>673.41</v>
      </c>
      <c r="M24" s="55">
        <v>673.41</v>
      </c>
      <c r="N24" s="55">
        <v>673.41</v>
      </c>
      <c r="O24" s="55"/>
      <c r="P24" s="91"/>
    </row>
    <row r="25" spans="1:15" ht="15">
      <c r="A25" t="s">
        <v>63</v>
      </c>
      <c r="B25" s="56">
        <f t="shared" si="0"/>
        <v>52163.16</v>
      </c>
      <c r="C25" s="55">
        <v>4346.93</v>
      </c>
      <c r="D25" s="55">
        <v>4346.93</v>
      </c>
      <c r="E25" s="55">
        <v>4346.93</v>
      </c>
      <c r="F25" s="55">
        <v>4346.93</v>
      </c>
      <c r="G25" s="55">
        <v>4346.93</v>
      </c>
      <c r="H25" s="55">
        <v>4346.93</v>
      </c>
      <c r="I25" s="55">
        <v>4346.93</v>
      </c>
      <c r="J25" s="55">
        <v>4346.93</v>
      </c>
      <c r="K25" s="55">
        <v>4346.93</v>
      </c>
      <c r="L25" s="55">
        <v>4346.93</v>
      </c>
      <c r="M25" s="55">
        <v>4346.93</v>
      </c>
      <c r="N25" s="55">
        <v>4346.93</v>
      </c>
      <c r="O25" s="55"/>
    </row>
    <row r="26" spans="1:15" ht="15">
      <c r="A26" t="s">
        <v>64</v>
      </c>
      <c r="B26" s="56">
        <f t="shared" si="0"/>
        <v>9089.640000000001</v>
      </c>
      <c r="C26" s="55">
        <v>757.47</v>
      </c>
      <c r="D26" s="55">
        <v>757.47</v>
      </c>
      <c r="E26" s="55">
        <v>757.47</v>
      </c>
      <c r="F26" s="55">
        <v>757.47</v>
      </c>
      <c r="G26" s="55">
        <v>757.47</v>
      </c>
      <c r="H26" s="55">
        <v>757.47</v>
      </c>
      <c r="I26" s="55">
        <v>757.47</v>
      </c>
      <c r="J26" s="55">
        <v>757.47</v>
      </c>
      <c r="K26" s="55">
        <v>757.47</v>
      </c>
      <c r="L26" s="55">
        <v>757.47</v>
      </c>
      <c r="M26" s="55">
        <v>757.47</v>
      </c>
      <c r="N26" s="55">
        <v>757.47</v>
      </c>
      <c r="O26" s="55"/>
    </row>
    <row r="27" spans="1:15" ht="15">
      <c r="A27" t="s">
        <v>65</v>
      </c>
      <c r="B27" s="56">
        <f t="shared" si="0"/>
        <v>0</v>
      </c>
      <c r="C27" s="55"/>
      <c r="D27" s="55"/>
      <c r="E27" s="55"/>
      <c r="F27" s="55"/>
      <c r="G27" s="55"/>
      <c r="H27" s="55"/>
      <c r="I27" s="55"/>
      <c r="J27" s="55"/>
      <c r="K27" s="55"/>
      <c r="L27" s="55"/>
      <c r="M27" s="55"/>
      <c r="N27" s="55"/>
      <c r="O27" s="55"/>
    </row>
    <row r="28" spans="1:15" ht="15">
      <c r="A28" s="58" t="s">
        <v>66</v>
      </c>
      <c r="B28" s="53">
        <f t="shared" si="0"/>
        <v>0</v>
      </c>
      <c r="C28" s="54"/>
      <c r="D28" s="54"/>
      <c r="E28" s="54"/>
      <c r="F28" s="54"/>
      <c r="G28" s="54"/>
      <c r="H28" s="54"/>
      <c r="I28" s="54"/>
      <c r="J28" s="54"/>
      <c r="K28" s="54"/>
      <c r="L28" s="54"/>
      <c r="M28" s="54"/>
      <c r="N28" s="54"/>
      <c r="O28" s="55"/>
    </row>
    <row r="29" spans="1:15" ht="15">
      <c r="A29" s="3" t="s">
        <v>67</v>
      </c>
      <c r="B29" s="56">
        <f t="shared" si="0"/>
        <v>2463879.4299999997</v>
      </c>
      <c r="C29" s="55">
        <v>212164.82</v>
      </c>
      <c r="D29" s="55">
        <v>251025.44999999998</v>
      </c>
      <c r="E29" s="55">
        <v>249591.09</v>
      </c>
      <c r="F29" s="55">
        <v>172556.90999999997</v>
      </c>
      <c r="G29" s="55">
        <v>179288.94</v>
      </c>
      <c r="H29" s="55">
        <v>183445.39</v>
      </c>
      <c r="I29" s="55">
        <v>198703.29000000004</v>
      </c>
      <c r="J29" s="55">
        <v>202098.72</v>
      </c>
      <c r="K29" s="55">
        <v>179687.92</v>
      </c>
      <c r="L29" s="55">
        <v>221927.71999999997</v>
      </c>
      <c r="M29" s="55">
        <v>206820.82</v>
      </c>
      <c r="N29" s="55">
        <v>206568.36</v>
      </c>
      <c r="O29" s="55"/>
    </row>
    <row r="30" spans="1:16" ht="15">
      <c r="A30" s="3" t="s">
        <v>50</v>
      </c>
      <c r="B30" s="56">
        <f t="shared" si="0"/>
        <v>9299.410000000002</v>
      </c>
      <c r="C30" s="55">
        <v>233.63</v>
      </c>
      <c r="D30" s="55">
        <v>261.81</v>
      </c>
      <c r="E30" s="55">
        <v>265.57</v>
      </c>
      <c r="F30" s="55">
        <v>345.75</v>
      </c>
      <c r="G30" s="55">
        <v>1070.43</v>
      </c>
      <c r="H30" s="55">
        <v>1414.3</v>
      </c>
      <c r="I30" s="55">
        <v>1644.17</v>
      </c>
      <c r="J30" s="55">
        <v>1772.57</v>
      </c>
      <c r="K30" s="55">
        <v>1408.03</v>
      </c>
      <c r="L30" s="55">
        <v>360.78</v>
      </c>
      <c r="M30" s="55">
        <v>263.69</v>
      </c>
      <c r="N30" s="55">
        <v>258.68</v>
      </c>
      <c r="O30" s="55"/>
      <c r="P30" s="91"/>
    </row>
    <row r="31" spans="1:16" ht="15">
      <c r="A31" s="3" t="s">
        <v>45</v>
      </c>
      <c r="B31" s="56">
        <f t="shared" si="0"/>
        <v>5747.409999999999</v>
      </c>
      <c r="C31" s="55">
        <v>14.41</v>
      </c>
      <c r="D31" s="55">
        <v>16.29</v>
      </c>
      <c r="E31" s="55">
        <v>15.66</v>
      </c>
      <c r="F31" s="55">
        <v>192.92</v>
      </c>
      <c r="G31" s="55">
        <v>789.2</v>
      </c>
      <c r="H31" s="55">
        <v>993.39</v>
      </c>
      <c r="I31" s="55">
        <v>1284.02</v>
      </c>
      <c r="J31" s="55">
        <v>1455.64</v>
      </c>
      <c r="K31" s="55">
        <v>939.53</v>
      </c>
      <c r="L31" s="55">
        <v>15.03</v>
      </c>
      <c r="M31" s="55">
        <v>15.66</v>
      </c>
      <c r="N31" s="55">
        <v>15.66</v>
      </c>
      <c r="O31" s="55"/>
      <c r="P31" s="91"/>
    </row>
    <row r="32" spans="1:16" ht="15">
      <c r="A32" s="3" t="s">
        <v>35</v>
      </c>
      <c r="B32" s="56">
        <f t="shared" si="0"/>
        <v>6410.070000000001</v>
      </c>
      <c r="C32" s="55">
        <v>1.88</v>
      </c>
      <c r="D32" s="55">
        <v>1.88</v>
      </c>
      <c r="E32" s="55">
        <v>1.88</v>
      </c>
      <c r="F32" s="55">
        <v>747.24</v>
      </c>
      <c r="G32" s="55">
        <v>1102.38</v>
      </c>
      <c r="H32" s="55">
        <v>1234.54</v>
      </c>
      <c r="I32" s="55">
        <v>1119.91</v>
      </c>
      <c r="J32" s="55">
        <v>950.17</v>
      </c>
      <c r="K32" s="55">
        <v>804.23</v>
      </c>
      <c r="L32" s="55">
        <v>442.2</v>
      </c>
      <c r="M32" s="55">
        <v>1.88</v>
      </c>
      <c r="N32" s="55">
        <v>1.88</v>
      </c>
      <c r="O32" s="55"/>
      <c r="P32" s="91"/>
    </row>
    <row r="33" spans="1:16" ht="15">
      <c r="A33" s="59" t="s">
        <v>68</v>
      </c>
      <c r="B33" s="56">
        <f t="shared" si="0"/>
        <v>22548.599999999995</v>
      </c>
      <c r="C33" s="55">
        <v>1879.05</v>
      </c>
      <c r="D33" s="55">
        <v>1879.05</v>
      </c>
      <c r="E33" s="55">
        <v>1879.05</v>
      </c>
      <c r="F33" s="55">
        <v>1879.05</v>
      </c>
      <c r="G33" s="55">
        <v>1879.05</v>
      </c>
      <c r="H33" s="55">
        <v>1879.05</v>
      </c>
      <c r="I33" s="55">
        <v>1879.05</v>
      </c>
      <c r="J33" s="55">
        <v>1879.05</v>
      </c>
      <c r="K33" s="55">
        <v>1879.05</v>
      </c>
      <c r="L33" s="55">
        <v>1879.05</v>
      </c>
      <c r="M33" s="55">
        <v>1879.05</v>
      </c>
      <c r="N33" s="55">
        <v>1879.05</v>
      </c>
      <c r="O33" s="55"/>
      <c r="P33" s="92"/>
    </row>
    <row r="34" spans="1:15" ht="15">
      <c r="A34" s="58" t="s">
        <v>69</v>
      </c>
      <c r="B34" s="53">
        <f t="shared" si="0"/>
        <v>0</v>
      </c>
      <c r="C34" s="54"/>
      <c r="D34" s="54"/>
      <c r="E34" s="54"/>
      <c r="F34" s="54"/>
      <c r="G34" s="54"/>
      <c r="H34" s="54"/>
      <c r="I34" s="54"/>
      <c r="J34" s="54"/>
      <c r="K34" s="54"/>
      <c r="L34" s="54"/>
      <c r="M34" s="54"/>
      <c r="N34" s="54"/>
      <c r="O34" s="55"/>
    </row>
    <row r="35" spans="1:15" ht="15">
      <c r="A35" s="3" t="s">
        <v>50</v>
      </c>
      <c r="B35" s="56">
        <f t="shared" si="0"/>
        <v>87508.92000000003</v>
      </c>
      <c r="C35" s="55">
        <v>7292.41</v>
      </c>
      <c r="D35" s="55">
        <v>7292.41</v>
      </c>
      <c r="E35" s="55">
        <v>7292.41</v>
      </c>
      <c r="F35" s="55">
        <v>7292.41</v>
      </c>
      <c r="G35" s="55">
        <v>7292.41</v>
      </c>
      <c r="H35" s="55">
        <v>7292.41</v>
      </c>
      <c r="I35" s="55">
        <v>7292.41</v>
      </c>
      <c r="J35" s="55">
        <v>7292.41</v>
      </c>
      <c r="K35" s="55">
        <v>7292.41</v>
      </c>
      <c r="L35" s="55">
        <v>7292.41</v>
      </c>
      <c r="M35" s="55">
        <v>7292.41</v>
      </c>
      <c r="N35" s="55">
        <v>7292.41</v>
      </c>
      <c r="O35" s="55"/>
    </row>
    <row r="36" spans="1:15" ht="15">
      <c r="A36" s="3" t="s">
        <v>45</v>
      </c>
      <c r="B36" s="56">
        <f t="shared" si="0"/>
        <v>50780.87999999998</v>
      </c>
      <c r="C36" s="55">
        <v>4231.74</v>
      </c>
      <c r="D36" s="55">
        <v>4231.74</v>
      </c>
      <c r="E36" s="55">
        <v>4231.74</v>
      </c>
      <c r="F36" s="55">
        <v>4231.74</v>
      </c>
      <c r="G36" s="55">
        <v>4231.74</v>
      </c>
      <c r="H36" s="55">
        <v>4231.74</v>
      </c>
      <c r="I36" s="55">
        <v>4231.74</v>
      </c>
      <c r="J36" s="55">
        <v>4231.74</v>
      </c>
      <c r="K36" s="55">
        <v>4231.74</v>
      </c>
      <c r="L36" s="55">
        <v>4231.74</v>
      </c>
      <c r="M36" s="55">
        <v>4231.74</v>
      </c>
      <c r="N36" s="55">
        <v>4231.74</v>
      </c>
      <c r="O36" s="55"/>
    </row>
    <row r="37" spans="1:15" ht="15">
      <c r="A37" s="3" t="s">
        <v>35</v>
      </c>
      <c r="B37" s="56">
        <f t="shared" si="0"/>
        <v>19990.43999999999</v>
      </c>
      <c r="C37" s="55">
        <v>1665.87</v>
      </c>
      <c r="D37" s="55">
        <v>1665.87</v>
      </c>
      <c r="E37" s="55">
        <v>1665.87</v>
      </c>
      <c r="F37" s="55">
        <v>1665.87</v>
      </c>
      <c r="G37" s="55">
        <v>1665.87</v>
      </c>
      <c r="H37" s="55">
        <v>1665.87</v>
      </c>
      <c r="I37" s="55">
        <v>1665.87</v>
      </c>
      <c r="J37" s="55">
        <v>1665.87</v>
      </c>
      <c r="K37" s="55">
        <v>1665.87</v>
      </c>
      <c r="L37" s="55">
        <v>1665.87</v>
      </c>
      <c r="M37" s="55">
        <v>1665.87</v>
      </c>
      <c r="N37" s="55">
        <v>1665.87</v>
      </c>
      <c r="O37" s="55"/>
    </row>
    <row r="38" spans="1:15" ht="15">
      <c r="A38" s="58" t="s">
        <v>70</v>
      </c>
      <c r="B38" s="53">
        <f t="shared" si="0"/>
        <v>0</v>
      </c>
      <c r="C38" s="54"/>
      <c r="D38" s="54"/>
      <c r="E38" s="54"/>
      <c r="F38" s="54"/>
      <c r="G38" s="54"/>
      <c r="H38" s="54"/>
      <c r="I38" s="54"/>
      <c r="J38" s="54"/>
      <c r="K38" s="54"/>
      <c r="L38" s="54"/>
      <c r="M38" s="54"/>
      <c r="N38" s="54"/>
      <c r="O38" s="55"/>
    </row>
    <row r="39" spans="1:15" ht="15">
      <c r="A39" t="s">
        <v>49</v>
      </c>
      <c r="B39" s="56">
        <f t="shared" si="0"/>
        <v>1679676</v>
      </c>
      <c r="C39" s="55">
        <v>139973</v>
      </c>
      <c r="D39" s="55">
        <v>139973</v>
      </c>
      <c r="E39" s="55">
        <v>139973</v>
      </c>
      <c r="F39" s="55">
        <v>139973</v>
      </c>
      <c r="G39" s="55">
        <v>139973</v>
      </c>
      <c r="H39" s="55">
        <v>139973</v>
      </c>
      <c r="I39" s="55">
        <v>139973</v>
      </c>
      <c r="J39" s="55">
        <v>139973</v>
      </c>
      <c r="K39" s="55">
        <v>139973</v>
      </c>
      <c r="L39" s="55">
        <v>139973</v>
      </c>
      <c r="M39" s="55">
        <v>139973</v>
      </c>
      <c r="N39" s="55">
        <v>139973</v>
      </c>
      <c r="O39" s="55"/>
    </row>
    <row r="40" spans="1:14" ht="15.75" thickBot="1">
      <c r="A40" s="60" t="s">
        <v>0</v>
      </c>
      <c r="B40" s="61">
        <f>SUM(B6:B39)</f>
        <v>18248977.990000006</v>
      </c>
      <c r="C40" s="61">
        <f>SUM(C6:C39)</f>
        <v>1391209.8599999996</v>
      </c>
      <c r="D40" s="61">
        <f aca="true" t="shared" si="1" ref="D40:N40">SUM(D6:D39)</f>
        <v>1698133.2599999998</v>
      </c>
      <c r="E40" s="61">
        <f t="shared" si="1"/>
        <v>2079523.94</v>
      </c>
      <c r="F40" s="61">
        <f t="shared" si="1"/>
        <v>1403799.5199999996</v>
      </c>
      <c r="G40" s="61">
        <f t="shared" si="1"/>
        <v>1221080.7799999998</v>
      </c>
      <c r="H40" s="61">
        <f t="shared" si="1"/>
        <v>1642649.4000000001</v>
      </c>
      <c r="I40" s="61">
        <f t="shared" si="1"/>
        <v>1432055.2299999997</v>
      </c>
      <c r="J40" s="61">
        <f t="shared" si="1"/>
        <v>1391124</v>
      </c>
      <c r="K40" s="61">
        <f t="shared" si="1"/>
        <v>1251759.31</v>
      </c>
      <c r="L40" s="61">
        <f t="shared" si="1"/>
        <v>1328384.52</v>
      </c>
      <c r="M40" s="61">
        <f t="shared" si="1"/>
        <v>1572696.77</v>
      </c>
      <c r="N40" s="61">
        <f t="shared" si="1"/>
        <v>1836561.3999999997</v>
      </c>
    </row>
    <row r="41" ht="13.5" thickTop="1"/>
  </sheetData>
  <sheetProtection/>
  <mergeCells count="3">
    <mergeCell ref="A1:N1"/>
    <mergeCell ref="A2:N2"/>
    <mergeCell ref="A3:N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38"/>
  <sheetViews>
    <sheetView workbookViewId="0" topLeftCell="A4">
      <selection activeCell="A1" sqref="A1"/>
    </sheetView>
  </sheetViews>
  <sheetFormatPr defaultColWidth="11.375" defaultRowHeight="12.75"/>
  <cols>
    <col min="1" max="1" width="20.75390625" style="3" customWidth="1"/>
    <col min="2" max="2" width="11.375" style="3" customWidth="1"/>
    <col min="3" max="3" width="12.625" style="3" customWidth="1"/>
    <col min="4" max="4" width="11.75390625" style="3" customWidth="1"/>
    <col min="5" max="5" width="10.625" style="3" customWidth="1"/>
    <col min="6" max="7" width="12.00390625" style="3" bestFit="1" customWidth="1"/>
    <col min="8" max="8" width="11.00390625" style="3" bestFit="1" customWidth="1"/>
    <col min="9" max="10" width="10.375" style="3" bestFit="1" customWidth="1"/>
    <col min="11" max="11" width="11.00390625" style="3" bestFit="1" customWidth="1"/>
    <col min="12" max="12" width="10.25390625" style="3" customWidth="1"/>
    <col min="13" max="14" width="11.375" style="3" bestFit="1" customWidth="1"/>
    <col min="15" max="15" width="4.00390625" style="3" customWidth="1"/>
    <col min="16" max="16384" width="11.375" style="3" customWidth="1"/>
  </cols>
  <sheetData>
    <row r="1" spans="1:14" ht="15">
      <c r="A1" s="1" t="s">
        <v>1</v>
      </c>
      <c r="B1" s="2"/>
      <c r="C1" s="2"/>
      <c r="D1" s="2"/>
      <c r="E1" s="2"/>
      <c r="F1" s="2"/>
      <c r="G1" s="2"/>
      <c r="H1" s="2"/>
      <c r="I1" s="2"/>
      <c r="J1" s="2"/>
      <c r="K1" s="2"/>
      <c r="L1" s="2"/>
      <c r="M1" s="2"/>
      <c r="N1" s="2"/>
    </row>
    <row r="2" spans="1:14" ht="15">
      <c r="A2" s="1" t="s">
        <v>19</v>
      </c>
      <c r="B2" s="2"/>
      <c r="C2" s="2"/>
      <c r="D2" s="2"/>
      <c r="E2" s="2"/>
      <c r="F2" s="2"/>
      <c r="G2" s="2"/>
      <c r="H2" s="2"/>
      <c r="I2" s="2"/>
      <c r="J2" s="2"/>
      <c r="K2" s="2"/>
      <c r="L2" s="2"/>
      <c r="M2" s="2"/>
      <c r="N2" s="2"/>
    </row>
    <row r="3" spans="1:14" ht="15">
      <c r="A3" s="1" t="s">
        <v>15</v>
      </c>
      <c r="B3" s="2"/>
      <c r="C3" s="2"/>
      <c r="D3" s="2"/>
      <c r="E3" s="2"/>
      <c r="F3" s="2"/>
      <c r="G3" s="2"/>
      <c r="H3" s="2"/>
      <c r="I3" s="2"/>
      <c r="J3" s="2"/>
      <c r="K3" s="2"/>
      <c r="L3" s="2"/>
      <c r="M3" s="2"/>
      <c r="N3" s="2"/>
    </row>
    <row r="4" spans="1:14" ht="15">
      <c r="A4" s="4"/>
      <c r="B4" s="5"/>
      <c r="C4" s="6"/>
      <c r="D4" s="6"/>
      <c r="E4" s="6"/>
      <c r="F4" s="6"/>
      <c r="G4" s="6"/>
      <c r="H4" s="6"/>
      <c r="I4" s="6"/>
      <c r="J4" s="6"/>
      <c r="K4" s="6"/>
      <c r="L4" s="6"/>
      <c r="M4" s="6"/>
      <c r="N4" s="6"/>
    </row>
    <row r="5" spans="1:14" ht="15">
      <c r="A5" s="18" t="s">
        <v>39</v>
      </c>
      <c r="B5" s="7" t="s">
        <v>0</v>
      </c>
      <c r="C5" s="8" t="s">
        <v>13</v>
      </c>
      <c r="D5" s="8" t="s">
        <v>7</v>
      </c>
      <c r="E5" s="8" t="s">
        <v>8</v>
      </c>
      <c r="F5" s="8" t="s">
        <v>9</v>
      </c>
      <c r="G5" s="8" t="s">
        <v>10</v>
      </c>
      <c r="H5" s="8" t="s">
        <v>11</v>
      </c>
      <c r="I5" s="8" t="s">
        <v>12</v>
      </c>
      <c r="J5" s="8" t="s">
        <v>2</v>
      </c>
      <c r="K5" s="8" t="s">
        <v>3</v>
      </c>
      <c r="L5" s="8" t="s">
        <v>4</v>
      </c>
      <c r="M5" s="8" t="s">
        <v>5</v>
      </c>
      <c r="N5" s="8" t="s">
        <v>6</v>
      </c>
    </row>
    <row r="6" spans="1:14" ht="15">
      <c r="A6" s="4"/>
      <c r="B6" s="9"/>
      <c r="C6" s="10"/>
      <c r="D6" s="9"/>
      <c r="E6" s="9"/>
      <c r="F6" s="9"/>
      <c r="G6" s="9"/>
      <c r="H6" s="9"/>
      <c r="I6" s="10"/>
      <c r="J6" s="9"/>
      <c r="K6" s="9"/>
      <c r="L6" s="9"/>
      <c r="M6" s="9"/>
      <c r="N6" s="9"/>
    </row>
    <row r="7" spans="1:14" ht="15">
      <c r="A7" s="11">
        <v>2003</v>
      </c>
      <c r="B7" s="12">
        <f aca="true" t="shared" si="0" ref="B7:B13">SUM(C7:N7)</f>
        <v>3572845.85</v>
      </c>
      <c r="C7" s="13">
        <v>218415</v>
      </c>
      <c r="D7" s="13">
        <v>189151</v>
      </c>
      <c r="E7" s="13">
        <v>132342</v>
      </c>
      <c r="F7" s="13">
        <v>293686</v>
      </c>
      <c r="G7" s="13">
        <v>437382</v>
      </c>
      <c r="H7" s="14">
        <v>581145.85</v>
      </c>
      <c r="I7" s="13">
        <v>582336</v>
      </c>
      <c r="J7" s="13">
        <v>431558</v>
      </c>
      <c r="K7" s="13">
        <v>208234</v>
      </c>
      <c r="L7" s="13">
        <v>95702</v>
      </c>
      <c r="M7" s="13">
        <v>109134</v>
      </c>
      <c r="N7" s="13">
        <v>293760</v>
      </c>
    </row>
    <row r="8" spans="1:14" ht="15">
      <c r="A8" s="11">
        <v>2004</v>
      </c>
      <c r="B8" s="12">
        <f t="shared" si="0"/>
        <v>5475086.4</v>
      </c>
      <c r="C8" s="13">
        <v>263330</v>
      </c>
      <c r="D8" s="13">
        <v>101996</v>
      </c>
      <c r="E8" s="13">
        <v>93863</v>
      </c>
      <c r="F8" s="13">
        <v>347684</v>
      </c>
      <c r="G8" s="13">
        <v>626705.4</v>
      </c>
      <c r="H8" s="14">
        <v>598338</v>
      </c>
      <c r="I8" s="13">
        <v>859262</v>
      </c>
      <c r="J8" s="13">
        <v>795094</v>
      </c>
      <c r="K8" s="13">
        <v>627712</v>
      </c>
      <c r="L8" s="13">
        <v>323648.14</v>
      </c>
      <c r="M8" s="13">
        <v>369120.86</v>
      </c>
      <c r="N8" s="13">
        <v>468333</v>
      </c>
    </row>
    <row r="9" spans="1:14" ht="15">
      <c r="A9" s="11">
        <v>2005</v>
      </c>
      <c r="B9" s="12">
        <f t="shared" si="0"/>
        <v>3128715</v>
      </c>
      <c r="C9" s="13">
        <v>310086</v>
      </c>
      <c r="D9" s="13">
        <v>217222</v>
      </c>
      <c r="E9" s="13">
        <v>78663</v>
      </c>
      <c r="F9" s="13">
        <v>16862</v>
      </c>
      <c r="G9" s="13">
        <v>18843</v>
      </c>
      <c r="H9" s="13">
        <v>466543</v>
      </c>
      <c r="I9" s="13">
        <v>654792</v>
      </c>
      <c r="J9" s="13">
        <v>295227</v>
      </c>
      <c r="K9" s="13">
        <v>65484</v>
      </c>
      <c r="L9" s="13">
        <v>391351</v>
      </c>
      <c r="M9" s="13">
        <v>409603</v>
      </c>
      <c r="N9" s="13">
        <v>204039</v>
      </c>
    </row>
    <row r="10" spans="1:14" ht="15">
      <c r="A10" s="11">
        <v>2006</v>
      </c>
      <c r="B10" s="12">
        <f t="shared" si="0"/>
        <v>3377059.1999999997</v>
      </c>
      <c r="C10" s="13">
        <v>85651</v>
      </c>
      <c r="D10" s="13">
        <v>88560</v>
      </c>
      <c r="E10" s="13">
        <v>422865</v>
      </c>
      <c r="F10" s="13">
        <v>84957</v>
      </c>
      <c r="G10" s="13">
        <v>332399</v>
      </c>
      <c r="H10" s="13">
        <v>771404</v>
      </c>
      <c r="I10" s="13">
        <v>545642.6</v>
      </c>
      <c r="J10" s="13">
        <v>454431</v>
      </c>
      <c r="K10" s="13">
        <v>265038</v>
      </c>
      <c r="L10" s="13">
        <v>231194.8</v>
      </c>
      <c r="M10" s="13">
        <v>61036</v>
      </c>
      <c r="N10" s="13">
        <v>33880.8</v>
      </c>
    </row>
    <row r="11" spans="1:14" ht="15">
      <c r="A11" s="11">
        <v>2007</v>
      </c>
      <c r="B11" s="12">
        <f t="shared" si="0"/>
        <v>3335975.1999999997</v>
      </c>
      <c r="C11" s="13">
        <v>122806.6</v>
      </c>
      <c r="D11" s="13">
        <v>129310</v>
      </c>
      <c r="E11" s="13">
        <v>241102.6</v>
      </c>
      <c r="F11" s="13">
        <v>456582.8</v>
      </c>
      <c r="G11" s="13">
        <v>340315</v>
      </c>
      <c r="H11" s="13">
        <v>474556.6</v>
      </c>
      <c r="I11" s="13">
        <v>558205.2</v>
      </c>
      <c r="J11" s="13">
        <v>299454.8</v>
      </c>
      <c r="K11" s="13">
        <v>134624</v>
      </c>
      <c r="L11" s="13">
        <v>240683</v>
      </c>
      <c r="M11" s="13">
        <v>279386.6</v>
      </c>
      <c r="N11" s="13">
        <v>58948</v>
      </c>
    </row>
    <row r="12" spans="1:14" ht="15">
      <c r="A12" s="11">
        <v>2008</v>
      </c>
      <c r="B12" s="12">
        <f t="shared" si="0"/>
        <v>3120292.5999999996</v>
      </c>
      <c r="C12" s="13">
        <v>219228</v>
      </c>
      <c r="D12" s="13">
        <v>45048</v>
      </c>
      <c r="E12" s="13">
        <v>30084</v>
      </c>
      <c r="F12" s="13">
        <v>44580</v>
      </c>
      <c r="G12" s="13">
        <v>261517</v>
      </c>
      <c r="H12" s="13">
        <v>625855</v>
      </c>
      <c r="I12" s="13">
        <v>549612.8</v>
      </c>
      <c r="J12" s="13">
        <v>383108</v>
      </c>
      <c r="K12" s="13">
        <v>370745.8</v>
      </c>
      <c r="L12" s="13">
        <v>144914</v>
      </c>
      <c r="M12" s="13">
        <v>327041</v>
      </c>
      <c r="N12" s="13">
        <v>118559</v>
      </c>
    </row>
    <row r="13" spans="1:14" ht="15">
      <c r="A13" s="11">
        <v>2009</v>
      </c>
      <c r="B13" s="12">
        <f t="shared" si="0"/>
        <v>2962339.56</v>
      </c>
      <c r="C13" s="13">
        <v>114035.67</v>
      </c>
      <c r="D13" s="13">
        <v>66487.67</v>
      </c>
      <c r="E13" s="13">
        <v>359866.67</v>
      </c>
      <c r="F13" s="13">
        <v>98663.67</v>
      </c>
      <c r="G13" s="13">
        <v>278252.27</v>
      </c>
      <c r="H13" s="13">
        <v>283877.27</v>
      </c>
      <c r="I13" s="13">
        <v>349189.87</v>
      </c>
      <c r="J13" s="13">
        <v>289651.67</v>
      </c>
      <c r="K13" s="13">
        <v>375452.4</v>
      </c>
      <c r="L13" s="13">
        <v>357109.4</v>
      </c>
      <c r="M13" s="13">
        <v>203240</v>
      </c>
      <c r="N13" s="13">
        <v>186513</v>
      </c>
    </row>
    <row r="14" spans="1:14" ht="15">
      <c r="A14" s="11">
        <v>2010</v>
      </c>
      <c r="B14" s="12">
        <f aca="true" t="shared" si="1" ref="B14:B19">SUM(C14:N14)</f>
        <v>2886732.15</v>
      </c>
      <c r="C14" s="15">
        <v>93462.11</v>
      </c>
      <c r="D14" s="15">
        <v>162401.01</v>
      </c>
      <c r="E14" s="15">
        <v>89191.35</v>
      </c>
      <c r="F14" s="15">
        <v>169489.18</v>
      </c>
      <c r="G14" s="15">
        <v>178158.4</v>
      </c>
      <c r="H14" s="15">
        <v>440961.02</v>
      </c>
      <c r="I14" s="15">
        <v>320817.13</v>
      </c>
      <c r="J14" s="15">
        <v>299734.54</v>
      </c>
      <c r="K14" s="15">
        <v>222671.3</v>
      </c>
      <c r="L14" s="15">
        <v>462062.28</v>
      </c>
      <c r="M14" s="15">
        <v>308766.95</v>
      </c>
      <c r="N14" s="16">
        <v>139016.88</v>
      </c>
    </row>
    <row r="15" spans="1:14" ht="15">
      <c r="A15" s="11" t="s">
        <v>16</v>
      </c>
      <c r="B15" s="12">
        <f t="shared" si="1"/>
        <v>3101259.4499999993</v>
      </c>
      <c r="C15" s="16">
        <v>60343.73</v>
      </c>
      <c r="D15" s="16">
        <v>30273.75</v>
      </c>
      <c r="E15" s="16">
        <v>36779.96</v>
      </c>
      <c r="F15" s="16">
        <v>2284.52</v>
      </c>
      <c r="G15" s="16">
        <v>16421.02</v>
      </c>
      <c r="H15" s="16">
        <f>602246.43-314000</f>
        <v>288246.43000000005</v>
      </c>
      <c r="I15" s="16">
        <f>1112866.74-314000</f>
        <v>798866.74</v>
      </c>
      <c r="J15" s="16">
        <f>825638.6-314000</f>
        <v>511638.6</v>
      </c>
      <c r="K15" s="16">
        <f>569274.92-314000</f>
        <v>255274.92000000004</v>
      </c>
      <c r="L15" s="16">
        <f>764406.22-314000</f>
        <v>450406.22</v>
      </c>
      <c r="M15" s="16">
        <f>285147.34-28982</f>
        <v>256165.34000000003</v>
      </c>
      <c r="N15" s="16">
        <v>394558.22</v>
      </c>
    </row>
    <row r="16" spans="1:14" ht="15">
      <c r="A16" s="11">
        <v>2012</v>
      </c>
      <c r="B16" s="12">
        <f t="shared" si="1"/>
        <v>3715763.0270000007</v>
      </c>
      <c r="C16" s="16">
        <v>80944.1</v>
      </c>
      <c r="D16" s="16">
        <v>19098.7</v>
      </c>
      <c r="E16" s="16">
        <v>20921.78</v>
      </c>
      <c r="F16" s="16">
        <v>156072.73</v>
      </c>
      <c r="G16" s="16">
        <v>738417.54</v>
      </c>
      <c r="H16" s="16">
        <v>742827.53</v>
      </c>
      <c r="I16" s="16">
        <v>650262.38</v>
      </c>
      <c r="J16" s="16">
        <v>527799.207</v>
      </c>
      <c r="K16" s="16">
        <v>274310.08</v>
      </c>
      <c r="L16" s="16">
        <v>326814.24</v>
      </c>
      <c r="M16" s="16">
        <v>99106.08</v>
      </c>
      <c r="N16" s="16">
        <v>79188.66</v>
      </c>
    </row>
    <row r="17" spans="1:14" ht="15">
      <c r="A17" s="11">
        <v>2013</v>
      </c>
      <c r="B17" s="12">
        <f t="shared" si="1"/>
        <v>2128235.3800000004</v>
      </c>
      <c r="C17" s="16">
        <v>74359.56</v>
      </c>
      <c r="D17" s="16">
        <v>4962.2</v>
      </c>
      <c r="E17" s="16">
        <v>100273.31</v>
      </c>
      <c r="F17" s="16">
        <v>33072.12</v>
      </c>
      <c r="G17" s="16">
        <v>133003.31</v>
      </c>
      <c r="H17" s="16">
        <v>474388.45</v>
      </c>
      <c r="I17" s="16">
        <v>519994.01</v>
      </c>
      <c r="J17" s="16">
        <v>383205.76</v>
      </c>
      <c r="K17" s="16">
        <v>157906.01</v>
      </c>
      <c r="L17" s="16">
        <v>92311.83</v>
      </c>
      <c r="M17" s="16">
        <v>141563.33</v>
      </c>
      <c r="N17" s="16">
        <v>13195.49</v>
      </c>
    </row>
    <row r="18" spans="1:14" ht="15">
      <c r="A18" s="11">
        <v>2014</v>
      </c>
      <c r="B18" s="12">
        <f t="shared" si="1"/>
        <v>2873600.98</v>
      </c>
      <c r="C18" s="16">
        <v>44348.22</v>
      </c>
      <c r="D18" s="16">
        <v>56713.38</v>
      </c>
      <c r="E18" s="16">
        <v>49619.57</v>
      </c>
      <c r="F18" s="16">
        <v>150204.04</v>
      </c>
      <c r="G18" s="16">
        <v>437271.23</v>
      </c>
      <c r="H18" s="16">
        <v>345495.47</v>
      </c>
      <c r="I18" s="16">
        <v>406518.7</v>
      </c>
      <c r="J18" s="16">
        <v>242449.29</v>
      </c>
      <c r="K18" s="16">
        <v>296749.14</v>
      </c>
      <c r="L18" s="16">
        <v>240944.8</v>
      </c>
      <c r="M18" s="16">
        <v>333755.03</v>
      </c>
      <c r="N18" s="16">
        <v>269532.11</v>
      </c>
    </row>
    <row r="19" spans="1:14" ht="15">
      <c r="A19" s="11">
        <v>2015</v>
      </c>
      <c r="B19" s="12">
        <f t="shared" si="1"/>
        <v>3479003.82</v>
      </c>
      <c r="C19" s="16">
        <v>89102.25</v>
      </c>
      <c r="D19" s="16">
        <v>405303.69</v>
      </c>
      <c r="E19" s="16">
        <v>328785.25</v>
      </c>
      <c r="F19" s="16">
        <v>186142.2</v>
      </c>
      <c r="G19" s="16">
        <v>206116.88</v>
      </c>
      <c r="H19" s="16">
        <v>398921.27</v>
      </c>
      <c r="I19" s="16">
        <v>418163.96</v>
      </c>
      <c r="J19" s="16">
        <v>280901.07</v>
      </c>
      <c r="K19" s="16">
        <v>359784.96</v>
      </c>
      <c r="L19" s="16">
        <v>362826.63</v>
      </c>
      <c r="M19" s="16">
        <v>281332.69</v>
      </c>
      <c r="N19" s="16">
        <v>161622.97</v>
      </c>
    </row>
    <row r="20" spans="1:14" ht="15">
      <c r="A20" s="11">
        <v>2016</v>
      </c>
      <c r="B20" s="12">
        <f>SUM(C20:N20)</f>
        <v>2372573.93</v>
      </c>
      <c r="C20" s="16">
        <v>7599.0899999999965</v>
      </c>
      <c r="D20" s="16">
        <v>17286.92</v>
      </c>
      <c r="E20" s="16">
        <v>18370.050000000003</v>
      </c>
      <c r="F20" s="16">
        <v>18441.759999999995</v>
      </c>
      <c r="G20" s="16">
        <v>75565.05</v>
      </c>
      <c r="H20" s="16">
        <v>322283.33</v>
      </c>
      <c r="I20" s="16">
        <v>370084.88</v>
      </c>
      <c r="J20" s="16">
        <v>365530.17</v>
      </c>
      <c r="K20" s="16">
        <v>423652.46</v>
      </c>
      <c r="L20" s="16">
        <v>377144.51</v>
      </c>
      <c r="M20" s="16">
        <v>238868.38</v>
      </c>
      <c r="N20" s="16">
        <v>137747.33</v>
      </c>
    </row>
    <row r="21" spans="1:14" ht="15">
      <c r="A21" s="9">
        <v>2017</v>
      </c>
      <c r="B21" s="12">
        <f>SUM(C21:N21)</f>
        <v>3193164.517</v>
      </c>
      <c r="C21" s="16">
        <v>71965.45</v>
      </c>
      <c r="D21" s="16">
        <v>1246.32</v>
      </c>
      <c r="E21" s="16">
        <v>30951.49</v>
      </c>
      <c r="F21" s="16">
        <v>254186.26</v>
      </c>
      <c r="G21" s="16">
        <v>648923.91</v>
      </c>
      <c r="H21" s="16">
        <v>625663.63</v>
      </c>
      <c r="I21" s="16">
        <v>471261.56</v>
      </c>
      <c r="J21" s="16">
        <v>492603.387</v>
      </c>
      <c r="K21" s="16">
        <v>211954.34</v>
      </c>
      <c r="L21" s="16">
        <v>70422.35</v>
      </c>
      <c r="M21" s="16">
        <v>34839.26</v>
      </c>
      <c r="N21" s="16">
        <v>279146.56</v>
      </c>
    </row>
    <row r="22" spans="1:14" ht="15">
      <c r="A22" s="9">
        <v>2018</v>
      </c>
      <c r="B22" s="12">
        <f>SUM(C22:N22)</f>
        <v>5320163.260000001</v>
      </c>
      <c r="C22" s="16">
        <v>68411.65</v>
      </c>
      <c r="D22" s="16">
        <v>352865.18</v>
      </c>
      <c r="E22" s="16">
        <v>56437.14</v>
      </c>
      <c r="F22" s="16">
        <v>50324.62</v>
      </c>
      <c r="G22" s="16">
        <v>431163.32</v>
      </c>
      <c r="H22" s="16">
        <v>582017.7599999999</v>
      </c>
      <c r="I22" s="16">
        <v>845124.3200000001</v>
      </c>
      <c r="J22" s="16">
        <v>695928.89</v>
      </c>
      <c r="K22" s="16">
        <v>211252.97</v>
      </c>
      <c r="L22" s="16">
        <v>224422.68</v>
      </c>
      <c r="M22" s="16">
        <v>822114.91</v>
      </c>
      <c r="N22" s="16">
        <v>980099.82</v>
      </c>
    </row>
    <row r="23" spans="1:14" ht="15">
      <c r="A23" s="40" t="s">
        <v>38</v>
      </c>
      <c r="B23" s="32">
        <f>SUM(C23:N23)</f>
        <v>5473825.48</v>
      </c>
      <c r="C23" s="16">
        <v>377615.41</v>
      </c>
      <c r="D23" s="16">
        <v>638828.23</v>
      </c>
      <c r="E23" s="16">
        <v>969915.53</v>
      </c>
      <c r="F23" s="16">
        <v>373011.32</v>
      </c>
      <c r="G23" s="16">
        <v>179920.73</v>
      </c>
      <c r="H23" s="16">
        <v>589601.8500000001</v>
      </c>
      <c r="I23" s="16">
        <v>355285.01</v>
      </c>
      <c r="J23" s="16">
        <v>306341.39999999997</v>
      </c>
      <c r="K23" s="16">
        <v>185404.12000000005</v>
      </c>
      <c r="L23" s="16">
        <v>212053.30999999997</v>
      </c>
      <c r="M23" s="16">
        <v>508468.9400000001</v>
      </c>
      <c r="N23" s="16">
        <v>777379.63</v>
      </c>
    </row>
    <row r="24" spans="1:14" ht="15">
      <c r="A24" s="11">
        <v>2020</v>
      </c>
      <c r="B24" s="12">
        <f>SUM(C24:N24)</f>
        <v>4251892.19</v>
      </c>
      <c r="C24" s="16">
        <v>60424.46000000001</v>
      </c>
      <c r="D24" s="16">
        <v>312394.1700000001</v>
      </c>
      <c r="E24" s="16">
        <v>90638.93</v>
      </c>
      <c r="F24" s="16">
        <v>31501.820000000098</v>
      </c>
      <c r="G24" s="16">
        <v>480753.02999999997</v>
      </c>
      <c r="H24" s="16">
        <v>645744.4600000001</v>
      </c>
      <c r="I24" s="16">
        <v>828090.0500000002</v>
      </c>
      <c r="J24" s="16">
        <v>1056423.82</v>
      </c>
      <c r="K24" s="16">
        <v>745921.45</v>
      </c>
      <c r="L24" s="16">
        <v>0</v>
      </c>
      <c r="M24" s="16">
        <v>0</v>
      </c>
      <c r="N24" s="16">
        <v>0</v>
      </c>
    </row>
    <row r="25" spans="1:14" ht="15">
      <c r="A25" s="11"/>
      <c r="B25" s="12"/>
      <c r="C25" s="16"/>
      <c r="D25" s="16"/>
      <c r="E25" s="16"/>
      <c r="F25" s="16"/>
      <c r="G25" s="16"/>
      <c r="H25" s="16"/>
      <c r="I25" s="16"/>
      <c r="J25" s="16"/>
      <c r="K25" s="16"/>
      <c r="L25" s="16"/>
      <c r="M25" s="16"/>
      <c r="N25" s="16"/>
    </row>
    <row r="26" spans="1:15" ht="15">
      <c r="A26" s="23" t="s">
        <v>17</v>
      </c>
      <c r="B26" s="95" t="s">
        <v>18</v>
      </c>
      <c r="C26" s="96"/>
      <c r="D26" s="96"/>
      <c r="E26" s="96"/>
      <c r="F26" s="96"/>
      <c r="G26" s="96"/>
      <c r="H26" s="96"/>
      <c r="I26" s="96"/>
      <c r="J26" s="13"/>
      <c r="K26" s="13"/>
      <c r="L26" s="13"/>
      <c r="M26" s="13"/>
      <c r="N26" s="6"/>
      <c r="O26" s="17"/>
    </row>
    <row r="27" spans="2:14" ht="15">
      <c r="B27" s="96"/>
      <c r="C27" s="96"/>
      <c r="D27" s="96"/>
      <c r="E27" s="96"/>
      <c r="F27" s="96"/>
      <c r="G27" s="96"/>
      <c r="H27" s="96"/>
      <c r="I27" s="96"/>
      <c r="J27" s="6"/>
      <c r="K27" s="6"/>
      <c r="L27" s="6"/>
      <c r="M27" s="6"/>
      <c r="N27" s="6"/>
    </row>
    <row r="28" spans="1:14" ht="15">
      <c r="A28" s="6"/>
      <c r="B28" s="6"/>
      <c r="C28" s="6"/>
      <c r="D28" s="6"/>
      <c r="E28" s="6"/>
      <c r="F28" s="6"/>
      <c r="G28" s="6"/>
      <c r="H28" s="6"/>
      <c r="I28" s="6"/>
      <c r="J28" s="6"/>
      <c r="K28" s="6"/>
      <c r="L28" s="6"/>
      <c r="M28" s="6"/>
      <c r="N28" s="6"/>
    </row>
    <row r="29" spans="1:14" ht="15">
      <c r="A29" s="20"/>
      <c r="B29" s="5"/>
      <c r="C29" s="21"/>
      <c r="D29" s="21"/>
      <c r="E29" s="21"/>
      <c r="F29" s="21"/>
      <c r="G29" s="21"/>
      <c r="H29" s="21"/>
      <c r="I29" s="21"/>
      <c r="J29" s="21"/>
      <c r="K29" s="21"/>
      <c r="L29" s="21"/>
      <c r="M29" s="21"/>
      <c r="N29" s="21"/>
    </row>
    <row r="30" spans="1:14" ht="15">
      <c r="A30" s="24" t="s">
        <v>20</v>
      </c>
      <c r="B30" s="18" t="s">
        <v>0</v>
      </c>
      <c r="C30" s="19" t="s">
        <v>22</v>
      </c>
      <c r="D30" s="19" t="s">
        <v>23</v>
      </c>
      <c r="E30" s="19" t="s">
        <v>24</v>
      </c>
      <c r="F30" s="19" t="s">
        <v>25</v>
      </c>
      <c r="G30" s="19" t="s">
        <v>26</v>
      </c>
      <c r="H30" s="19" t="s">
        <v>27</v>
      </c>
      <c r="I30" s="19" t="s">
        <v>28</v>
      </c>
      <c r="J30" s="19" t="s">
        <v>29</v>
      </c>
      <c r="K30" s="19" t="s">
        <v>30</v>
      </c>
      <c r="L30" s="19" t="s">
        <v>31</v>
      </c>
      <c r="M30" s="19" t="s">
        <v>32</v>
      </c>
      <c r="N30" s="19" t="s">
        <v>33</v>
      </c>
    </row>
    <row r="31" spans="1:14" ht="15">
      <c r="A31" s="22" t="s">
        <v>21</v>
      </c>
      <c r="B31" s="5">
        <f>SUM(C31:N31)</f>
        <v>4662384.419</v>
      </c>
      <c r="C31" s="21">
        <f>AVERAGE(C21:C23)</f>
        <v>172664.16999999998</v>
      </c>
      <c r="D31" s="21">
        <f aca="true" t="shared" si="2" ref="D31:N31">AVERAGE(D21:D23)</f>
        <v>330979.91</v>
      </c>
      <c r="E31" s="21">
        <f t="shared" si="2"/>
        <v>352434.72000000003</v>
      </c>
      <c r="F31" s="21">
        <f t="shared" si="2"/>
        <v>225840.7333333333</v>
      </c>
      <c r="G31" s="21">
        <f t="shared" si="2"/>
        <v>420002.6533333333</v>
      </c>
      <c r="H31" s="21">
        <f t="shared" si="2"/>
        <v>599094.4133333333</v>
      </c>
      <c r="I31" s="21">
        <f t="shared" si="2"/>
        <v>557223.63</v>
      </c>
      <c r="J31" s="21">
        <f t="shared" si="2"/>
        <v>498291.22566666664</v>
      </c>
      <c r="K31" s="21">
        <f t="shared" si="2"/>
        <v>202870.47666666668</v>
      </c>
      <c r="L31" s="21">
        <f t="shared" si="2"/>
        <v>168966.1133333333</v>
      </c>
      <c r="M31" s="21">
        <f t="shared" si="2"/>
        <v>455141.0366666667</v>
      </c>
      <c r="N31" s="21">
        <f t="shared" si="2"/>
        <v>678875.3366666666</v>
      </c>
    </row>
    <row r="32" spans="1:14" ht="15">
      <c r="A32" s="4"/>
      <c r="B32" s="5"/>
      <c r="C32" s="21"/>
      <c r="D32" s="21"/>
      <c r="E32" s="21"/>
      <c r="F32" s="21"/>
      <c r="G32" s="21"/>
      <c r="H32" s="21"/>
      <c r="I32" s="21"/>
      <c r="J32" s="21"/>
      <c r="K32" s="21"/>
      <c r="L32" s="21"/>
      <c r="M32" s="21"/>
      <c r="N32" s="21"/>
    </row>
    <row r="33" spans="1:14" ht="15">
      <c r="A33" s="4" t="s">
        <v>37</v>
      </c>
      <c r="B33" s="25" t="s">
        <v>0</v>
      </c>
      <c r="C33" s="26">
        <v>42735</v>
      </c>
      <c r="D33" s="26">
        <v>42766</v>
      </c>
      <c r="E33" s="26">
        <v>42794</v>
      </c>
      <c r="F33" s="26">
        <v>42825</v>
      </c>
      <c r="G33" s="26">
        <v>42855</v>
      </c>
      <c r="H33" s="26">
        <v>42886</v>
      </c>
      <c r="I33" s="26">
        <v>42916</v>
      </c>
      <c r="J33" s="26">
        <v>42947</v>
      </c>
      <c r="K33" s="26">
        <v>42978</v>
      </c>
      <c r="L33" s="26">
        <v>43008</v>
      </c>
      <c r="M33" s="26">
        <v>43039</v>
      </c>
      <c r="N33" s="26">
        <v>43069</v>
      </c>
    </row>
    <row r="34" spans="1:14" ht="15">
      <c r="A34" s="4" t="s">
        <v>34</v>
      </c>
      <c r="B34" s="29">
        <f>SUM(C34:N34,C36:K36)</f>
        <v>4662384.419</v>
      </c>
      <c r="C34" s="21"/>
      <c r="D34" s="21"/>
      <c r="E34" s="21"/>
      <c r="F34" s="21"/>
      <c r="G34" s="21"/>
      <c r="H34" s="21"/>
      <c r="I34" s="21"/>
      <c r="J34" s="21"/>
      <c r="K34" s="21"/>
      <c r="L34" s="21">
        <f>L31</f>
        <v>168966.1133333333</v>
      </c>
      <c r="M34" s="21">
        <f>M31</f>
        <v>455141.0366666667</v>
      </c>
      <c r="N34" s="21">
        <f>N31</f>
        <v>678875.3366666666</v>
      </c>
    </row>
    <row r="35" spans="1:14" ht="15">
      <c r="A35" s="4"/>
      <c r="B35" s="27"/>
      <c r="C35" s="26">
        <v>43100</v>
      </c>
      <c r="D35" s="26">
        <v>43131</v>
      </c>
      <c r="E35" s="26">
        <v>43132</v>
      </c>
      <c r="F35" s="26">
        <v>43133</v>
      </c>
      <c r="G35" s="26">
        <v>43134</v>
      </c>
      <c r="H35" s="26">
        <v>43135</v>
      </c>
      <c r="I35" s="26">
        <v>43136</v>
      </c>
      <c r="J35" s="26">
        <v>43137</v>
      </c>
      <c r="K35" s="26">
        <v>43138</v>
      </c>
      <c r="L35" s="26">
        <v>43139</v>
      </c>
      <c r="M35" s="26">
        <v>43140</v>
      </c>
      <c r="N35" s="26">
        <v>43141</v>
      </c>
    </row>
    <row r="36" spans="1:14" ht="15">
      <c r="A36" s="28"/>
      <c r="C36" s="21">
        <f>C31</f>
        <v>172664.16999999998</v>
      </c>
      <c r="D36" s="21">
        <f aca="true" t="shared" si="3" ref="D36:K36">D31</f>
        <v>330979.91</v>
      </c>
      <c r="E36" s="21">
        <f t="shared" si="3"/>
        <v>352434.72000000003</v>
      </c>
      <c r="F36" s="21">
        <f t="shared" si="3"/>
        <v>225840.7333333333</v>
      </c>
      <c r="G36" s="21">
        <f t="shared" si="3"/>
        <v>420002.6533333333</v>
      </c>
      <c r="H36" s="21">
        <f t="shared" si="3"/>
        <v>599094.4133333333</v>
      </c>
      <c r="I36" s="21">
        <f t="shared" si="3"/>
        <v>557223.63</v>
      </c>
      <c r="J36" s="21">
        <f t="shared" si="3"/>
        <v>498291.22566666664</v>
      </c>
      <c r="K36" s="21">
        <f t="shared" si="3"/>
        <v>202870.47666666668</v>
      </c>
      <c r="L36" s="21"/>
      <c r="M36" s="21"/>
      <c r="N36" s="21"/>
    </row>
    <row r="37" spans="1:14" ht="15">
      <c r="A37" s="20"/>
      <c r="B37" s="5"/>
      <c r="C37" s="21"/>
      <c r="D37" s="21"/>
      <c r="E37" s="21"/>
      <c r="F37" s="21"/>
      <c r="G37" s="21"/>
      <c r="H37" s="21"/>
      <c r="I37" s="21"/>
      <c r="J37" s="21"/>
      <c r="K37" s="21"/>
      <c r="L37" s="21"/>
      <c r="M37" s="21"/>
      <c r="N37" s="21"/>
    </row>
    <row r="38" spans="2:14" ht="146.25" customHeight="1">
      <c r="B38" s="94" t="s">
        <v>14</v>
      </c>
      <c r="C38" s="94"/>
      <c r="D38" s="94"/>
      <c r="E38" s="94"/>
      <c r="F38" s="94"/>
      <c r="G38" s="94"/>
      <c r="H38" s="94"/>
      <c r="I38" s="94"/>
      <c r="J38" s="94"/>
      <c r="K38" s="94"/>
      <c r="L38" s="94"/>
      <c r="M38" s="94"/>
      <c r="N38" s="94"/>
    </row>
  </sheetData>
  <sheetProtection/>
  <mergeCells count="2">
    <mergeCell ref="B38:N38"/>
    <mergeCell ref="B26:I27"/>
  </mergeCells>
  <printOptions/>
  <pageMargins left="0.3" right="0" top="0.75" bottom="0.5" header="0.22" footer="0.25"/>
  <pageSetup cellComments="asDisplayed" fitToHeight="1" fitToWidth="1" orientation="landscape" scale="76" r:id="rId1"/>
  <headerFooter alignWithMargins="0">
    <oddHeader>&amp;LPro Forma 2021-2022: &amp;F  &amp;A&amp;R&amp;D   JAS</oddHeader>
  </headerFooter>
  <ignoredErrors>
    <ignoredError sqref="H15 I15:M15" unlockedFormula="1"/>
  </ignoredErrors>
</worksheet>
</file>

<file path=xl/worksheets/sheet3.xml><?xml version="1.0" encoding="utf-8"?>
<worksheet xmlns="http://schemas.openxmlformats.org/spreadsheetml/2006/main" xmlns:r="http://schemas.openxmlformats.org/officeDocument/2006/relationships">
  <dimension ref="A1:IU17"/>
  <sheetViews>
    <sheetView zoomScalePageLayoutView="0" workbookViewId="0" topLeftCell="A1">
      <selection activeCell="A1" sqref="A1:J1"/>
    </sheetView>
  </sheetViews>
  <sheetFormatPr defaultColWidth="9.00390625" defaultRowHeight="12.75"/>
  <cols>
    <col min="1" max="2" width="9.125" style="3" customWidth="1"/>
    <col min="3" max="3" width="30.125" style="3" customWidth="1"/>
    <col min="4" max="4" width="6.75390625" style="3" customWidth="1"/>
    <col min="5" max="5" width="13.75390625" style="3" customWidth="1"/>
    <col min="6" max="6" width="2.375" style="3" customWidth="1"/>
    <col min="7" max="7" width="7.125" style="3" customWidth="1"/>
    <col min="8" max="8" width="2.375" style="3" customWidth="1"/>
    <col min="9" max="9" width="11.25390625" style="3" customWidth="1"/>
    <col min="10" max="16384" width="9.125" style="3" customWidth="1"/>
  </cols>
  <sheetData>
    <row r="1" spans="1:10" ht="15">
      <c r="A1" s="97" t="s">
        <v>1</v>
      </c>
      <c r="B1" s="97"/>
      <c r="C1" s="97"/>
      <c r="D1" s="97"/>
      <c r="E1" s="97"/>
      <c r="F1" s="97"/>
      <c r="G1" s="97"/>
      <c r="H1" s="97"/>
      <c r="I1" s="97"/>
      <c r="J1" s="97"/>
    </row>
    <row r="2" spans="1:10" ht="15">
      <c r="A2" s="97" t="s">
        <v>94</v>
      </c>
      <c r="B2" s="97"/>
      <c r="C2" s="97"/>
      <c r="D2" s="97"/>
      <c r="E2" s="97"/>
      <c r="F2" s="97"/>
      <c r="G2" s="97"/>
      <c r="H2" s="97"/>
      <c r="I2" s="97"/>
      <c r="J2" s="97"/>
    </row>
    <row r="3" spans="1:10" ht="15">
      <c r="A3" s="97" t="s">
        <v>96</v>
      </c>
      <c r="B3" s="97"/>
      <c r="C3" s="97"/>
      <c r="D3" s="97"/>
      <c r="E3" s="97"/>
      <c r="F3" s="97"/>
      <c r="G3" s="97"/>
      <c r="H3" s="97"/>
      <c r="I3" s="97"/>
      <c r="J3" s="97"/>
    </row>
    <row r="4" spans="1:10" ht="15">
      <c r="A4" s="2" t="s">
        <v>97</v>
      </c>
      <c r="B4" s="2"/>
      <c r="C4" s="2"/>
      <c r="D4" s="2"/>
      <c r="E4" s="2"/>
      <c r="F4" s="2"/>
      <c r="G4" s="2"/>
      <c r="H4" s="2"/>
      <c r="I4" s="2"/>
      <c r="J4" s="2"/>
    </row>
    <row r="7" spans="1:255" ht="15">
      <c r="A7" s="4" t="s">
        <v>84</v>
      </c>
      <c r="B7" s="4"/>
      <c r="C7" s="86" t="s">
        <v>95</v>
      </c>
      <c r="D7" s="86"/>
      <c r="E7" s="74"/>
      <c r="F7" s="75"/>
      <c r="G7" s="76"/>
      <c r="H7" s="77"/>
      <c r="I7" s="22"/>
      <c r="J7" s="4"/>
      <c r="K7" s="73"/>
      <c r="L7" s="74"/>
      <c r="M7" s="75"/>
      <c r="N7" s="76"/>
      <c r="O7" s="77"/>
      <c r="P7" s="22"/>
      <c r="Q7" s="4"/>
      <c r="R7" s="4"/>
      <c r="S7" s="73"/>
      <c r="T7" s="74"/>
      <c r="U7" s="75"/>
      <c r="V7" s="76"/>
      <c r="W7" s="77"/>
      <c r="X7" s="22"/>
      <c r="Y7" s="4"/>
      <c r="Z7" s="4"/>
      <c r="AA7" s="73"/>
      <c r="AB7" s="74"/>
      <c r="AC7" s="75"/>
      <c r="AD7" s="76"/>
      <c r="AE7" s="77"/>
      <c r="AF7" s="22"/>
      <c r="AG7" s="4"/>
      <c r="AH7" s="4"/>
      <c r="AI7" s="73"/>
      <c r="AJ7" s="74"/>
      <c r="AK7" s="75"/>
      <c r="AL7" s="76"/>
      <c r="AM7" s="77"/>
      <c r="AN7" s="22"/>
      <c r="AO7" s="4"/>
      <c r="AP7" s="4"/>
      <c r="AQ7" s="73"/>
      <c r="AR7" s="74"/>
      <c r="AS7" s="75"/>
      <c r="AT7" s="76"/>
      <c r="AU7" s="77"/>
      <c r="AV7" s="22"/>
      <c r="AW7" s="4"/>
      <c r="AX7" s="4"/>
      <c r="AY7" s="73"/>
      <c r="AZ7" s="74"/>
      <c r="BA7" s="75"/>
      <c r="BB7" s="76"/>
      <c r="BC7" s="77"/>
      <c r="BD7" s="22"/>
      <c r="BE7" s="4"/>
      <c r="BF7" s="4"/>
      <c r="BG7" s="73"/>
      <c r="BH7" s="74"/>
      <c r="BI7" s="75"/>
      <c r="BJ7" s="76"/>
      <c r="BK7" s="77"/>
      <c r="BL7" s="22"/>
      <c r="BM7" s="4"/>
      <c r="BN7" s="4"/>
      <c r="BO7" s="73"/>
      <c r="BP7" s="74"/>
      <c r="BQ7" s="75"/>
      <c r="BR7" s="76"/>
      <c r="BS7" s="77"/>
      <c r="BT7" s="22"/>
      <c r="BU7" s="4"/>
      <c r="BV7" s="4"/>
      <c r="BW7" s="73"/>
      <c r="BX7" s="74"/>
      <c r="BY7" s="75"/>
      <c r="BZ7" s="76"/>
      <c r="CA7" s="77"/>
      <c r="CB7" s="22"/>
      <c r="CC7" s="4"/>
      <c r="CD7" s="4"/>
      <c r="CE7" s="73"/>
      <c r="CF7" s="74"/>
      <c r="CG7" s="75"/>
      <c r="CH7" s="76"/>
      <c r="CI7" s="77"/>
      <c r="CJ7" s="22"/>
      <c r="CK7" s="4"/>
      <c r="CL7" s="4"/>
      <c r="CM7" s="73"/>
      <c r="CN7" s="74"/>
      <c r="CO7" s="75"/>
      <c r="CP7" s="76"/>
      <c r="CQ7" s="77"/>
      <c r="CR7" s="22"/>
      <c r="CS7" s="4"/>
      <c r="CT7" s="4"/>
      <c r="CU7" s="73"/>
      <c r="CV7" s="74"/>
      <c r="CW7" s="75"/>
      <c r="CX7" s="76"/>
      <c r="CY7" s="77"/>
      <c r="CZ7" s="22"/>
      <c r="DA7" s="4"/>
      <c r="DB7" s="4"/>
      <c r="DC7" s="73"/>
      <c r="DD7" s="74"/>
      <c r="DE7" s="75"/>
      <c r="DF7" s="76"/>
      <c r="DG7" s="77"/>
      <c r="DH7" s="22"/>
      <c r="DI7" s="4"/>
      <c r="DJ7" s="4"/>
      <c r="DK7" s="73"/>
      <c r="DL7" s="74"/>
      <c r="DM7" s="75"/>
      <c r="DN7" s="76"/>
      <c r="DO7" s="77"/>
      <c r="DP7" s="22"/>
      <c r="DQ7" s="4"/>
      <c r="DR7" s="4"/>
      <c r="DS7" s="73"/>
      <c r="DT7" s="74"/>
      <c r="DU7" s="75"/>
      <c r="DV7" s="76"/>
      <c r="DW7" s="77"/>
      <c r="DX7" s="22"/>
      <c r="DY7" s="4"/>
      <c r="DZ7" s="4"/>
      <c r="EA7" s="73"/>
      <c r="EB7" s="74"/>
      <c r="EC7" s="75"/>
      <c r="ED7" s="76"/>
      <c r="EE7" s="77"/>
      <c r="EF7" s="22"/>
      <c r="EG7" s="4"/>
      <c r="EH7" s="4"/>
      <c r="EI7" s="73"/>
      <c r="EJ7" s="74"/>
      <c r="EK7" s="75"/>
      <c r="EL7" s="76"/>
      <c r="EM7" s="77"/>
      <c r="EN7" s="22"/>
      <c r="EO7" s="4"/>
      <c r="EP7" s="4"/>
      <c r="EQ7" s="73"/>
      <c r="ER7" s="74"/>
      <c r="ES7" s="75"/>
      <c r="ET7" s="76"/>
      <c r="EU7" s="77"/>
      <c r="EV7" s="22"/>
      <c r="EW7" s="4"/>
      <c r="EX7" s="4"/>
      <c r="EY7" s="73"/>
      <c r="EZ7" s="74"/>
      <c r="FA7" s="75"/>
      <c r="FB7" s="76"/>
      <c r="FC7" s="77"/>
      <c r="FD7" s="22"/>
      <c r="FE7" s="4"/>
      <c r="FF7" s="4"/>
      <c r="FG7" s="73"/>
      <c r="FH7" s="74"/>
      <c r="FI7" s="75"/>
      <c r="FJ7" s="76"/>
      <c r="FK7" s="77"/>
      <c r="FL7" s="22"/>
      <c r="FM7" s="4"/>
      <c r="FN7" s="4"/>
      <c r="FO7" s="73"/>
      <c r="FP7" s="74"/>
      <c r="FQ7" s="75"/>
      <c r="FR7" s="76"/>
      <c r="FS7" s="77"/>
      <c r="FT7" s="22"/>
      <c r="FU7" s="4"/>
      <c r="FV7" s="4"/>
      <c r="FW7" s="73"/>
      <c r="FX7" s="74"/>
      <c r="FY7" s="75"/>
      <c r="FZ7" s="76"/>
      <c r="GA7" s="77"/>
      <c r="GB7" s="22"/>
      <c r="GC7" s="4"/>
      <c r="GD7" s="4"/>
      <c r="GE7" s="73"/>
      <c r="GF7" s="74"/>
      <c r="GG7" s="75"/>
      <c r="GH7" s="76"/>
      <c r="GI7" s="77"/>
      <c r="GJ7" s="22"/>
      <c r="GK7" s="4"/>
      <c r="GL7" s="4"/>
      <c r="GM7" s="73"/>
      <c r="GN7" s="74"/>
      <c r="GO7" s="75"/>
      <c r="GP7" s="76"/>
      <c r="GQ7" s="77"/>
      <c r="GR7" s="22"/>
      <c r="GS7" s="4"/>
      <c r="GT7" s="4"/>
      <c r="GU7" s="73"/>
      <c r="GV7" s="74"/>
      <c r="GW7" s="75"/>
      <c r="GX7" s="76"/>
      <c r="GY7" s="77"/>
      <c r="GZ7" s="22"/>
      <c r="HA7" s="4"/>
      <c r="HB7" s="4"/>
      <c r="HC7" s="73"/>
      <c r="HD7" s="74"/>
      <c r="HE7" s="75"/>
      <c r="HF7" s="76"/>
      <c r="HG7" s="77"/>
      <c r="HH7" s="22"/>
      <c r="HI7" s="4"/>
      <c r="HJ7" s="4"/>
      <c r="HK7" s="73"/>
      <c r="HL7" s="74"/>
      <c r="HM7" s="75"/>
      <c r="HN7" s="76"/>
      <c r="HO7" s="77"/>
      <c r="HP7" s="22"/>
      <c r="HQ7" s="4"/>
      <c r="HR7" s="4"/>
      <c r="HS7" s="73"/>
      <c r="HT7" s="74"/>
      <c r="HU7" s="75"/>
      <c r="HV7" s="76"/>
      <c r="HW7" s="77"/>
      <c r="HX7" s="22"/>
      <c r="HY7" s="4"/>
      <c r="HZ7" s="4"/>
      <c r="IA7" s="73"/>
      <c r="IB7" s="74"/>
      <c r="IC7" s="75"/>
      <c r="ID7" s="76"/>
      <c r="IE7" s="77"/>
      <c r="IF7" s="22"/>
      <c r="IG7" s="4"/>
      <c r="IH7" s="4"/>
      <c r="II7" s="73"/>
      <c r="IJ7" s="74"/>
      <c r="IK7" s="75"/>
      <c r="IL7" s="76"/>
      <c r="IM7" s="77"/>
      <c r="IN7" s="22"/>
      <c r="IO7" s="4"/>
      <c r="IP7" s="4"/>
      <c r="IQ7" s="73"/>
      <c r="IR7" s="74"/>
      <c r="IS7" s="75"/>
      <c r="IT7" s="76"/>
      <c r="IU7" s="77"/>
    </row>
    <row r="8" spans="1:255" ht="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spans="1:255" ht="15">
      <c r="A9" s="4" t="s">
        <v>85</v>
      </c>
      <c r="B9" s="4"/>
      <c r="C9" s="4"/>
      <c r="D9" s="78">
        <v>0.0294</v>
      </c>
      <c r="E9" s="78"/>
      <c r="F9" s="4"/>
      <c r="G9" s="4"/>
      <c r="H9" s="79"/>
      <c r="I9" s="4"/>
      <c r="J9" s="4"/>
      <c r="K9" s="4"/>
      <c r="L9" s="78"/>
      <c r="M9" s="4"/>
      <c r="N9" s="4"/>
      <c r="O9" s="79"/>
      <c r="P9" s="4"/>
      <c r="Q9" s="4"/>
      <c r="R9" s="4"/>
      <c r="S9" s="4"/>
      <c r="T9" s="78"/>
      <c r="U9" s="4"/>
      <c r="V9" s="4"/>
      <c r="W9" s="79"/>
      <c r="X9" s="4"/>
      <c r="Y9" s="4"/>
      <c r="Z9" s="4"/>
      <c r="AA9" s="4"/>
      <c r="AB9" s="78"/>
      <c r="AC9" s="4"/>
      <c r="AD9" s="4"/>
      <c r="AE9" s="79"/>
      <c r="AF9" s="4"/>
      <c r="AG9" s="4"/>
      <c r="AH9" s="4"/>
      <c r="AI9" s="4"/>
      <c r="AJ9" s="78"/>
      <c r="AK9" s="4"/>
      <c r="AL9" s="4"/>
      <c r="AM9" s="79"/>
      <c r="AN9" s="4"/>
      <c r="AO9" s="4"/>
      <c r="AP9" s="4"/>
      <c r="AQ9" s="4"/>
      <c r="AR9" s="78"/>
      <c r="AS9" s="4"/>
      <c r="AT9" s="4"/>
      <c r="AU9" s="79"/>
      <c r="AV9" s="4"/>
      <c r="AW9" s="4"/>
      <c r="AX9" s="4"/>
      <c r="AY9" s="4"/>
      <c r="AZ9" s="78"/>
      <c r="BA9" s="4"/>
      <c r="BB9" s="4"/>
      <c r="BC9" s="79"/>
      <c r="BD9" s="4"/>
      <c r="BE9" s="4"/>
      <c r="BF9" s="4"/>
      <c r="BG9" s="4"/>
      <c r="BH9" s="78"/>
      <c r="BI9" s="4"/>
      <c r="BJ9" s="4"/>
      <c r="BK9" s="79"/>
      <c r="BL9" s="4"/>
      <c r="BM9" s="4"/>
      <c r="BN9" s="4"/>
      <c r="BO9" s="4"/>
      <c r="BP9" s="78"/>
      <c r="BQ9" s="4"/>
      <c r="BR9" s="4"/>
      <c r="BS9" s="79"/>
      <c r="BT9" s="4"/>
      <c r="BU9" s="4"/>
      <c r="BV9" s="4"/>
      <c r="BW9" s="4"/>
      <c r="BX9" s="78"/>
      <c r="BY9" s="4"/>
      <c r="BZ9" s="4"/>
      <c r="CA9" s="79"/>
      <c r="CB9" s="4"/>
      <c r="CC9" s="4"/>
      <c r="CD9" s="4"/>
      <c r="CE9" s="4"/>
      <c r="CF9" s="78"/>
      <c r="CG9" s="4"/>
      <c r="CH9" s="4"/>
      <c r="CI9" s="79"/>
      <c r="CJ9" s="4"/>
      <c r="CK9" s="4"/>
      <c r="CL9" s="4"/>
      <c r="CM9" s="4"/>
      <c r="CN9" s="78"/>
      <c r="CO9" s="4"/>
      <c r="CP9" s="4"/>
      <c r="CQ9" s="79"/>
      <c r="CR9" s="4"/>
      <c r="CS9" s="4"/>
      <c r="CT9" s="4"/>
      <c r="CU9" s="4"/>
      <c r="CV9" s="78"/>
      <c r="CW9" s="4"/>
      <c r="CX9" s="4"/>
      <c r="CY9" s="79"/>
      <c r="CZ9" s="4"/>
      <c r="DA9" s="4"/>
      <c r="DB9" s="4"/>
      <c r="DC9" s="4"/>
      <c r="DD9" s="78"/>
      <c r="DE9" s="4"/>
      <c r="DF9" s="4"/>
      <c r="DG9" s="79"/>
      <c r="DH9" s="4"/>
      <c r="DI9" s="4"/>
      <c r="DJ9" s="4"/>
      <c r="DK9" s="4"/>
      <c r="DL9" s="78"/>
      <c r="DM9" s="4"/>
      <c r="DN9" s="4"/>
      <c r="DO9" s="79"/>
      <c r="DP9" s="4"/>
      <c r="DQ9" s="4"/>
      <c r="DR9" s="4"/>
      <c r="DS9" s="4"/>
      <c r="DT9" s="78"/>
      <c r="DU9" s="4"/>
      <c r="DV9" s="4"/>
      <c r="DW9" s="79"/>
      <c r="DX9" s="4"/>
      <c r="DY9" s="4"/>
      <c r="DZ9" s="4"/>
      <c r="EA9" s="4"/>
      <c r="EB9" s="78"/>
      <c r="EC9" s="4"/>
      <c r="ED9" s="4"/>
      <c r="EE9" s="79"/>
      <c r="EF9" s="4"/>
      <c r="EG9" s="4"/>
      <c r="EH9" s="4"/>
      <c r="EI9" s="4"/>
      <c r="EJ9" s="78"/>
      <c r="EK9" s="4"/>
      <c r="EL9" s="4"/>
      <c r="EM9" s="79"/>
      <c r="EN9" s="4"/>
      <c r="EO9" s="4"/>
      <c r="EP9" s="4"/>
      <c r="EQ9" s="4"/>
      <c r="ER9" s="78"/>
      <c r="ES9" s="4"/>
      <c r="ET9" s="4"/>
      <c r="EU9" s="79"/>
      <c r="EV9" s="4"/>
      <c r="EW9" s="4"/>
      <c r="EX9" s="4"/>
      <c r="EY9" s="4"/>
      <c r="EZ9" s="78"/>
      <c r="FA9" s="4"/>
      <c r="FB9" s="4"/>
      <c r="FC9" s="79"/>
      <c r="FD9" s="4"/>
      <c r="FE9" s="4"/>
      <c r="FF9" s="4"/>
      <c r="FG9" s="4"/>
      <c r="FH9" s="78"/>
      <c r="FI9" s="4"/>
      <c r="FJ9" s="4"/>
      <c r="FK9" s="79"/>
      <c r="FL9" s="4"/>
      <c r="FM9" s="4"/>
      <c r="FN9" s="4"/>
      <c r="FO9" s="4"/>
      <c r="FP9" s="78"/>
      <c r="FQ9" s="4"/>
      <c r="FR9" s="4"/>
      <c r="FS9" s="79"/>
      <c r="FT9" s="4"/>
      <c r="FU9" s="4"/>
      <c r="FV9" s="4"/>
      <c r="FW9" s="4"/>
      <c r="FX9" s="78"/>
      <c r="FY9" s="4"/>
      <c r="FZ9" s="4"/>
      <c r="GA9" s="79"/>
      <c r="GB9" s="4"/>
      <c r="GC9" s="4"/>
      <c r="GD9" s="4"/>
      <c r="GE9" s="4"/>
      <c r="GF9" s="78"/>
      <c r="GG9" s="4"/>
      <c r="GH9" s="4"/>
      <c r="GI9" s="79"/>
      <c r="GJ9" s="4"/>
      <c r="GK9" s="4"/>
      <c r="GL9" s="4"/>
      <c r="GM9" s="4"/>
      <c r="GN9" s="78"/>
      <c r="GO9" s="4"/>
      <c r="GP9" s="4"/>
      <c r="GQ9" s="79"/>
      <c r="GR9" s="4"/>
      <c r="GS9" s="4"/>
      <c r="GT9" s="4"/>
      <c r="GU9" s="4"/>
      <c r="GV9" s="78"/>
      <c r="GW9" s="4"/>
      <c r="GX9" s="4"/>
      <c r="GY9" s="79"/>
      <c r="GZ9" s="4"/>
      <c r="HA9" s="4"/>
      <c r="HB9" s="4"/>
      <c r="HC9" s="4"/>
      <c r="HD9" s="78"/>
      <c r="HE9" s="4"/>
      <c r="HF9" s="4"/>
      <c r="HG9" s="79"/>
      <c r="HH9" s="4"/>
      <c r="HI9" s="4"/>
      <c r="HJ9" s="4"/>
      <c r="HK9" s="4"/>
      <c r="HL9" s="78"/>
      <c r="HM9" s="4"/>
      <c r="HN9" s="4"/>
      <c r="HO9" s="79"/>
      <c r="HP9" s="4"/>
      <c r="HQ9" s="4"/>
      <c r="HR9" s="4"/>
      <c r="HS9" s="4"/>
      <c r="HT9" s="78"/>
      <c r="HU9" s="4"/>
      <c r="HV9" s="4"/>
      <c r="HW9" s="79"/>
      <c r="HX9" s="4"/>
      <c r="HY9" s="4"/>
      <c r="HZ9" s="4"/>
      <c r="IA9" s="4"/>
      <c r="IB9" s="78"/>
      <c r="IC9" s="4"/>
      <c r="ID9" s="4"/>
      <c r="IE9" s="79"/>
      <c r="IF9" s="4"/>
      <c r="IG9" s="4"/>
      <c r="IH9" s="4"/>
      <c r="II9" s="4"/>
      <c r="IJ9" s="78"/>
      <c r="IK9" s="4"/>
      <c r="IL9" s="4"/>
      <c r="IM9" s="79"/>
      <c r="IN9" s="4"/>
      <c r="IO9" s="4"/>
      <c r="IP9" s="4"/>
      <c r="IQ9" s="4"/>
      <c r="IR9" s="78"/>
      <c r="IS9" s="4"/>
      <c r="IT9" s="4"/>
      <c r="IU9" s="79"/>
    </row>
    <row r="10" spans="1:255" ht="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15">
      <c r="A11" s="4" t="s">
        <v>86</v>
      </c>
      <c r="B11" s="4" t="s">
        <v>87</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15">
      <c r="A13" s="4"/>
      <c r="B13" s="4" t="s">
        <v>88</v>
      </c>
      <c r="C13" s="4"/>
      <c r="D13" s="4"/>
      <c r="E13" s="87">
        <v>2390000</v>
      </c>
      <c r="G13" s="3" t="s">
        <v>98</v>
      </c>
      <c r="H13" s="30"/>
      <c r="J13" s="4"/>
      <c r="K13" s="4"/>
      <c r="L13" s="80"/>
      <c r="O13" s="30"/>
      <c r="Q13" s="4"/>
      <c r="R13" s="4"/>
      <c r="S13" s="4"/>
      <c r="T13" s="80"/>
      <c r="W13" s="30"/>
      <c r="Y13" s="4"/>
      <c r="Z13" s="4"/>
      <c r="AA13" s="4"/>
      <c r="AB13" s="80"/>
      <c r="AE13" s="30"/>
      <c r="AG13" s="4"/>
      <c r="AH13" s="4"/>
      <c r="AI13" s="4"/>
      <c r="AJ13" s="80"/>
      <c r="AM13" s="30"/>
      <c r="AO13" s="4"/>
      <c r="AP13" s="4"/>
      <c r="AQ13" s="4"/>
      <c r="AR13" s="80"/>
      <c r="AU13" s="30"/>
      <c r="AW13" s="4"/>
      <c r="AX13" s="4"/>
      <c r="AY13" s="4"/>
      <c r="AZ13" s="80"/>
      <c r="BC13" s="30"/>
      <c r="BE13" s="4"/>
      <c r="BF13" s="4"/>
      <c r="BG13" s="4"/>
      <c r="BH13" s="80"/>
      <c r="BK13" s="30"/>
      <c r="BM13" s="4"/>
      <c r="BN13" s="4"/>
      <c r="BO13" s="4"/>
      <c r="BP13" s="80"/>
      <c r="BS13" s="30"/>
      <c r="BU13" s="4"/>
      <c r="BV13" s="4"/>
      <c r="BW13" s="4"/>
      <c r="BX13" s="80"/>
      <c r="CA13" s="30"/>
      <c r="CC13" s="4"/>
      <c r="CD13" s="4"/>
      <c r="CE13" s="4"/>
      <c r="CF13" s="80"/>
      <c r="CI13" s="30"/>
      <c r="CK13" s="4"/>
      <c r="CL13" s="4"/>
      <c r="CM13" s="4"/>
      <c r="CN13" s="80"/>
      <c r="CQ13" s="30"/>
      <c r="CS13" s="4"/>
      <c r="CT13" s="4"/>
      <c r="CU13" s="4"/>
      <c r="CV13" s="80"/>
      <c r="CY13" s="30"/>
      <c r="DA13" s="4"/>
      <c r="DB13" s="4"/>
      <c r="DC13" s="4"/>
      <c r="DD13" s="80"/>
      <c r="DG13" s="30"/>
      <c r="DI13" s="4"/>
      <c r="DJ13" s="4"/>
      <c r="DK13" s="4"/>
      <c r="DL13" s="80"/>
      <c r="DO13" s="30"/>
      <c r="DQ13" s="4"/>
      <c r="DR13" s="4"/>
      <c r="DS13" s="4"/>
      <c r="DT13" s="80"/>
      <c r="DW13" s="30"/>
      <c r="DY13" s="4"/>
      <c r="DZ13" s="4"/>
      <c r="EA13" s="4"/>
      <c r="EB13" s="80"/>
      <c r="EE13" s="30"/>
      <c r="EG13" s="4"/>
      <c r="EH13" s="4"/>
      <c r="EI13" s="4"/>
      <c r="EJ13" s="80"/>
      <c r="EM13" s="30"/>
      <c r="EO13" s="4"/>
      <c r="EP13" s="4"/>
      <c r="EQ13" s="4"/>
      <c r="ER13" s="80"/>
      <c r="EU13" s="30"/>
      <c r="EW13" s="4"/>
      <c r="EX13" s="4"/>
      <c r="EY13" s="4"/>
      <c r="EZ13" s="80"/>
      <c r="FC13" s="30"/>
      <c r="FE13" s="4"/>
      <c r="FF13" s="4"/>
      <c r="FG13" s="4"/>
      <c r="FH13" s="80"/>
      <c r="FK13" s="30"/>
      <c r="FM13" s="4"/>
      <c r="FN13" s="4"/>
      <c r="FO13" s="4"/>
      <c r="FP13" s="80"/>
      <c r="FS13" s="30"/>
      <c r="FU13" s="4"/>
      <c r="FV13" s="4"/>
      <c r="FW13" s="4"/>
      <c r="FX13" s="80"/>
      <c r="GA13" s="30"/>
      <c r="GC13" s="4"/>
      <c r="GD13" s="4"/>
      <c r="GE13" s="4"/>
      <c r="GF13" s="80"/>
      <c r="GI13" s="30"/>
      <c r="GK13" s="4"/>
      <c r="GL13" s="4"/>
      <c r="GM13" s="4"/>
      <c r="GN13" s="80"/>
      <c r="GQ13" s="30"/>
      <c r="GS13" s="4"/>
      <c r="GT13" s="4"/>
      <c r="GU13" s="4"/>
      <c r="GV13" s="80"/>
      <c r="GY13" s="30"/>
      <c r="HA13" s="4"/>
      <c r="HB13" s="4"/>
      <c r="HC13" s="4"/>
      <c r="HD13" s="80"/>
      <c r="HG13" s="30"/>
      <c r="HI13" s="4"/>
      <c r="HJ13" s="4"/>
      <c r="HK13" s="4"/>
      <c r="HL13" s="80"/>
      <c r="HO13" s="30"/>
      <c r="HQ13" s="4"/>
      <c r="HR13" s="4"/>
      <c r="HS13" s="4"/>
      <c r="HT13" s="80"/>
      <c r="HW13" s="30"/>
      <c r="HY13" s="4"/>
      <c r="HZ13" s="4"/>
      <c r="IA13" s="4"/>
      <c r="IB13" s="80"/>
      <c r="IE13" s="30"/>
      <c r="IG13" s="4"/>
      <c r="IH13" s="4"/>
      <c r="II13" s="4"/>
      <c r="IJ13" s="80"/>
      <c r="IM13" s="30"/>
      <c r="IO13" s="4"/>
      <c r="IP13" s="4"/>
      <c r="IQ13" s="4"/>
      <c r="IR13" s="80"/>
      <c r="IU13" s="30"/>
    </row>
    <row r="14" spans="1:252" ht="15">
      <c r="A14" s="4"/>
      <c r="B14" s="4"/>
      <c r="C14" s="4"/>
      <c r="D14" s="4"/>
      <c r="E14" s="81"/>
      <c r="J14" s="4"/>
      <c r="K14" s="4"/>
      <c r="L14" s="81"/>
      <c r="Q14" s="4"/>
      <c r="R14" s="4"/>
      <c r="S14" s="4"/>
      <c r="T14" s="81"/>
      <c r="Y14" s="4"/>
      <c r="Z14" s="4"/>
      <c r="AA14" s="4"/>
      <c r="AB14" s="81"/>
      <c r="AG14" s="4"/>
      <c r="AH14" s="4"/>
      <c r="AI14" s="4"/>
      <c r="AJ14" s="81"/>
      <c r="AO14" s="4"/>
      <c r="AP14" s="4"/>
      <c r="AQ14" s="4"/>
      <c r="AR14" s="81"/>
      <c r="AW14" s="4"/>
      <c r="AX14" s="4"/>
      <c r="AY14" s="4"/>
      <c r="AZ14" s="81"/>
      <c r="BE14" s="4"/>
      <c r="BF14" s="4"/>
      <c r="BG14" s="4"/>
      <c r="BH14" s="81"/>
      <c r="BM14" s="4"/>
      <c r="BN14" s="4"/>
      <c r="BO14" s="4"/>
      <c r="BP14" s="81"/>
      <c r="BU14" s="4"/>
      <c r="BV14" s="4"/>
      <c r="BW14" s="4"/>
      <c r="BX14" s="81"/>
      <c r="CC14" s="4"/>
      <c r="CD14" s="4"/>
      <c r="CE14" s="4"/>
      <c r="CF14" s="81"/>
      <c r="CK14" s="4"/>
      <c r="CL14" s="4"/>
      <c r="CM14" s="4"/>
      <c r="CN14" s="81"/>
      <c r="CS14" s="4"/>
      <c r="CT14" s="4"/>
      <c r="CU14" s="4"/>
      <c r="CV14" s="81"/>
      <c r="DA14" s="4"/>
      <c r="DB14" s="4"/>
      <c r="DC14" s="4"/>
      <c r="DD14" s="81"/>
      <c r="DI14" s="4"/>
      <c r="DJ14" s="4"/>
      <c r="DK14" s="4"/>
      <c r="DL14" s="81"/>
      <c r="DQ14" s="4"/>
      <c r="DR14" s="4"/>
      <c r="DS14" s="4"/>
      <c r="DT14" s="81"/>
      <c r="DY14" s="4"/>
      <c r="DZ14" s="4"/>
      <c r="EA14" s="4"/>
      <c r="EB14" s="81"/>
      <c r="EG14" s="4"/>
      <c r="EH14" s="4"/>
      <c r="EI14" s="4"/>
      <c r="EJ14" s="81"/>
      <c r="EO14" s="4"/>
      <c r="EP14" s="4"/>
      <c r="EQ14" s="4"/>
      <c r="ER14" s="81"/>
      <c r="EW14" s="4"/>
      <c r="EX14" s="4"/>
      <c r="EY14" s="4"/>
      <c r="EZ14" s="81"/>
      <c r="FE14" s="4"/>
      <c r="FF14" s="4"/>
      <c r="FG14" s="4"/>
      <c r="FH14" s="81"/>
      <c r="FM14" s="4"/>
      <c r="FN14" s="4"/>
      <c r="FO14" s="4"/>
      <c r="FP14" s="81"/>
      <c r="FU14" s="4"/>
      <c r="FV14" s="4"/>
      <c r="FW14" s="4"/>
      <c r="FX14" s="81"/>
      <c r="GC14" s="4"/>
      <c r="GD14" s="4"/>
      <c r="GE14" s="4"/>
      <c r="GF14" s="81"/>
      <c r="GK14" s="4"/>
      <c r="GL14" s="4"/>
      <c r="GM14" s="4"/>
      <c r="GN14" s="81"/>
      <c r="GS14" s="4"/>
      <c r="GT14" s="4"/>
      <c r="GU14" s="4"/>
      <c r="GV14" s="81"/>
      <c r="HA14" s="4"/>
      <c r="HB14" s="4"/>
      <c r="HC14" s="4"/>
      <c r="HD14" s="81"/>
      <c r="HI14" s="4"/>
      <c r="HJ14" s="4"/>
      <c r="HK14" s="4"/>
      <c r="HL14" s="81"/>
      <c r="HQ14" s="4"/>
      <c r="HR14" s="4"/>
      <c r="HS14" s="4"/>
      <c r="HT14" s="81"/>
      <c r="HY14" s="4"/>
      <c r="HZ14" s="4"/>
      <c r="IA14" s="4"/>
      <c r="IB14" s="81"/>
      <c r="IG14" s="4"/>
      <c r="IH14" s="4"/>
      <c r="II14" s="4"/>
      <c r="IJ14" s="81"/>
      <c r="IO14" s="4"/>
      <c r="IP14" s="4"/>
      <c r="IQ14" s="4"/>
      <c r="IR14" s="81"/>
    </row>
    <row r="15" spans="1:255" ht="15">
      <c r="A15" s="4"/>
      <c r="B15" s="4" t="s">
        <v>89</v>
      </c>
      <c r="C15" s="4"/>
      <c r="D15" s="4"/>
      <c r="E15" s="80">
        <f>E13</f>
        <v>2390000</v>
      </c>
      <c r="F15" s="11" t="s">
        <v>90</v>
      </c>
      <c r="G15" s="82">
        <f>D9</f>
        <v>0.0294</v>
      </c>
      <c r="H15" s="83" t="s">
        <v>91</v>
      </c>
      <c r="I15" s="88">
        <f>E13*D9</f>
        <v>70266</v>
      </c>
      <c r="J15" s="3" t="s">
        <v>92</v>
      </c>
      <c r="K15" s="4"/>
      <c r="L15" s="80"/>
      <c r="M15" s="11"/>
      <c r="N15" s="82"/>
      <c r="O15" s="83"/>
      <c r="P15" s="84"/>
      <c r="Q15" s="4"/>
      <c r="R15" s="4"/>
      <c r="S15" s="4"/>
      <c r="T15" s="80"/>
      <c r="U15" s="11"/>
      <c r="V15" s="82"/>
      <c r="W15" s="83"/>
      <c r="X15" s="84"/>
      <c r="Y15" s="4"/>
      <c r="Z15" s="4"/>
      <c r="AA15" s="4"/>
      <c r="AB15" s="80"/>
      <c r="AC15" s="11"/>
      <c r="AD15" s="82"/>
      <c r="AE15" s="83"/>
      <c r="AF15" s="84"/>
      <c r="AG15" s="4"/>
      <c r="AH15" s="4"/>
      <c r="AI15" s="4"/>
      <c r="AJ15" s="80"/>
      <c r="AK15" s="11"/>
      <c r="AL15" s="82"/>
      <c r="AM15" s="83"/>
      <c r="AN15" s="84"/>
      <c r="AO15" s="4"/>
      <c r="AP15" s="4"/>
      <c r="AQ15" s="4"/>
      <c r="AR15" s="80"/>
      <c r="AS15" s="11"/>
      <c r="AT15" s="82"/>
      <c r="AU15" s="83"/>
      <c r="AV15" s="84"/>
      <c r="AW15" s="4"/>
      <c r="AX15" s="4"/>
      <c r="AY15" s="4"/>
      <c r="AZ15" s="80"/>
      <c r="BA15" s="11"/>
      <c r="BB15" s="82"/>
      <c r="BC15" s="83"/>
      <c r="BD15" s="84"/>
      <c r="BE15" s="4"/>
      <c r="BF15" s="4"/>
      <c r="BG15" s="4"/>
      <c r="BH15" s="80"/>
      <c r="BI15" s="11"/>
      <c r="BJ15" s="82"/>
      <c r="BK15" s="83"/>
      <c r="BL15" s="84"/>
      <c r="BM15" s="4"/>
      <c r="BN15" s="4"/>
      <c r="BO15" s="4"/>
      <c r="BP15" s="80"/>
      <c r="BQ15" s="11"/>
      <c r="BR15" s="82"/>
      <c r="BS15" s="83"/>
      <c r="BT15" s="84"/>
      <c r="BU15" s="4"/>
      <c r="BV15" s="4"/>
      <c r="BW15" s="4"/>
      <c r="BX15" s="80"/>
      <c r="BY15" s="11"/>
      <c r="BZ15" s="82"/>
      <c r="CA15" s="83"/>
      <c r="CB15" s="84"/>
      <c r="CC15" s="4"/>
      <c r="CD15" s="4"/>
      <c r="CE15" s="4"/>
      <c r="CF15" s="80"/>
      <c r="CG15" s="11"/>
      <c r="CH15" s="82"/>
      <c r="CI15" s="83"/>
      <c r="CJ15" s="84"/>
      <c r="CK15" s="4"/>
      <c r="CL15" s="4"/>
      <c r="CM15" s="4"/>
      <c r="CN15" s="80"/>
      <c r="CO15" s="11"/>
      <c r="CP15" s="82"/>
      <c r="CQ15" s="83"/>
      <c r="CR15" s="84"/>
      <c r="CS15" s="4"/>
      <c r="CT15" s="4"/>
      <c r="CU15" s="4"/>
      <c r="CV15" s="80"/>
      <c r="CW15" s="11"/>
      <c r="CX15" s="82"/>
      <c r="CY15" s="83"/>
      <c r="CZ15" s="84"/>
      <c r="DA15" s="4"/>
      <c r="DB15" s="4"/>
      <c r="DC15" s="4"/>
      <c r="DD15" s="80"/>
      <c r="DE15" s="11"/>
      <c r="DF15" s="82"/>
      <c r="DG15" s="83"/>
      <c r="DH15" s="84"/>
      <c r="DI15" s="4"/>
      <c r="DJ15" s="4"/>
      <c r="DK15" s="4"/>
      <c r="DL15" s="80"/>
      <c r="DM15" s="11"/>
      <c r="DN15" s="82"/>
      <c r="DO15" s="83"/>
      <c r="DP15" s="84"/>
      <c r="DQ15" s="4"/>
      <c r="DR15" s="4"/>
      <c r="DS15" s="4"/>
      <c r="DT15" s="80"/>
      <c r="DU15" s="11"/>
      <c r="DV15" s="82"/>
      <c r="DW15" s="83"/>
      <c r="DX15" s="84"/>
      <c r="DY15" s="4"/>
      <c r="DZ15" s="4"/>
      <c r="EA15" s="4"/>
      <c r="EB15" s="80"/>
      <c r="EC15" s="11"/>
      <c r="ED15" s="82"/>
      <c r="EE15" s="83"/>
      <c r="EF15" s="84"/>
      <c r="EG15" s="4"/>
      <c r="EH15" s="4"/>
      <c r="EI15" s="4"/>
      <c r="EJ15" s="80"/>
      <c r="EK15" s="11"/>
      <c r="EL15" s="82"/>
      <c r="EM15" s="83"/>
      <c r="EN15" s="84"/>
      <c r="EO15" s="4"/>
      <c r="EP15" s="4"/>
      <c r="EQ15" s="4"/>
      <c r="ER15" s="80"/>
      <c r="ES15" s="11"/>
      <c r="ET15" s="82"/>
      <c r="EU15" s="83"/>
      <c r="EV15" s="84"/>
      <c r="EW15" s="4"/>
      <c r="EX15" s="4"/>
      <c r="EY15" s="4"/>
      <c r="EZ15" s="80"/>
      <c r="FA15" s="11"/>
      <c r="FB15" s="82"/>
      <c r="FC15" s="83"/>
      <c r="FD15" s="84"/>
      <c r="FE15" s="4"/>
      <c r="FF15" s="4"/>
      <c r="FG15" s="4"/>
      <c r="FH15" s="80"/>
      <c r="FI15" s="11"/>
      <c r="FJ15" s="82"/>
      <c r="FK15" s="83"/>
      <c r="FL15" s="84"/>
      <c r="FM15" s="4"/>
      <c r="FN15" s="4"/>
      <c r="FO15" s="4"/>
      <c r="FP15" s="80"/>
      <c r="FQ15" s="11"/>
      <c r="FR15" s="82"/>
      <c r="FS15" s="83"/>
      <c r="FT15" s="84"/>
      <c r="FU15" s="4"/>
      <c r="FV15" s="4"/>
      <c r="FW15" s="4"/>
      <c r="FX15" s="80"/>
      <c r="FY15" s="11"/>
      <c r="FZ15" s="82"/>
      <c r="GA15" s="83"/>
      <c r="GB15" s="84"/>
      <c r="GC15" s="4"/>
      <c r="GD15" s="4"/>
      <c r="GE15" s="4"/>
      <c r="GF15" s="80"/>
      <c r="GG15" s="11"/>
      <c r="GH15" s="82"/>
      <c r="GI15" s="83"/>
      <c r="GJ15" s="84"/>
      <c r="GK15" s="4"/>
      <c r="GL15" s="4"/>
      <c r="GM15" s="4"/>
      <c r="GN15" s="80"/>
      <c r="GO15" s="11"/>
      <c r="GP15" s="82"/>
      <c r="GQ15" s="83"/>
      <c r="GR15" s="84"/>
      <c r="GS15" s="4"/>
      <c r="GT15" s="4"/>
      <c r="GU15" s="4"/>
      <c r="GV15" s="80"/>
      <c r="GW15" s="11"/>
      <c r="GX15" s="82"/>
      <c r="GY15" s="83"/>
      <c r="GZ15" s="84"/>
      <c r="HA15" s="4"/>
      <c r="HB15" s="4"/>
      <c r="HC15" s="4"/>
      <c r="HD15" s="80"/>
      <c r="HE15" s="11"/>
      <c r="HF15" s="82"/>
      <c r="HG15" s="83"/>
      <c r="HH15" s="84"/>
      <c r="HI15" s="4"/>
      <c r="HJ15" s="4"/>
      <c r="HK15" s="4"/>
      <c r="HL15" s="80"/>
      <c r="HM15" s="11"/>
      <c r="HN15" s="82"/>
      <c r="HO15" s="83"/>
      <c r="HP15" s="84"/>
      <c r="HQ15" s="4"/>
      <c r="HR15" s="4"/>
      <c r="HS15" s="4"/>
      <c r="HT15" s="80"/>
      <c r="HU15" s="11"/>
      <c r="HV15" s="82"/>
      <c r="HW15" s="83"/>
      <c r="HX15" s="84"/>
      <c r="HY15" s="4"/>
      <c r="HZ15" s="4"/>
      <c r="IA15" s="4"/>
      <c r="IB15" s="80"/>
      <c r="IC15" s="11"/>
      <c r="ID15" s="82"/>
      <c r="IE15" s="83"/>
      <c r="IF15" s="84"/>
      <c r="IG15" s="4"/>
      <c r="IH15" s="4"/>
      <c r="II15" s="4"/>
      <c r="IJ15" s="80"/>
      <c r="IK15" s="11"/>
      <c r="IL15" s="82"/>
      <c r="IM15" s="83"/>
      <c r="IN15" s="84"/>
      <c r="IO15" s="4"/>
      <c r="IP15" s="4"/>
      <c r="IQ15" s="4"/>
      <c r="IR15" s="80"/>
      <c r="IS15" s="11"/>
      <c r="IT15" s="82"/>
      <c r="IU15" s="83"/>
    </row>
    <row r="16" spans="1:255" ht="15">
      <c r="A16" s="4"/>
      <c r="B16" s="4"/>
      <c r="C16" s="4"/>
      <c r="D16" s="4"/>
      <c r="H16" s="11"/>
      <c r="I16" s="81"/>
      <c r="K16" s="4"/>
      <c r="O16" s="11"/>
      <c r="P16" s="81"/>
      <c r="Q16" s="4"/>
      <c r="R16" s="4"/>
      <c r="S16" s="4"/>
      <c r="W16" s="11"/>
      <c r="X16" s="81"/>
      <c r="Y16" s="4"/>
      <c r="Z16" s="4"/>
      <c r="AA16" s="4"/>
      <c r="AE16" s="11"/>
      <c r="AF16" s="81"/>
      <c r="AG16" s="4"/>
      <c r="AH16" s="4"/>
      <c r="AI16" s="4"/>
      <c r="AM16" s="11"/>
      <c r="AN16" s="81"/>
      <c r="AO16" s="4"/>
      <c r="AP16" s="4"/>
      <c r="AQ16" s="4"/>
      <c r="AU16" s="11"/>
      <c r="AV16" s="81"/>
      <c r="AW16" s="4"/>
      <c r="AX16" s="4"/>
      <c r="AY16" s="4"/>
      <c r="BC16" s="11"/>
      <c r="BD16" s="81"/>
      <c r="BE16" s="4"/>
      <c r="BF16" s="4"/>
      <c r="BG16" s="4"/>
      <c r="BK16" s="11"/>
      <c r="BL16" s="81"/>
      <c r="BM16" s="4"/>
      <c r="BN16" s="4"/>
      <c r="BO16" s="4"/>
      <c r="BS16" s="11"/>
      <c r="BT16" s="81"/>
      <c r="BU16" s="4"/>
      <c r="BV16" s="4"/>
      <c r="BW16" s="4"/>
      <c r="CA16" s="11"/>
      <c r="CB16" s="81"/>
      <c r="CC16" s="4"/>
      <c r="CD16" s="4"/>
      <c r="CE16" s="4"/>
      <c r="CI16" s="11"/>
      <c r="CJ16" s="81"/>
      <c r="CK16" s="4"/>
      <c r="CL16" s="4"/>
      <c r="CM16" s="4"/>
      <c r="CQ16" s="11"/>
      <c r="CR16" s="81"/>
      <c r="CS16" s="4"/>
      <c r="CT16" s="4"/>
      <c r="CU16" s="4"/>
      <c r="CY16" s="11"/>
      <c r="CZ16" s="81"/>
      <c r="DA16" s="4"/>
      <c r="DB16" s="4"/>
      <c r="DC16" s="4"/>
      <c r="DG16" s="11"/>
      <c r="DH16" s="81"/>
      <c r="DI16" s="4"/>
      <c r="DJ16" s="4"/>
      <c r="DK16" s="4"/>
      <c r="DO16" s="11"/>
      <c r="DP16" s="81"/>
      <c r="DQ16" s="4"/>
      <c r="DR16" s="4"/>
      <c r="DS16" s="4"/>
      <c r="DW16" s="11"/>
      <c r="DX16" s="81"/>
      <c r="DY16" s="4"/>
      <c r="DZ16" s="4"/>
      <c r="EA16" s="4"/>
      <c r="EE16" s="11"/>
      <c r="EF16" s="81"/>
      <c r="EG16" s="4"/>
      <c r="EH16" s="4"/>
      <c r="EI16" s="4"/>
      <c r="EM16" s="11"/>
      <c r="EN16" s="81"/>
      <c r="EO16" s="4"/>
      <c r="EP16" s="4"/>
      <c r="EQ16" s="4"/>
      <c r="EU16" s="11"/>
      <c r="EV16" s="81"/>
      <c r="EW16" s="4"/>
      <c r="EX16" s="4"/>
      <c r="EY16" s="4"/>
      <c r="FC16" s="11"/>
      <c r="FD16" s="81"/>
      <c r="FE16" s="4"/>
      <c r="FF16" s="4"/>
      <c r="FG16" s="4"/>
      <c r="FK16" s="11"/>
      <c r="FL16" s="81"/>
      <c r="FM16" s="4"/>
      <c r="FN16" s="4"/>
      <c r="FO16" s="4"/>
      <c r="FS16" s="11"/>
      <c r="FT16" s="81"/>
      <c r="FU16" s="4"/>
      <c r="FV16" s="4"/>
      <c r="FW16" s="4"/>
      <c r="GA16" s="11"/>
      <c r="GB16" s="81"/>
      <c r="GC16" s="4"/>
      <c r="GD16" s="4"/>
      <c r="GE16" s="4"/>
      <c r="GI16" s="11"/>
      <c r="GJ16" s="81"/>
      <c r="GK16" s="4"/>
      <c r="GL16" s="4"/>
      <c r="GM16" s="4"/>
      <c r="GQ16" s="11"/>
      <c r="GR16" s="81"/>
      <c r="GS16" s="4"/>
      <c r="GT16" s="4"/>
      <c r="GU16" s="4"/>
      <c r="GY16" s="11"/>
      <c r="GZ16" s="81"/>
      <c r="HA16" s="4"/>
      <c r="HB16" s="4"/>
      <c r="HC16" s="4"/>
      <c r="HG16" s="11"/>
      <c r="HH16" s="81"/>
      <c r="HI16" s="4"/>
      <c r="HJ16" s="4"/>
      <c r="HK16" s="4"/>
      <c r="HO16" s="11"/>
      <c r="HP16" s="81"/>
      <c r="HQ16" s="4"/>
      <c r="HR16" s="4"/>
      <c r="HS16" s="4"/>
      <c r="HW16" s="11"/>
      <c r="HX16" s="81"/>
      <c r="HY16" s="4"/>
      <c r="HZ16" s="4"/>
      <c r="IA16" s="4"/>
      <c r="IE16" s="11"/>
      <c r="IF16" s="81"/>
      <c r="IG16" s="4"/>
      <c r="IH16" s="4"/>
      <c r="II16" s="4"/>
      <c r="IM16" s="11"/>
      <c r="IN16" s="81"/>
      <c r="IO16" s="4"/>
      <c r="IP16" s="4"/>
      <c r="IQ16" s="4"/>
      <c r="IU16" s="11"/>
    </row>
    <row r="17" spans="1:255" ht="15">
      <c r="A17" s="4"/>
      <c r="B17" s="4"/>
      <c r="C17" s="4"/>
      <c r="D17" s="4"/>
      <c r="G17" s="81"/>
      <c r="H17" s="83" t="s">
        <v>91</v>
      </c>
      <c r="I17" s="89">
        <f>I15/12</f>
        <v>5855.5</v>
      </c>
      <c r="J17" s="3" t="s">
        <v>93</v>
      </c>
      <c r="K17" s="4"/>
      <c r="N17" s="81"/>
      <c r="O17" s="83"/>
      <c r="P17" s="85"/>
      <c r="Q17" s="4"/>
      <c r="R17" s="4"/>
      <c r="S17" s="4"/>
      <c r="V17" s="81"/>
      <c r="W17" s="83"/>
      <c r="X17" s="85"/>
      <c r="Y17" s="4"/>
      <c r="Z17" s="4"/>
      <c r="AA17" s="4"/>
      <c r="AD17" s="81"/>
      <c r="AE17" s="83"/>
      <c r="AF17" s="85"/>
      <c r="AG17" s="4"/>
      <c r="AH17" s="4"/>
      <c r="AI17" s="4"/>
      <c r="AL17" s="81"/>
      <c r="AM17" s="83"/>
      <c r="AN17" s="85"/>
      <c r="AO17" s="4"/>
      <c r="AP17" s="4"/>
      <c r="AQ17" s="4"/>
      <c r="AT17" s="81"/>
      <c r="AU17" s="83"/>
      <c r="AV17" s="85"/>
      <c r="AW17" s="4"/>
      <c r="AX17" s="4"/>
      <c r="AY17" s="4"/>
      <c r="BB17" s="81"/>
      <c r="BC17" s="83"/>
      <c r="BD17" s="85"/>
      <c r="BE17" s="4"/>
      <c r="BF17" s="4"/>
      <c r="BG17" s="4"/>
      <c r="BJ17" s="81"/>
      <c r="BK17" s="83"/>
      <c r="BL17" s="85"/>
      <c r="BM17" s="4"/>
      <c r="BN17" s="4"/>
      <c r="BO17" s="4"/>
      <c r="BR17" s="81"/>
      <c r="BS17" s="83"/>
      <c r="BT17" s="85"/>
      <c r="BU17" s="4"/>
      <c r="BV17" s="4"/>
      <c r="BW17" s="4"/>
      <c r="BZ17" s="81"/>
      <c r="CA17" s="83"/>
      <c r="CB17" s="85"/>
      <c r="CC17" s="4"/>
      <c r="CD17" s="4"/>
      <c r="CE17" s="4"/>
      <c r="CH17" s="81"/>
      <c r="CI17" s="83"/>
      <c r="CJ17" s="85"/>
      <c r="CK17" s="4"/>
      <c r="CL17" s="4"/>
      <c r="CM17" s="4"/>
      <c r="CP17" s="81"/>
      <c r="CQ17" s="83"/>
      <c r="CR17" s="85"/>
      <c r="CS17" s="4"/>
      <c r="CT17" s="4"/>
      <c r="CU17" s="4"/>
      <c r="CX17" s="81"/>
      <c r="CY17" s="83"/>
      <c r="CZ17" s="85"/>
      <c r="DA17" s="4"/>
      <c r="DB17" s="4"/>
      <c r="DC17" s="4"/>
      <c r="DF17" s="81"/>
      <c r="DG17" s="83"/>
      <c r="DH17" s="85"/>
      <c r="DI17" s="4"/>
      <c r="DJ17" s="4"/>
      <c r="DK17" s="4"/>
      <c r="DN17" s="81"/>
      <c r="DO17" s="83"/>
      <c r="DP17" s="85"/>
      <c r="DQ17" s="4"/>
      <c r="DR17" s="4"/>
      <c r="DS17" s="4"/>
      <c r="DV17" s="81"/>
      <c r="DW17" s="83"/>
      <c r="DX17" s="85"/>
      <c r="DY17" s="4"/>
      <c r="DZ17" s="4"/>
      <c r="EA17" s="4"/>
      <c r="ED17" s="81"/>
      <c r="EE17" s="83"/>
      <c r="EF17" s="85"/>
      <c r="EG17" s="4"/>
      <c r="EH17" s="4"/>
      <c r="EI17" s="4"/>
      <c r="EL17" s="81"/>
      <c r="EM17" s="83"/>
      <c r="EN17" s="85"/>
      <c r="EO17" s="4"/>
      <c r="EP17" s="4"/>
      <c r="EQ17" s="4"/>
      <c r="ET17" s="81"/>
      <c r="EU17" s="83"/>
      <c r="EV17" s="85"/>
      <c r="EW17" s="4"/>
      <c r="EX17" s="4"/>
      <c r="EY17" s="4"/>
      <c r="FB17" s="81"/>
      <c r="FC17" s="83"/>
      <c r="FD17" s="85"/>
      <c r="FE17" s="4"/>
      <c r="FF17" s="4"/>
      <c r="FG17" s="4"/>
      <c r="FJ17" s="81"/>
      <c r="FK17" s="83"/>
      <c r="FL17" s="85"/>
      <c r="FM17" s="4"/>
      <c r="FN17" s="4"/>
      <c r="FO17" s="4"/>
      <c r="FR17" s="81"/>
      <c r="FS17" s="83"/>
      <c r="FT17" s="85"/>
      <c r="FU17" s="4"/>
      <c r="FV17" s="4"/>
      <c r="FW17" s="4"/>
      <c r="FZ17" s="81"/>
      <c r="GA17" s="83"/>
      <c r="GB17" s="85"/>
      <c r="GC17" s="4"/>
      <c r="GD17" s="4"/>
      <c r="GE17" s="4"/>
      <c r="GH17" s="81"/>
      <c r="GI17" s="83"/>
      <c r="GJ17" s="85"/>
      <c r="GK17" s="4"/>
      <c r="GL17" s="4"/>
      <c r="GM17" s="4"/>
      <c r="GP17" s="81"/>
      <c r="GQ17" s="83"/>
      <c r="GR17" s="85"/>
      <c r="GS17" s="4"/>
      <c r="GT17" s="4"/>
      <c r="GU17" s="4"/>
      <c r="GX17" s="81"/>
      <c r="GY17" s="83"/>
      <c r="GZ17" s="85"/>
      <c r="HA17" s="4"/>
      <c r="HB17" s="4"/>
      <c r="HC17" s="4"/>
      <c r="HF17" s="81"/>
      <c r="HG17" s="83"/>
      <c r="HH17" s="85"/>
      <c r="HI17" s="4"/>
      <c r="HJ17" s="4"/>
      <c r="HK17" s="4"/>
      <c r="HN17" s="81"/>
      <c r="HO17" s="83"/>
      <c r="HP17" s="85"/>
      <c r="HQ17" s="4"/>
      <c r="HR17" s="4"/>
      <c r="HS17" s="4"/>
      <c r="HV17" s="81"/>
      <c r="HW17" s="83"/>
      <c r="HX17" s="85"/>
      <c r="HY17" s="4"/>
      <c r="HZ17" s="4"/>
      <c r="IA17" s="4"/>
      <c r="ID17" s="81"/>
      <c r="IE17" s="83"/>
      <c r="IF17" s="85"/>
      <c r="IG17" s="4"/>
      <c r="IH17" s="4"/>
      <c r="II17" s="4"/>
      <c r="IL17" s="81"/>
      <c r="IM17" s="83"/>
      <c r="IN17" s="85"/>
      <c r="IO17" s="4"/>
      <c r="IP17" s="4"/>
      <c r="IQ17" s="4"/>
      <c r="IT17" s="81"/>
      <c r="IU17" s="83"/>
    </row>
  </sheetData>
  <sheetProtection/>
  <mergeCells count="3">
    <mergeCell ref="A1:J1"/>
    <mergeCell ref="A2:J2"/>
    <mergeCell ref="A3:J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27"/>
  <sheetViews>
    <sheetView zoomScalePageLayoutView="0" workbookViewId="0" topLeftCell="A1">
      <selection activeCell="A23" sqref="A23"/>
    </sheetView>
  </sheetViews>
  <sheetFormatPr defaultColWidth="11.375" defaultRowHeight="12.75"/>
  <cols>
    <col min="1" max="1" width="20.75390625" style="3" customWidth="1"/>
    <col min="2" max="2" width="11.375" style="3" customWidth="1"/>
    <col min="3" max="3" width="12.625" style="3" customWidth="1"/>
    <col min="4" max="4" width="11.75390625" style="3" customWidth="1"/>
    <col min="5" max="5" width="10.625" style="3" customWidth="1"/>
    <col min="6" max="7" width="12.00390625" style="3" bestFit="1" customWidth="1"/>
    <col min="8" max="8" width="11.00390625" style="3" bestFit="1" customWidth="1"/>
    <col min="9" max="10" width="10.375" style="3" bestFit="1" customWidth="1"/>
    <col min="11" max="11" width="11.00390625" style="3" bestFit="1" customWidth="1"/>
    <col min="12" max="12" width="10.25390625" style="3" customWidth="1"/>
    <col min="13" max="14" width="11.375" style="3" customWidth="1"/>
    <col min="15" max="15" width="4.00390625" style="3" customWidth="1"/>
    <col min="16" max="16384" width="11.375" style="3" customWidth="1"/>
  </cols>
  <sheetData>
    <row r="1" spans="1:14" ht="15">
      <c r="A1" s="47" t="s">
        <v>1</v>
      </c>
      <c r="B1" s="48"/>
      <c r="C1" s="48"/>
      <c r="D1" s="48"/>
      <c r="E1" s="48"/>
      <c r="F1" s="48"/>
      <c r="G1" s="48"/>
      <c r="H1" s="48"/>
      <c r="I1" s="48"/>
      <c r="J1" s="48"/>
      <c r="K1" s="48"/>
      <c r="L1" s="48"/>
      <c r="M1" s="48"/>
      <c r="N1" s="48"/>
    </row>
    <row r="2" spans="1:14" ht="15">
      <c r="A2" s="47" t="s">
        <v>49</v>
      </c>
      <c r="B2" s="48"/>
      <c r="C2" s="48"/>
      <c r="D2" s="48"/>
      <c r="E2" s="48"/>
      <c r="F2" s="48"/>
      <c r="G2" s="48"/>
      <c r="H2" s="48"/>
      <c r="I2" s="48"/>
      <c r="J2" s="48"/>
      <c r="K2" s="48"/>
      <c r="L2" s="48"/>
      <c r="M2" s="48"/>
      <c r="N2" s="48"/>
    </row>
    <row r="3" spans="1:14" ht="15">
      <c r="A3" s="1" t="s">
        <v>36</v>
      </c>
      <c r="B3" s="2"/>
      <c r="C3" s="2"/>
      <c r="D3" s="2"/>
      <c r="E3" s="2"/>
      <c r="F3" s="2"/>
      <c r="G3" s="2"/>
      <c r="H3" s="2"/>
      <c r="I3" s="2"/>
      <c r="J3" s="2"/>
      <c r="K3" s="2"/>
      <c r="L3" s="2"/>
      <c r="M3" s="2"/>
      <c r="N3" s="2"/>
    </row>
    <row r="4" spans="1:14" ht="15">
      <c r="A4" s="62" t="s">
        <v>41</v>
      </c>
      <c r="B4" s="5"/>
      <c r="C4" s="6"/>
      <c r="D4" s="6"/>
      <c r="E4" s="6"/>
      <c r="F4" s="6"/>
      <c r="G4" s="6"/>
      <c r="H4" s="6"/>
      <c r="I4" s="6"/>
      <c r="J4" s="6"/>
      <c r="K4" s="6"/>
      <c r="L4" s="6"/>
      <c r="M4" s="6"/>
      <c r="N4" s="6"/>
    </row>
    <row r="5" spans="1:14" ht="15">
      <c r="A5" s="7" t="s">
        <v>39</v>
      </c>
      <c r="B5" s="7" t="s">
        <v>0</v>
      </c>
      <c r="C5" s="8" t="s">
        <v>13</v>
      </c>
      <c r="D5" s="8" t="s">
        <v>7</v>
      </c>
      <c r="E5" s="8" t="s">
        <v>8</v>
      </c>
      <c r="F5" s="8" t="s">
        <v>9</v>
      </c>
      <c r="G5" s="8" t="s">
        <v>10</v>
      </c>
      <c r="H5" s="8" t="s">
        <v>11</v>
      </c>
      <c r="I5" s="8" t="s">
        <v>12</v>
      </c>
      <c r="J5" s="8" t="s">
        <v>2</v>
      </c>
      <c r="K5" s="8" t="s">
        <v>3</v>
      </c>
      <c r="L5" s="8" t="s">
        <v>4</v>
      </c>
      <c r="M5" s="8" t="s">
        <v>5</v>
      </c>
      <c r="N5" s="8" t="s">
        <v>6</v>
      </c>
    </row>
    <row r="6" spans="1:14" ht="15">
      <c r="A6" s="9">
        <v>2018</v>
      </c>
      <c r="B6" s="63">
        <f>SUM(C6:N6)</f>
        <v>2316596.09</v>
      </c>
      <c r="C6" s="44">
        <v>211189.52000000002</v>
      </c>
      <c r="D6" s="44">
        <v>246129.25</v>
      </c>
      <c r="E6" s="44">
        <v>195603.45</v>
      </c>
      <c r="F6" s="44">
        <v>179909.63</v>
      </c>
      <c r="G6" s="44">
        <v>163558.77000000002</v>
      </c>
      <c r="H6" s="44">
        <v>164037.31999999998</v>
      </c>
      <c r="I6" s="44">
        <v>203932.69</v>
      </c>
      <c r="J6" s="44">
        <v>209906.75</v>
      </c>
      <c r="K6" s="44">
        <v>157493.18</v>
      </c>
      <c r="L6" s="44">
        <v>174149.71</v>
      </c>
      <c r="M6" s="44">
        <v>191605.49</v>
      </c>
      <c r="N6" s="44">
        <v>219080.33000000002</v>
      </c>
    </row>
    <row r="7" spans="1:22" ht="15">
      <c r="A7" s="40" t="s">
        <v>38</v>
      </c>
      <c r="B7" s="43">
        <f>SUM(C7:N7)</f>
        <v>2463879.4299999997</v>
      </c>
      <c r="C7" s="44">
        <v>212164.82</v>
      </c>
      <c r="D7" s="44">
        <v>251025.44999999998</v>
      </c>
      <c r="E7" s="44">
        <v>249591.09</v>
      </c>
      <c r="F7" s="44">
        <v>172556.90999999997</v>
      </c>
      <c r="G7" s="44">
        <v>179288.94</v>
      </c>
      <c r="H7" s="44">
        <v>183445.39</v>
      </c>
      <c r="I7" s="44">
        <v>198703.29000000004</v>
      </c>
      <c r="J7" s="44">
        <v>202098.72</v>
      </c>
      <c r="K7" s="44">
        <v>179687.92</v>
      </c>
      <c r="L7" s="44">
        <v>221927.71999999997</v>
      </c>
      <c r="M7" s="44">
        <v>206820.82</v>
      </c>
      <c r="N7" s="44">
        <v>206568.36</v>
      </c>
      <c r="Q7" s="6"/>
      <c r="R7" s="6"/>
      <c r="S7" s="6"/>
      <c r="T7" s="6"/>
      <c r="U7" s="6"/>
      <c r="V7" s="6"/>
    </row>
    <row r="8" spans="1:22" ht="15">
      <c r="A8" s="9">
        <v>2020</v>
      </c>
      <c r="B8" s="63">
        <f>SUM(C8:N8)</f>
        <v>1904226.5310000002</v>
      </c>
      <c r="C8" s="44">
        <v>228320.211</v>
      </c>
      <c r="D8" s="44">
        <f>224756.94+60463.77</f>
        <v>285220.71</v>
      </c>
      <c r="E8" s="44">
        <v>215404.93</v>
      </c>
      <c r="F8" s="44">
        <v>188707.95</v>
      </c>
      <c r="G8" s="44">
        <v>170384.74</v>
      </c>
      <c r="H8" s="44">
        <v>183680.27000000002</v>
      </c>
      <c r="I8" s="44">
        <v>214193.55</v>
      </c>
      <c r="J8" s="44">
        <v>220594.85</v>
      </c>
      <c r="K8" s="44">
        <v>197719.32</v>
      </c>
      <c r="L8" s="44">
        <v>0</v>
      </c>
      <c r="M8" s="44">
        <v>0</v>
      </c>
      <c r="N8" s="44">
        <v>0</v>
      </c>
      <c r="Q8" s="6"/>
      <c r="R8" s="6"/>
      <c r="S8" s="6"/>
      <c r="T8" s="6"/>
      <c r="U8" s="6"/>
      <c r="V8" s="6"/>
    </row>
    <row r="9" spans="1:22" ht="15">
      <c r="A9" s="33"/>
      <c r="B9" s="34"/>
      <c r="C9" s="35"/>
      <c r="D9" s="35"/>
      <c r="E9" s="35"/>
      <c r="F9" s="35"/>
      <c r="G9" s="35"/>
      <c r="H9" s="35"/>
      <c r="I9" s="35"/>
      <c r="J9" s="35"/>
      <c r="K9" s="35"/>
      <c r="L9" s="35"/>
      <c r="M9" s="35"/>
      <c r="N9" s="35"/>
      <c r="Q9" s="6"/>
      <c r="R9" s="6"/>
      <c r="S9" s="6"/>
      <c r="T9" s="6"/>
      <c r="U9" s="6"/>
      <c r="V9" s="6"/>
    </row>
    <row r="10" spans="2:22" ht="15" customHeight="1">
      <c r="B10" s="95" t="s">
        <v>76</v>
      </c>
      <c r="C10" s="96"/>
      <c r="D10" s="96"/>
      <c r="E10" s="96"/>
      <c r="F10" s="96"/>
      <c r="G10" s="96"/>
      <c r="H10" s="96"/>
      <c r="I10" s="96"/>
      <c r="J10" s="98"/>
      <c r="K10" s="98"/>
      <c r="Q10" s="6"/>
      <c r="R10" s="6"/>
      <c r="S10" s="6"/>
      <c r="T10" s="6"/>
      <c r="U10" s="6"/>
      <c r="V10" s="6"/>
    </row>
    <row r="11" spans="2:22" ht="15">
      <c r="B11" s="96"/>
      <c r="C11" s="96"/>
      <c r="D11" s="96"/>
      <c r="E11" s="96"/>
      <c r="F11" s="96"/>
      <c r="G11" s="96"/>
      <c r="H11" s="96"/>
      <c r="I11" s="96"/>
      <c r="J11" s="98"/>
      <c r="K11" s="98"/>
      <c r="Q11" s="6"/>
      <c r="R11" s="6"/>
      <c r="S11" s="6"/>
      <c r="T11" s="6"/>
      <c r="U11" s="6"/>
      <c r="V11" s="6"/>
    </row>
    <row r="13" spans="1:2" ht="15">
      <c r="A13" s="4" t="s">
        <v>83</v>
      </c>
      <c r="B13" s="30"/>
    </row>
    <row r="14" spans="1:14" ht="15">
      <c r="A14" s="18"/>
      <c r="B14" s="18" t="s">
        <v>0</v>
      </c>
      <c r="C14" s="31" t="s">
        <v>13</v>
      </c>
      <c r="D14" s="31" t="s">
        <v>7</v>
      </c>
      <c r="E14" s="31" t="s">
        <v>8</v>
      </c>
      <c r="F14" s="31" t="s">
        <v>9</v>
      </c>
      <c r="G14" s="31" t="s">
        <v>10</v>
      </c>
      <c r="H14" s="31" t="s">
        <v>11</v>
      </c>
      <c r="I14" s="31" t="s">
        <v>12</v>
      </c>
      <c r="J14" s="31" t="s">
        <v>2</v>
      </c>
      <c r="K14" s="31" t="s">
        <v>3</v>
      </c>
      <c r="L14" s="31" t="s">
        <v>4</v>
      </c>
      <c r="M14" s="31" t="s">
        <v>5</v>
      </c>
      <c r="N14" s="31" t="s">
        <v>6</v>
      </c>
    </row>
    <row r="15" spans="1:14" ht="15">
      <c r="A15" s="11" t="s">
        <v>78</v>
      </c>
      <c r="B15" s="41">
        <f aca="true" t="shared" si="0" ref="B15:B20">SUM(C15:N15)</f>
        <v>711708</v>
      </c>
      <c r="C15" s="42">
        <v>64889</v>
      </c>
      <c r="D15" s="42">
        <v>75625</v>
      </c>
      <c r="E15" s="42">
        <v>60100</v>
      </c>
      <c r="F15" s="42">
        <v>55278</v>
      </c>
      <c r="G15" s="42">
        <v>50254</v>
      </c>
      <c r="H15" s="42">
        <v>50891</v>
      </c>
      <c r="I15" s="42">
        <v>62170</v>
      </c>
      <c r="J15" s="42">
        <v>64495</v>
      </c>
      <c r="K15" s="42">
        <v>48391</v>
      </c>
      <c r="L15" s="42">
        <v>53509</v>
      </c>
      <c r="M15" s="42">
        <v>58872</v>
      </c>
      <c r="N15" s="42">
        <v>67234</v>
      </c>
    </row>
    <row r="16" spans="1:14" ht="15">
      <c r="A16" s="67" t="s">
        <v>79</v>
      </c>
      <c r="B16" s="68">
        <f t="shared" si="0"/>
        <v>655755</v>
      </c>
      <c r="C16" s="69">
        <v>59781</v>
      </c>
      <c r="D16" s="69">
        <v>69671</v>
      </c>
      <c r="E16" s="69">
        <v>55369</v>
      </c>
      <c r="F16" s="69">
        <v>50927</v>
      </c>
      <c r="G16" s="69">
        <v>46298</v>
      </c>
      <c r="H16" s="69">
        <v>46885</v>
      </c>
      <c r="I16" s="69">
        <v>57276</v>
      </c>
      <c r="J16" s="69">
        <v>59418</v>
      </c>
      <c r="K16" s="69">
        <v>44581</v>
      </c>
      <c r="L16" s="69">
        <v>49296</v>
      </c>
      <c r="M16" s="69">
        <v>54238</v>
      </c>
      <c r="N16" s="69">
        <v>62015</v>
      </c>
    </row>
    <row r="17" spans="1:14" ht="15">
      <c r="A17" s="70" t="s">
        <v>77</v>
      </c>
      <c r="B17" s="71">
        <f t="shared" si="0"/>
        <v>1367463</v>
      </c>
      <c r="C17" s="72">
        <f>C15+C16</f>
        <v>124670</v>
      </c>
      <c r="D17" s="72">
        <f aca="true" t="shared" si="1" ref="D17:N17">D15+D16</f>
        <v>145296</v>
      </c>
      <c r="E17" s="72">
        <f t="shared" si="1"/>
        <v>115469</v>
      </c>
      <c r="F17" s="72">
        <f t="shared" si="1"/>
        <v>106205</v>
      </c>
      <c r="G17" s="72">
        <f t="shared" si="1"/>
        <v>96552</v>
      </c>
      <c r="H17" s="72">
        <f t="shared" si="1"/>
        <v>97776</v>
      </c>
      <c r="I17" s="72">
        <f t="shared" si="1"/>
        <v>119446</v>
      </c>
      <c r="J17" s="72">
        <f t="shared" si="1"/>
        <v>123913</v>
      </c>
      <c r="K17" s="72">
        <f t="shared" si="1"/>
        <v>92972</v>
      </c>
      <c r="L17" s="72">
        <f t="shared" si="1"/>
        <v>102805</v>
      </c>
      <c r="M17" s="72">
        <f t="shared" si="1"/>
        <v>113110</v>
      </c>
      <c r="N17" s="72">
        <f t="shared" si="1"/>
        <v>129249</v>
      </c>
    </row>
    <row r="18" spans="1:14" ht="15">
      <c r="A18" s="11" t="s">
        <v>80</v>
      </c>
      <c r="B18" s="41">
        <f t="shared" si="0"/>
        <v>758996</v>
      </c>
      <c r="C18" s="42">
        <v>65829</v>
      </c>
      <c r="D18" s="42">
        <v>78150</v>
      </c>
      <c r="E18" s="42">
        <v>76688</v>
      </c>
      <c r="F18" s="42">
        <v>54025</v>
      </c>
      <c r="G18" s="42">
        <v>54082</v>
      </c>
      <c r="H18" s="42">
        <v>56406</v>
      </c>
      <c r="I18" s="42">
        <v>61053</v>
      </c>
      <c r="J18" s="42">
        <v>62271</v>
      </c>
      <c r="K18" s="42">
        <v>55287</v>
      </c>
      <c r="L18" s="42">
        <v>68189</v>
      </c>
      <c r="M18" s="42">
        <v>63547</v>
      </c>
      <c r="N18" s="42">
        <v>63469</v>
      </c>
    </row>
    <row r="19" spans="1:14" ht="15">
      <c r="A19" s="67" t="s">
        <v>81</v>
      </c>
      <c r="B19" s="68">
        <f t="shared" si="0"/>
        <v>699247</v>
      </c>
      <c r="C19" s="69">
        <v>60647</v>
      </c>
      <c r="D19" s="69">
        <v>71998</v>
      </c>
      <c r="E19" s="69">
        <v>70651</v>
      </c>
      <c r="F19" s="69">
        <v>49772</v>
      </c>
      <c r="G19" s="69">
        <v>49825</v>
      </c>
      <c r="H19" s="69">
        <v>51966</v>
      </c>
      <c r="I19" s="69">
        <v>56247</v>
      </c>
      <c r="J19" s="69">
        <v>57369</v>
      </c>
      <c r="K19" s="69">
        <v>50934</v>
      </c>
      <c r="L19" s="69">
        <v>62821</v>
      </c>
      <c r="M19" s="69">
        <v>58544</v>
      </c>
      <c r="N19" s="69">
        <v>58473</v>
      </c>
    </row>
    <row r="20" spans="1:14" ht="15">
      <c r="A20" s="70" t="s">
        <v>82</v>
      </c>
      <c r="B20" s="71">
        <f t="shared" si="0"/>
        <v>1458243</v>
      </c>
      <c r="C20" s="72">
        <f aca="true" t="shared" si="2" ref="C20:N20">C18+C19</f>
        <v>126476</v>
      </c>
      <c r="D20" s="72">
        <f t="shared" si="2"/>
        <v>150148</v>
      </c>
      <c r="E20" s="72">
        <f t="shared" si="2"/>
        <v>147339</v>
      </c>
      <c r="F20" s="72">
        <f t="shared" si="2"/>
        <v>103797</v>
      </c>
      <c r="G20" s="72">
        <f t="shared" si="2"/>
        <v>103907</v>
      </c>
      <c r="H20" s="72">
        <f t="shared" si="2"/>
        <v>108372</v>
      </c>
      <c r="I20" s="72">
        <f t="shared" si="2"/>
        <v>117300</v>
      </c>
      <c r="J20" s="72">
        <f t="shared" si="2"/>
        <v>119640</v>
      </c>
      <c r="K20" s="72">
        <f t="shared" si="2"/>
        <v>106221</v>
      </c>
      <c r="L20" s="72">
        <f t="shared" si="2"/>
        <v>131010</v>
      </c>
      <c r="M20" s="72">
        <f t="shared" si="2"/>
        <v>122091</v>
      </c>
      <c r="N20" s="72">
        <f t="shared" si="2"/>
        <v>121942</v>
      </c>
    </row>
    <row r="21" spans="2:11" ht="15">
      <c r="B21" s="64"/>
      <c r="C21" s="65"/>
      <c r="D21" s="65"/>
      <c r="E21" s="65"/>
      <c r="F21" s="65"/>
      <c r="G21" s="65"/>
      <c r="H21" s="65"/>
      <c r="I21" s="65"/>
      <c r="J21" s="66"/>
      <c r="K21" s="66"/>
    </row>
    <row r="22" spans="1:11" ht="15">
      <c r="A22" s="3" t="s">
        <v>99</v>
      </c>
      <c r="B22" s="64"/>
      <c r="C22" s="65"/>
      <c r="D22" s="65"/>
      <c r="E22" s="65"/>
      <c r="F22" s="65"/>
      <c r="G22" s="65"/>
      <c r="H22" s="65"/>
      <c r="I22" s="65"/>
      <c r="J22" s="66"/>
      <c r="K22" s="66"/>
    </row>
    <row r="23" spans="2:11" ht="15">
      <c r="B23" s="64"/>
      <c r="C23" s="65"/>
      <c r="D23" s="65"/>
      <c r="E23" s="65"/>
      <c r="F23" s="65"/>
      <c r="G23" s="65"/>
      <c r="H23" s="65"/>
      <c r="I23" s="65"/>
      <c r="J23" s="66"/>
      <c r="K23" s="66"/>
    </row>
    <row r="24" spans="2:11" ht="15">
      <c r="B24" s="64"/>
      <c r="C24" s="65"/>
      <c r="D24" s="65"/>
      <c r="E24" s="65"/>
      <c r="F24" s="65"/>
      <c r="G24" s="65"/>
      <c r="H24" s="65"/>
      <c r="I24" s="65"/>
      <c r="J24" s="66"/>
      <c r="K24" s="66"/>
    </row>
    <row r="25" spans="2:11" ht="15">
      <c r="B25" s="64"/>
      <c r="C25" s="65"/>
      <c r="D25" s="65"/>
      <c r="E25" s="65"/>
      <c r="F25" s="65"/>
      <c r="G25" s="65"/>
      <c r="H25" s="65"/>
      <c r="I25" s="65"/>
      <c r="J25" s="66"/>
      <c r="K25" s="66"/>
    </row>
    <row r="26" spans="2:11" ht="15">
      <c r="B26" s="64"/>
      <c r="C26" s="65"/>
      <c r="D26" s="65"/>
      <c r="E26" s="65"/>
      <c r="F26" s="65"/>
      <c r="G26" s="65"/>
      <c r="H26" s="65"/>
      <c r="I26" s="65"/>
      <c r="J26" s="66"/>
      <c r="K26" s="66"/>
    </row>
    <row r="27" spans="2:11" ht="15">
      <c r="B27" s="64"/>
      <c r="C27" s="65"/>
      <c r="D27" s="65"/>
      <c r="E27" s="65"/>
      <c r="F27" s="65"/>
      <c r="G27" s="65"/>
      <c r="H27" s="65"/>
      <c r="I27" s="65"/>
      <c r="J27" s="66"/>
      <c r="K27" s="66"/>
    </row>
  </sheetData>
  <sheetProtection/>
  <mergeCells count="1">
    <mergeCell ref="B10:K1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N35"/>
  <sheetViews>
    <sheetView workbookViewId="0" topLeftCell="A1">
      <selection activeCell="A1" sqref="A1"/>
    </sheetView>
  </sheetViews>
  <sheetFormatPr defaultColWidth="11.375" defaultRowHeight="12.75"/>
  <cols>
    <col min="1" max="1" width="20.75390625" style="3" customWidth="1"/>
    <col min="2" max="2" width="11.375" style="3" customWidth="1"/>
    <col min="3" max="3" width="12.625" style="3" customWidth="1"/>
    <col min="4" max="4" width="11.75390625" style="3" customWidth="1"/>
    <col min="5" max="5" width="10.625" style="3" customWidth="1"/>
    <col min="6" max="7" width="12.00390625" style="3" bestFit="1" customWidth="1"/>
    <col min="8" max="8" width="11.00390625" style="3" bestFit="1" customWidth="1"/>
    <col min="9" max="10" width="10.375" style="3" bestFit="1" customWidth="1"/>
    <col min="11" max="11" width="11.00390625" style="3" bestFit="1" customWidth="1"/>
    <col min="12" max="12" width="10.25390625" style="3" customWidth="1"/>
    <col min="13" max="14" width="11.375" style="3" customWidth="1"/>
    <col min="15" max="15" width="4.00390625" style="3" customWidth="1"/>
    <col min="16" max="16384" width="11.375" style="3" customWidth="1"/>
  </cols>
  <sheetData>
    <row r="1" spans="1:14" ht="15">
      <c r="A1" s="47" t="s">
        <v>1</v>
      </c>
      <c r="B1" s="48"/>
      <c r="C1" s="48"/>
      <c r="D1" s="48"/>
      <c r="E1" s="48"/>
      <c r="F1" s="48"/>
      <c r="G1" s="48"/>
      <c r="H1" s="48"/>
      <c r="I1" s="48"/>
      <c r="J1" s="48"/>
      <c r="K1" s="48"/>
      <c r="L1" s="48"/>
      <c r="M1" s="48"/>
      <c r="N1" s="48"/>
    </row>
    <row r="2" spans="1:14" ht="15">
      <c r="A2" s="47" t="s">
        <v>50</v>
      </c>
      <c r="B2" s="48"/>
      <c r="C2" s="48"/>
      <c r="D2" s="48"/>
      <c r="E2" s="48"/>
      <c r="F2" s="48"/>
      <c r="G2" s="48"/>
      <c r="H2" s="48"/>
      <c r="I2" s="48"/>
      <c r="J2" s="48"/>
      <c r="K2" s="48"/>
      <c r="L2" s="48"/>
      <c r="M2" s="48"/>
      <c r="N2" s="48"/>
    </row>
    <row r="3" spans="1:14" ht="15">
      <c r="A3" s="1" t="s">
        <v>36</v>
      </c>
      <c r="B3" s="2"/>
      <c r="C3" s="2"/>
      <c r="D3" s="2"/>
      <c r="E3" s="2"/>
      <c r="F3" s="2"/>
      <c r="G3" s="2"/>
      <c r="H3" s="2"/>
      <c r="I3" s="2"/>
      <c r="J3" s="2"/>
      <c r="K3" s="2"/>
      <c r="L3" s="2"/>
      <c r="M3" s="2"/>
      <c r="N3" s="2"/>
    </row>
    <row r="4" spans="1:2" ht="15">
      <c r="A4" s="4" t="s">
        <v>40</v>
      </c>
      <c r="B4" s="30"/>
    </row>
    <row r="5" spans="1:14" ht="15">
      <c r="A5" s="18" t="s">
        <v>39</v>
      </c>
      <c r="B5" s="18" t="s">
        <v>0</v>
      </c>
      <c r="C5" s="31" t="s">
        <v>13</v>
      </c>
      <c r="D5" s="31" t="s">
        <v>7</v>
      </c>
      <c r="E5" s="31" t="s">
        <v>8</v>
      </c>
      <c r="F5" s="31" t="s">
        <v>9</v>
      </c>
      <c r="G5" s="31" t="s">
        <v>10</v>
      </c>
      <c r="H5" s="31" t="s">
        <v>11</v>
      </c>
      <c r="I5" s="31" t="s">
        <v>12</v>
      </c>
      <c r="J5" s="31" t="s">
        <v>2</v>
      </c>
      <c r="K5" s="31" t="s">
        <v>3</v>
      </c>
      <c r="L5" s="31" t="s">
        <v>4</v>
      </c>
      <c r="M5" s="31" t="s">
        <v>5</v>
      </c>
      <c r="N5" s="31" t="s">
        <v>6</v>
      </c>
    </row>
    <row r="6" spans="1:14" ht="15">
      <c r="A6" s="11">
        <v>2018</v>
      </c>
      <c r="B6" s="41">
        <f>SUM(C6:N6)</f>
        <v>32160</v>
      </c>
      <c r="C6" s="42">
        <v>2680</v>
      </c>
      <c r="D6" s="42">
        <v>2680</v>
      </c>
      <c r="E6" s="42">
        <v>2680</v>
      </c>
      <c r="F6" s="42">
        <v>2680</v>
      </c>
      <c r="G6" s="42">
        <v>2680</v>
      </c>
      <c r="H6" s="42">
        <v>2680</v>
      </c>
      <c r="I6" s="42">
        <v>2680</v>
      </c>
      <c r="J6" s="42">
        <v>2680</v>
      </c>
      <c r="K6" s="42">
        <v>2680</v>
      </c>
      <c r="L6" s="42">
        <v>2680</v>
      </c>
      <c r="M6" s="42">
        <v>2680</v>
      </c>
      <c r="N6" s="42">
        <v>2680</v>
      </c>
    </row>
    <row r="7" spans="1:14" ht="15">
      <c r="A7" s="40" t="s">
        <v>38</v>
      </c>
      <c r="B7" s="43">
        <f>SUM(C7:N7)</f>
        <v>32160</v>
      </c>
      <c r="C7" s="42">
        <v>2680</v>
      </c>
      <c r="D7" s="42">
        <v>2680</v>
      </c>
      <c r="E7" s="42">
        <v>2680</v>
      </c>
      <c r="F7" s="42">
        <v>2680</v>
      </c>
      <c r="G7" s="42">
        <v>2680</v>
      </c>
      <c r="H7" s="42">
        <v>2680</v>
      </c>
      <c r="I7" s="42">
        <v>2680</v>
      </c>
      <c r="J7" s="42">
        <v>2680</v>
      </c>
      <c r="K7" s="42">
        <v>2680</v>
      </c>
      <c r="L7" s="42">
        <v>2680</v>
      </c>
      <c r="M7" s="42">
        <v>2680</v>
      </c>
      <c r="N7" s="42">
        <v>2680</v>
      </c>
    </row>
    <row r="8" spans="1:14" ht="15">
      <c r="A8" s="11">
        <v>2020</v>
      </c>
      <c r="B8" s="41">
        <f>SUM(C8:N8)</f>
        <v>24120</v>
      </c>
      <c r="C8" s="42">
        <v>2680</v>
      </c>
      <c r="D8" s="42">
        <v>2680</v>
      </c>
      <c r="E8" s="42">
        <v>2680</v>
      </c>
      <c r="F8" s="42">
        <v>2680</v>
      </c>
      <c r="G8" s="42">
        <v>2680</v>
      </c>
      <c r="H8" s="42">
        <v>2680</v>
      </c>
      <c r="I8" s="42">
        <v>2680</v>
      </c>
      <c r="J8" s="42">
        <v>2680</v>
      </c>
      <c r="K8" s="42">
        <v>2680</v>
      </c>
      <c r="L8" s="42">
        <v>0</v>
      </c>
      <c r="M8" s="42">
        <v>0</v>
      </c>
      <c r="N8" s="42">
        <v>0</v>
      </c>
    </row>
    <row r="9" spans="1:14" ht="15">
      <c r="A9" s="33"/>
      <c r="B9" s="34"/>
      <c r="C9" s="35"/>
      <c r="D9" s="35"/>
      <c r="E9" s="35"/>
      <c r="F9" s="35"/>
      <c r="G9" s="35"/>
      <c r="H9" s="35"/>
      <c r="I9" s="35"/>
      <c r="J9" s="35"/>
      <c r="K9" s="35"/>
      <c r="L9" s="35"/>
      <c r="M9" s="35"/>
      <c r="N9" s="35"/>
    </row>
    <row r="10" spans="2:11" ht="15">
      <c r="B10" s="95" t="s">
        <v>75</v>
      </c>
      <c r="C10" s="96"/>
      <c r="D10" s="96"/>
      <c r="E10" s="96"/>
      <c r="F10" s="96"/>
      <c r="G10" s="96"/>
      <c r="H10" s="96"/>
      <c r="I10" s="96"/>
      <c r="J10" s="98"/>
      <c r="K10" s="98"/>
    </row>
    <row r="11" spans="2:11" ht="15">
      <c r="B11" s="96"/>
      <c r="C11" s="96"/>
      <c r="D11" s="96"/>
      <c r="E11" s="96"/>
      <c r="F11" s="96"/>
      <c r="G11" s="96"/>
      <c r="H11" s="96"/>
      <c r="I11" s="96"/>
      <c r="J11" s="98"/>
      <c r="K11" s="98"/>
    </row>
    <row r="12" spans="1:12" ht="15">
      <c r="A12" s="36"/>
      <c r="B12" s="36"/>
      <c r="C12" s="36"/>
      <c r="D12" s="36"/>
      <c r="E12" s="36"/>
      <c r="F12" s="36"/>
      <c r="G12" s="36"/>
      <c r="H12" s="36"/>
      <c r="I12" s="36"/>
      <c r="J12" s="36"/>
      <c r="K12" s="36"/>
      <c r="L12" s="36"/>
    </row>
    <row r="14" spans="1:14" ht="15">
      <c r="A14" s="62" t="s">
        <v>41</v>
      </c>
      <c r="B14" s="5"/>
      <c r="C14" s="6"/>
      <c r="D14" s="6"/>
      <c r="E14" s="6"/>
      <c r="F14" s="6"/>
      <c r="G14" s="6"/>
      <c r="H14" s="6"/>
      <c r="I14" s="6"/>
      <c r="J14" s="6"/>
      <c r="K14" s="6"/>
      <c r="L14" s="6"/>
      <c r="M14" s="6"/>
      <c r="N14" s="6"/>
    </row>
    <row r="15" spans="1:14" ht="15">
      <c r="A15" s="7" t="s">
        <v>39</v>
      </c>
      <c r="B15" s="7" t="s">
        <v>0</v>
      </c>
      <c r="C15" s="8" t="s">
        <v>13</v>
      </c>
      <c r="D15" s="8" t="s">
        <v>7</v>
      </c>
      <c r="E15" s="8" t="s">
        <v>8</v>
      </c>
      <c r="F15" s="8" t="s">
        <v>9</v>
      </c>
      <c r="G15" s="8" t="s">
        <v>10</v>
      </c>
      <c r="H15" s="8" t="s">
        <v>11</v>
      </c>
      <c r="I15" s="8" t="s">
        <v>12</v>
      </c>
      <c r="J15" s="8" t="s">
        <v>2</v>
      </c>
      <c r="K15" s="8" t="s">
        <v>3</v>
      </c>
      <c r="L15" s="8" t="s">
        <v>4</v>
      </c>
      <c r="M15" s="8" t="s">
        <v>5</v>
      </c>
      <c r="N15" s="8" t="s">
        <v>6</v>
      </c>
    </row>
    <row r="16" spans="1:14" ht="15">
      <c r="A16" s="9">
        <v>2018</v>
      </c>
      <c r="B16" s="63">
        <f>SUM(C16:N16)</f>
        <v>9608.820000000002</v>
      </c>
      <c r="C16" s="44">
        <v>219.22</v>
      </c>
      <c r="D16" s="44">
        <v>214.84</v>
      </c>
      <c r="E16" s="44">
        <v>203.56</v>
      </c>
      <c r="F16" s="44">
        <v>383.95</v>
      </c>
      <c r="G16" s="44">
        <v>1057.28</v>
      </c>
      <c r="H16" s="44">
        <v>1302.18</v>
      </c>
      <c r="I16" s="44">
        <v>1939.81</v>
      </c>
      <c r="J16" s="44">
        <v>1910.99</v>
      </c>
      <c r="K16" s="44">
        <v>1248.94</v>
      </c>
      <c r="L16" s="44">
        <v>715.29</v>
      </c>
      <c r="M16" s="44">
        <v>194.79</v>
      </c>
      <c r="N16" s="44">
        <v>217.97</v>
      </c>
    </row>
    <row r="17" spans="1:14" ht="15">
      <c r="A17" s="40" t="s">
        <v>38</v>
      </c>
      <c r="B17" s="43">
        <f>SUM(C17:N17)</f>
        <v>9299.410000000002</v>
      </c>
      <c r="C17" s="44">
        <v>233.63</v>
      </c>
      <c r="D17" s="44">
        <v>261.81</v>
      </c>
      <c r="E17" s="44">
        <v>265.57</v>
      </c>
      <c r="F17" s="44">
        <v>345.75</v>
      </c>
      <c r="G17" s="44">
        <v>1070.43</v>
      </c>
      <c r="H17" s="44">
        <v>1414.3</v>
      </c>
      <c r="I17" s="44">
        <v>1644.17</v>
      </c>
      <c r="J17" s="44">
        <v>1772.57</v>
      </c>
      <c r="K17" s="44">
        <v>1408.03</v>
      </c>
      <c r="L17" s="44">
        <v>360.78</v>
      </c>
      <c r="M17" s="44">
        <v>263.69</v>
      </c>
      <c r="N17" s="44">
        <v>258.68</v>
      </c>
    </row>
    <row r="18" spans="1:14" ht="15">
      <c r="A18" s="9">
        <v>2020</v>
      </c>
      <c r="B18" s="63">
        <f>SUM(C18:N18)</f>
        <v>8075.52</v>
      </c>
      <c r="C18" s="44">
        <v>253.67</v>
      </c>
      <c r="D18" s="44">
        <v>267.45</v>
      </c>
      <c r="E18" s="44">
        <v>259.31</v>
      </c>
      <c r="F18" s="44">
        <v>524.25</v>
      </c>
      <c r="G18" s="44">
        <v>735.33</v>
      </c>
      <c r="H18" s="44">
        <v>897.56</v>
      </c>
      <c r="I18" s="44">
        <v>1812.66</v>
      </c>
      <c r="J18" s="44">
        <v>1773.82</v>
      </c>
      <c r="K18" s="44">
        <v>1551.47</v>
      </c>
      <c r="L18" s="44">
        <v>0</v>
      </c>
      <c r="M18" s="44">
        <v>0</v>
      </c>
      <c r="N18" s="44">
        <v>0</v>
      </c>
    </row>
    <row r="19" spans="1:14" ht="15">
      <c r="A19" s="33"/>
      <c r="B19" s="34"/>
      <c r="C19" s="35"/>
      <c r="D19" s="35"/>
      <c r="E19" s="35"/>
      <c r="F19" s="35"/>
      <c r="G19" s="35"/>
      <c r="H19" s="35"/>
      <c r="I19" s="35"/>
      <c r="J19" s="35"/>
      <c r="K19" s="35"/>
      <c r="L19" s="35"/>
      <c r="M19" s="35"/>
      <c r="N19" s="35"/>
    </row>
    <row r="20" spans="2:11" ht="15" customHeight="1">
      <c r="B20" s="95" t="s">
        <v>71</v>
      </c>
      <c r="C20" s="96"/>
      <c r="D20" s="96"/>
      <c r="E20" s="96"/>
      <c r="F20" s="96"/>
      <c r="G20" s="96"/>
      <c r="H20" s="96"/>
      <c r="I20" s="96"/>
      <c r="J20" s="98"/>
      <c r="K20" s="98"/>
    </row>
    <row r="21" spans="2:11" ht="15">
      <c r="B21" s="96"/>
      <c r="C21" s="96"/>
      <c r="D21" s="96"/>
      <c r="E21" s="96"/>
      <c r="F21" s="96"/>
      <c r="G21" s="96"/>
      <c r="H21" s="96"/>
      <c r="I21" s="96"/>
      <c r="J21" s="98"/>
      <c r="K21" s="98"/>
    </row>
    <row r="23" spans="1:2" ht="15">
      <c r="A23" s="4" t="s">
        <v>43</v>
      </c>
      <c r="B23" s="30"/>
    </row>
    <row r="24" spans="1:14" ht="15">
      <c r="A24" s="18" t="s">
        <v>39</v>
      </c>
      <c r="B24" s="18" t="s">
        <v>0</v>
      </c>
      <c r="C24" s="31" t="s">
        <v>13</v>
      </c>
      <c r="D24" s="31" t="s">
        <v>7</v>
      </c>
      <c r="E24" s="31" t="s">
        <v>8</v>
      </c>
      <c r="F24" s="31" t="s">
        <v>9</v>
      </c>
      <c r="G24" s="31" t="s">
        <v>10</v>
      </c>
      <c r="H24" s="31" t="s">
        <v>11</v>
      </c>
      <c r="I24" s="31" t="s">
        <v>12</v>
      </c>
      <c r="J24" s="31" t="s">
        <v>2</v>
      </c>
      <c r="K24" s="31" t="s">
        <v>3</v>
      </c>
      <c r="L24" s="31" t="s">
        <v>4</v>
      </c>
      <c r="M24" s="31" t="s">
        <v>5</v>
      </c>
      <c r="N24" s="31" t="s">
        <v>6</v>
      </c>
    </row>
    <row r="25" spans="1:14" ht="15">
      <c r="A25" s="11">
        <v>2018</v>
      </c>
      <c r="B25" s="41">
        <f>SUM(C25:N25)</f>
        <v>86091.24</v>
      </c>
      <c r="C25" s="42">
        <v>7115.2</v>
      </c>
      <c r="D25" s="42">
        <v>7115.2</v>
      </c>
      <c r="E25" s="42">
        <v>7115.2</v>
      </c>
      <c r="F25" s="42">
        <v>7115.2</v>
      </c>
      <c r="G25" s="42">
        <v>7115.2</v>
      </c>
      <c r="H25" s="42">
        <v>7115.2</v>
      </c>
      <c r="I25" s="42">
        <v>7115.2</v>
      </c>
      <c r="J25" s="42">
        <v>7115.2</v>
      </c>
      <c r="K25" s="42">
        <v>7292.41</v>
      </c>
      <c r="L25" s="42">
        <v>7292.41</v>
      </c>
      <c r="M25" s="42">
        <v>7292.41</v>
      </c>
      <c r="N25" s="42">
        <v>7292.41</v>
      </c>
    </row>
    <row r="26" spans="1:14" ht="15">
      <c r="A26" s="40" t="s">
        <v>38</v>
      </c>
      <c r="B26" s="43">
        <f>SUM(C26:N26)</f>
        <v>87508.92000000003</v>
      </c>
      <c r="C26" s="44">
        <v>7292.41</v>
      </c>
      <c r="D26" s="44">
        <v>7292.41</v>
      </c>
      <c r="E26" s="44">
        <v>7292.41</v>
      </c>
      <c r="F26" s="44">
        <v>7292.41</v>
      </c>
      <c r="G26" s="44">
        <v>7292.41</v>
      </c>
      <c r="H26" s="44">
        <v>7292.41</v>
      </c>
      <c r="I26" s="44">
        <v>7292.41</v>
      </c>
      <c r="J26" s="44">
        <v>7292.41</v>
      </c>
      <c r="K26" s="44">
        <v>7292.41</v>
      </c>
      <c r="L26" s="44">
        <v>7292.41</v>
      </c>
      <c r="M26" s="44">
        <v>7292.41</v>
      </c>
      <c r="N26" s="44">
        <v>7292.41</v>
      </c>
    </row>
    <row r="27" spans="1:14" ht="15">
      <c r="A27" s="11">
        <v>2020</v>
      </c>
      <c r="B27" s="41">
        <f>SUM(C27:N27)</f>
        <v>66498.93</v>
      </c>
      <c r="C27" s="44">
        <v>7292.41</v>
      </c>
      <c r="D27" s="44">
        <v>7292.41</v>
      </c>
      <c r="E27" s="44">
        <v>7292.41</v>
      </c>
      <c r="F27" s="44">
        <v>7436.95</v>
      </c>
      <c r="G27" s="44">
        <v>7436.95</v>
      </c>
      <c r="H27" s="44">
        <v>7436.95</v>
      </c>
      <c r="I27" s="44">
        <v>7436.95</v>
      </c>
      <c r="J27" s="44">
        <v>7436.95</v>
      </c>
      <c r="K27" s="44">
        <v>7436.95</v>
      </c>
      <c r="L27" s="42">
        <v>0</v>
      </c>
      <c r="M27" s="42">
        <v>0</v>
      </c>
      <c r="N27" s="42">
        <v>0</v>
      </c>
    </row>
    <row r="28" spans="1:14" ht="15">
      <c r="A28" s="33"/>
      <c r="B28" s="34"/>
      <c r="C28" s="35"/>
      <c r="D28" s="35"/>
      <c r="E28" s="35"/>
      <c r="F28" s="35"/>
      <c r="G28" s="35"/>
      <c r="H28" s="35"/>
      <c r="I28" s="35"/>
      <c r="J28" s="35"/>
      <c r="K28" s="35"/>
      <c r="L28" s="35"/>
      <c r="M28" s="35"/>
      <c r="N28" s="35"/>
    </row>
    <row r="29" spans="2:11" ht="15">
      <c r="B29" s="95" t="s">
        <v>72</v>
      </c>
      <c r="C29" s="96"/>
      <c r="D29" s="96"/>
      <c r="E29" s="96"/>
      <c r="F29" s="96"/>
      <c r="G29" s="96"/>
      <c r="H29" s="96"/>
      <c r="I29" s="96"/>
      <c r="J29" s="98"/>
      <c r="K29" s="98"/>
    </row>
    <row r="30" spans="2:11" ht="15">
      <c r="B30" s="96"/>
      <c r="C30" s="96"/>
      <c r="D30" s="96"/>
      <c r="E30" s="96"/>
      <c r="F30" s="96"/>
      <c r="G30" s="96"/>
      <c r="H30" s="96"/>
      <c r="I30" s="96"/>
      <c r="J30" s="98"/>
      <c r="K30" s="98"/>
    </row>
    <row r="31" spans="2:14" ht="15">
      <c r="B31" s="37" t="s">
        <v>0</v>
      </c>
      <c r="C31" s="38">
        <v>42735</v>
      </c>
      <c r="D31" s="38">
        <v>42766</v>
      </c>
      <c r="E31" s="38">
        <v>42794</v>
      </c>
      <c r="F31" s="38">
        <v>42825</v>
      </c>
      <c r="G31" s="38">
        <v>42855</v>
      </c>
      <c r="H31" s="38">
        <v>42886</v>
      </c>
      <c r="I31" s="38">
        <v>42916</v>
      </c>
      <c r="J31" s="38">
        <v>42947</v>
      </c>
      <c r="K31" s="38">
        <v>42978</v>
      </c>
      <c r="L31" s="38">
        <v>43008</v>
      </c>
      <c r="M31" s="38">
        <v>43039</v>
      </c>
      <c r="N31" s="38">
        <v>43069</v>
      </c>
    </row>
    <row r="32" spans="1:14" ht="15">
      <c r="A32" s="4" t="s">
        <v>37</v>
      </c>
      <c r="B32" s="45">
        <f>SUM(C32:N32,C34:K34)</f>
        <v>89243.39999999998</v>
      </c>
      <c r="C32" s="46"/>
      <c r="D32" s="46"/>
      <c r="E32" s="46"/>
      <c r="F32" s="46"/>
      <c r="G32" s="46"/>
      <c r="H32" s="46"/>
      <c r="I32" s="46"/>
      <c r="J32" s="46"/>
      <c r="K32" s="46"/>
      <c r="L32" s="46">
        <v>7436.95</v>
      </c>
      <c r="M32" s="46">
        <v>7436.95</v>
      </c>
      <c r="N32" s="46">
        <v>7436.95</v>
      </c>
    </row>
    <row r="33" spans="1:14" ht="15">
      <c r="A33" s="4" t="s">
        <v>34</v>
      </c>
      <c r="B33" s="39"/>
      <c r="C33" s="38">
        <v>43100</v>
      </c>
      <c r="D33" s="38">
        <v>43131</v>
      </c>
      <c r="E33" s="38">
        <v>43132</v>
      </c>
      <c r="F33" s="38">
        <v>43133</v>
      </c>
      <c r="G33" s="38">
        <v>43134</v>
      </c>
      <c r="H33" s="38">
        <v>43135</v>
      </c>
      <c r="I33" s="38">
        <v>43136</v>
      </c>
      <c r="J33" s="38">
        <v>43137</v>
      </c>
      <c r="K33" s="38">
        <v>43138</v>
      </c>
      <c r="L33" s="38">
        <v>43139</v>
      </c>
      <c r="M33" s="38">
        <v>43140</v>
      </c>
      <c r="N33" s="38">
        <v>43141</v>
      </c>
    </row>
    <row r="34" spans="1:14" ht="15">
      <c r="A34" s="4"/>
      <c r="B34" s="46"/>
      <c r="C34" s="46">
        <v>7436.95</v>
      </c>
      <c r="D34" s="46">
        <v>7436.95</v>
      </c>
      <c r="E34" s="46">
        <v>7436.95</v>
      </c>
      <c r="F34" s="46">
        <v>7436.95</v>
      </c>
      <c r="G34" s="46">
        <v>7436.95</v>
      </c>
      <c r="H34" s="46">
        <v>7436.95</v>
      </c>
      <c r="I34" s="46">
        <v>7436.95</v>
      </c>
      <c r="J34" s="46">
        <v>7436.95</v>
      </c>
      <c r="K34" s="46">
        <v>7436.95</v>
      </c>
      <c r="L34" s="46"/>
      <c r="M34" s="46"/>
      <c r="N34" s="46"/>
    </row>
    <row r="35" ht="15">
      <c r="A35" s="28"/>
    </row>
  </sheetData>
  <sheetProtection/>
  <mergeCells count="3">
    <mergeCell ref="B10:K11"/>
    <mergeCell ref="B20:K21"/>
    <mergeCell ref="B29:K3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A1" sqref="A1"/>
    </sheetView>
  </sheetViews>
  <sheetFormatPr defaultColWidth="11.375" defaultRowHeight="12.75"/>
  <cols>
    <col min="1" max="1" width="20.75390625" style="3" customWidth="1"/>
    <col min="2" max="2" width="11.375" style="3" customWidth="1"/>
    <col min="3" max="3" width="12.625" style="3" customWidth="1"/>
    <col min="4" max="4" width="11.75390625" style="3" customWidth="1"/>
    <col min="5" max="5" width="10.625" style="3" customWidth="1"/>
    <col min="6" max="7" width="12.00390625" style="3" bestFit="1" customWidth="1"/>
    <col min="8" max="8" width="11.00390625" style="3" bestFit="1" customWidth="1"/>
    <col min="9" max="10" width="10.375" style="3" bestFit="1" customWidth="1"/>
    <col min="11" max="11" width="11.00390625" style="3" bestFit="1" customWidth="1"/>
    <col min="12" max="12" width="10.25390625" style="3" customWidth="1"/>
    <col min="13" max="14" width="11.375" style="3" customWidth="1"/>
    <col min="15" max="15" width="4.00390625" style="3" customWidth="1"/>
    <col min="16" max="16384" width="11.375" style="3" customWidth="1"/>
  </cols>
  <sheetData>
    <row r="1" spans="1:14" ht="15">
      <c r="A1" s="47" t="s">
        <v>1</v>
      </c>
      <c r="B1" s="48"/>
      <c r="C1" s="48"/>
      <c r="D1" s="48"/>
      <c r="E1" s="48"/>
      <c r="F1" s="48"/>
      <c r="G1" s="48"/>
      <c r="H1" s="48"/>
      <c r="I1" s="48"/>
      <c r="J1" s="48"/>
      <c r="K1" s="48"/>
      <c r="L1" s="48"/>
      <c r="M1" s="48"/>
      <c r="N1" s="48"/>
    </row>
    <row r="2" spans="1:14" ht="15">
      <c r="A2" s="47" t="s">
        <v>45</v>
      </c>
      <c r="B2" s="48"/>
      <c r="C2" s="48"/>
      <c r="D2" s="48"/>
      <c r="E2" s="48"/>
      <c r="F2" s="48"/>
      <c r="G2" s="48"/>
      <c r="H2" s="48"/>
      <c r="I2" s="48"/>
      <c r="J2" s="48"/>
      <c r="K2" s="48"/>
      <c r="L2" s="48"/>
      <c r="M2" s="48"/>
      <c r="N2" s="48"/>
    </row>
    <row r="3" spans="1:14" ht="15">
      <c r="A3" s="1" t="s">
        <v>36</v>
      </c>
      <c r="B3" s="2"/>
      <c r="C3" s="2"/>
      <c r="D3" s="2"/>
      <c r="E3" s="2"/>
      <c r="F3" s="2"/>
      <c r="G3" s="2"/>
      <c r="H3" s="2"/>
      <c r="I3" s="2"/>
      <c r="J3" s="2"/>
      <c r="K3" s="2"/>
      <c r="L3" s="2"/>
      <c r="M3" s="2"/>
      <c r="N3" s="2"/>
    </row>
    <row r="4" spans="1:2" ht="15">
      <c r="A4" s="4" t="s">
        <v>40</v>
      </c>
      <c r="B4" s="30"/>
    </row>
    <row r="5" spans="1:14" ht="15">
      <c r="A5" s="18" t="s">
        <v>39</v>
      </c>
      <c r="B5" s="18" t="s">
        <v>0</v>
      </c>
      <c r="C5" s="31" t="s">
        <v>13</v>
      </c>
      <c r="D5" s="31" t="s">
        <v>7</v>
      </c>
      <c r="E5" s="31" t="s">
        <v>8</v>
      </c>
      <c r="F5" s="31" t="s">
        <v>9</v>
      </c>
      <c r="G5" s="31" t="s">
        <v>10</v>
      </c>
      <c r="H5" s="31" t="s">
        <v>11</v>
      </c>
      <c r="I5" s="31" t="s">
        <v>12</v>
      </c>
      <c r="J5" s="31" t="s">
        <v>2</v>
      </c>
      <c r="K5" s="31" t="s">
        <v>3</v>
      </c>
      <c r="L5" s="31" t="s">
        <v>4</v>
      </c>
      <c r="M5" s="31" t="s">
        <v>5</v>
      </c>
      <c r="N5" s="31" t="s">
        <v>6</v>
      </c>
    </row>
    <row r="6" spans="1:14" ht="15">
      <c r="A6" s="11">
        <v>2018</v>
      </c>
      <c r="B6" s="41">
        <f>SUM(C6:N6)</f>
        <v>10800</v>
      </c>
      <c r="C6" s="42">
        <v>900</v>
      </c>
      <c r="D6" s="42">
        <v>900</v>
      </c>
      <c r="E6" s="42">
        <v>900</v>
      </c>
      <c r="F6" s="42">
        <v>900</v>
      </c>
      <c r="G6" s="42">
        <v>900</v>
      </c>
      <c r="H6" s="42">
        <v>900</v>
      </c>
      <c r="I6" s="42">
        <v>900</v>
      </c>
      <c r="J6" s="42">
        <v>900</v>
      </c>
      <c r="K6" s="42">
        <v>900</v>
      </c>
      <c r="L6" s="42">
        <v>900</v>
      </c>
      <c r="M6" s="42">
        <v>900</v>
      </c>
      <c r="N6" s="42">
        <v>900</v>
      </c>
    </row>
    <row r="7" spans="1:14" ht="15">
      <c r="A7" s="40" t="s">
        <v>38</v>
      </c>
      <c r="B7" s="43">
        <f>SUM(C7:N7)</f>
        <v>10800</v>
      </c>
      <c r="C7" s="44">
        <v>900</v>
      </c>
      <c r="D7" s="44">
        <v>900</v>
      </c>
      <c r="E7" s="44">
        <v>900</v>
      </c>
      <c r="F7" s="44">
        <v>900</v>
      </c>
      <c r="G7" s="44">
        <v>900</v>
      </c>
      <c r="H7" s="44">
        <v>900</v>
      </c>
      <c r="I7" s="44">
        <v>900</v>
      </c>
      <c r="J7" s="44">
        <v>900</v>
      </c>
      <c r="K7" s="44">
        <v>900</v>
      </c>
      <c r="L7" s="44">
        <v>900</v>
      </c>
      <c r="M7" s="44">
        <v>900</v>
      </c>
      <c r="N7" s="44">
        <v>900</v>
      </c>
    </row>
    <row r="8" spans="1:14" ht="15">
      <c r="A8" s="11">
        <v>2020</v>
      </c>
      <c r="B8" s="41">
        <f>SUM(C8:N8)</f>
        <v>8100</v>
      </c>
      <c r="C8" s="42">
        <v>900</v>
      </c>
      <c r="D8" s="42">
        <v>900</v>
      </c>
      <c r="E8" s="42">
        <v>900</v>
      </c>
      <c r="F8" s="42">
        <v>900</v>
      </c>
      <c r="G8" s="42">
        <v>900</v>
      </c>
      <c r="H8" s="42">
        <v>900</v>
      </c>
      <c r="I8" s="42">
        <v>900</v>
      </c>
      <c r="J8" s="42">
        <v>900</v>
      </c>
      <c r="K8" s="42">
        <v>900</v>
      </c>
      <c r="L8" s="42">
        <v>0</v>
      </c>
      <c r="M8" s="42">
        <v>0</v>
      </c>
      <c r="N8" s="42">
        <v>0</v>
      </c>
    </row>
    <row r="9" spans="1:14" ht="15">
      <c r="A9" s="33"/>
      <c r="B9" s="34"/>
      <c r="C9" s="35"/>
      <c r="D9" s="35"/>
      <c r="E9" s="35"/>
      <c r="F9" s="35"/>
      <c r="G9" s="35"/>
      <c r="H9" s="35"/>
      <c r="I9" s="35"/>
      <c r="J9" s="35"/>
      <c r="K9" s="35"/>
      <c r="L9" s="35"/>
      <c r="M9" s="35"/>
      <c r="N9" s="35"/>
    </row>
    <row r="10" spans="2:11" ht="15">
      <c r="B10" s="95" t="s">
        <v>74</v>
      </c>
      <c r="C10" s="96"/>
      <c r="D10" s="96"/>
      <c r="E10" s="96"/>
      <c r="F10" s="96"/>
      <c r="G10" s="96"/>
      <c r="H10" s="96"/>
      <c r="I10" s="96"/>
      <c r="J10" s="98"/>
      <c r="K10" s="98"/>
    </row>
    <row r="11" spans="2:11" ht="15">
      <c r="B11" s="96"/>
      <c r="C11" s="96"/>
      <c r="D11" s="96"/>
      <c r="E11" s="96"/>
      <c r="F11" s="96"/>
      <c r="G11" s="96"/>
      <c r="H11" s="96"/>
      <c r="I11" s="96"/>
      <c r="J11" s="98"/>
      <c r="K11" s="98"/>
    </row>
    <row r="12" spans="1:12" ht="15">
      <c r="A12" s="36"/>
      <c r="B12" s="36"/>
      <c r="C12" s="36"/>
      <c r="D12" s="36"/>
      <c r="E12" s="36"/>
      <c r="F12" s="36"/>
      <c r="G12" s="36"/>
      <c r="H12" s="36"/>
      <c r="I12" s="36"/>
      <c r="J12" s="36"/>
      <c r="K12" s="36"/>
      <c r="L12" s="36"/>
    </row>
    <row r="14" spans="1:14" ht="15">
      <c r="A14" s="62" t="s">
        <v>41</v>
      </c>
      <c r="B14" s="5"/>
      <c r="C14" s="6"/>
      <c r="D14" s="6"/>
      <c r="E14" s="6"/>
      <c r="F14" s="6"/>
      <c r="G14" s="6"/>
      <c r="H14" s="6"/>
      <c r="I14" s="6"/>
      <c r="J14" s="6"/>
      <c r="K14" s="6"/>
      <c r="L14" s="6"/>
      <c r="M14" s="6"/>
      <c r="N14" s="6"/>
    </row>
    <row r="15" spans="1:14" ht="15">
      <c r="A15" s="7" t="s">
        <v>39</v>
      </c>
      <c r="B15" s="7" t="s">
        <v>0</v>
      </c>
      <c r="C15" s="8" t="s">
        <v>13</v>
      </c>
      <c r="D15" s="8" t="s">
        <v>7</v>
      </c>
      <c r="E15" s="8" t="s">
        <v>8</v>
      </c>
      <c r="F15" s="8" t="s">
        <v>9</v>
      </c>
      <c r="G15" s="8" t="s">
        <v>10</v>
      </c>
      <c r="H15" s="8" t="s">
        <v>11</v>
      </c>
      <c r="I15" s="8" t="s">
        <v>12</v>
      </c>
      <c r="J15" s="8" t="s">
        <v>2</v>
      </c>
      <c r="K15" s="8" t="s">
        <v>3</v>
      </c>
      <c r="L15" s="8" t="s">
        <v>4</v>
      </c>
      <c r="M15" s="8" t="s">
        <v>5</v>
      </c>
      <c r="N15" s="8" t="s">
        <v>6</v>
      </c>
    </row>
    <row r="16" spans="1:14" ht="15">
      <c r="A16" s="9">
        <v>2018</v>
      </c>
      <c r="B16" s="63">
        <f>SUM(C16:N16)</f>
        <v>6418.2</v>
      </c>
      <c r="C16" s="44">
        <v>15.03</v>
      </c>
      <c r="D16" s="44">
        <v>15.03</v>
      </c>
      <c r="E16" s="44">
        <v>14.41</v>
      </c>
      <c r="F16" s="44">
        <v>64.51</v>
      </c>
      <c r="G16" s="44">
        <v>648.9</v>
      </c>
      <c r="H16" s="44">
        <v>1019.07</v>
      </c>
      <c r="I16" s="44">
        <v>1729.98</v>
      </c>
      <c r="J16" s="44">
        <v>1688.01</v>
      </c>
      <c r="K16" s="44">
        <v>924.49</v>
      </c>
      <c r="L16" s="44">
        <v>272.46</v>
      </c>
      <c r="M16" s="44">
        <v>12.53</v>
      </c>
      <c r="N16" s="44">
        <v>13.78</v>
      </c>
    </row>
    <row r="17" spans="1:14" ht="15">
      <c r="A17" s="40" t="s">
        <v>38</v>
      </c>
      <c r="B17" s="43">
        <f>SUM(C17:N17)</f>
        <v>5747.409999999999</v>
      </c>
      <c r="C17" s="44">
        <v>14.41</v>
      </c>
      <c r="D17" s="44">
        <v>16.29</v>
      </c>
      <c r="E17" s="44">
        <v>15.66</v>
      </c>
      <c r="F17" s="44">
        <v>192.92</v>
      </c>
      <c r="G17" s="44">
        <v>789.2</v>
      </c>
      <c r="H17" s="44">
        <v>993.39</v>
      </c>
      <c r="I17" s="44">
        <v>1284.02</v>
      </c>
      <c r="J17" s="44">
        <v>1455.64</v>
      </c>
      <c r="K17" s="44">
        <v>939.53</v>
      </c>
      <c r="L17" s="44">
        <v>15.03</v>
      </c>
      <c r="M17" s="44">
        <v>15.66</v>
      </c>
      <c r="N17" s="44">
        <v>15.66</v>
      </c>
    </row>
    <row r="18" spans="1:14" ht="15">
      <c r="A18" s="9">
        <v>2020</v>
      </c>
      <c r="B18" s="63">
        <f>SUM(C18:N18)</f>
        <v>5501.249999999999</v>
      </c>
      <c r="C18" s="44">
        <v>16.29</v>
      </c>
      <c r="D18" s="44">
        <v>15.66</v>
      </c>
      <c r="E18" s="44">
        <v>16.29</v>
      </c>
      <c r="F18" s="44">
        <v>234.25</v>
      </c>
      <c r="G18" s="44">
        <v>422.79</v>
      </c>
      <c r="H18" s="44">
        <v>679.59</v>
      </c>
      <c r="I18" s="44">
        <v>1577.78</v>
      </c>
      <c r="J18" s="44">
        <v>1476.31</v>
      </c>
      <c r="K18" s="44">
        <v>1062.29</v>
      </c>
      <c r="L18" s="44">
        <v>0</v>
      </c>
      <c r="M18" s="44">
        <v>0</v>
      </c>
      <c r="N18" s="44">
        <v>0</v>
      </c>
    </row>
    <row r="19" spans="1:14" ht="15">
      <c r="A19" s="33"/>
      <c r="B19" s="34"/>
      <c r="C19" s="35"/>
      <c r="D19" s="35"/>
      <c r="E19" s="35"/>
      <c r="F19" s="35"/>
      <c r="G19" s="35"/>
      <c r="H19" s="35"/>
      <c r="I19" s="35"/>
      <c r="J19" s="35"/>
      <c r="K19" s="35"/>
      <c r="L19" s="35"/>
      <c r="M19" s="35"/>
      <c r="N19" s="35"/>
    </row>
    <row r="20" spans="2:11" ht="15">
      <c r="B20" s="95" t="s">
        <v>42</v>
      </c>
      <c r="C20" s="96"/>
      <c r="D20" s="96"/>
      <c r="E20" s="96"/>
      <c r="F20" s="96"/>
      <c r="G20" s="96"/>
      <c r="H20" s="96"/>
      <c r="I20" s="96"/>
      <c r="J20" s="98"/>
      <c r="K20" s="98"/>
    </row>
    <row r="21" spans="2:11" ht="15">
      <c r="B21" s="96"/>
      <c r="C21" s="96"/>
      <c r="D21" s="96"/>
      <c r="E21" s="96"/>
      <c r="F21" s="96"/>
      <c r="G21" s="96"/>
      <c r="H21" s="96"/>
      <c r="I21" s="96"/>
      <c r="J21" s="98"/>
      <c r="K21" s="98"/>
    </row>
    <row r="23" spans="1:2" ht="15">
      <c r="A23" s="4" t="s">
        <v>43</v>
      </c>
      <c r="B23" s="30"/>
    </row>
    <row r="24" spans="1:14" ht="15">
      <c r="A24" s="18" t="s">
        <v>39</v>
      </c>
      <c r="B24" s="18" t="s">
        <v>0</v>
      </c>
      <c r="C24" s="31" t="s">
        <v>13</v>
      </c>
      <c r="D24" s="31" t="s">
        <v>7</v>
      </c>
      <c r="E24" s="31" t="s">
        <v>8</v>
      </c>
      <c r="F24" s="31" t="s">
        <v>9</v>
      </c>
      <c r="G24" s="31" t="s">
        <v>10</v>
      </c>
      <c r="H24" s="31" t="s">
        <v>11</v>
      </c>
      <c r="I24" s="31" t="s">
        <v>12</v>
      </c>
      <c r="J24" s="31" t="s">
        <v>2</v>
      </c>
      <c r="K24" s="31" t="s">
        <v>3</v>
      </c>
      <c r="L24" s="31" t="s">
        <v>4</v>
      </c>
      <c r="M24" s="31" t="s">
        <v>5</v>
      </c>
      <c r="N24" s="31" t="s">
        <v>6</v>
      </c>
    </row>
    <row r="25" spans="1:14" ht="15">
      <c r="A25" s="11">
        <v>2018</v>
      </c>
      <c r="B25" s="41">
        <f>SUM(C25:N25)</f>
        <v>50780.87999999998</v>
      </c>
      <c r="C25" s="42">
        <v>4231.74</v>
      </c>
      <c r="D25" s="42">
        <v>4231.74</v>
      </c>
      <c r="E25" s="42">
        <v>4231.74</v>
      </c>
      <c r="F25" s="42">
        <v>4231.74</v>
      </c>
      <c r="G25" s="42">
        <v>4231.74</v>
      </c>
      <c r="H25" s="42">
        <v>4231.74</v>
      </c>
      <c r="I25" s="42">
        <v>4231.74</v>
      </c>
      <c r="J25" s="42">
        <v>4231.74</v>
      </c>
      <c r="K25" s="42">
        <v>4231.74</v>
      </c>
      <c r="L25" s="42">
        <v>4231.74</v>
      </c>
      <c r="M25" s="42">
        <v>4231.74</v>
      </c>
      <c r="N25" s="42">
        <v>4231.74</v>
      </c>
    </row>
    <row r="26" spans="1:14" ht="15">
      <c r="A26" s="40" t="s">
        <v>38</v>
      </c>
      <c r="B26" s="43">
        <f>SUM(C26:N26)</f>
        <v>50780.87999999998</v>
      </c>
      <c r="C26" s="44">
        <v>4231.74</v>
      </c>
      <c r="D26" s="44">
        <v>4231.74</v>
      </c>
      <c r="E26" s="44">
        <v>4231.74</v>
      </c>
      <c r="F26" s="44">
        <v>4231.74</v>
      </c>
      <c r="G26" s="44">
        <v>4231.74</v>
      </c>
      <c r="H26" s="44">
        <v>4231.74</v>
      </c>
      <c r="I26" s="44">
        <v>4231.74</v>
      </c>
      <c r="J26" s="44">
        <v>4231.74</v>
      </c>
      <c r="K26" s="44">
        <v>4231.74</v>
      </c>
      <c r="L26" s="44">
        <v>4231.74</v>
      </c>
      <c r="M26" s="44">
        <v>4231.74</v>
      </c>
      <c r="N26" s="44">
        <v>4231.74</v>
      </c>
    </row>
    <row r="27" spans="1:14" ht="15">
      <c r="A27" s="11">
        <v>2020</v>
      </c>
      <c r="B27" s="41">
        <f>SUM(C27:N27)</f>
        <v>47093.13</v>
      </c>
      <c r="C27" s="42">
        <v>5232.57</v>
      </c>
      <c r="D27" s="42">
        <v>5232.57</v>
      </c>
      <c r="E27" s="42">
        <v>5232.57</v>
      </c>
      <c r="F27" s="42">
        <v>5232.57</v>
      </c>
      <c r="G27" s="42">
        <v>5232.57</v>
      </c>
      <c r="H27" s="42">
        <v>5232.57</v>
      </c>
      <c r="I27" s="42">
        <v>5232.57</v>
      </c>
      <c r="J27" s="42">
        <v>5232.57</v>
      </c>
      <c r="K27" s="42">
        <v>5232.57</v>
      </c>
      <c r="L27" s="42">
        <v>0</v>
      </c>
      <c r="M27" s="42">
        <v>0</v>
      </c>
      <c r="N27" s="42">
        <v>0</v>
      </c>
    </row>
    <row r="28" spans="1:14" ht="15">
      <c r="A28" s="33"/>
      <c r="B28" s="34"/>
      <c r="C28" s="35"/>
      <c r="D28" s="35"/>
      <c r="E28" s="35"/>
      <c r="F28" s="35"/>
      <c r="G28" s="35"/>
      <c r="H28" s="35"/>
      <c r="I28" s="35"/>
      <c r="J28" s="35"/>
      <c r="K28" s="35"/>
      <c r="L28" s="35"/>
      <c r="M28" s="35"/>
      <c r="N28" s="35"/>
    </row>
    <row r="29" spans="2:11" ht="15">
      <c r="B29" s="95" t="s">
        <v>44</v>
      </c>
      <c r="C29" s="96"/>
      <c r="D29" s="96"/>
      <c r="E29" s="96"/>
      <c r="F29" s="96"/>
      <c r="G29" s="96"/>
      <c r="H29" s="96"/>
      <c r="I29" s="96"/>
      <c r="J29" s="98"/>
      <c r="K29" s="98"/>
    </row>
    <row r="30" spans="2:11" ht="15">
      <c r="B30" s="96"/>
      <c r="C30" s="96"/>
      <c r="D30" s="96"/>
      <c r="E30" s="96"/>
      <c r="F30" s="96"/>
      <c r="G30" s="96"/>
      <c r="H30" s="96"/>
      <c r="I30" s="96"/>
      <c r="J30" s="98"/>
      <c r="K30" s="98"/>
    </row>
    <row r="31" spans="1:14" ht="15">
      <c r="A31" s="4" t="s">
        <v>37</v>
      </c>
      <c r="B31" s="37" t="s">
        <v>0</v>
      </c>
      <c r="C31" s="38">
        <v>42735</v>
      </c>
      <c r="D31" s="38">
        <v>42766</v>
      </c>
      <c r="E31" s="38">
        <v>42794</v>
      </c>
      <c r="F31" s="38">
        <v>42825</v>
      </c>
      <c r="G31" s="38">
        <v>42855</v>
      </c>
      <c r="H31" s="38">
        <v>42886</v>
      </c>
      <c r="I31" s="38">
        <v>42916</v>
      </c>
      <c r="J31" s="38">
        <v>42947</v>
      </c>
      <c r="K31" s="38">
        <v>42978</v>
      </c>
      <c r="L31" s="38">
        <v>43008</v>
      </c>
      <c r="M31" s="38">
        <v>43039</v>
      </c>
      <c r="N31" s="38">
        <v>43069</v>
      </c>
    </row>
    <row r="32" spans="1:14" ht="15">
      <c r="A32" s="4" t="s">
        <v>34</v>
      </c>
      <c r="B32" s="45">
        <f>SUM(C32:N32,C34:K34)</f>
        <v>62790.84</v>
      </c>
      <c r="C32" s="46"/>
      <c r="D32" s="46"/>
      <c r="E32" s="46"/>
      <c r="F32" s="46"/>
      <c r="G32" s="46"/>
      <c r="H32" s="46"/>
      <c r="I32" s="46"/>
      <c r="J32" s="46"/>
      <c r="K32" s="46"/>
      <c r="L32" s="46">
        <v>5232.57</v>
      </c>
      <c r="M32" s="46">
        <v>5232.57</v>
      </c>
      <c r="N32" s="46">
        <v>5232.57</v>
      </c>
    </row>
    <row r="33" spans="1:14" ht="15">
      <c r="A33" s="4"/>
      <c r="B33" s="39"/>
      <c r="C33" s="38">
        <v>43100</v>
      </c>
      <c r="D33" s="38">
        <v>43131</v>
      </c>
      <c r="E33" s="38">
        <v>43132</v>
      </c>
      <c r="F33" s="38">
        <v>43133</v>
      </c>
      <c r="G33" s="38">
        <v>43134</v>
      </c>
      <c r="H33" s="38">
        <v>43135</v>
      </c>
      <c r="I33" s="38">
        <v>43136</v>
      </c>
      <c r="J33" s="38">
        <v>43137</v>
      </c>
      <c r="K33" s="38">
        <v>43138</v>
      </c>
      <c r="L33" s="38">
        <v>43139</v>
      </c>
      <c r="M33" s="38">
        <v>43140</v>
      </c>
      <c r="N33" s="38">
        <v>43141</v>
      </c>
    </row>
    <row r="34" spans="1:14" ht="15">
      <c r="A34" s="28"/>
      <c r="B34" s="46"/>
      <c r="C34" s="46">
        <v>5232.57</v>
      </c>
      <c r="D34" s="46">
        <v>5232.57</v>
      </c>
      <c r="E34" s="46">
        <v>5232.57</v>
      </c>
      <c r="F34" s="46">
        <v>5232.57</v>
      </c>
      <c r="G34" s="46">
        <v>5232.57</v>
      </c>
      <c r="H34" s="46">
        <v>5232.57</v>
      </c>
      <c r="I34" s="46">
        <v>5232.57</v>
      </c>
      <c r="J34" s="46">
        <v>5232.57</v>
      </c>
      <c r="K34" s="46">
        <v>5232.57</v>
      </c>
      <c r="L34" s="46"/>
      <c r="M34" s="46"/>
      <c r="N34" s="46"/>
    </row>
  </sheetData>
  <sheetProtection/>
  <mergeCells count="3">
    <mergeCell ref="B10:K11"/>
    <mergeCell ref="B20:K21"/>
    <mergeCell ref="B29:K30"/>
  </mergeCells>
  <printOptions/>
  <pageMargins left="0.3" right="0" top="0.75" bottom="0.5" header="0.3" footer="0.3"/>
  <pageSetup fitToHeight="1" fitToWidth="1" horizontalDpi="600" verticalDpi="600" orientation="landscape" scale="80" r:id="rId1"/>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11.375" defaultRowHeight="12.75"/>
  <cols>
    <col min="1" max="1" width="20.75390625" style="3" customWidth="1"/>
    <col min="2" max="2" width="11.375" style="3" customWidth="1"/>
    <col min="3" max="3" width="12.625" style="3" customWidth="1"/>
    <col min="4" max="4" width="11.75390625" style="3" customWidth="1"/>
    <col min="5" max="5" width="10.625" style="3" customWidth="1"/>
    <col min="6" max="7" width="12.00390625" style="3" bestFit="1" customWidth="1"/>
    <col min="8" max="8" width="11.00390625" style="3" bestFit="1" customWidth="1"/>
    <col min="9" max="10" width="10.375" style="3" bestFit="1" customWidth="1"/>
    <col min="11" max="11" width="11.00390625" style="3" bestFit="1" customWidth="1"/>
    <col min="12" max="12" width="10.25390625" style="3" customWidth="1"/>
    <col min="13" max="14" width="11.375" style="3" bestFit="1" customWidth="1"/>
    <col min="15" max="15" width="4.00390625" style="3" customWidth="1"/>
    <col min="16" max="16384" width="11.375" style="3" customWidth="1"/>
  </cols>
  <sheetData>
    <row r="1" spans="1:14" ht="15">
      <c r="A1" s="1" t="s">
        <v>1</v>
      </c>
      <c r="B1" s="2"/>
      <c r="C1" s="2"/>
      <c r="D1" s="2"/>
      <c r="E1" s="2"/>
      <c r="F1" s="2"/>
      <c r="G1" s="2"/>
      <c r="H1" s="2"/>
      <c r="I1" s="2"/>
      <c r="J1" s="2"/>
      <c r="K1" s="2"/>
      <c r="L1" s="2"/>
      <c r="M1" s="2"/>
      <c r="N1" s="2"/>
    </row>
    <row r="2" spans="1:14" ht="15">
      <c r="A2" s="1" t="s">
        <v>35</v>
      </c>
      <c r="B2" s="2"/>
      <c r="C2" s="2"/>
      <c r="D2" s="2"/>
      <c r="E2" s="2"/>
      <c r="F2" s="2"/>
      <c r="G2" s="2"/>
      <c r="H2" s="2"/>
      <c r="I2" s="2"/>
      <c r="J2" s="2"/>
      <c r="K2" s="2"/>
      <c r="L2" s="2"/>
      <c r="M2" s="2"/>
      <c r="N2" s="2"/>
    </row>
    <row r="3" spans="1:14" ht="15">
      <c r="A3" s="1" t="s">
        <v>36</v>
      </c>
      <c r="B3" s="2"/>
      <c r="C3" s="2"/>
      <c r="D3" s="2"/>
      <c r="E3" s="2"/>
      <c r="F3" s="2"/>
      <c r="G3" s="2"/>
      <c r="H3" s="2"/>
      <c r="I3" s="2"/>
      <c r="J3" s="2"/>
      <c r="K3" s="2"/>
      <c r="L3" s="2"/>
      <c r="M3" s="2"/>
      <c r="N3" s="2"/>
    </row>
    <row r="4" spans="1:2" ht="15">
      <c r="A4" s="4" t="s">
        <v>40</v>
      </c>
      <c r="B4" s="30"/>
    </row>
    <row r="5" spans="1:14" ht="15">
      <c r="A5" s="18" t="s">
        <v>39</v>
      </c>
      <c r="B5" s="18" t="s">
        <v>0</v>
      </c>
      <c r="C5" s="31" t="s">
        <v>13</v>
      </c>
      <c r="D5" s="31" t="s">
        <v>7</v>
      </c>
      <c r="E5" s="31" t="s">
        <v>8</v>
      </c>
      <c r="F5" s="31" t="s">
        <v>9</v>
      </c>
      <c r="G5" s="31" t="s">
        <v>10</v>
      </c>
      <c r="H5" s="31" t="s">
        <v>11</v>
      </c>
      <c r="I5" s="31" t="s">
        <v>12</v>
      </c>
      <c r="J5" s="31" t="s">
        <v>2</v>
      </c>
      <c r="K5" s="31" t="s">
        <v>3</v>
      </c>
      <c r="L5" s="31" t="s">
        <v>4</v>
      </c>
      <c r="M5" s="31" t="s">
        <v>5</v>
      </c>
      <c r="N5" s="31" t="s">
        <v>6</v>
      </c>
    </row>
    <row r="6" spans="1:14" ht="15">
      <c r="A6" s="11">
        <v>2018</v>
      </c>
      <c r="B6" s="41">
        <f>SUM(C6:N6)</f>
        <v>28800</v>
      </c>
      <c r="C6" s="42">
        <v>2400</v>
      </c>
      <c r="D6" s="42">
        <v>2400</v>
      </c>
      <c r="E6" s="42">
        <v>2400</v>
      </c>
      <c r="F6" s="42">
        <v>2400</v>
      </c>
      <c r="G6" s="42">
        <v>2400</v>
      </c>
      <c r="H6" s="42">
        <v>2400</v>
      </c>
      <c r="I6" s="42">
        <v>2400</v>
      </c>
      <c r="J6" s="42">
        <v>2400</v>
      </c>
      <c r="K6" s="42">
        <v>2400</v>
      </c>
      <c r="L6" s="42">
        <v>2400</v>
      </c>
      <c r="M6" s="42">
        <v>2400</v>
      </c>
      <c r="N6" s="42">
        <v>2400</v>
      </c>
    </row>
    <row r="7" spans="1:14" ht="15">
      <c r="A7" s="40" t="s">
        <v>38</v>
      </c>
      <c r="B7" s="43">
        <f>SUM(C7:N7)</f>
        <v>28800</v>
      </c>
      <c r="C7" s="44">
        <v>2400</v>
      </c>
      <c r="D7" s="44">
        <v>2400</v>
      </c>
      <c r="E7" s="44">
        <v>2400</v>
      </c>
      <c r="F7" s="44">
        <v>2400</v>
      </c>
      <c r="G7" s="44">
        <v>2400</v>
      </c>
      <c r="H7" s="44">
        <v>2400</v>
      </c>
      <c r="I7" s="44">
        <v>2400</v>
      </c>
      <c r="J7" s="44">
        <v>2400</v>
      </c>
      <c r="K7" s="44">
        <v>2400</v>
      </c>
      <c r="L7" s="44">
        <v>2400</v>
      </c>
      <c r="M7" s="44">
        <v>2400</v>
      </c>
      <c r="N7" s="44">
        <v>2400</v>
      </c>
    </row>
    <row r="8" spans="1:14" ht="15">
      <c r="A8" s="11">
        <v>2020</v>
      </c>
      <c r="B8" s="41">
        <f>SUM(C8:N8)</f>
        <v>13500</v>
      </c>
      <c r="C8" s="42">
        <v>1500</v>
      </c>
      <c r="D8" s="42">
        <v>1500</v>
      </c>
      <c r="E8" s="42">
        <v>1500</v>
      </c>
      <c r="F8" s="42">
        <v>1500</v>
      </c>
      <c r="G8" s="42">
        <v>1500</v>
      </c>
      <c r="H8" s="42">
        <v>1500</v>
      </c>
      <c r="I8" s="42">
        <v>1500</v>
      </c>
      <c r="J8" s="42">
        <v>1500</v>
      </c>
      <c r="K8" s="42">
        <v>1500</v>
      </c>
      <c r="L8" s="42">
        <v>0</v>
      </c>
      <c r="M8" s="42">
        <v>0</v>
      </c>
      <c r="N8" s="42">
        <v>0</v>
      </c>
    </row>
    <row r="9" spans="1:14" ht="15">
      <c r="A9" s="33"/>
      <c r="B9" s="34"/>
      <c r="C9" s="35"/>
      <c r="D9" s="35"/>
      <c r="E9" s="35"/>
      <c r="F9" s="35"/>
      <c r="G9" s="35"/>
      <c r="H9" s="35"/>
      <c r="I9" s="35"/>
      <c r="J9" s="35"/>
      <c r="K9" s="35"/>
      <c r="L9" s="35"/>
      <c r="M9" s="35"/>
      <c r="N9" s="35"/>
    </row>
    <row r="10" spans="2:11" ht="15">
      <c r="B10" s="95" t="s">
        <v>73</v>
      </c>
      <c r="C10" s="96"/>
      <c r="D10" s="96"/>
      <c r="E10" s="96"/>
      <c r="F10" s="96"/>
      <c r="G10" s="96"/>
      <c r="H10" s="96"/>
      <c r="I10" s="96"/>
      <c r="J10" s="98"/>
      <c r="K10" s="98"/>
    </row>
    <row r="11" spans="2:11" ht="15">
      <c r="B11" s="96"/>
      <c r="C11" s="96"/>
      <c r="D11" s="96"/>
      <c r="E11" s="96"/>
      <c r="F11" s="96"/>
      <c r="G11" s="96"/>
      <c r="H11" s="96"/>
      <c r="I11" s="96"/>
      <c r="J11" s="98"/>
      <c r="K11" s="98"/>
    </row>
    <row r="12" spans="1:14" ht="15">
      <c r="A12" s="4" t="s">
        <v>37</v>
      </c>
      <c r="B12" s="37" t="s">
        <v>0</v>
      </c>
      <c r="C12" s="38">
        <v>42735</v>
      </c>
      <c r="D12" s="38">
        <v>42766</v>
      </c>
      <c r="E12" s="38">
        <v>42794</v>
      </c>
      <c r="F12" s="38">
        <v>42825</v>
      </c>
      <c r="G12" s="38">
        <v>42855</v>
      </c>
      <c r="H12" s="38">
        <v>42886</v>
      </c>
      <c r="I12" s="38">
        <v>42916</v>
      </c>
      <c r="J12" s="38">
        <v>42947</v>
      </c>
      <c r="K12" s="38">
        <v>42978</v>
      </c>
      <c r="L12" s="38">
        <v>43008</v>
      </c>
      <c r="M12" s="38">
        <v>43039</v>
      </c>
      <c r="N12" s="38">
        <v>43069</v>
      </c>
    </row>
    <row r="13" spans="1:14" ht="15">
      <c r="A13" s="4" t="s">
        <v>34</v>
      </c>
      <c r="B13" s="45">
        <f>SUM(C13:N13,C15:K15)</f>
        <v>18000</v>
      </c>
      <c r="C13" s="46"/>
      <c r="D13" s="46"/>
      <c r="E13" s="46"/>
      <c r="F13" s="46"/>
      <c r="G13" s="46"/>
      <c r="H13" s="46"/>
      <c r="I13" s="46"/>
      <c r="J13" s="46"/>
      <c r="K13" s="46"/>
      <c r="L13" s="46">
        <v>1500</v>
      </c>
      <c r="M13" s="46">
        <v>1500</v>
      </c>
      <c r="N13" s="46">
        <v>1500</v>
      </c>
    </row>
    <row r="14" spans="1:14" ht="15">
      <c r="A14" s="4"/>
      <c r="B14" s="39"/>
      <c r="C14" s="38">
        <v>43100</v>
      </c>
      <c r="D14" s="38">
        <v>43131</v>
      </c>
      <c r="E14" s="38">
        <v>43132</v>
      </c>
      <c r="F14" s="38">
        <v>43133</v>
      </c>
      <c r="G14" s="38">
        <v>43134</v>
      </c>
      <c r="H14" s="38">
        <v>43135</v>
      </c>
      <c r="I14" s="38">
        <v>43136</v>
      </c>
      <c r="J14" s="38">
        <v>43137</v>
      </c>
      <c r="K14" s="38">
        <v>43138</v>
      </c>
      <c r="L14" s="38">
        <v>43139</v>
      </c>
      <c r="M14" s="38">
        <v>43140</v>
      </c>
      <c r="N14" s="38">
        <v>43141</v>
      </c>
    </row>
    <row r="15" spans="1:14" ht="15">
      <c r="A15" s="28"/>
      <c r="B15" s="46"/>
      <c r="C15" s="46">
        <v>1500</v>
      </c>
      <c r="D15" s="46">
        <v>1500</v>
      </c>
      <c r="E15" s="46">
        <v>1500</v>
      </c>
      <c r="F15" s="46">
        <v>1500</v>
      </c>
      <c r="G15" s="46">
        <v>1500</v>
      </c>
      <c r="H15" s="46">
        <v>1500</v>
      </c>
      <c r="I15" s="46">
        <v>1500</v>
      </c>
      <c r="J15" s="46">
        <v>1500</v>
      </c>
      <c r="K15" s="46">
        <v>1500</v>
      </c>
      <c r="L15" s="46"/>
      <c r="M15" s="46"/>
      <c r="N15" s="46"/>
    </row>
    <row r="16" spans="1:12" ht="15">
      <c r="A16" s="36"/>
      <c r="B16" s="36"/>
      <c r="C16" s="36"/>
      <c r="D16" s="36"/>
      <c r="E16" s="36"/>
      <c r="F16" s="36"/>
      <c r="G16" s="36"/>
      <c r="H16" s="36"/>
      <c r="I16" s="36"/>
      <c r="J16" s="36"/>
      <c r="K16" s="36"/>
      <c r="L16" s="36"/>
    </row>
    <row r="18" spans="1:14" ht="15">
      <c r="A18" s="62" t="s">
        <v>41</v>
      </c>
      <c r="B18" s="5"/>
      <c r="C18" s="6"/>
      <c r="D18" s="6"/>
      <c r="E18" s="6"/>
      <c r="F18" s="6"/>
      <c r="G18" s="6"/>
      <c r="H18" s="6"/>
      <c r="I18" s="6"/>
      <c r="J18" s="6"/>
      <c r="K18" s="6"/>
      <c r="L18" s="6"/>
      <c r="M18" s="6"/>
      <c r="N18" s="6"/>
    </row>
    <row r="19" spans="1:14" ht="15">
      <c r="A19" s="7" t="s">
        <v>39</v>
      </c>
      <c r="B19" s="7" t="s">
        <v>0</v>
      </c>
      <c r="C19" s="8" t="s">
        <v>13</v>
      </c>
      <c r="D19" s="8" t="s">
        <v>7</v>
      </c>
      <c r="E19" s="8" t="s">
        <v>8</v>
      </c>
      <c r="F19" s="8" t="s">
        <v>9</v>
      </c>
      <c r="G19" s="8" t="s">
        <v>10</v>
      </c>
      <c r="H19" s="8" t="s">
        <v>11</v>
      </c>
      <c r="I19" s="8" t="s">
        <v>12</v>
      </c>
      <c r="J19" s="8" t="s">
        <v>2</v>
      </c>
      <c r="K19" s="8" t="s">
        <v>3</v>
      </c>
      <c r="L19" s="8" t="s">
        <v>4</v>
      </c>
      <c r="M19" s="8" t="s">
        <v>5</v>
      </c>
      <c r="N19" s="8" t="s">
        <v>6</v>
      </c>
    </row>
    <row r="20" spans="1:14" ht="15">
      <c r="A20" s="9">
        <v>2018</v>
      </c>
      <c r="B20" s="63">
        <f>SUM(C20:N20)</f>
        <v>6945.6</v>
      </c>
      <c r="C20" s="44">
        <v>1.88</v>
      </c>
      <c r="D20" s="44">
        <v>1.88</v>
      </c>
      <c r="E20" s="44">
        <v>1.88</v>
      </c>
      <c r="F20" s="44">
        <v>651.4</v>
      </c>
      <c r="G20" s="44">
        <v>1166.89</v>
      </c>
      <c r="H20" s="44">
        <v>1374.84</v>
      </c>
      <c r="I20" s="44">
        <v>1406.78</v>
      </c>
      <c r="J20" s="44">
        <v>939.53</v>
      </c>
      <c r="K20" s="44">
        <v>769.78</v>
      </c>
      <c r="L20" s="44">
        <v>626.98</v>
      </c>
      <c r="M20" s="44">
        <v>1.88</v>
      </c>
      <c r="N20" s="44">
        <v>1.88</v>
      </c>
    </row>
    <row r="21" spans="1:14" ht="15">
      <c r="A21" s="40" t="s">
        <v>38</v>
      </c>
      <c r="B21" s="43">
        <f>SUM(C21:N21)</f>
        <v>6410.070000000001</v>
      </c>
      <c r="C21" s="44">
        <v>1.88</v>
      </c>
      <c r="D21" s="44">
        <v>1.88</v>
      </c>
      <c r="E21" s="44">
        <v>1.88</v>
      </c>
      <c r="F21" s="44">
        <v>747.24</v>
      </c>
      <c r="G21" s="44">
        <v>1102.38</v>
      </c>
      <c r="H21" s="44">
        <v>1234.54</v>
      </c>
      <c r="I21" s="44">
        <v>1119.91</v>
      </c>
      <c r="J21" s="44">
        <v>950.17</v>
      </c>
      <c r="K21" s="44">
        <v>804.23</v>
      </c>
      <c r="L21" s="44">
        <v>442.2</v>
      </c>
      <c r="M21" s="44">
        <v>1.88</v>
      </c>
      <c r="N21" s="44">
        <v>1.88</v>
      </c>
    </row>
    <row r="22" spans="1:14" ht="15">
      <c r="A22" s="9">
        <v>2020</v>
      </c>
      <c r="B22" s="63">
        <f>SUM(C22:N22)</f>
        <v>6596.72</v>
      </c>
      <c r="C22" s="44">
        <v>1.88</v>
      </c>
      <c r="D22" s="44">
        <v>1.88</v>
      </c>
      <c r="E22" s="44">
        <v>1.88</v>
      </c>
      <c r="F22" s="44">
        <v>859.98</v>
      </c>
      <c r="G22" s="44">
        <v>1138.08</v>
      </c>
      <c r="H22" s="44">
        <v>1222.01</v>
      </c>
      <c r="I22" s="44">
        <v>1276.5</v>
      </c>
      <c r="J22" s="44">
        <v>1128.68</v>
      </c>
      <c r="K22" s="44">
        <v>965.83</v>
      </c>
      <c r="L22" s="44">
        <v>0</v>
      </c>
      <c r="M22" s="44">
        <v>0</v>
      </c>
      <c r="N22" s="44">
        <v>0</v>
      </c>
    </row>
    <row r="23" spans="1:14" ht="15">
      <c r="A23" s="33"/>
      <c r="B23" s="34"/>
      <c r="C23" s="35"/>
      <c r="D23" s="35"/>
      <c r="E23" s="35"/>
      <c r="F23" s="35"/>
      <c r="G23" s="35"/>
      <c r="H23" s="35"/>
      <c r="I23" s="35"/>
      <c r="J23" s="35"/>
      <c r="K23" s="35"/>
      <c r="L23" s="35"/>
      <c r="M23" s="35"/>
      <c r="N23" s="35"/>
    </row>
    <row r="24" spans="2:11" ht="15">
      <c r="B24" s="95" t="s">
        <v>42</v>
      </c>
      <c r="C24" s="96"/>
      <c r="D24" s="96"/>
      <c r="E24" s="96"/>
      <c r="F24" s="96"/>
      <c r="G24" s="96"/>
      <c r="H24" s="96"/>
      <c r="I24" s="96"/>
      <c r="J24" s="98"/>
      <c r="K24" s="98"/>
    </row>
    <row r="25" spans="2:11" ht="15">
      <c r="B25" s="96"/>
      <c r="C25" s="96"/>
      <c r="D25" s="96"/>
      <c r="E25" s="96"/>
      <c r="F25" s="96"/>
      <c r="G25" s="96"/>
      <c r="H25" s="96"/>
      <c r="I25" s="96"/>
      <c r="J25" s="98"/>
      <c r="K25" s="98"/>
    </row>
    <row r="27" spans="1:2" ht="15">
      <c r="A27" s="4" t="s">
        <v>43</v>
      </c>
      <c r="B27" s="30"/>
    </row>
    <row r="28" spans="1:14" ht="15">
      <c r="A28" s="18" t="s">
        <v>39</v>
      </c>
      <c r="B28" s="18" t="s">
        <v>0</v>
      </c>
      <c r="C28" s="31" t="s">
        <v>13</v>
      </c>
      <c r="D28" s="31" t="s">
        <v>7</v>
      </c>
      <c r="E28" s="31" t="s">
        <v>8</v>
      </c>
      <c r="F28" s="31" t="s">
        <v>9</v>
      </c>
      <c r="G28" s="31" t="s">
        <v>10</v>
      </c>
      <c r="H28" s="31" t="s">
        <v>11</v>
      </c>
      <c r="I28" s="31" t="s">
        <v>12</v>
      </c>
      <c r="J28" s="31" t="s">
        <v>2</v>
      </c>
      <c r="K28" s="31" t="s">
        <v>3</v>
      </c>
      <c r="L28" s="31" t="s">
        <v>4</v>
      </c>
      <c r="M28" s="31" t="s">
        <v>5</v>
      </c>
      <c r="N28" s="31" t="s">
        <v>6</v>
      </c>
    </row>
    <row r="29" spans="1:14" ht="15">
      <c r="A29" s="11">
        <v>2018</v>
      </c>
      <c r="B29" s="41">
        <f>SUM(C29:N29)</f>
        <v>19990.43999999999</v>
      </c>
      <c r="C29" s="42">
        <v>1665.87</v>
      </c>
      <c r="D29" s="42">
        <v>1665.87</v>
      </c>
      <c r="E29" s="42">
        <v>1665.87</v>
      </c>
      <c r="F29" s="42">
        <v>1665.87</v>
      </c>
      <c r="G29" s="42">
        <v>1665.87</v>
      </c>
      <c r="H29" s="42">
        <v>1665.87</v>
      </c>
      <c r="I29" s="42">
        <v>1665.87</v>
      </c>
      <c r="J29" s="42">
        <v>1665.87</v>
      </c>
      <c r="K29" s="42">
        <v>1665.87</v>
      </c>
      <c r="L29" s="42">
        <v>1665.87</v>
      </c>
      <c r="M29" s="42">
        <v>1665.87</v>
      </c>
      <c r="N29" s="42">
        <v>1665.87</v>
      </c>
    </row>
    <row r="30" spans="1:14" ht="15">
      <c r="A30" s="40" t="s">
        <v>38</v>
      </c>
      <c r="B30" s="43">
        <f>SUM(C30:N30)</f>
        <v>19990.43999999999</v>
      </c>
      <c r="C30" s="44">
        <v>1665.87</v>
      </c>
      <c r="D30" s="44">
        <v>1665.87</v>
      </c>
      <c r="E30" s="44">
        <v>1665.87</v>
      </c>
      <c r="F30" s="44">
        <v>1665.87</v>
      </c>
      <c r="G30" s="44">
        <v>1665.87</v>
      </c>
      <c r="H30" s="44">
        <v>1665.87</v>
      </c>
      <c r="I30" s="44">
        <v>1665.87</v>
      </c>
      <c r="J30" s="44">
        <v>1665.87</v>
      </c>
      <c r="K30" s="44">
        <v>1665.87</v>
      </c>
      <c r="L30" s="44">
        <v>1665.87</v>
      </c>
      <c r="M30" s="44">
        <v>1665.87</v>
      </c>
      <c r="N30" s="44">
        <v>1665.87</v>
      </c>
    </row>
    <row r="31" spans="1:14" ht="15">
      <c r="A31" s="11">
        <v>2020</v>
      </c>
      <c r="B31" s="41">
        <f>SUM(C31:N31)</f>
        <v>18773.01</v>
      </c>
      <c r="C31" s="42">
        <v>2085.89</v>
      </c>
      <c r="D31" s="42">
        <v>2085.89</v>
      </c>
      <c r="E31" s="42">
        <v>2085.89</v>
      </c>
      <c r="F31" s="42">
        <v>2085.89</v>
      </c>
      <c r="G31" s="42">
        <v>2085.89</v>
      </c>
      <c r="H31" s="42">
        <v>2085.89</v>
      </c>
      <c r="I31" s="42">
        <v>2085.89</v>
      </c>
      <c r="J31" s="42">
        <v>2085.89</v>
      </c>
      <c r="K31" s="42">
        <v>2085.89</v>
      </c>
      <c r="L31" s="42">
        <v>0</v>
      </c>
      <c r="M31" s="42">
        <v>0</v>
      </c>
      <c r="N31" s="42">
        <v>0</v>
      </c>
    </row>
    <row r="32" spans="1:14" ht="15">
      <c r="A32" s="33"/>
      <c r="B32" s="34"/>
      <c r="C32" s="35"/>
      <c r="D32" s="35"/>
      <c r="E32" s="35"/>
      <c r="F32" s="35"/>
      <c r="G32" s="35"/>
      <c r="H32" s="35"/>
      <c r="I32" s="35"/>
      <c r="J32" s="35"/>
      <c r="K32" s="35"/>
      <c r="L32" s="35"/>
      <c r="M32" s="35"/>
      <c r="N32" s="35"/>
    </row>
    <row r="33" spans="2:11" ht="15">
      <c r="B33" s="95" t="s">
        <v>44</v>
      </c>
      <c r="C33" s="96"/>
      <c r="D33" s="96"/>
      <c r="E33" s="96"/>
      <c r="F33" s="96"/>
      <c r="G33" s="96"/>
      <c r="H33" s="96"/>
      <c r="I33" s="96"/>
      <c r="J33" s="98"/>
      <c r="K33" s="98"/>
    </row>
    <row r="34" spans="2:11" ht="15">
      <c r="B34" s="96"/>
      <c r="C34" s="96"/>
      <c r="D34" s="96"/>
      <c r="E34" s="96"/>
      <c r="F34" s="96"/>
      <c r="G34" s="96"/>
      <c r="H34" s="96"/>
      <c r="I34" s="96"/>
      <c r="J34" s="98"/>
      <c r="K34" s="98"/>
    </row>
    <row r="35" spans="1:14" ht="15">
      <c r="A35" s="4" t="s">
        <v>37</v>
      </c>
      <c r="B35" s="37" t="s">
        <v>0</v>
      </c>
      <c r="C35" s="38">
        <v>42735</v>
      </c>
      <c r="D35" s="38">
        <v>42766</v>
      </c>
      <c r="E35" s="38">
        <v>42794</v>
      </c>
      <c r="F35" s="38">
        <v>42825</v>
      </c>
      <c r="G35" s="38">
        <v>42855</v>
      </c>
      <c r="H35" s="38">
        <v>42886</v>
      </c>
      <c r="I35" s="38">
        <v>42916</v>
      </c>
      <c r="J35" s="38">
        <v>42947</v>
      </c>
      <c r="K35" s="38">
        <v>42978</v>
      </c>
      <c r="L35" s="38">
        <v>43008</v>
      </c>
      <c r="M35" s="38">
        <v>43039</v>
      </c>
      <c r="N35" s="38">
        <v>43069</v>
      </c>
    </row>
    <row r="36" spans="1:14" ht="15">
      <c r="A36" s="4" t="s">
        <v>34</v>
      </c>
      <c r="B36" s="45">
        <f>SUM(C36:N36,C38:K38)</f>
        <v>25030.679999999997</v>
      </c>
      <c r="C36" s="46"/>
      <c r="D36" s="46"/>
      <c r="E36" s="46"/>
      <c r="F36" s="46"/>
      <c r="G36" s="46"/>
      <c r="H36" s="46"/>
      <c r="I36" s="46"/>
      <c r="J36" s="46"/>
      <c r="K36" s="46"/>
      <c r="L36" s="46">
        <v>2085.89</v>
      </c>
      <c r="M36" s="46">
        <v>2085.89</v>
      </c>
      <c r="N36" s="46">
        <v>2085.89</v>
      </c>
    </row>
    <row r="37" spans="1:14" ht="15">
      <c r="A37" s="4"/>
      <c r="B37" s="39"/>
      <c r="C37" s="38">
        <v>43100</v>
      </c>
      <c r="D37" s="38">
        <v>43131</v>
      </c>
      <c r="E37" s="38">
        <v>43132</v>
      </c>
      <c r="F37" s="38">
        <v>43133</v>
      </c>
      <c r="G37" s="38">
        <v>43134</v>
      </c>
      <c r="H37" s="38">
        <v>43135</v>
      </c>
      <c r="I37" s="38">
        <v>43136</v>
      </c>
      <c r="J37" s="38">
        <v>43137</v>
      </c>
      <c r="K37" s="38">
        <v>43138</v>
      </c>
      <c r="L37" s="38">
        <v>43139</v>
      </c>
      <c r="M37" s="38">
        <v>43140</v>
      </c>
      <c r="N37" s="38">
        <v>43141</v>
      </c>
    </row>
    <row r="38" spans="1:14" ht="15">
      <c r="A38" s="28"/>
      <c r="B38" s="46"/>
      <c r="C38" s="46">
        <v>2085.89</v>
      </c>
      <c r="D38" s="46">
        <v>2085.89</v>
      </c>
      <c r="E38" s="46">
        <v>2085.89</v>
      </c>
      <c r="F38" s="46">
        <v>2085.89</v>
      </c>
      <c r="G38" s="46">
        <v>2085.89</v>
      </c>
      <c r="H38" s="46">
        <v>2085.89</v>
      </c>
      <c r="I38" s="46">
        <v>2085.89</v>
      </c>
      <c r="J38" s="46">
        <v>2085.89</v>
      </c>
      <c r="K38" s="46">
        <v>2085.89</v>
      </c>
      <c r="L38" s="46"/>
      <c r="M38" s="46"/>
      <c r="N38" s="46"/>
    </row>
  </sheetData>
  <sheetProtection/>
  <mergeCells count="3">
    <mergeCell ref="B10:K11"/>
    <mergeCell ref="B24:K25"/>
    <mergeCell ref="B33:K34"/>
  </mergeCells>
  <printOptions/>
  <pageMargins left="0.3" right="0" top="0.75" bottom="0.5" header="0.3" footer="0.3"/>
  <pageSetup fitToHeight="1" fitToWidth="1" horizontalDpi="600" verticalDpi="600" orientation="landscape" scale="80" r:id="rId1"/>
  <headerFooter>
    <oddHeader>&amp;LPro Forma 2021-2022:  &amp;F &amp;A&amp;R&amp;D   JAS</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Carrozzo, Steve</dc:creator>
  <cp:keywords/>
  <dc:description/>
  <cp:lastModifiedBy>Schlect, Jeff</cp:lastModifiedBy>
  <cp:lastPrinted>2020-10-15T06:18:32Z</cp:lastPrinted>
  <dcterms:created xsi:type="dcterms:W3CDTF">2004-01-14T23:42:10Z</dcterms:created>
  <dcterms:modified xsi:type="dcterms:W3CDTF">2020-10-20T05:45:44Z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Nickname">
    <vt:lpwstr/>
  </property>
  <property fmtid="{D5CDD505-2E9C-101B-9397-08002B2CF9AE}" pid="5" name="CaseType">
    <vt:lpwstr>Tariff Revision</vt:lpwstr>
  </property>
  <property fmtid="{D5CDD505-2E9C-101B-9397-08002B2CF9AE}" pid="6" name="OpenedDate">
    <vt:lpwstr>2020-10-30T00:00:00Z</vt:lpwstr>
  </property>
  <property fmtid="{D5CDD505-2E9C-101B-9397-08002B2CF9AE}" pid="7" name="Prefix">
    <vt:lpwstr>UG</vt:lpwstr>
  </property>
  <property fmtid="{D5CDD505-2E9C-101B-9397-08002B2CF9AE}" pid="8" name="IndustryCode">
    <vt:lpwstr>150</vt:lpwstr>
  </property>
  <property fmtid="{D5CDD505-2E9C-101B-9397-08002B2CF9AE}" pid="9" name="IsEFSEC">
    <vt:lpwstr>0</vt:lpwstr>
  </property>
  <property fmtid="{D5CDD505-2E9C-101B-9397-08002B2CF9AE}" pid="10" name="CaseStatus">
    <vt:lpwstr>Suspended</vt:lpwstr>
  </property>
  <property fmtid="{D5CDD505-2E9C-101B-9397-08002B2CF9AE}" pid="11" name="IsDocumentOrder">
    <vt:lpwstr>0</vt:lpwstr>
  </property>
  <property fmtid="{D5CDD505-2E9C-101B-9397-08002B2CF9AE}" pid="12" name="IsHighlyConfidential">
    <vt:lpwstr>0</vt:lpwstr>
  </property>
  <property fmtid="{D5CDD505-2E9C-101B-9397-08002B2CF9AE}" pid="13" name="IsConfidential">
    <vt:lpwstr>0</vt:lpwstr>
  </property>
  <property fmtid="{D5CDD505-2E9C-101B-9397-08002B2CF9AE}" pid="14" name="_docset_NoMedatataSyncRequired">
    <vt:lpwstr>False</vt:lpwstr>
  </property>
</Properties>
</file>