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CTIVE\Cases\240004-05 - PSE GRC\Testimony\Watkins\"/>
    </mc:Choice>
  </mc:AlternateContent>
  <xr:revisionPtr revIDLastSave="0" documentId="13_ncr:1_{DCAA9CCA-069E-4C68-B20D-0B2885E21D19}" xr6:coauthVersionLast="47" xr6:coauthVersionMax="47" xr10:uidLastSave="{00000000-0000-0000-0000-000000000000}"/>
  <bookViews>
    <workbookView xWindow="-23148" yWindow="84" windowWidth="23256" windowHeight="12576" xr2:uid="{134C5725-4A95-4D3A-BDC3-BC304C44141F}"/>
  </bookViews>
  <sheets>
    <sheet name="Customer Cost" sheetId="1" r:id="rId1"/>
  </sheets>
  <externalReferences>
    <externalReference r:id="rId2"/>
  </externalReferences>
  <definedNames>
    <definedName name="_xlnm.Print_Area" localSheetId="0">'Customer Cost'!$B$3:$E$58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D52" i="1"/>
  <c r="E33" i="1"/>
  <c r="D33" i="1"/>
  <c r="E32" i="1"/>
  <c r="E34" i="1" s="1"/>
  <c r="E44" i="1" s="1"/>
  <c r="D32" i="1"/>
  <c r="D34" i="1" s="1"/>
  <c r="D44" i="1" s="1"/>
  <c r="E28" i="1"/>
  <c r="E43" i="1" s="1"/>
  <c r="D28" i="1"/>
  <c r="D43" i="1" s="1"/>
  <c r="E17" i="1"/>
  <c r="D17" i="1"/>
  <c r="E11" i="1"/>
  <c r="E19" i="1" s="1"/>
  <c r="D11" i="1"/>
  <c r="D19" i="1" s="1"/>
  <c r="E39" i="1" l="1"/>
  <c r="D39" i="1"/>
  <c r="D41" i="1" l="1"/>
  <c r="D46" i="1" s="1"/>
  <c r="D49" i="1" s="1"/>
  <c r="D55" i="1" s="1"/>
  <c r="E41" i="1"/>
  <c r="E46" i="1" s="1"/>
  <c r="E49" i="1" s="1"/>
  <c r="E55" i="1" s="1"/>
</calcChain>
</file>

<file path=xl/sharedStrings.xml><?xml version="1.0" encoding="utf-8"?>
<sst xmlns="http://schemas.openxmlformats.org/spreadsheetml/2006/main" count="40" uniqueCount="37">
  <si>
    <t>PUGET SOUND ENERGY</t>
  </si>
  <si>
    <t>Electric Customer Cost Analysis At Staff Proposed ROR</t>
  </si>
  <si>
    <t>Gen. Svc</t>
  </si>
  <si>
    <t>Res Svc (7)</t>
  </si>
  <si>
    <t>&lt;50 kw (8/ 24)</t>
  </si>
  <si>
    <t>Gross Plant</t>
  </si>
  <si>
    <t>Services</t>
  </si>
  <si>
    <t>Meters</t>
  </si>
  <si>
    <t>Total Gross Plant</t>
  </si>
  <si>
    <t>Depreciation Reserve</t>
  </si>
  <si>
    <t>Total Accum. Depr.</t>
  </si>
  <si>
    <t>Total Net Plant</t>
  </si>
  <si>
    <t>Operations &amp; Manitenance Expenses</t>
  </si>
  <si>
    <t>Dist. Ops. - Meters</t>
  </si>
  <si>
    <t>Customer Install.</t>
  </si>
  <si>
    <t>Maintenance - Meters</t>
  </si>
  <si>
    <t>Meter Reading</t>
  </si>
  <si>
    <t>Records and Collections</t>
  </si>
  <si>
    <t>Total O&amp;M Expenses</t>
  </si>
  <si>
    <t>Depreciation Expense</t>
  </si>
  <si>
    <t>Services (2.59% Depreciation Rate)</t>
  </si>
  <si>
    <t>Meters (6.38% Weighted Average Depreciation Rate)</t>
  </si>
  <si>
    <t>Total Depreciation Expense</t>
  </si>
  <si>
    <t>Revenue Requirement</t>
  </si>
  <si>
    <t>Interest</t>
  </si>
  <si>
    <t>Equity Return</t>
  </si>
  <si>
    <t>Income Tax</t>
  </si>
  <si>
    <t>Revenue For Return</t>
  </si>
  <si>
    <t>O&amp;M Expenses</t>
  </si>
  <si>
    <t>Rev. Req. Before Excise &amp; WUTC Gross-Up</t>
  </si>
  <si>
    <r>
      <t>Uncoll., State Utility Tax &amp; WUTC Gross-Up Factor</t>
    </r>
    <r>
      <rPr>
        <b/>
        <sz val="11"/>
        <color theme="1"/>
        <rFont val="Times New Roman"/>
        <family val="1"/>
      </rPr>
      <t xml:space="preserve"> 1/</t>
    </r>
  </si>
  <si>
    <t>Total Revenue Requirement</t>
  </si>
  <si>
    <r>
      <t xml:space="preserve">Number of Customers </t>
    </r>
    <r>
      <rPr>
        <b/>
        <sz val="11"/>
        <color theme="1"/>
        <rFont val="Times New Roman"/>
        <family val="1"/>
      </rPr>
      <t>2/</t>
    </r>
  </si>
  <si>
    <t>Number of Bills</t>
  </si>
  <si>
    <t>Total Monthly Customer Cost</t>
  </si>
  <si>
    <t>1/ 240004-05-PSE-WP-SEF-3E-8G-ConversionFactor-24GRC-02-2024.xlsx</t>
  </si>
  <si>
    <t>2/ Per 571117-05-PSE-WP-CTM-5-COS-Model-Allocation-Factors-24GRC-02-2024.xlsx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</si>
</sst>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5" fontId="3" fillId="0" borderId="0" xfId="0" applyNumberFormat="1" applyFont="1"/>
    <xf numFmtId="5" fontId="3" fillId="0" borderId="1" xfId="0" applyNumberFormat="1" applyFont="1" applyBorder="1"/>
    <xf numFmtId="5" fontId="2" fillId="0" borderId="0" xfId="0" applyNumberFormat="1" applyFont="1"/>
    <xf numFmtId="0" fontId="3" fillId="0" borderId="2" xfId="0" applyFont="1" applyBorder="1"/>
    <xf numFmtId="5" fontId="3" fillId="0" borderId="2" xfId="0" applyNumberFormat="1" applyFont="1" applyBorder="1"/>
    <xf numFmtId="0" fontId="2" fillId="0" borderId="3" xfId="0" applyFont="1" applyBorder="1"/>
    <xf numFmtId="5" fontId="2" fillId="0" borderId="3" xfId="0" applyNumberFormat="1" applyFont="1" applyBorder="1"/>
    <xf numFmtId="0" fontId="4" fillId="0" borderId="0" xfId="0" applyFont="1"/>
    <xf numFmtId="5" fontId="4" fillId="0" borderId="0" xfId="0" applyNumberFormat="1" applyFont="1"/>
    <xf numFmtId="0" fontId="4" fillId="0" borderId="1" xfId="0" applyFont="1" applyBorder="1"/>
    <xf numFmtId="5" fontId="4" fillId="0" borderId="1" xfId="0" applyNumberFormat="1" applyFont="1" applyBorder="1"/>
    <xf numFmtId="164" fontId="3" fillId="0" borderId="0" xfId="1" applyNumberFormat="1" applyFont="1"/>
    <xf numFmtId="164" fontId="3" fillId="0" borderId="0" xfId="0" applyNumberFormat="1" applyFont="1"/>
    <xf numFmtId="0" fontId="3" fillId="0" borderId="4" xfId="0" applyFont="1" applyBorder="1"/>
    <xf numFmtId="7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aiecon.sharepoint.com/Cases/24%20Cases/2409%20Puget%20Sound%20RD/GAW%20Work/Electric%20Customer%20Cost%20Analysis.xlsx" TargetMode="External"/><Relationship Id="rId1" Type="http://schemas.openxmlformats.org/officeDocument/2006/relationships/externalLinkPath" Target="https://taiecon.sharepoint.com/Cases/24%20Cases/2409%20Puget%20Sound%20RD/GAW%20Work/Electric%20Customer%20Cos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 Cost"/>
      <sheetName val="370"/>
      <sheetName val="COC"/>
    </sheetNames>
    <sheetDataSet>
      <sheetData sheetId="0"/>
      <sheetData sheetId="1">
        <row r="39">
          <cell r="G39">
            <v>6.3805595242073798E-2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9193-A158-41E8-9145-B9BF032BBBE5}">
  <sheetPr>
    <pageSetUpPr fitToPage="1"/>
  </sheetPr>
  <dimension ref="B3:E58"/>
  <sheetViews>
    <sheetView tabSelected="1" topLeftCell="B1" workbookViewId="0">
      <selection activeCell="C2" sqref="C2"/>
    </sheetView>
  </sheetViews>
  <sheetFormatPr defaultColWidth="8.7109375" defaultRowHeight="15" x14ac:dyDescent="0.25"/>
  <cols>
    <col min="1" max="1" width="8.7109375" style="1"/>
    <col min="2" max="2" width="5.42578125" style="1" customWidth="1"/>
    <col min="3" max="3" width="46.140625" style="1" bestFit="1" customWidth="1"/>
    <col min="4" max="4" width="15.140625" style="1" bestFit="1" customWidth="1"/>
    <col min="5" max="5" width="13.85546875" style="1" bestFit="1" customWidth="1"/>
    <col min="6" max="16384" width="8.7109375" style="1"/>
  </cols>
  <sheetData>
    <row r="3" spans="2:5" x14ac:dyDescent="0.25">
      <c r="B3" s="21" t="s">
        <v>0</v>
      </c>
      <c r="C3" s="21"/>
      <c r="D3" s="21"/>
      <c r="E3" s="21"/>
    </row>
    <row r="4" spans="2:5" x14ac:dyDescent="0.25">
      <c r="B4" s="22" t="s">
        <v>1</v>
      </c>
      <c r="C4" s="22"/>
      <c r="D4" s="22"/>
      <c r="E4" s="22"/>
    </row>
    <row r="5" spans="2:5" x14ac:dyDescent="0.25">
      <c r="E5" s="3" t="s">
        <v>2</v>
      </c>
    </row>
    <row r="6" spans="2:5" s="3" customFormat="1" ht="14.25" x14ac:dyDescent="0.25">
      <c r="B6" s="4"/>
      <c r="C6" s="4"/>
      <c r="D6" s="4" t="s">
        <v>3</v>
      </c>
      <c r="E6" s="4" t="s">
        <v>4</v>
      </c>
    </row>
    <row r="8" spans="2:5" x14ac:dyDescent="0.25">
      <c r="B8" s="5" t="s">
        <v>5</v>
      </c>
    </row>
    <row r="9" spans="2:5" x14ac:dyDescent="0.25">
      <c r="B9" s="1">
        <v>369</v>
      </c>
      <c r="C9" s="1" t="s">
        <v>6</v>
      </c>
      <c r="D9" s="6">
        <v>202264958.88316628</v>
      </c>
      <c r="E9" s="6">
        <v>4155551.0885452912</v>
      </c>
    </row>
    <row r="10" spans="2:5" x14ac:dyDescent="0.25">
      <c r="B10" s="2">
        <v>370</v>
      </c>
      <c r="C10" s="2" t="s">
        <v>7</v>
      </c>
      <c r="D10" s="7">
        <v>170933524.75382116</v>
      </c>
      <c r="E10" s="7">
        <v>42771272.081387296</v>
      </c>
    </row>
    <row r="11" spans="2:5" s="5" customFormat="1" ht="14.25" x14ac:dyDescent="0.2">
      <c r="B11" s="5" t="s">
        <v>8</v>
      </c>
      <c r="D11" s="8">
        <f>D9+D10</f>
        <v>373198483.63698745</v>
      </c>
      <c r="E11" s="8">
        <f t="shared" ref="E11" si="0">E9+E10</f>
        <v>46926823.169932589</v>
      </c>
    </row>
    <row r="12" spans="2:5" x14ac:dyDescent="0.25">
      <c r="D12" s="6"/>
      <c r="E12" s="6"/>
    </row>
    <row r="13" spans="2:5" hidden="1" x14ac:dyDescent="0.25">
      <c r="D13" s="6"/>
      <c r="E13" s="6"/>
    </row>
    <row r="14" spans="2:5" x14ac:dyDescent="0.25">
      <c r="B14" s="5" t="s">
        <v>9</v>
      </c>
      <c r="D14" s="6"/>
      <c r="E14" s="6"/>
    </row>
    <row r="15" spans="2:5" x14ac:dyDescent="0.25">
      <c r="B15" s="1">
        <v>369</v>
      </c>
      <c r="C15" s="1" t="s">
        <v>6</v>
      </c>
      <c r="D15" s="6">
        <v>149965189.87363499</v>
      </c>
      <c r="E15" s="6">
        <v>3508065.1177908801</v>
      </c>
    </row>
    <row r="16" spans="2:5" x14ac:dyDescent="0.25">
      <c r="B16" s="2">
        <v>370</v>
      </c>
      <c r="C16" s="2" t="s">
        <v>7</v>
      </c>
      <c r="D16" s="7">
        <v>39359876.440633997</v>
      </c>
      <c r="E16" s="7">
        <v>9848694.0274394993</v>
      </c>
    </row>
    <row r="17" spans="2:5" s="5" customFormat="1" ht="14.25" x14ac:dyDescent="0.2">
      <c r="B17" s="5" t="s">
        <v>10</v>
      </c>
      <c r="D17" s="8">
        <f>D15+D16</f>
        <v>189325066.31426901</v>
      </c>
      <c r="E17" s="8">
        <f t="shared" ref="E17" si="1">E15+E16</f>
        <v>13356759.145230379</v>
      </c>
    </row>
    <row r="18" spans="2:5" ht="15.75" thickBot="1" x14ac:dyDescent="0.3">
      <c r="B18" s="9"/>
      <c r="C18" s="9"/>
      <c r="D18" s="10"/>
      <c r="E18" s="10"/>
    </row>
    <row r="19" spans="2:5" s="5" customFormat="1" ht="14.25" x14ac:dyDescent="0.2">
      <c r="B19" s="5" t="s">
        <v>11</v>
      </c>
      <c r="D19" s="8">
        <f>D11-D17</f>
        <v>183873417.32271844</v>
      </c>
      <c r="E19" s="8">
        <f t="shared" ref="E19" si="2">E11-E17</f>
        <v>33570064.024702206</v>
      </c>
    </row>
    <row r="20" spans="2:5" x14ac:dyDescent="0.25">
      <c r="D20" s="6"/>
      <c r="E20" s="6"/>
    </row>
    <row r="21" spans="2:5" x14ac:dyDescent="0.25">
      <c r="B21" s="5" t="s">
        <v>12</v>
      </c>
      <c r="D21" s="6"/>
      <c r="E21" s="6"/>
    </row>
    <row r="22" spans="2:5" hidden="1" x14ac:dyDescent="0.25">
      <c r="B22" s="5"/>
      <c r="D22" s="6"/>
      <c r="E22" s="6"/>
    </row>
    <row r="23" spans="2:5" x14ac:dyDescent="0.25">
      <c r="B23" s="1">
        <v>586</v>
      </c>
      <c r="C23" s="1" t="s">
        <v>13</v>
      </c>
      <c r="D23" s="6">
        <v>2716079.5416005976</v>
      </c>
      <c r="E23" s="6">
        <v>679621.95968167973</v>
      </c>
    </row>
    <row r="24" spans="2:5" x14ac:dyDescent="0.25">
      <c r="B24" s="1">
        <v>587</v>
      </c>
      <c r="C24" s="1" t="s">
        <v>14</v>
      </c>
      <c r="D24" s="6">
        <v>4112527.2651788653</v>
      </c>
      <c r="E24" s="6">
        <v>1029043.4416210486</v>
      </c>
    </row>
    <row r="25" spans="2:5" x14ac:dyDescent="0.25">
      <c r="B25" s="1">
        <v>597</v>
      </c>
      <c r="C25" s="1" t="s">
        <v>15</v>
      </c>
      <c r="D25" s="6">
        <v>538798.55897757679</v>
      </c>
      <c r="E25" s="6">
        <v>134819.0754053597</v>
      </c>
    </row>
    <row r="26" spans="2:5" x14ac:dyDescent="0.25">
      <c r="B26" s="1">
        <v>902</v>
      </c>
      <c r="C26" s="1" t="s">
        <v>16</v>
      </c>
      <c r="D26" s="6">
        <v>11030249.891980788</v>
      </c>
      <c r="E26" s="6">
        <v>1360469.8268002006</v>
      </c>
    </row>
    <row r="27" spans="2:5" x14ac:dyDescent="0.25">
      <c r="B27" s="1">
        <v>903</v>
      </c>
      <c r="C27" s="1" t="s">
        <v>17</v>
      </c>
      <c r="D27" s="6">
        <v>22750734.224902824</v>
      </c>
      <c r="E27" s="6">
        <v>2716708.5160609679</v>
      </c>
    </row>
    <row r="28" spans="2:5" s="5" customFormat="1" ht="14.25" x14ac:dyDescent="0.2">
      <c r="B28" s="11" t="s">
        <v>18</v>
      </c>
      <c r="C28" s="11"/>
      <c r="D28" s="12">
        <f t="shared" ref="D28:E28" si="3">SUM(D23:D27)</f>
        <v>41148389.482640654</v>
      </c>
      <c r="E28" s="12">
        <f t="shared" si="3"/>
        <v>5920662.8195692562</v>
      </c>
    </row>
    <row r="30" spans="2:5" x14ac:dyDescent="0.25">
      <c r="B30" s="5" t="s">
        <v>19</v>
      </c>
    </row>
    <row r="32" spans="2:5" s="13" customFormat="1" x14ac:dyDescent="0.25">
      <c r="C32" s="13" t="s">
        <v>20</v>
      </c>
      <c r="D32" s="14">
        <f t="shared" ref="D32:E32" si="4">D9*0.0259</f>
        <v>5238662.4350740062</v>
      </c>
      <c r="E32" s="14">
        <f t="shared" si="4"/>
        <v>107628.77319332304</v>
      </c>
    </row>
    <row r="33" spans="2:5" s="13" customFormat="1" x14ac:dyDescent="0.25">
      <c r="B33" s="15"/>
      <c r="C33" s="15" t="s">
        <v>21</v>
      </c>
      <c r="D33" s="16">
        <f>'[1]370'!$G39*D10</f>
        <v>10906515.293743316</v>
      </c>
      <c r="E33" s="16">
        <f>'[1]370'!$G39*E10</f>
        <v>2729046.4744136091</v>
      </c>
    </row>
    <row r="34" spans="2:5" s="5" customFormat="1" ht="14.25" x14ac:dyDescent="0.2">
      <c r="B34" s="5" t="s">
        <v>22</v>
      </c>
      <c r="D34" s="8">
        <f>D32+D33</f>
        <v>16145177.728817321</v>
      </c>
      <c r="E34" s="8">
        <f t="shared" ref="E34" si="5">E32+E33</f>
        <v>2836675.2476069322</v>
      </c>
    </row>
    <row r="35" spans="2:5" x14ac:dyDescent="0.25">
      <c r="D35" s="6"/>
      <c r="E35" s="6"/>
    </row>
    <row r="36" spans="2:5" x14ac:dyDescent="0.25">
      <c r="B36" s="5" t="s">
        <v>23</v>
      </c>
      <c r="D36" s="6"/>
      <c r="E36" s="6"/>
    </row>
    <row r="37" spans="2:5" x14ac:dyDescent="0.25">
      <c r="C37" s="1" t="s">
        <v>24</v>
      </c>
      <c r="D37" s="6">
        <v>5056445.4270078279</v>
      </c>
      <c r="E37" s="6">
        <v>923163.33265370072</v>
      </c>
    </row>
    <row r="38" spans="2:5" x14ac:dyDescent="0.25">
      <c r="C38" s="1" t="s">
        <v>25</v>
      </c>
      <c r="D38" s="6">
        <v>8471967.7031442523</v>
      </c>
      <c r="E38" s="6">
        <v>1546740.6999381541</v>
      </c>
    </row>
    <row r="39" spans="2:5" x14ac:dyDescent="0.25">
      <c r="C39" s="1" t="s">
        <v>26</v>
      </c>
      <c r="D39" s="6">
        <f>(D38*(0.21/(1-0.21)))</f>
        <v>2252042.0476712566</v>
      </c>
      <c r="E39" s="6">
        <f t="shared" ref="E39" si="6">(E38*(0.21/(1-0.21)))</f>
        <v>411158.92023672449</v>
      </c>
    </row>
    <row r="41" spans="2:5" x14ac:dyDescent="0.25">
      <c r="C41" s="1" t="s">
        <v>27</v>
      </c>
      <c r="D41" s="6">
        <f>SUM(D37:D39)</f>
        <v>15780455.177823337</v>
      </c>
      <c r="E41" s="6">
        <f t="shared" ref="E41" si="7">SUM(E37:E39)</f>
        <v>2881062.9528285791</v>
      </c>
    </row>
    <row r="43" spans="2:5" x14ac:dyDescent="0.25">
      <c r="C43" s="1" t="s">
        <v>28</v>
      </c>
      <c r="D43" s="6">
        <f>D28</f>
        <v>41148389.482640654</v>
      </c>
      <c r="E43" s="6">
        <f t="shared" ref="E43" si="8">E28</f>
        <v>5920662.8195692562</v>
      </c>
    </row>
    <row r="44" spans="2:5" x14ac:dyDescent="0.25">
      <c r="C44" s="1" t="s">
        <v>19</v>
      </c>
      <c r="D44" s="6">
        <f>D34</f>
        <v>16145177.728817321</v>
      </c>
      <c r="E44" s="6">
        <f t="shared" ref="E44" si="9">E34</f>
        <v>2836675.2476069322</v>
      </c>
    </row>
    <row r="46" spans="2:5" x14ac:dyDescent="0.25">
      <c r="C46" s="1" t="s">
        <v>29</v>
      </c>
      <c r="D46" s="6">
        <f>SUM(D41:D44)</f>
        <v>73074022.389281303</v>
      </c>
      <c r="E46" s="6">
        <f t="shared" ref="E46" si="10">SUM(E41:E44)</f>
        <v>11638401.020004768</v>
      </c>
    </row>
    <row r="47" spans="2:5" x14ac:dyDescent="0.25">
      <c r="C47" s="1" t="s">
        <v>30</v>
      </c>
      <c r="D47" s="1">
        <v>0.95102900000000001</v>
      </c>
      <c r="E47" s="1">
        <v>0.95102900000000001</v>
      </c>
    </row>
    <row r="48" spans="2:5" ht="15.75" thickBot="1" x14ac:dyDescent="0.3">
      <c r="B48" s="9"/>
      <c r="C48" s="9"/>
      <c r="D48" s="9"/>
      <c r="E48" s="9"/>
    </row>
    <row r="49" spans="2:5" s="5" customFormat="1" ht="14.25" x14ac:dyDescent="0.2">
      <c r="B49" s="5" t="s">
        <v>31</v>
      </c>
      <c r="D49" s="8">
        <f>D46/D47</f>
        <v>76836797.184188187</v>
      </c>
      <c r="E49" s="8">
        <f t="shared" ref="E49" si="11">E46/E47</f>
        <v>12237693.088228401</v>
      </c>
    </row>
    <row r="51" spans="2:5" x14ac:dyDescent="0.25">
      <c r="C51" s="1" t="s">
        <v>32</v>
      </c>
      <c r="D51" s="17">
        <v>1071481.25</v>
      </c>
      <c r="E51" s="17">
        <v>125773.75</v>
      </c>
    </row>
    <row r="52" spans="2:5" x14ac:dyDescent="0.25">
      <c r="C52" s="1" t="s">
        <v>33</v>
      </c>
      <c r="D52" s="18">
        <f>D51*12</f>
        <v>12857775</v>
      </c>
      <c r="E52" s="18">
        <f t="shared" ref="E52" si="12">E51*12</f>
        <v>1509285</v>
      </c>
    </row>
    <row r="53" spans="2:5" hidden="1" x14ac:dyDescent="0.25"/>
    <row r="54" spans="2:5" ht="15.75" thickBot="1" x14ac:dyDescent="0.3">
      <c r="B54" s="19"/>
      <c r="C54" s="19"/>
      <c r="D54" s="19"/>
      <c r="E54" s="19"/>
    </row>
    <row r="55" spans="2:5" s="5" customFormat="1" thickTop="1" x14ac:dyDescent="0.2">
      <c r="B55" s="5" t="s">
        <v>34</v>
      </c>
      <c r="D55" s="20">
        <f>D49/D52</f>
        <v>5.9759015213898348</v>
      </c>
      <c r="E55" s="20">
        <f t="shared" ref="E55" si="13">E49/E52</f>
        <v>8.1082718560301075</v>
      </c>
    </row>
    <row r="57" spans="2:5" x14ac:dyDescent="0.25">
      <c r="B57" s="1" t="s">
        <v>35</v>
      </c>
    </row>
    <row r="58" spans="2:5" x14ac:dyDescent="0.25">
      <c r="B58" s="1" t="s">
        <v>36</v>
      </c>
    </row>
  </sheetData>
  <mergeCells count="2">
    <mergeCell ref="B3:E3"/>
    <mergeCell ref="B4:E4"/>
  </mergeCells>
  <printOptions horizontalCentered="1"/>
  <pageMargins left="0.7" right="0.7" top="1" bottom="0.75" header="0.3" footer="0.3"/>
  <pageSetup scale="8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2024-08-06T17:57:43+00:00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87D34E8-E278-4C7B-A055-67E9FF82C951}"/>
</file>

<file path=customXml/itemProps2.xml><?xml version="1.0" encoding="utf-8"?>
<ds:datastoreItem xmlns:ds="http://schemas.openxmlformats.org/officeDocument/2006/customXml" ds:itemID="{74045039-85A3-4455-8829-8C45F55031D6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05a9df3-79aa-4020-ad5d-febd6588ded0"/>
    <ds:schemaRef ds:uri="89a46536-e78d-4d6c-8a03-83d02364c101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336EF37-6476-45D9-A3EA-766BB5B01F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3930F1-9714-498C-8B5B-ADDCD8392A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Cost</vt:lpstr>
      <vt:lpstr>'Customer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Dolen</dc:creator>
  <cp:lastModifiedBy>Gafken, Lisa (ATG)</cp:lastModifiedBy>
  <dcterms:created xsi:type="dcterms:W3CDTF">2024-07-29T17:26:22Z</dcterms:created>
  <dcterms:modified xsi:type="dcterms:W3CDTF">2024-07-29T18:47:05Z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