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rdahl215\AppData\Local\Microsoft\Windows\INetCache\Content.Outlook\5T6FEOOA\"/>
    </mc:Choice>
  </mc:AlternateContent>
  <xr:revisionPtr revIDLastSave="0" documentId="13_ncr:1_{95CDBFCC-214A-4612-B015-73BCE85D84A7}" xr6:coauthVersionLast="47" xr6:coauthVersionMax="47" xr10:uidLastSave="{00000000-0000-0000-0000-000000000000}"/>
  <bookViews>
    <workbookView xWindow="28680" yWindow="-1935" windowWidth="29040" windowHeight="17640" xr2:uid="{4B2707FC-2E42-49FC-B9DE-60C706D9A08C}"/>
  </bookViews>
  <sheets>
    <sheet name="Staff Response BR02 - Attach A" sheetId="4" r:id="rId1"/>
    <sheet name="Staff Response BR02 - Attach 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" l="1"/>
  <c r="M18" i="2"/>
  <c r="E9" i="2"/>
  <c r="E8" i="2"/>
  <c r="E7" i="2"/>
  <c r="E15" i="2" s="1"/>
  <c r="G45" i="4"/>
  <c r="N19" i="2" l="1"/>
  <c r="F45" i="4"/>
  <c r="F44" i="4"/>
  <c r="G44" i="4" s="1"/>
  <c r="F43" i="4"/>
  <c r="F42" i="4"/>
  <c r="F41" i="4"/>
  <c r="G41" i="4" s="1"/>
  <c r="E40" i="4"/>
  <c r="F40" i="4" s="1"/>
  <c r="F39" i="4"/>
  <c r="E38" i="4"/>
  <c r="F38" i="4" s="1"/>
  <c r="F37" i="4"/>
  <c r="G37" i="4" s="1"/>
  <c r="F36" i="4"/>
  <c r="H36" i="4" s="1"/>
  <c r="F35" i="4"/>
  <c r="H35" i="4" s="1"/>
  <c r="E34" i="4"/>
  <c r="F34" i="4" s="1"/>
  <c r="F33" i="4"/>
  <c r="H33" i="4" s="1"/>
  <c r="F32" i="4"/>
  <c r="G32" i="4" s="1"/>
  <c r="F31" i="4"/>
  <c r="G31" i="4" s="1"/>
  <c r="F30" i="4"/>
  <c r="H30" i="4" s="1"/>
  <c r="F29" i="4"/>
  <c r="H29" i="4" s="1"/>
  <c r="F48" i="4"/>
  <c r="H48" i="4" s="1"/>
  <c r="G48" i="4" l="1"/>
  <c r="G35" i="4"/>
  <c r="G33" i="4"/>
  <c r="F50" i="4" l="1"/>
  <c r="G50" i="4" s="1"/>
  <c r="F49" i="4"/>
  <c r="G49" i="4" s="1"/>
  <c r="F23" i="4"/>
  <c r="F22" i="4"/>
  <c r="G22" i="4" s="1"/>
  <c r="F21" i="4"/>
  <c r="F20" i="4"/>
  <c r="F19" i="4"/>
  <c r="G19" i="4" s="1"/>
  <c r="E18" i="4"/>
  <c r="F18" i="4" s="1"/>
  <c r="F17" i="4"/>
  <c r="E16" i="4"/>
  <c r="F16" i="4" s="1"/>
  <c r="F15" i="4"/>
  <c r="G15" i="4" s="1"/>
  <c r="F14" i="4"/>
  <c r="H14" i="4" s="1"/>
  <c r="F13" i="4"/>
  <c r="H13" i="4" s="1"/>
  <c r="E12" i="4"/>
  <c r="F12" i="4" s="1"/>
  <c r="F11" i="4"/>
  <c r="H11" i="4" s="1"/>
  <c r="F10" i="4"/>
  <c r="G10" i="4" s="1"/>
  <c r="F9" i="4"/>
  <c r="G9" i="4" s="1"/>
  <c r="F8" i="4"/>
  <c r="H8" i="4" s="1"/>
  <c r="F7" i="4"/>
  <c r="H7" i="4" s="1"/>
  <c r="G13" i="4" l="1"/>
  <c r="G11" i="4"/>
  <c r="F14" i="2"/>
  <c r="L14" i="2" s="1"/>
  <c r="F13" i="2"/>
  <c r="L13" i="2" s="1"/>
  <c r="F12" i="2"/>
  <c r="F11" i="2"/>
  <c r="L11" i="2" s="1"/>
  <c r="F10" i="2"/>
  <c r="L10" i="2" s="1"/>
  <c r="F9" i="2"/>
  <c r="F8" i="2"/>
  <c r="F7" i="2"/>
  <c r="M9" i="2" l="1"/>
  <c r="H21" i="4" s="1"/>
  <c r="L9" i="2"/>
  <c r="M12" i="2"/>
  <c r="L12" i="2"/>
  <c r="L7" i="2"/>
  <c r="G17" i="4" s="1"/>
  <c r="F15" i="2"/>
  <c r="L8" i="2"/>
  <c r="G20" i="4" s="1"/>
  <c r="G21" i="4"/>
  <c r="M15" i="2" l="1"/>
  <c r="L15" i="2"/>
</calcChain>
</file>

<file path=xl/sharedStrings.xml><?xml version="1.0" encoding="utf-8"?>
<sst xmlns="http://schemas.openxmlformats.org/spreadsheetml/2006/main" count="127" uniqueCount="53">
  <si>
    <t>Filed 2023</t>
  </si>
  <si>
    <t>Actual TTP (Gross Plant)</t>
  </si>
  <si>
    <t>Budgeted TTP (Gross Plant)</t>
  </si>
  <si>
    <t>Variance over/(under)</t>
  </si>
  <si>
    <t>Gas Airway Heights HP Reinforcement</t>
  </si>
  <si>
    <t>Apprentice / Craft Training</t>
  </si>
  <si>
    <t>Gas ERT Replacement Program</t>
  </si>
  <si>
    <t>Clearwater Wind Generation Interconnection</t>
  </si>
  <si>
    <t>CIP v5 Transition - Cyber Asset Electronic Access</t>
  </si>
  <si>
    <t>Strategic Initiatives - UIASSIST</t>
  </si>
  <si>
    <t>T&amp;D Reimbursable</t>
  </si>
  <si>
    <t>Electric</t>
  </si>
  <si>
    <t>Nat Gas</t>
  </si>
  <si>
    <t>Years Costs were included</t>
  </si>
  <si>
    <t>2021, 2022 &amp; 2023</t>
  </si>
  <si>
    <t>2022 &amp; 2023</t>
  </si>
  <si>
    <t xml:space="preserve">Gas Warden HP Reinforcement </t>
  </si>
  <si>
    <t xml:space="preserve">N Lewiston Autotransformer - Failed Plant </t>
  </si>
  <si>
    <t xml:space="preserve">Long Lake Plant Upgrade </t>
  </si>
  <si>
    <t xml:space="preserve">Gas Operator Qualification Compliance </t>
  </si>
  <si>
    <t xml:space="preserve">Primary URD Cable Replacement </t>
  </si>
  <si>
    <t xml:space="preserve">Gas HP Pipeline Remediation Program </t>
  </si>
  <si>
    <t xml:space="preserve">Nine Mile Powerhouse Crane Rehab </t>
  </si>
  <si>
    <t xml:space="preserve">Asset Monitoring System </t>
  </si>
  <si>
    <t xml:space="preserve">Meter Minor Blanket </t>
  </si>
  <si>
    <t xml:space="preserve">Strategic Initiatives - Clean Energy Fund 2 </t>
  </si>
  <si>
    <t>Westside 230/115 kV Station Brownfield Rebuild Proj.</t>
  </si>
  <si>
    <t xml:space="preserve">Payment Card Industry Compliance </t>
  </si>
  <si>
    <t xml:space="preserve">Washington Advanced Metering Infrastructure Project </t>
  </si>
  <si>
    <t xml:space="preserve">NexGen Control System Networks </t>
  </si>
  <si>
    <t xml:space="preserve">Noxon Rapids Spillgate Refurbishment </t>
  </si>
  <si>
    <t xml:space="preserve">Nine Mile Powerhouse Roof Replacement </t>
  </si>
  <si>
    <t>System Totals</t>
  </si>
  <si>
    <t>Asset Monitoring System</t>
  </si>
  <si>
    <t>Long Lake Stability Enhancement</t>
  </si>
  <si>
    <t xml:space="preserve">Metro 115kV Substation </t>
  </si>
  <si>
    <t>--</t>
  </si>
  <si>
    <t>Washington Costs</t>
  </si>
  <si>
    <t>Washington Electric Total</t>
  </si>
  <si>
    <t>Washington Nat Gas Total</t>
  </si>
  <si>
    <t>Line #</t>
  </si>
  <si>
    <t>Allocations from Attach. E filed 3/29/24</t>
  </si>
  <si>
    <t>Pdf Attachment D (referred to in BR02)</t>
  </si>
  <si>
    <t>Native Attachment D (referred to in BR02)</t>
  </si>
  <si>
    <t>Additional three Business Cases not included in Pdf Attachment D</t>
  </si>
  <si>
    <t>Washington Total for Electric and Nat Gas</t>
  </si>
  <si>
    <t>Amount from Staff Subject to check letter:</t>
  </si>
  <si>
    <t>-</t>
  </si>
  <si>
    <t>Staff Response to Bench Request No. 02, Attachment A - Discrepancy between 17 Projects on Attach. D Pdf vs 20 Projects in Native Format Attach D</t>
  </si>
  <si>
    <t>Avista Dockets UE-240006 and UG-240007</t>
  </si>
  <si>
    <t>New Business Cases - 2023</t>
  </si>
  <si>
    <t>Washington Allocations</t>
  </si>
  <si>
    <t>Staff Response to Bench Request No. 02, Attachment B - New Business Cases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</si>
</sst>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[Red]\(&quot;$&quot;#,##0.0\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u/>
      <sz val="14"/>
      <color theme="1"/>
      <name val="Aptos Narrow"/>
      <family val="2"/>
      <scheme val="minor"/>
    </font>
    <font>
      <sz val="14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 val="double"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6" fontId="2" fillId="0" borderId="0" xfId="0" applyNumberFormat="1" applyFont="1"/>
    <xf numFmtId="10" fontId="0" fillId="0" borderId="0" xfId="3" applyNumberFormat="1" applyFont="1"/>
    <xf numFmtId="0" fontId="0" fillId="0" borderId="7" xfId="0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10" fontId="2" fillId="0" borderId="0" xfId="3" applyNumberFormat="1" applyFont="1" applyBorder="1"/>
    <xf numFmtId="38" fontId="0" fillId="0" borderId="0" xfId="0" applyNumberFormat="1"/>
    <xf numFmtId="0" fontId="2" fillId="0" borderId="6" xfId="0" applyFont="1" applyBorder="1"/>
    <xf numFmtId="0" fontId="2" fillId="0" borderId="7" xfId="0" applyFont="1" applyBorder="1"/>
    <xf numFmtId="164" fontId="2" fillId="0" borderId="0" xfId="0" applyNumberFormat="1" applyFont="1"/>
    <xf numFmtId="0" fontId="2" fillId="0" borderId="0" xfId="0" applyFont="1" applyAlignment="1">
      <alignment horizontal="right"/>
    </xf>
    <xf numFmtId="6" fontId="0" fillId="0" borderId="0" xfId="0" applyNumberFormat="1"/>
    <xf numFmtId="0" fontId="0" fillId="0" borderId="0" xfId="0" applyAlignment="1">
      <alignment horizontal="right"/>
    </xf>
    <xf numFmtId="10" fontId="3" fillId="0" borderId="0" xfId="3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10" fontId="2" fillId="0" borderId="0" xfId="3" applyNumberFormat="1" applyFont="1" applyFill="1" applyBorder="1" applyAlignment="1">
      <alignment horizontal="center"/>
    </xf>
    <xf numFmtId="9" fontId="2" fillId="0" borderId="0" xfId="3" applyFont="1" applyFill="1" applyBorder="1"/>
    <xf numFmtId="10" fontId="2" fillId="0" borderId="0" xfId="3" applyNumberFormat="1" applyFont="1" applyFill="1" applyBorder="1"/>
    <xf numFmtId="8" fontId="2" fillId="0" borderId="0" xfId="0" applyNumberFormat="1" applyFont="1"/>
    <xf numFmtId="5" fontId="2" fillId="0" borderId="0" xfId="2" applyNumberFormat="1" applyFont="1" applyFill="1" applyBorder="1"/>
    <xf numFmtId="6" fontId="2" fillId="0" borderId="0" xfId="2" applyNumberFormat="1" applyFont="1" applyFill="1" applyBorder="1"/>
    <xf numFmtId="0" fontId="0" fillId="0" borderId="6" xfId="0" applyBorder="1"/>
    <xf numFmtId="6" fontId="2" fillId="0" borderId="8" xfId="0" applyNumberFormat="1" applyFont="1" applyBorder="1"/>
    <xf numFmtId="0" fontId="0" fillId="0" borderId="1" xfId="0" applyBorder="1"/>
    <xf numFmtId="0" fontId="0" fillId="0" borderId="4" xfId="0" applyBorder="1"/>
    <xf numFmtId="0" fontId="6" fillId="0" borderId="0" xfId="0" applyFont="1"/>
    <xf numFmtId="0" fontId="0" fillId="0" borderId="5" xfId="0" applyBorder="1"/>
    <xf numFmtId="0" fontId="2" fillId="0" borderId="5" xfId="0" applyFont="1" applyBorder="1"/>
    <xf numFmtId="6" fontId="2" fillId="0" borderId="5" xfId="0" applyNumberFormat="1" applyFont="1" applyBorder="1"/>
    <xf numFmtId="0" fontId="2" fillId="0" borderId="7" xfId="0" applyFont="1" applyBorder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 wrapText="1"/>
    </xf>
    <xf numFmtId="6" fontId="5" fillId="0" borderId="0" xfId="0" applyNumberFormat="1" applyFont="1"/>
    <xf numFmtId="10" fontId="0" fillId="0" borderId="0" xfId="3" applyNumberFormat="1" applyFont="1" applyBorder="1"/>
    <xf numFmtId="6" fontId="5" fillId="0" borderId="5" xfId="0" applyNumberFormat="1" applyFont="1" applyBorder="1"/>
    <xf numFmtId="0" fontId="2" fillId="0" borderId="7" xfId="0" applyFont="1" applyBorder="1" applyAlignment="1">
      <alignment horizontal="right"/>
    </xf>
    <xf numFmtId="6" fontId="7" fillId="0" borderId="0" xfId="0" applyNumberFormat="1" applyFont="1"/>
    <xf numFmtId="6" fontId="2" fillId="0" borderId="0" xfId="3" applyNumberFormat="1" applyFont="1" applyFill="1" applyBorder="1"/>
    <xf numFmtId="44" fontId="0" fillId="0" borderId="0" xfId="2" applyFont="1"/>
    <xf numFmtId="44" fontId="2" fillId="0" borderId="0" xfId="2" applyFont="1"/>
    <xf numFmtId="43" fontId="2" fillId="0" borderId="0" xfId="1" applyFont="1" applyFill="1" applyBorder="1"/>
    <xf numFmtId="6" fontId="2" fillId="0" borderId="0" xfId="3" applyNumberFormat="1" applyFont="1" applyFill="1" applyBorder="1" applyAlignment="1">
      <alignment horizontal="center"/>
    </xf>
    <xf numFmtId="0" fontId="3" fillId="3" borderId="9" xfId="0" applyFont="1" applyFill="1" applyBorder="1"/>
    <xf numFmtId="0" fontId="3" fillId="3" borderId="9" xfId="0" applyFont="1" applyFill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3" fontId="2" fillId="0" borderId="0" xfId="1" applyFont="1" applyBorder="1"/>
    <xf numFmtId="43" fontId="2" fillId="0" borderId="5" xfId="1" applyFont="1" applyBorder="1"/>
    <xf numFmtId="5" fontId="2" fillId="0" borderId="7" xfId="2" applyNumberFormat="1" applyFont="1" applyFill="1" applyBorder="1"/>
    <xf numFmtId="6" fontId="2" fillId="0" borderId="7" xfId="2" applyNumberFormat="1" applyFont="1" applyFill="1" applyBorder="1"/>
    <xf numFmtId="6" fontId="2" fillId="0" borderId="7" xfId="0" applyNumberFormat="1" applyFont="1" applyBorder="1"/>
    <xf numFmtId="43" fontId="2" fillId="0" borderId="8" xfId="1" applyFont="1" applyBorder="1"/>
    <xf numFmtId="0" fontId="6" fillId="0" borderId="2" xfId="0" applyFont="1" applyBorder="1"/>
    <xf numFmtId="0" fontId="0" fillId="0" borderId="2" xfId="0" applyBorder="1" applyAlignment="1">
      <alignment horizontal="center"/>
    </xf>
    <xf numFmtId="0" fontId="3" fillId="4" borderId="0" xfId="0" applyFont="1" applyFill="1"/>
    <xf numFmtId="0" fontId="2" fillId="0" borderId="2" xfId="0" applyFont="1" applyBorder="1"/>
    <xf numFmtId="0" fontId="3" fillId="0" borderId="5" xfId="0" applyFont="1" applyBorder="1" applyAlignment="1">
      <alignment horizontal="center"/>
    </xf>
    <xf numFmtId="0" fontId="2" fillId="3" borderId="12" xfId="0" applyFont="1" applyFill="1" applyBorder="1"/>
    <xf numFmtId="0" fontId="0" fillId="4" borderId="12" xfId="0" applyFill="1" applyBorder="1"/>
    <xf numFmtId="6" fontId="2" fillId="0" borderId="0" xfId="1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0" xfId="0" quotePrefix="1" applyFont="1" applyAlignment="1">
      <alignment horizontal="center"/>
    </xf>
    <xf numFmtId="0" fontId="0" fillId="2" borderId="0" xfId="0" applyFill="1"/>
    <xf numFmtId="6" fontId="8" fillId="0" borderId="0" xfId="0" applyNumberFormat="1" applyFont="1"/>
    <xf numFmtId="10" fontId="0" fillId="0" borderId="2" xfId="3" applyNumberFormat="1" applyFont="1" applyBorder="1"/>
    <xf numFmtId="0" fontId="0" fillId="0" borderId="3" xfId="0" applyBorder="1"/>
    <xf numFmtId="0" fontId="3" fillId="0" borderId="9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" fillId="0" borderId="9" xfId="0" applyFont="1" applyBorder="1"/>
    <xf numFmtId="10" fontId="3" fillId="0" borderId="9" xfId="3" applyNumberFormat="1" applyFont="1" applyBorder="1" applyAlignment="1">
      <alignment horizontal="center"/>
    </xf>
    <xf numFmtId="0" fontId="2" fillId="0" borderId="9" xfId="0" applyFont="1" applyBorder="1"/>
    <xf numFmtId="0" fontId="0" fillId="0" borderId="9" xfId="0" applyBorder="1"/>
    <xf numFmtId="0" fontId="3" fillId="0" borderId="9" xfId="0" applyFont="1" applyBorder="1" applyAlignment="1">
      <alignment horizontal="center"/>
    </xf>
    <xf numFmtId="10" fontId="3" fillId="0" borderId="2" xfId="3" applyNumberFormat="1" applyFont="1" applyBorder="1" applyAlignment="1">
      <alignment horizontal="center"/>
    </xf>
    <xf numFmtId="10" fontId="3" fillId="0" borderId="3" xfId="3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10" fontId="3" fillId="0" borderId="0" xfId="3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E784-A545-473B-AE15-270C79FE69E7}">
  <dimension ref="A1:N192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" sqref="B4"/>
    </sheetView>
  </sheetViews>
  <sheetFormatPr defaultRowHeight="14.5" x14ac:dyDescent="0.35"/>
  <cols>
    <col min="1" max="1" width="5.26953125" customWidth="1"/>
    <col min="2" max="2" width="59.90625" customWidth="1"/>
    <col min="3" max="3" width="23.54296875" style="2" customWidth="1"/>
    <col min="4" max="4" width="17.6328125" customWidth="1"/>
    <col min="5" max="5" width="16.81640625" customWidth="1"/>
    <col min="6" max="6" width="19.36328125" customWidth="1"/>
    <col min="7" max="7" width="15.453125" style="5" customWidth="1"/>
    <col min="8" max="8" width="20.7265625" customWidth="1"/>
    <col min="9" max="9" width="16.26953125" customWidth="1"/>
    <col min="10" max="10" width="4.90625" customWidth="1"/>
    <col min="11" max="11" width="13.36328125" bestFit="1" customWidth="1"/>
    <col min="12" max="12" width="2.7265625" customWidth="1"/>
    <col min="13" max="13" width="12.6328125" customWidth="1"/>
    <col min="14" max="14" width="13.36328125" customWidth="1"/>
  </cols>
  <sheetData>
    <row r="1" spans="1:14" ht="18.5" x14ac:dyDescent="0.45">
      <c r="A1" s="1" t="s">
        <v>49</v>
      </c>
      <c r="B1" s="1"/>
    </row>
    <row r="2" spans="1:14" ht="18.5" x14ac:dyDescent="0.45">
      <c r="A2" s="1" t="s">
        <v>48</v>
      </c>
      <c r="B2" s="1"/>
    </row>
    <row r="3" spans="1:14" ht="19" thickBot="1" x14ac:dyDescent="0.5">
      <c r="A3" s="1"/>
      <c r="B3" s="1"/>
    </row>
    <row r="4" spans="1:14" ht="18.5" x14ac:dyDescent="0.45">
      <c r="A4" s="8"/>
      <c r="B4" s="61"/>
      <c r="C4" s="59"/>
      <c r="D4" s="35"/>
      <c r="E4" s="35"/>
      <c r="F4" s="35"/>
      <c r="G4" s="81" t="s">
        <v>37</v>
      </c>
      <c r="H4" s="82"/>
    </row>
    <row r="5" spans="1:14" ht="16" x14ac:dyDescent="0.4">
      <c r="A5" s="29"/>
      <c r="G5" s="83" t="s">
        <v>41</v>
      </c>
      <c r="H5" s="84"/>
    </row>
    <row r="6" spans="1:14" ht="37" x14ac:dyDescent="0.45">
      <c r="A6" s="64"/>
      <c r="B6" s="60" t="s">
        <v>42</v>
      </c>
      <c r="C6" s="36" t="s">
        <v>13</v>
      </c>
      <c r="D6" s="36" t="s">
        <v>2</v>
      </c>
      <c r="E6" s="36" t="s">
        <v>1</v>
      </c>
      <c r="F6" s="36" t="s">
        <v>3</v>
      </c>
      <c r="G6" s="3" t="s">
        <v>11</v>
      </c>
      <c r="H6" s="62" t="s">
        <v>12</v>
      </c>
      <c r="I6" s="18"/>
      <c r="K6" s="19"/>
      <c r="M6" s="19"/>
    </row>
    <row r="7" spans="1:14" ht="18.5" x14ac:dyDescent="0.45">
      <c r="A7" s="9">
        <v>1</v>
      </c>
      <c r="B7" s="1" t="s">
        <v>4</v>
      </c>
      <c r="C7" s="7" t="s">
        <v>15</v>
      </c>
      <c r="D7" s="24">
        <v>0</v>
      </c>
      <c r="E7" s="25">
        <v>-4593</v>
      </c>
      <c r="F7" s="25">
        <f>E7-D7</f>
        <v>-4593</v>
      </c>
      <c r="G7" s="52">
        <v>0</v>
      </c>
      <c r="H7" s="33">
        <f>+F7*1</f>
        <v>-4593</v>
      </c>
      <c r="I7" s="21"/>
      <c r="J7" s="1"/>
      <c r="K7" s="20"/>
      <c r="L7" s="1"/>
      <c r="M7" s="4"/>
      <c r="N7" s="1"/>
    </row>
    <row r="8" spans="1:14" ht="18.5" x14ac:dyDescent="0.45">
      <c r="A8" s="9">
        <v>2</v>
      </c>
      <c r="B8" s="1" t="s">
        <v>16</v>
      </c>
      <c r="C8" s="7" t="s">
        <v>15</v>
      </c>
      <c r="D8" s="24">
        <v>0</v>
      </c>
      <c r="E8" s="25">
        <v>4354</v>
      </c>
      <c r="F8" s="25">
        <f t="shared" ref="F8:F23" si="0">E8-D8</f>
        <v>4354</v>
      </c>
      <c r="G8" s="52">
        <v>0</v>
      </c>
      <c r="H8" s="33">
        <f>+F8*1</f>
        <v>4354</v>
      </c>
      <c r="I8" s="21"/>
      <c r="J8" s="1"/>
      <c r="K8" s="20"/>
      <c r="L8" s="1"/>
      <c r="M8" s="4"/>
      <c r="N8" s="1"/>
    </row>
    <row r="9" spans="1:14" ht="18.5" x14ac:dyDescent="0.45">
      <c r="A9" s="9">
        <v>3</v>
      </c>
      <c r="B9" s="1" t="s">
        <v>17</v>
      </c>
      <c r="C9" s="7" t="s">
        <v>15</v>
      </c>
      <c r="D9" s="24">
        <v>0</v>
      </c>
      <c r="E9" s="25">
        <v>9613</v>
      </c>
      <c r="F9" s="25">
        <f t="shared" si="0"/>
        <v>9613</v>
      </c>
      <c r="G9" s="4">
        <f>+F9*0.6554</f>
        <v>6300.3602000000001</v>
      </c>
      <c r="H9" s="53">
        <v>0</v>
      </c>
      <c r="I9" s="20"/>
      <c r="J9" s="1"/>
      <c r="K9" s="4"/>
      <c r="L9" s="1"/>
      <c r="M9" s="20"/>
      <c r="N9" s="1"/>
    </row>
    <row r="10" spans="1:14" ht="18.5" x14ac:dyDescent="0.45">
      <c r="A10" s="9">
        <v>4</v>
      </c>
      <c r="B10" s="1" t="s">
        <v>18</v>
      </c>
      <c r="C10" s="7" t="s">
        <v>14</v>
      </c>
      <c r="D10" s="24">
        <v>0</v>
      </c>
      <c r="E10" s="25">
        <v>10793</v>
      </c>
      <c r="F10" s="25">
        <f t="shared" si="0"/>
        <v>10793</v>
      </c>
      <c r="G10" s="4">
        <f>+F10*0.6554</f>
        <v>7073.7321999999995</v>
      </c>
      <c r="H10" s="53">
        <v>0</v>
      </c>
      <c r="I10" s="20"/>
      <c r="J10" s="1"/>
      <c r="K10" s="4"/>
      <c r="L10" s="1"/>
      <c r="M10" s="20"/>
      <c r="N10" s="1"/>
    </row>
    <row r="11" spans="1:14" ht="18.5" x14ac:dyDescent="0.45">
      <c r="A11" s="9">
        <v>5</v>
      </c>
      <c r="B11" s="1" t="s">
        <v>19</v>
      </c>
      <c r="C11" s="7" t="s">
        <v>15</v>
      </c>
      <c r="D11" s="24">
        <v>0</v>
      </c>
      <c r="E11" s="25">
        <v>31087</v>
      </c>
      <c r="F11" s="25">
        <f t="shared" si="0"/>
        <v>31087</v>
      </c>
      <c r="G11" s="4">
        <f>+F11*0.7722</f>
        <v>24005.381399999998</v>
      </c>
      <c r="H11" s="33">
        <f>+F11*0.2278</f>
        <v>7081.6185999999998</v>
      </c>
      <c r="I11" s="42"/>
      <c r="J11" s="1"/>
      <c r="K11" s="4"/>
      <c r="L11" s="1"/>
      <c r="M11" s="23"/>
      <c r="N11" s="1"/>
    </row>
    <row r="12" spans="1:14" ht="18.5" x14ac:dyDescent="0.45">
      <c r="A12" s="9">
        <v>6</v>
      </c>
      <c r="B12" s="1" t="s">
        <v>20</v>
      </c>
      <c r="C12" s="7" t="s">
        <v>14</v>
      </c>
      <c r="D12" s="24">
        <v>0</v>
      </c>
      <c r="E12" s="25">
        <f>26987+39037</f>
        <v>66024</v>
      </c>
      <c r="F12" s="25">
        <f t="shared" si="0"/>
        <v>66024</v>
      </c>
      <c r="G12" s="4">
        <v>39037</v>
      </c>
      <c r="H12" s="53">
        <v>0</v>
      </c>
      <c r="I12" s="20"/>
      <c r="J12" s="1"/>
      <c r="K12" s="20"/>
      <c r="L12" s="1"/>
      <c r="M12" s="20"/>
      <c r="N12" s="1"/>
    </row>
    <row r="13" spans="1:14" ht="18.5" x14ac:dyDescent="0.45">
      <c r="A13" s="9">
        <v>7</v>
      </c>
      <c r="B13" s="1" t="s">
        <v>5</v>
      </c>
      <c r="C13" s="7" t="s">
        <v>15</v>
      </c>
      <c r="D13" s="24">
        <v>0</v>
      </c>
      <c r="E13" s="25">
        <v>62970</v>
      </c>
      <c r="F13" s="25">
        <f t="shared" si="0"/>
        <v>62970</v>
      </c>
      <c r="G13" s="4">
        <f>+F13*0.47784</f>
        <v>30089.584800000001</v>
      </c>
      <c r="H13" s="33">
        <f>+F13*0.1509</f>
        <v>9502.1730000000007</v>
      </c>
      <c r="I13" s="45"/>
      <c r="J13" s="1"/>
      <c r="K13" s="4"/>
      <c r="L13" s="1"/>
      <c r="M13" s="23"/>
      <c r="N13" s="1"/>
    </row>
    <row r="14" spans="1:14" ht="18.5" x14ac:dyDescent="0.45">
      <c r="A14" s="9">
        <v>8</v>
      </c>
      <c r="B14" s="1" t="s">
        <v>21</v>
      </c>
      <c r="C14" s="7" t="s">
        <v>15</v>
      </c>
      <c r="D14" s="24">
        <v>0</v>
      </c>
      <c r="E14" s="25">
        <v>139102</v>
      </c>
      <c r="F14" s="25">
        <f t="shared" si="0"/>
        <v>139102</v>
      </c>
      <c r="G14" s="52">
        <v>0</v>
      </c>
      <c r="H14" s="33">
        <f>+F14*1</f>
        <v>139102</v>
      </c>
      <c r="I14" s="4"/>
      <c r="J14" s="1"/>
      <c r="K14" s="20"/>
      <c r="L14" s="1"/>
      <c r="M14" s="4"/>
      <c r="N14" s="1"/>
    </row>
    <row r="15" spans="1:14" ht="18.5" x14ac:dyDescent="0.45">
      <c r="A15" s="9">
        <v>9</v>
      </c>
      <c r="B15" s="1" t="s">
        <v>22</v>
      </c>
      <c r="C15" s="7" t="s">
        <v>15</v>
      </c>
      <c r="D15" s="24">
        <v>0</v>
      </c>
      <c r="E15" s="25">
        <v>229461</v>
      </c>
      <c r="F15" s="25">
        <f t="shared" si="0"/>
        <v>229461</v>
      </c>
      <c r="G15" s="4">
        <f>+F15*0.6554</f>
        <v>150388.73939999999</v>
      </c>
      <c r="H15" s="53">
        <v>0</v>
      </c>
      <c r="I15" s="20"/>
      <c r="J15" s="1"/>
      <c r="K15" s="4"/>
      <c r="L15" s="1"/>
      <c r="M15" s="1"/>
      <c r="N15" s="1"/>
    </row>
    <row r="16" spans="1:14" ht="18.5" x14ac:dyDescent="0.45">
      <c r="A16" s="9">
        <v>10</v>
      </c>
      <c r="B16" s="1" t="s">
        <v>6</v>
      </c>
      <c r="C16" s="7" t="s">
        <v>14</v>
      </c>
      <c r="D16" s="24">
        <v>0</v>
      </c>
      <c r="E16" s="25">
        <f>200096+4795+31839</f>
        <v>236730</v>
      </c>
      <c r="F16" s="25">
        <f t="shared" si="0"/>
        <v>236730</v>
      </c>
      <c r="G16" s="52">
        <v>0</v>
      </c>
      <c r="H16" s="33">
        <v>31839</v>
      </c>
      <c r="I16" s="4"/>
      <c r="J16" s="1"/>
      <c r="K16" s="4"/>
      <c r="L16" s="1"/>
      <c r="M16" s="1"/>
      <c r="N16" s="1"/>
    </row>
    <row r="17" spans="1:14" ht="18.5" x14ac:dyDescent="0.45">
      <c r="A17" s="9">
        <v>11</v>
      </c>
      <c r="B17" s="1" t="s">
        <v>23</v>
      </c>
      <c r="C17" s="7">
        <v>2023</v>
      </c>
      <c r="D17" s="24">
        <v>0</v>
      </c>
      <c r="E17" s="25">
        <v>264723</v>
      </c>
      <c r="F17" s="25">
        <f t="shared" si="0"/>
        <v>264723</v>
      </c>
      <c r="G17" s="4">
        <f>'Staff Response BR02 - Attach B'!L7</f>
        <v>173499.45420000001</v>
      </c>
      <c r="H17" s="53">
        <v>0</v>
      </c>
      <c r="I17" s="20"/>
      <c r="J17" s="1"/>
      <c r="K17" s="4"/>
      <c r="L17" s="1"/>
      <c r="M17" s="20"/>
      <c r="N17" s="1"/>
    </row>
    <row r="18" spans="1:14" ht="18.5" x14ac:dyDescent="0.45">
      <c r="A18" s="9">
        <v>12</v>
      </c>
      <c r="B18" s="1" t="s">
        <v>24</v>
      </c>
      <c r="C18" s="7" t="s">
        <v>14</v>
      </c>
      <c r="D18" s="24">
        <v>0</v>
      </c>
      <c r="E18" s="25">
        <f>164276+82170</f>
        <v>246446</v>
      </c>
      <c r="F18" s="25">
        <f t="shared" si="0"/>
        <v>246446</v>
      </c>
      <c r="G18" s="4">
        <v>82170</v>
      </c>
      <c r="H18" s="53">
        <v>0</v>
      </c>
      <c r="I18" s="1"/>
      <c r="J18" s="1"/>
      <c r="K18" s="4"/>
      <c r="L18" s="1"/>
      <c r="M18" s="1"/>
      <c r="N18" s="1"/>
    </row>
    <row r="19" spans="1:14" ht="18.5" x14ac:dyDescent="0.45">
      <c r="A19" s="9">
        <v>13</v>
      </c>
      <c r="B19" s="1" t="s">
        <v>26</v>
      </c>
      <c r="C19" s="7" t="s">
        <v>14</v>
      </c>
      <c r="D19" s="24">
        <v>0</v>
      </c>
      <c r="E19" s="25">
        <v>269092</v>
      </c>
      <c r="F19" s="25">
        <f t="shared" si="0"/>
        <v>269092</v>
      </c>
      <c r="G19" s="4">
        <f>+F19*0.6554</f>
        <v>176362.89679999999</v>
      </c>
      <c r="H19" s="53">
        <v>0</v>
      </c>
      <c r="I19" s="20"/>
      <c r="J19" s="1"/>
      <c r="K19" s="4"/>
      <c r="L19" s="1"/>
      <c r="M19" s="20"/>
      <c r="N19" s="1"/>
    </row>
    <row r="20" spans="1:14" ht="18.5" x14ac:dyDescent="0.45">
      <c r="A20" s="9">
        <v>14</v>
      </c>
      <c r="B20" s="1" t="s">
        <v>7</v>
      </c>
      <c r="C20" s="7">
        <v>2023</v>
      </c>
      <c r="D20" s="24">
        <v>0</v>
      </c>
      <c r="E20" s="25">
        <v>273300</v>
      </c>
      <c r="F20" s="25">
        <f t="shared" si="0"/>
        <v>273300</v>
      </c>
      <c r="G20" s="4">
        <f>'Staff Response BR02 - Attach B'!L8</f>
        <v>179120.82</v>
      </c>
      <c r="H20" s="53">
        <v>0</v>
      </c>
      <c r="I20" s="20"/>
      <c r="J20" s="1"/>
      <c r="K20" s="4"/>
      <c r="L20" s="1"/>
      <c r="M20" s="20"/>
      <c r="N20" s="1"/>
    </row>
    <row r="21" spans="1:14" ht="18.5" x14ac:dyDescent="0.45">
      <c r="A21" s="9">
        <v>15</v>
      </c>
      <c r="B21" s="1" t="s">
        <v>8</v>
      </c>
      <c r="C21" s="7">
        <v>2023</v>
      </c>
      <c r="D21" s="24">
        <v>0</v>
      </c>
      <c r="E21" s="25">
        <v>191787</v>
      </c>
      <c r="F21" s="25">
        <f t="shared" si="0"/>
        <v>191787</v>
      </c>
      <c r="G21" s="4">
        <f>'Staff Response BR02 - Attach B'!L9</f>
        <v>91635.828599999993</v>
      </c>
      <c r="H21" s="33">
        <f>'Staff Response BR02 - Attach B'!M9</f>
        <v>28940.658300000003</v>
      </c>
      <c r="I21" s="22"/>
      <c r="J21" s="1"/>
      <c r="K21" s="4"/>
      <c r="L21" s="1"/>
      <c r="M21" s="4"/>
      <c r="N21" s="1"/>
    </row>
    <row r="22" spans="1:14" ht="18.5" x14ac:dyDescent="0.45">
      <c r="A22" s="9">
        <v>16</v>
      </c>
      <c r="B22" s="1" t="s">
        <v>25</v>
      </c>
      <c r="C22" s="7" t="s">
        <v>14</v>
      </c>
      <c r="D22" s="24">
        <v>0</v>
      </c>
      <c r="E22" s="25">
        <v>55340</v>
      </c>
      <c r="F22" s="25">
        <f t="shared" si="0"/>
        <v>55340</v>
      </c>
      <c r="G22" s="4">
        <f>+F22*1</f>
        <v>55340</v>
      </c>
      <c r="H22" s="53">
        <v>0</v>
      </c>
      <c r="I22" s="20"/>
      <c r="J22" s="1"/>
      <c r="K22" s="4"/>
      <c r="L22" s="1"/>
      <c r="M22" s="20"/>
      <c r="N22" s="1"/>
    </row>
    <row r="23" spans="1:14" ht="19" thickBot="1" x14ac:dyDescent="0.5">
      <c r="A23" s="12">
        <v>17</v>
      </c>
      <c r="B23" s="13" t="s">
        <v>9</v>
      </c>
      <c r="C23" s="34">
        <v>2023</v>
      </c>
      <c r="D23" s="54">
        <v>0</v>
      </c>
      <c r="E23" s="55">
        <v>100527</v>
      </c>
      <c r="F23" s="55">
        <f t="shared" si="0"/>
        <v>100527</v>
      </c>
      <c r="G23" s="56">
        <v>88976</v>
      </c>
      <c r="H23" s="57">
        <v>0</v>
      </c>
      <c r="I23" s="4"/>
      <c r="J23" s="1"/>
      <c r="K23" s="4"/>
      <c r="L23" s="1"/>
      <c r="M23" s="1"/>
      <c r="N23" s="1"/>
    </row>
    <row r="24" spans="1:14" ht="18.5" x14ac:dyDescent="0.45">
      <c r="A24" s="9"/>
      <c r="B24" s="30"/>
      <c r="C24" s="7"/>
      <c r="D24" s="24"/>
      <c r="E24" s="25"/>
      <c r="F24" s="25"/>
      <c r="G24" s="4"/>
      <c r="H24" s="4"/>
      <c r="I24" s="46"/>
      <c r="J24" s="1"/>
      <c r="K24" s="4"/>
      <c r="L24" s="1"/>
      <c r="M24" s="20"/>
      <c r="N24" s="1"/>
    </row>
    <row r="25" spans="1:14" ht="19" thickBot="1" x14ac:dyDescent="0.5">
      <c r="A25" s="9"/>
      <c r="B25" s="30"/>
      <c r="C25" s="7"/>
      <c r="D25" s="24"/>
      <c r="E25" s="25"/>
      <c r="F25" s="25"/>
      <c r="G25" s="4"/>
      <c r="H25" s="4"/>
      <c r="I25" s="46"/>
      <c r="J25" s="1"/>
      <c r="K25" s="4"/>
      <c r="L25" s="1"/>
      <c r="M25" s="20"/>
      <c r="N25" s="1"/>
    </row>
    <row r="26" spans="1:14" ht="18.5" x14ac:dyDescent="0.45">
      <c r="A26" s="8"/>
      <c r="B26" s="58"/>
      <c r="C26" s="59"/>
      <c r="D26" s="35"/>
      <c r="E26" s="35"/>
      <c r="F26" s="35"/>
      <c r="G26" s="81" t="s">
        <v>37</v>
      </c>
      <c r="H26" s="82"/>
      <c r="I26" s="46"/>
      <c r="J26" s="1"/>
      <c r="K26" s="4"/>
      <c r="L26" s="1"/>
      <c r="M26" s="20"/>
      <c r="N26" s="1"/>
    </row>
    <row r="27" spans="1:14" ht="19" thickBot="1" x14ac:dyDescent="0.5">
      <c r="A27" s="9"/>
      <c r="B27" s="15"/>
      <c r="G27" s="83" t="s">
        <v>41</v>
      </c>
      <c r="H27" s="84"/>
      <c r="I27" s="20"/>
      <c r="J27" s="1"/>
      <c r="K27" s="4"/>
      <c r="L27" s="1"/>
      <c r="M27" s="20"/>
      <c r="N27" s="1"/>
    </row>
    <row r="28" spans="1:14" ht="37" x14ac:dyDescent="0.45">
      <c r="A28" s="63"/>
      <c r="B28" s="47" t="s">
        <v>43</v>
      </c>
      <c r="C28" s="49" t="s">
        <v>13</v>
      </c>
      <c r="D28" s="49" t="s">
        <v>2</v>
      </c>
      <c r="E28" s="49" t="s">
        <v>1</v>
      </c>
      <c r="F28" s="49" t="s">
        <v>3</v>
      </c>
      <c r="G28" s="50" t="s">
        <v>11</v>
      </c>
      <c r="H28" s="51" t="s">
        <v>12</v>
      </c>
      <c r="I28" s="20"/>
      <c r="J28" s="1"/>
      <c r="K28" s="4"/>
      <c r="L28" s="1"/>
      <c r="M28" s="20"/>
      <c r="N28" s="1"/>
    </row>
    <row r="29" spans="1:14" ht="18.5" x14ac:dyDescent="0.45">
      <c r="A29" s="9">
        <v>1</v>
      </c>
      <c r="B29" s="1" t="s">
        <v>4</v>
      </c>
      <c r="C29" s="7" t="s">
        <v>15</v>
      </c>
      <c r="D29" s="24">
        <v>0</v>
      </c>
      <c r="E29" s="25">
        <v>-4593</v>
      </c>
      <c r="F29" s="25">
        <f>E29-D29</f>
        <v>-4593</v>
      </c>
      <c r="G29" s="52">
        <v>0</v>
      </c>
      <c r="H29" s="33">
        <f>+F29*1</f>
        <v>-4593</v>
      </c>
      <c r="I29" s="21"/>
      <c r="J29" s="1"/>
      <c r="K29" s="20"/>
      <c r="L29" s="1"/>
      <c r="M29" s="4"/>
      <c r="N29" s="1"/>
    </row>
    <row r="30" spans="1:14" ht="18.5" x14ac:dyDescent="0.45">
      <c r="A30" s="9">
        <v>2</v>
      </c>
      <c r="B30" s="1" t="s">
        <v>16</v>
      </c>
      <c r="C30" s="7" t="s">
        <v>15</v>
      </c>
      <c r="D30" s="24">
        <v>0</v>
      </c>
      <c r="E30" s="25">
        <v>4354</v>
      </c>
      <c r="F30" s="25">
        <f t="shared" ref="F30:F45" si="1">E30-D30</f>
        <v>4354</v>
      </c>
      <c r="G30" s="52">
        <v>0</v>
      </c>
      <c r="H30" s="33">
        <f>+F30*1</f>
        <v>4354</v>
      </c>
      <c r="I30" s="21"/>
      <c r="J30" s="1"/>
      <c r="K30" s="20"/>
      <c r="L30" s="1"/>
      <c r="M30" s="4"/>
      <c r="N30" s="1"/>
    </row>
    <row r="31" spans="1:14" ht="18.5" x14ac:dyDescent="0.45">
      <c r="A31" s="9">
        <v>3</v>
      </c>
      <c r="B31" s="1" t="s">
        <v>17</v>
      </c>
      <c r="C31" s="7" t="s">
        <v>15</v>
      </c>
      <c r="D31" s="24">
        <v>0</v>
      </c>
      <c r="E31" s="25">
        <v>9613</v>
      </c>
      <c r="F31" s="25">
        <f t="shared" si="1"/>
        <v>9613</v>
      </c>
      <c r="G31" s="4">
        <f>+F31*0.6554</f>
        <v>6300.3602000000001</v>
      </c>
      <c r="H31" s="53">
        <v>0</v>
      </c>
      <c r="I31" s="20"/>
      <c r="J31" s="1"/>
      <c r="K31" s="4"/>
      <c r="L31" s="1"/>
      <c r="M31" s="20"/>
      <c r="N31" s="1"/>
    </row>
    <row r="32" spans="1:14" ht="18.5" x14ac:dyDescent="0.45">
      <c r="A32" s="9">
        <v>4</v>
      </c>
      <c r="B32" s="1" t="s">
        <v>18</v>
      </c>
      <c r="C32" s="7" t="s">
        <v>14</v>
      </c>
      <c r="D32" s="24">
        <v>0</v>
      </c>
      <c r="E32" s="25">
        <v>10793</v>
      </c>
      <c r="F32" s="25">
        <f t="shared" si="1"/>
        <v>10793</v>
      </c>
      <c r="G32" s="4">
        <f>+F32*0.6554</f>
        <v>7073.7321999999995</v>
      </c>
      <c r="H32" s="53">
        <v>0</v>
      </c>
      <c r="I32" s="20"/>
      <c r="J32" s="1"/>
      <c r="K32" s="4"/>
      <c r="L32" s="1"/>
      <c r="M32" s="20"/>
      <c r="N32" s="1"/>
    </row>
    <row r="33" spans="1:14" ht="18.5" x14ac:dyDescent="0.45">
      <c r="A33" s="9">
        <v>5</v>
      </c>
      <c r="B33" s="1" t="s">
        <v>19</v>
      </c>
      <c r="C33" s="7" t="s">
        <v>15</v>
      </c>
      <c r="D33" s="24">
        <v>0</v>
      </c>
      <c r="E33" s="25">
        <v>31087</v>
      </c>
      <c r="F33" s="25">
        <f t="shared" si="1"/>
        <v>31087</v>
      </c>
      <c r="G33" s="4">
        <f>+F33*0.7722</f>
        <v>24005.381399999998</v>
      </c>
      <c r="H33" s="33">
        <f>+F33*0.2278</f>
        <v>7081.6185999999998</v>
      </c>
      <c r="I33" s="42"/>
      <c r="J33" s="1"/>
      <c r="K33" s="4"/>
      <c r="L33" s="1"/>
      <c r="M33" s="23"/>
      <c r="N33" s="1"/>
    </row>
    <row r="34" spans="1:14" ht="18.5" x14ac:dyDescent="0.45">
      <c r="A34" s="9">
        <v>6</v>
      </c>
      <c r="B34" s="1" t="s">
        <v>20</v>
      </c>
      <c r="C34" s="7" t="s">
        <v>14</v>
      </c>
      <c r="D34" s="24">
        <v>0</v>
      </c>
      <c r="E34" s="25">
        <f>26987+39037</f>
        <v>66024</v>
      </c>
      <c r="F34" s="25">
        <f t="shared" si="1"/>
        <v>66024</v>
      </c>
      <c r="G34" s="4">
        <v>39037</v>
      </c>
      <c r="H34" s="53">
        <v>0</v>
      </c>
      <c r="I34" s="20"/>
      <c r="J34" s="1"/>
      <c r="K34" s="20"/>
      <c r="L34" s="1"/>
      <c r="M34" s="20"/>
      <c r="N34" s="1"/>
    </row>
    <row r="35" spans="1:14" ht="18.5" x14ac:dyDescent="0.45">
      <c r="A35" s="9">
        <v>7</v>
      </c>
      <c r="B35" s="1" t="s">
        <v>5</v>
      </c>
      <c r="C35" s="7" t="s">
        <v>15</v>
      </c>
      <c r="D35" s="24">
        <v>0</v>
      </c>
      <c r="E35" s="25">
        <v>62970</v>
      </c>
      <c r="F35" s="25">
        <f t="shared" si="1"/>
        <v>62970</v>
      </c>
      <c r="G35" s="4">
        <f>+F35*0.47784</f>
        <v>30089.584800000001</v>
      </c>
      <c r="H35" s="33">
        <f>+F35*0.1509</f>
        <v>9502.1730000000007</v>
      </c>
      <c r="I35" s="45"/>
      <c r="J35" s="1"/>
      <c r="K35" s="4"/>
      <c r="L35" s="1"/>
      <c r="M35" s="23"/>
      <c r="N35" s="1"/>
    </row>
    <row r="36" spans="1:14" ht="18.5" x14ac:dyDescent="0.45">
      <c r="A36" s="9">
        <v>8</v>
      </c>
      <c r="B36" s="1" t="s">
        <v>21</v>
      </c>
      <c r="C36" s="7" t="s">
        <v>15</v>
      </c>
      <c r="D36" s="24">
        <v>0</v>
      </c>
      <c r="E36" s="25">
        <v>139102</v>
      </c>
      <c r="F36" s="25">
        <f t="shared" si="1"/>
        <v>139102</v>
      </c>
      <c r="G36" s="52">
        <v>0</v>
      </c>
      <c r="H36" s="33">
        <f>+F36*1</f>
        <v>139102</v>
      </c>
      <c r="I36" s="4"/>
      <c r="J36" s="1"/>
      <c r="K36" s="20"/>
      <c r="L36" s="1"/>
      <c r="M36" s="4"/>
      <c r="N36" s="1"/>
    </row>
    <row r="37" spans="1:14" ht="18.5" x14ac:dyDescent="0.45">
      <c r="A37" s="9">
        <v>9</v>
      </c>
      <c r="B37" s="1" t="s">
        <v>22</v>
      </c>
      <c r="C37" s="7" t="s">
        <v>15</v>
      </c>
      <c r="D37" s="24">
        <v>0</v>
      </c>
      <c r="E37" s="25">
        <v>229461</v>
      </c>
      <c r="F37" s="25">
        <f t="shared" si="1"/>
        <v>229461</v>
      </c>
      <c r="G37" s="4">
        <f>+F37*0.6554</f>
        <v>150388.73939999999</v>
      </c>
      <c r="H37" s="53">
        <v>0</v>
      </c>
      <c r="I37" s="20"/>
      <c r="J37" s="1"/>
      <c r="K37" s="4"/>
      <c r="L37" s="1"/>
      <c r="M37" s="1"/>
      <c r="N37" s="1"/>
    </row>
    <row r="38" spans="1:14" ht="18.5" x14ac:dyDescent="0.45">
      <c r="A38" s="9">
        <v>10</v>
      </c>
      <c r="B38" s="1" t="s">
        <v>6</v>
      </c>
      <c r="C38" s="7" t="s">
        <v>14</v>
      </c>
      <c r="D38" s="24">
        <v>0</v>
      </c>
      <c r="E38" s="25">
        <f>200096+4795+31839</f>
        <v>236730</v>
      </c>
      <c r="F38" s="25">
        <f t="shared" si="1"/>
        <v>236730</v>
      </c>
      <c r="G38" s="52">
        <v>0</v>
      </c>
      <c r="H38" s="33">
        <v>31839</v>
      </c>
      <c r="I38" s="4"/>
      <c r="J38" s="1"/>
      <c r="K38" s="4"/>
      <c r="L38" s="1"/>
      <c r="M38" s="1"/>
      <c r="N38" s="1"/>
    </row>
    <row r="39" spans="1:14" ht="18.5" x14ac:dyDescent="0.45">
      <c r="A39" s="9">
        <v>11</v>
      </c>
      <c r="B39" s="1" t="s">
        <v>23</v>
      </c>
      <c r="C39" s="7">
        <v>2023</v>
      </c>
      <c r="D39" s="24">
        <v>0</v>
      </c>
      <c r="E39" s="25">
        <v>264723</v>
      </c>
      <c r="F39" s="25">
        <f t="shared" si="1"/>
        <v>264723</v>
      </c>
      <c r="G39" s="52">
        <v>0</v>
      </c>
      <c r="H39" s="53">
        <v>0</v>
      </c>
      <c r="I39" s="20"/>
      <c r="J39" s="1"/>
      <c r="K39" s="4"/>
      <c r="L39" s="1"/>
      <c r="M39" s="20"/>
      <c r="N39" s="1"/>
    </row>
    <row r="40" spans="1:14" ht="18.5" x14ac:dyDescent="0.45">
      <c r="A40" s="9">
        <v>12</v>
      </c>
      <c r="B40" s="1" t="s">
        <v>24</v>
      </c>
      <c r="C40" s="7" t="s">
        <v>14</v>
      </c>
      <c r="D40" s="24">
        <v>0</v>
      </c>
      <c r="E40" s="25">
        <f>164276+82170</f>
        <v>246446</v>
      </c>
      <c r="F40" s="25">
        <f t="shared" si="1"/>
        <v>246446</v>
      </c>
      <c r="G40" s="4">
        <v>82170</v>
      </c>
      <c r="H40" s="53">
        <v>0</v>
      </c>
      <c r="I40" s="1"/>
      <c r="J40" s="1"/>
      <c r="K40" s="4"/>
      <c r="L40" s="1"/>
      <c r="M40" s="1"/>
      <c r="N40" s="1"/>
    </row>
    <row r="41" spans="1:14" ht="18.5" x14ac:dyDescent="0.45">
      <c r="A41" s="9">
        <v>13</v>
      </c>
      <c r="B41" s="1" t="s">
        <v>26</v>
      </c>
      <c r="C41" s="7" t="s">
        <v>14</v>
      </c>
      <c r="D41" s="24">
        <v>0</v>
      </c>
      <c r="E41" s="25">
        <v>269092</v>
      </c>
      <c r="F41" s="25">
        <f t="shared" si="1"/>
        <v>269092</v>
      </c>
      <c r="G41" s="4">
        <f>+F41*0.6554</f>
        <v>176362.89679999999</v>
      </c>
      <c r="H41" s="53">
        <v>0</v>
      </c>
      <c r="I41" s="20"/>
      <c r="J41" s="1"/>
      <c r="K41" s="4"/>
      <c r="L41" s="1"/>
      <c r="M41" s="20"/>
      <c r="N41" s="1"/>
    </row>
    <row r="42" spans="1:14" ht="18.5" x14ac:dyDescent="0.45">
      <c r="A42" s="9">
        <v>14</v>
      </c>
      <c r="B42" s="1" t="s">
        <v>7</v>
      </c>
      <c r="C42" s="7">
        <v>2023</v>
      </c>
      <c r="D42" s="24">
        <v>0</v>
      </c>
      <c r="E42" s="25">
        <v>273300</v>
      </c>
      <c r="F42" s="25">
        <f t="shared" si="1"/>
        <v>273300</v>
      </c>
      <c r="G42" s="52">
        <v>0</v>
      </c>
      <c r="H42" s="53">
        <v>0</v>
      </c>
      <c r="I42" s="20"/>
      <c r="J42" s="1"/>
      <c r="K42" s="4"/>
      <c r="L42" s="1"/>
      <c r="M42" s="20"/>
      <c r="N42" s="1"/>
    </row>
    <row r="43" spans="1:14" ht="18.5" x14ac:dyDescent="0.45">
      <c r="A43" s="9">
        <v>15</v>
      </c>
      <c r="B43" s="1" t="s">
        <v>8</v>
      </c>
      <c r="C43" s="7">
        <v>2023</v>
      </c>
      <c r="D43" s="24">
        <v>0</v>
      </c>
      <c r="E43" s="25">
        <v>191787</v>
      </c>
      <c r="F43" s="25">
        <f t="shared" si="1"/>
        <v>191787</v>
      </c>
      <c r="G43" s="52">
        <v>0</v>
      </c>
      <c r="H43" s="53">
        <v>0</v>
      </c>
      <c r="I43" s="22"/>
      <c r="J43" s="1"/>
      <c r="K43" s="4"/>
      <c r="L43" s="1"/>
      <c r="M43" s="4"/>
      <c r="N43" s="1"/>
    </row>
    <row r="44" spans="1:14" ht="18.5" x14ac:dyDescent="0.45">
      <c r="A44" s="9">
        <v>16</v>
      </c>
      <c r="B44" s="1" t="s">
        <v>25</v>
      </c>
      <c r="C44" s="7" t="s">
        <v>14</v>
      </c>
      <c r="D44" s="24">
        <v>0</v>
      </c>
      <c r="E44" s="25">
        <v>55340</v>
      </c>
      <c r="F44" s="25">
        <f t="shared" si="1"/>
        <v>55340</v>
      </c>
      <c r="G44" s="4">
        <f>+F44*1</f>
        <v>55340</v>
      </c>
      <c r="H44" s="53">
        <v>0</v>
      </c>
      <c r="I44" s="20"/>
      <c r="J44" s="1"/>
      <c r="K44" s="4"/>
      <c r="L44" s="1"/>
      <c r="M44" s="20"/>
      <c r="N44" s="1"/>
    </row>
    <row r="45" spans="1:14" ht="18.5" x14ac:dyDescent="0.45">
      <c r="A45" s="9">
        <v>17</v>
      </c>
      <c r="B45" s="1" t="s">
        <v>9</v>
      </c>
      <c r="C45" s="7">
        <v>2023</v>
      </c>
      <c r="D45" s="24">
        <v>0</v>
      </c>
      <c r="E45" s="25">
        <v>100527</v>
      </c>
      <c r="F45" s="25">
        <f t="shared" si="1"/>
        <v>100527</v>
      </c>
      <c r="G45" s="65">
        <f>+G23</f>
        <v>88976</v>
      </c>
      <c r="H45" s="53">
        <v>0</v>
      </c>
      <c r="I45" s="4"/>
      <c r="J45" s="1"/>
      <c r="K45" s="4"/>
      <c r="L45" s="1"/>
      <c r="M45" s="1"/>
      <c r="N45" s="1"/>
    </row>
    <row r="46" spans="1:14" ht="18.5" x14ac:dyDescent="0.45">
      <c r="A46" s="9"/>
      <c r="B46" s="1"/>
      <c r="C46" s="7"/>
      <c r="D46" s="24"/>
      <c r="E46" s="25"/>
      <c r="F46" s="25"/>
      <c r="G46" s="4"/>
      <c r="H46" s="33"/>
      <c r="I46" s="4"/>
      <c r="J46" s="1"/>
      <c r="K46" s="4"/>
      <c r="L46" s="1"/>
      <c r="M46" s="1"/>
      <c r="N46" s="1"/>
    </row>
    <row r="47" spans="1:14" ht="37" x14ac:dyDescent="0.45">
      <c r="A47" s="63"/>
      <c r="B47" s="48" t="s">
        <v>44</v>
      </c>
      <c r="C47" s="7"/>
      <c r="D47" s="24"/>
      <c r="E47" s="25"/>
      <c r="F47" s="25"/>
      <c r="G47" s="4"/>
      <c r="H47" s="33"/>
      <c r="I47" s="4"/>
      <c r="J47" s="1"/>
      <c r="K47" s="4"/>
      <c r="L47" s="1"/>
      <c r="M47" s="1"/>
      <c r="N47" s="1"/>
    </row>
    <row r="48" spans="1:14" ht="18.5" x14ac:dyDescent="0.45">
      <c r="A48" s="9">
        <v>18</v>
      </c>
      <c r="B48" s="1" t="s">
        <v>27</v>
      </c>
      <c r="C48" s="7" t="s">
        <v>14</v>
      </c>
      <c r="D48" s="4">
        <v>0</v>
      </c>
      <c r="E48" s="4">
        <v>-2207</v>
      </c>
      <c r="F48" s="4">
        <f t="shared" ref="F48:F50" si="2">E48-D48</f>
        <v>-2207</v>
      </c>
      <c r="G48" s="4">
        <f>+F48*0.4778</f>
        <v>-1054.5046</v>
      </c>
      <c r="H48" s="33">
        <f>+F48*0.1509</f>
        <v>-333.03630000000004</v>
      </c>
      <c r="I48" s="22"/>
      <c r="J48" s="1"/>
      <c r="K48" s="4"/>
      <c r="L48" s="1"/>
      <c r="M48" s="4"/>
      <c r="N48" s="1"/>
    </row>
    <row r="49" spans="1:14" ht="18.5" x14ac:dyDescent="0.45">
      <c r="A49" s="9">
        <v>19</v>
      </c>
      <c r="B49" s="1" t="s">
        <v>10</v>
      </c>
      <c r="C49" s="7" t="s">
        <v>14</v>
      </c>
      <c r="D49" s="4">
        <v>0</v>
      </c>
      <c r="E49" s="4">
        <v>-112027</v>
      </c>
      <c r="F49" s="4">
        <f t="shared" si="2"/>
        <v>-112027</v>
      </c>
      <c r="G49" s="4">
        <f>+F49*0.6554</f>
        <v>-73422.495800000004</v>
      </c>
      <c r="H49" s="53">
        <v>0</v>
      </c>
      <c r="I49" s="1"/>
      <c r="J49" s="1"/>
      <c r="K49" s="4"/>
      <c r="L49" s="1"/>
      <c r="M49" s="1"/>
      <c r="N49" s="1"/>
    </row>
    <row r="50" spans="1:14" ht="19" thickBot="1" x14ac:dyDescent="0.5">
      <c r="A50" s="12">
        <v>20</v>
      </c>
      <c r="B50" s="13" t="s">
        <v>28</v>
      </c>
      <c r="C50" s="34" t="s">
        <v>14</v>
      </c>
      <c r="D50" s="56">
        <v>0</v>
      </c>
      <c r="E50" s="56">
        <v>1659</v>
      </c>
      <c r="F50" s="56">
        <f t="shared" si="2"/>
        <v>1659</v>
      </c>
      <c r="G50" s="56">
        <f>+F50*1</f>
        <v>1659</v>
      </c>
      <c r="H50" s="57">
        <v>0</v>
      </c>
      <c r="I50" s="22"/>
      <c r="J50" s="1"/>
      <c r="K50" s="4"/>
      <c r="L50" s="1"/>
      <c r="M50" s="14"/>
      <c r="N50" s="4"/>
    </row>
    <row r="51" spans="1:14" ht="18.5" x14ac:dyDescent="0.45">
      <c r="G51" s="44"/>
      <c r="H51" s="44"/>
    </row>
    <row r="52" spans="1:14" ht="18.5" x14ac:dyDescent="0.45">
      <c r="G52" s="44"/>
      <c r="H52" s="44"/>
    </row>
    <row r="53" spans="1:14" ht="18.5" x14ac:dyDescent="0.45">
      <c r="G53" s="44"/>
      <c r="H53" s="44"/>
    </row>
    <row r="54" spans="1:14" ht="18.5" x14ac:dyDescent="0.45">
      <c r="G54" s="44"/>
      <c r="H54" s="44"/>
    </row>
    <row r="55" spans="1:14" ht="18.5" x14ac:dyDescent="0.45">
      <c r="G55" s="44"/>
      <c r="H55" s="44"/>
    </row>
    <row r="56" spans="1:14" ht="18.5" x14ac:dyDescent="0.45">
      <c r="G56" s="44"/>
      <c r="H56" s="44"/>
    </row>
    <row r="57" spans="1:14" ht="18.5" x14ac:dyDescent="0.45">
      <c r="G57" s="44"/>
      <c r="H57" s="44"/>
    </row>
    <row r="58" spans="1:14" ht="18.5" x14ac:dyDescent="0.45">
      <c r="G58" s="44"/>
      <c r="H58" s="44"/>
    </row>
    <row r="59" spans="1:14" ht="18.5" x14ac:dyDescent="0.45">
      <c r="G59" s="44"/>
      <c r="H59" s="44"/>
    </row>
    <row r="60" spans="1:14" ht="18.5" x14ac:dyDescent="0.45">
      <c r="G60" s="44"/>
      <c r="H60" s="44"/>
    </row>
    <row r="61" spans="1:14" ht="18.5" x14ac:dyDescent="0.45">
      <c r="G61" s="44"/>
      <c r="H61" s="44"/>
    </row>
    <row r="62" spans="1:14" ht="18.5" x14ac:dyDescent="0.45">
      <c r="G62" s="44"/>
      <c r="H62" s="44"/>
    </row>
    <row r="63" spans="1:14" ht="18.5" x14ac:dyDescent="0.45">
      <c r="G63" s="44"/>
      <c r="H63" s="44"/>
    </row>
    <row r="64" spans="1:14" ht="18.5" x14ac:dyDescent="0.45">
      <c r="G64" s="44"/>
      <c r="H64" s="44"/>
    </row>
    <row r="65" spans="7:8" ht="18.5" x14ac:dyDescent="0.45">
      <c r="G65" s="44"/>
      <c r="H65" s="44"/>
    </row>
    <row r="66" spans="7:8" ht="18.5" x14ac:dyDescent="0.45">
      <c r="G66" s="44"/>
      <c r="H66" s="44"/>
    </row>
    <row r="67" spans="7:8" ht="18.5" x14ac:dyDescent="0.45">
      <c r="G67" s="44"/>
      <c r="H67" s="44"/>
    </row>
    <row r="68" spans="7:8" ht="18.5" x14ac:dyDescent="0.45">
      <c r="G68" s="44"/>
      <c r="H68" s="44"/>
    </row>
    <row r="69" spans="7:8" ht="18.5" x14ac:dyDescent="0.45">
      <c r="G69" s="44"/>
      <c r="H69" s="44"/>
    </row>
    <row r="70" spans="7:8" ht="18.5" x14ac:dyDescent="0.45">
      <c r="G70" s="44"/>
      <c r="H70" s="44"/>
    </row>
    <row r="71" spans="7:8" ht="18.5" x14ac:dyDescent="0.45">
      <c r="G71" s="44"/>
      <c r="H71" s="44"/>
    </row>
    <row r="72" spans="7:8" ht="18.5" x14ac:dyDescent="0.45">
      <c r="G72" s="44"/>
      <c r="H72" s="44"/>
    </row>
    <row r="73" spans="7:8" ht="18.5" x14ac:dyDescent="0.45">
      <c r="G73" s="44"/>
      <c r="H73" s="44"/>
    </row>
    <row r="74" spans="7:8" ht="18.5" x14ac:dyDescent="0.45">
      <c r="G74" s="44"/>
      <c r="H74" s="44"/>
    </row>
    <row r="75" spans="7:8" ht="18.5" x14ac:dyDescent="0.45">
      <c r="G75" s="44"/>
      <c r="H75" s="44"/>
    </row>
    <row r="76" spans="7:8" ht="18.5" x14ac:dyDescent="0.45">
      <c r="G76" s="44"/>
      <c r="H76" s="44"/>
    </row>
    <row r="77" spans="7:8" ht="18.5" x14ac:dyDescent="0.45">
      <c r="G77" s="44"/>
      <c r="H77" s="44"/>
    </row>
    <row r="78" spans="7:8" ht="18.5" x14ac:dyDescent="0.45">
      <c r="G78" s="44"/>
      <c r="H78" s="44"/>
    </row>
    <row r="79" spans="7:8" ht="18.5" x14ac:dyDescent="0.45">
      <c r="G79" s="44"/>
      <c r="H79" s="44"/>
    </row>
    <row r="80" spans="7:8" ht="18.5" x14ac:dyDescent="0.45">
      <c r="G80" s="44"/>
      <c r="H80" s="44"/>
    </row>
    <row r="81" spans="7:8" ht="18.5" x14ac:dyDescent="0.45">
      <c r="G81" s="44"/>
      <c r="H81" s="44"/>
    </row>
    <row r="82" spans="7:8" ht="18.5" x14ac:dyDescent="0.45">
      <c r="G82" s="44"/>
      <c r="H82" s="44"/>
    </row>
    <row r="83" spans="7:8" ht="18.5" x14ac:dyDescent="0.45">
      <c r="G83" s="44"/>
      <c r="H83" s="44"/>
    </row>
    <row r="84" spans="7:8" ht="18.5" x14ac:dyDescent="0.45">
      <c r="G84" s="44"/>
      <c r="H84" s="44"/>
    </row>
    <row r="85" spans="7:8" ht="18.5" x14ac:dyDescent="0.45">
      <c r="G85" s="44"/>
      <c r="H85" s="44"/>
    </row>
    <row r="86" spans="7:8" ht="18.5" x14ac:dyDescent="0.45">
      <c r="G86" s="44"/>
      <c r="H86" s="44"/>
    </row>
    <row r="87" spans="7:8" ht="18.5" x14ac:dyDescent="0.45">
      <c r="G87" s="44"/>
      <c r="H87" s="44"/>
    </row>
    <row r="88" spans="7:8" ht="18.5" x14ac:dyDescent="0.45">
      <c r="G88" s="44"/>
      <c r="H88" s="44"/>
    </row>
    <row r="89" spans="7:8" ht="18.5" x14ac:dyDescent="0.45">
      <c r="G89" s="44"/>
      <c r="H89" s="44"/>
    </row>
    <row r="90" spans="7:8" ht="18.5" x14ac:dyDescent="0.45">
      <c r="G90" s="44"/>
      <c r="H90" s="44"/>
    </row>
    <row r="91" spans="7:8" ht="18.5" x14ac:dyDescent="0.45">
      <c r="G91" s="44"/>
      <c r="H91" s="44"/>
    </row>
    <row r="92" spans="7:8" ht="18.5" x14ac:dyDescent="0.45">
      <c r="G92" s="44"/>
      <c r="H92" s="44"/>
    </row>
    <row r="93" spans="7:8" ht="18.5" x14ac:dyDescent="0.45">
      <c r="G93" s="44"/>
      <c r="H93" s="44"/>
    </row>
    <row r="94" spans="7:8" ht="18.5" x14ac:dyDescent="0.45">
      <c r="G94" s="44"/>
      <c r="H94" s="44"/>
    </row>
    <row r="95" spans="7:8" ht="18.5" x14ac:dyDescent="0.45">
      <c r="G95" s="44"/>
      <c r="H95" s="44"/>
    </row>
    <row r="96" spans="7:8" ht="18.5" x14ac:dyDescent="0.45">
      <c r="G96" s="44"/>
      <c r="H96" s="44"/>
    </row>
    <row r="97" spans="7:8" ht="18.5" x14ac:dyDescent="0.45">
      <c r="G97" s="44"/>
      <c r="H97" s="44"/>
    </row>
    <row r="98" spans="7:8" ht="18.5" x14ac:dyDescent="0.45">
      <c r="G98" s="44"/>
      <c r="H98" s="44"/>
    </row>
    <row r="99" spans="7:8" ht="18.5" x14ac:dyDescent="0.45">
      <c r="G99" s="44"/>
      <c r="H99" s="44"/>
    </row>
    <row r="100" spans="7:8" ht="18.5" x14ac:dyDescent="0.45">
      <c r="G100" s="44"/>
      <c r="H100" s="44"/>
    </row>
    <row r="101" spans="7:8" ht="18.5" x14ac:dyDescent="0.45">
      <c r="G101" s="44"/>
      <c r="H101" s="44"/>
    </row>
    <row r="102" spans="7:8" ht="18.5" x14ac:dyDescent="0.45">
      <c r="G102" s="44"/>
      <c r="H102" s="44"/>
    </row>
    <row r="103" spans="7:8" ht="18.5" x14ac:dyDescent="0.45">
      <c r="G103" s="44"/>
      <c r="H103" s="44"/>
    </row>
    <row r="104" spans="7:8" ht="18.5" x14ac:dyDescent="0.45">
      <c r="G104" s="44"/>
      <c r="H104" s="44"/>
    </row>
    <row r="105" spans="7:8" ht="18.5" x14ac:dyDescent="0.45">
      <c r="G105" s="44"/>
      <c r="H105" s="44"/>
    </row>
    <row r="106" spans="7:8" ht="18.5" x14ac:dyDescent="0.45">
      <c r="G106" s="44"/>
      <c r="H106" s="44"/>
    </row>
    <row r="107" spans="7:8" ht="18.5" x14ac:dyDescent="0.45">
      <c r="G107" s="44"/>
      <c r="H107" s="44"/>
    </row>
    <row r="108" spans="7:8" ht="18.5" x14ac:dyDescent="0.45">
      <c r="G108" s="44"/>
      <c r="H108" s="44"/>
    </row>
    <row r="109" spans="7:8" ht="18.5" x14ac:dyDescent="0.45">
      <c r="G109" s="44"/>
      <c r="H109" s="44"/>
    </row>
    <row r="110" spans="7:8" ht="18.5" x14ac:dyDescent="0.45">
      <c r="G110" s="44"/>
      <c r="H110" s="44"/>
    </row>
    <row r="111" spans="7:8" ht="18.5" x14ac:dyDescent="0.45">
      <c r="G111" s="44"/>
      <c r="H111" s="44"/>
    </row>
    <row r="112" spans="7:8" ht="18.5" x14ac:dyDescent="0.45">
      <c r="G112" s="44"/>
      <c r="H112" s="44"/>
    </row>
    <row r="113" spans="7:8" ht="18.5" x14ac:dyDescent="0.45">
      <c r="G113" s="44"/>
      <c r="H113" s="44"/>
    </row>
    <row r="114" spans="7:8" ht="18.5" x14ac:dyDescent="0.45">
      <c r="G114" s="44"/>
      <c r="H114" s="44"/>
    </row>
    <row r="115" spans="7:8" ht="18.5" x14ac:dyDescent="0.45">
      <c r="G115" s="44"/>
      <c r="H115" s="44"/>
    </row>
    <row r="116" spans="7:8" ht="18.5" x14ac:dyDescent="0.45">
      <c r="G116" s="44"/>
      <c r="H116" s="44"/>
    </row>
    <row r="117" spans="7:8" ht="18.5" x14ac:dyDescent="0.45">
      <c r="G117" s="44"/>
      <c r="H117" s="44"/>
    </row>
    <row r="118" spans="7:8" ht="18.5" x14ac:dyDescent="0.45">
      <c r="G118" s="44"/>
      <c r="H118" s="44"/>
    </row>
    <row r="119" spans="7:8" ht="18.5" x14ac:dyDescent="0.45">
      <c r="G119" s="44"/>
      <c r="H119" s="44"/>
    </row>
    <row r="120" spans="7:8" ht="18.5" x14ac:dyDescent="0.45">
      <c r="G120" s="44"/>
      <c r="H120" s="44"/>
    </row>
    <row r="121" spans="7:8" ht="18.5" x14ac:dyDescent="0.45">
      <c r="G121" s="44"/>
      <c r="H121" s="44"/>
    </row>
    <row r="122" spans="7:8" ht="18.5" x14ac:dyDescent="0.45">
      <c r="G122" s="44"/>
      <c r="H122" s="44"/>
    </row>
    <row r="123" spans="7:8" ht="18.5" x14ac:dyDescent="0.45">
      <c r="G123" s="44"/>
      <c r="H123" s="44"/>
    </row>
    <row r="124" spans="7:8" ht="18.5" x14ac:dyDescent="0.45">
      <c r="G124" s="44"/>
      <c r="H124" s="44"/>
    </row>
    <row r="125" spans="7:8" ht="18.5" x14ac:dyDescent="0.45">
      <c r="G125" s="44"/>
      <c r="H125" s="44"/>
    </row>
    <row r="126" spans="7:8" ht="18.5" x14ac:dyDescent="0.45">
      <c r="G126" s="44"/>
      <c r="H126" s="44"/>
    </row>
    <row r="127" spans="7:8" ht="18.5" x14ac:dyDescent="0.45">
      <c r="G127" s="44"/>
      <c r="H127" s="44"/>
    </row>
    <row r="128" spans="7:8" ht="18.5" x14ac:dyDescent="0.45">
      <c r="G128" s="44"/>
      <c r="H128" s="44"/>
    </row>
    <row r="129" spans="7:8" ht="18.5" x14ac:dyDescent="0.45">
      <c r="G129" s="44"/>
      <c r="H129" s="44"/>
    </row>
    <row r="130" spans="7:8" ht="18.5" x14ac:dyDescent="0.45">
      <c r="G130" s="44"/>
      <c r="H130" s="44"/>
    </row>
    <row r="131" spans="7:8" ht="18.5" x14ac:dyDescent="0.45">
      <c r="G131" s="44"/>
      <c r="H131" s="44"/>
    </row>
    <row r="132" spans="7:8" ht="18.5" x14ac:dyDescent="0.45">
      <c r="G132" s="44"/>
      <c r="H132" s="44"/>
    </row>
    <row r="133" spans="7:8" ht="18.5" x14ac:dyDescent="0.45">
      <c r="G133" s="44"/>
      <c r="H133" s="44"/>
    </row>
    <row r="134" spans="7:8" ht="18.5" x14ac:dyDescent="0.45">
      <c r="G134" s="44"/>
      <c r="H134" s="44"/>
    </row>
    <row r="135" spans="7:8" ht="18.5" x14ac:dyDescent="0.45">
      <c r="G135" s="44"/>
      <c r="H135" s="44"/>
    </row>
    <row r="136" spans="7:8" ht="18.5" x14ac:dyDescent="0.45">
      <c r="G136" s="44"/>
      <c r="H136" s="44"/>
    </row>
    <row r="137" spans="7:8" ht="18.5" x14ac:dyDescent="0.45">
      <c r="G137" s="44"/>
      <c r="H137" s="44"/>
    </row>
    <row r="138" spans="7:8" ht="18.5" x14ac:dyDescent="0.45">
      <c r="G138" s="44"/>
      <c r="H138" s="44"/>
    </row>
    <row r="139" spans="7:8" ht="18.5" x14ac:dyDescent="0.45">
      <c r="G139" s="44"/>
      <c r="H139" s="44"/>
    </row>
    <row r="140" spans="7:8" ht="18.5" x14ac:dyDescent="0.45">
      <c r="G140" s="44"/>
      <c r="H140" s="44"/>
    </row>
    <row r="141" spans="7:8" ht="18.5" x14ac:dyDescent="0.45">
      <c r="G141" s="44"/>
      <c r="H141" s="44"/>
    </row>
    <row r="142" spans="7:8" ht="18.5" x14ac:dyDescent="0.45">
      <c r="G142" s="44"/>
      <c r="H142" s="44"/>
    </row>
    <row r="143" spans="7:8" ht="18.5" x14ac:dyDescent="0.45">
      <c r="G143" s="44"/>
      <c r="H143" s="44"/>
    </row>
    <row r="144" spans="7:8" ht="18.5" x14ac:dyDescent="0.45">
      <c r="G144" s="44"/>
      <c r="H144" s="44"/>
    </row>
    <row r="145" spans="7:8" ht="18.5" x14ac:dyDescent="0.45">
      <c r="G145" s="44"/>
      <c r="H145" s="44"/>
    </row>
    <row r="146" spans="7:8" ht="18.5" x14ac:dyDescent="0.45">
      <c r="G146" s="44"/>
      <c r="H146" s="44"/>
    </row>
    <row r="147" spans="7:8" ht="18.5" x14ac:dyDescent="0.45">
      <c r="G147" s="44"/>
      <c r="H147" s="44"/>
    </row>
    <row r="148" spans="7:8" ht="18.5" x14ac:dyDescent="0.45">
      <c r="G148" s="44"/>
      <c r="H148" s="44"/>
    </row>
    <row r="149" spans="7:8" ht="18.5" x14ac:dyDescent="0.45">
      <c r="G149" s="44"/>
      <c r="H149" s="44"/>
    </row>
    <row r="150" spans="7:8" ht="18.5" x14ac:dyDescent="0.45">
      <c r="G150" s="44"/>
      <c r="H150" s="44"/>
    </row>
    <row r="151" spans="7:8" ht="18.5" x14ac:dyDescent="0.45">
      <c r="G151" s="44"/>
      <c r="H151" s="44"/>
    </row>
    <row r="152" spans="7:8" ht="18.5" x14ac:dyDescent="0.45">
      <c r="G152" s="44"/>
      <c r="H152" s="44"/>
    </row>
    <row r="153" spans="7:8" ht="18.5" x14ac:dyDescent="0.45">
      <c r="G153" s="44"/>
      <c r="H153" s="44"/>
    </row>
    <row r="154" spans="7:8" ht="18.5" x14ac:dyDescent="0.45">
      <c r="G154" s="44"/>
      <c r="H154" s="44"/>
    </row>
    <row r="155" spans="7:8" ht="18.5" x14ac:dyDescent="0.45">
      <c r="G155" s="44"/>
      <c r="H155" s="44"/>
    </row>
    <row r="156" spans="7:8" ht="18.5" x14ac:dyDescent="0.45">
      <c r="G156" s="44"/>
      <c r="H156" s="44"/>
    </row>
    <row r="157" spans="7:8" ht="18.5" x14ac:dyDescent="0.45">
      <c r="G157" s="44"/>
      <c r="H157" s="44"/>
    </row>
    <row r="158" spans="7:8" ht="18.5" x14ac:dyDescent="0.45">
      <c r="G158" s="44"/>
      <c r="H158" s="44"/>
    </row>
    <row r="159" spans="7:8" ht="18.5" x14ac:dyDescent="0.45">
      <c r="G159" s="44"/>
      <c r="H159" s="44"/>
    </row>
    <row r="160" spans="7:8" ht="18.5" x14ac:dyDescent="0.45">
      <c r="G160" s="44"/>
      <c r="H160" s="44"/>
    </row>
    <row r="161" spans="7:8" ht="18.5" x14ac:dyDescent="0.45">
      <c r="G161" s="44"/>
      <c r="H161" s="44"/>
    </row>
    <row r="162" spans="7:8" ht="18.5" x14ac:dyDescent="0.45">
      <c r="G162" s="44"/>
      <c r="H162" s="44"/>
    </row>
    <row r="163" spans="7:8" ht="18.5" x14ac:dyDescent="0.45">
      <c r="G163" s="44"/>
      <c r="H163" s="44"/>
    </row>
    <row r="164" spans="7:8" ht="18.5" x14ac:dyDescent="0.45">
      <c r="G164" s="44"/>
      <c r="H164" s="44"/>
    </row>
    <row r="165" spans="7:8" ht="18.5" x14ac:dyDescent="0.45">
      <c r="G165" s="44"/>
      <c r="H165" s="44"/>
    </row>
    <row r="166" spans="7:8" ht="18.5" x14ac:dyDescent="0.45">
      <c r="G166" s="44"/>
      <c r="H166" s="44"/>
    </row>
    <row r="167" spans="7:8" ht="18.5" x14ac:dyDescent="0.45">
      <c r="G167" s="44"/>
      <c r="H167" s="44"/>
    </row>
    <row r="168" spans="7:8" ht="18.5" x14ac:dyDescent="0.45">
      <c r="G168" s="44"/>
      <c r="H168" s="44"/>
    </row>
    <row r="169" spans="7:8" ht="18.5" x14ac:dyDescent="0.45">
      <c r="G169" s="44"/>
      <c r="H169" s="44"/>
    </row>
    <row r="170" spans="7:8" ht="18.5" x14ac:dyDescent="0.45">
      <c r="G170" s="44"/>
      <c r="H170" s="44"/>
    </row>
    <row r="171" spans="7:8" ht="18.5" x14ac:dyDescent="0.45">
      <c r="G171" s="44"/>
      <c r="H171" s="44"/>
    </row>
    <row r="172" spans="7:8" ht="18.5" x14ac:dyDescent="0.45">
      <c r="G172" s="44"/>
      <c r="H172" s="44"/>
    </row>
    <row r="173" spans="7:8" ht="18.5" x14ac:dyDescent="0.45">
      <c r="G173" s="44"/>
      <c r="H173" s="44"/>
    </row>
    <row r="174" spans="7:8" ht="18.5" x14ac:dyDescent="0.45">
      <c r="G174" s="44"/>
      <c r="H174" s="44"/>
    </row>
    <row r="175" spans="7:8" ht="18.5" x14ac:dyDescent="0.45">
      <c r="G175" s="44"/>
      <c r="H175" s="44"/>
    </row>
    <row r="176" spans="7:8" ht="18.5" x14ac:dyDescent="0.45">
      <c r="G176" s="44"/>
      <c r="H176" s="44"/>
    </row>
    <row r="177" spans="7:8" ht="18.5" x14ac:dyDescent="0.45">
      <c r="G177" s="44"/>
      <c r="H177" s="44"/>
    </row>
    <row r="178" spans="7:8" ht="18.5" x14ac:dyDescent="0.45">
      <c r="G178" s="44"/>
      <c r="H178" s="44"/>
    </row>
    <row r="179" spans="7:8" ht="18.5" x14ac:dyDescent="0.45">
      <c r="G179" s="44"/>
      <c r="H179" s="44"/>
    </row>
    <row r="180" spans="7:8" ht="18.5" x14ac:dyDescent="0.45">
      <c r="G180" s="44"/>
      <c r="H180" s="44"/>
    </row>
    <row r="181" spans="7:8" ht="18.5" x14ac:dyDescent="0.45">
      <c r="G181" s="44"/>
      <c r="H181" s="44"/>
    </row>
    <row r="182" spans="7:8" ht="18.5" x14ac:dyDescent="0.45">
      <c r="G182" s="44"/>
      <c r="H182" s="44"/>
    </row>
    <row r="183" spans="7:8" ht="18.5" x14ac:dyDescent="0.45">
      <c r="G183" s="44"/>
      <c r="H183" s="44"/>
    </row>
    <row r="184" spans="7:8" ht="18.5" x14ac:dyDescent="0.45">
      <c r="G184" s="44"/>
      <c r="H184" s="44"/>
    </row>
    <row r="185" spans="7:8" x14ac:dyDescent="0.35">
      <c r="G185" s="43"/>
      <c r="H185" s="43"/>
    </row>
    <row r="186" spans="7:8" x14ac:dyDescent="0.35">
      <c r="G186" s="43"/>
      <c r="H186" s="43"/>
    </row>
    <row r="187" spans="7:8" x14ac:dyDescent="0.35">
      <c r="G187" s="43"/>
      <c r="H187" s="43"/>
    </row>
    <row r="188" spans="7:8" x14ac:dyDescent="0.35">
      <c r="G188" s="43"/>
      <c r="H188" s="43"/>
    </row>
    <row r="189" spans="7:8" x14ac:dyDescent="0.35">
      <c r="G189" s="43"/>
      <c r="H189" s="43"/>
    </row>
    <row r="190" spans="7:8" x14ac:dyDescent="0.35">
      <c r="G190" s="43"/>
      <c r="H190" s="43"/>
    </row>
    <row r="191" spans="7:8" x14ac:dyDescent="0.35">
      <c r="G191" s="43"/>
      <c r="H191" s="43"/>
    </row>
    <row r="192" spans="7:8" x14ac:dyDescent="0.35">
      <c r="G192" s="43"/>
      <c r="H192" s="43"/>
    </row>
  </sheetData>
  <mergeCells count="4">
    <mergeCell ref="G4:H4"/>
    <mergeCell ref="G5:H5"/>
    <mergeCell ref="G26:H26"/>
    <mergeCell ref="G27:H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84A83-20C0-4BAD-9707-0F519CCF310E}">
  <sheetPr>
    <pageSetUpPr fitToPage="1"/>
  </sheetPr>
  <dimension ref="A1:O33"/>
  <sheetViews>
    <sheetView zoomScale="115" zoomScaleNormal="115" workbookViewId="0">
      <selection activeCell="H15" sqref="H15:I15"/>
    </sheetView>
  </sheetViews>
  <sheetFormatPr defaultRowHeight="14.5" x14ac:dyDescent="0.35"/>
  <cols>
    <col min="1" max="1" width="4.36328125" customWidth="1"/>
    <col min="2" max="2" width="53.81640625" customWidth="1"/>
    <col min="3" max="3" width="14.7265625" customWidth="1"/>
    <col min="4" max="4" width="13.6328125" customWidth="1"/>
    <col min="5" max="5" width="14.90625" customWidth="1"/>
    <col min="6" max="6" width="15.453125" customWidth="1"/>
    <col min="7" max="7" width="1.7265625" customWidth="1"/>
    <col min="8" max="8" width="13.1796875" style="5" customWidth="1"/>
    <col min="9" max="9" width="11.6328125" customWidth="1"/>
    <col min="10" max="10" width="1.453125" customWidth="1"/>
    <col min="11" max="11" width="3.08984375" customWidth="1"/>
    <col min="12" max="12" width="16.6328125" customWidth="1"/>
    <col min="13" max="13" width="13.7265625" customWidth="1"/>
    <col min="14" max="14" width="13.26953125" customWidth="1"/>
    <col min="15" max="15" width="15" customWidth="1"/>
  </cols>
  <sheetData>
    <row r="1" spans="1:15" ht="18.5" x14ac:dyDescent="0.45">
      <c r="A1" s="1" t="s">
        <v>49</v>
      </c>
    </row>
    <row r="2" spans="1:15" ht="18.5" x14ac:dyDescent="0.45">
      <c r="A2" s="1" t="s">
        <v>52</v>
      </c>
      <c r="I2" s="5"/>
    </row>
    <row r="3" spans="1:15" ht="15" thickBot="1" x14ac:dyDescent="0.4">
      <c r="H3"/>
      <c r="I3" s="5"/>
    </row>
    <row r="4" spans="1:15" ht="18.5" x14ac:dyDescent="0.45">
      <c r="A4" s="28"/>
      <c r="B4" s="35"/>
      <c r="C4" s="35"/>
      <c r="D4" s="35"/>
      <c r="E4" s="35"/>
      <c r="F4" s="35"/>
      <c r="G4" s="35"/>
      <c r="H4" s="35"/>
      <c r="I4" s="72"/>
      <c r="J4" s="35"/>
      <c r="K4" s="35"/>
      <c r="L4" s="81" t="s">
        <v>37</v>
      </c>
      <c r="M4" s="81"/>
      <c r="N4" s="73"/>
    </row>
    <row r="5" spans="1:15" ht="18.5" x14ac:dyDescent="0.45">
      <c r="A5" s="29"/>
      <c r="B5" s="66"/>
      <c r="D5" s="3" t="s">
        <v>0</v>
      </c>
      <c r="E5" s="87" t="s">
        <v>32</v>
      </c>
      <c r="F5" s="87"/>
      <c r="G5" s="67"/>
      <c r="H5" s="86" t="s">
        <v>51</v>
      </c>
      <c r="I5" s="86"/>
      <c r="J5" s="68"/>
      <c r="K5" s="68"/>
      <c r="L5" s="85" t="s">
        <v>41</v>
      </c>
      <c r="M5" s="85"/>
      <c r="N5" s="32"/>
      <c r="O5" s="3"/>
    </row>
    <row r="6" spans="1:15" ht="55.5" x14ac:dyDescent="0.45">
      <c r="A6" s="75" t="s">
        <v>40</v>
      </c>
      <c r="B6" s="76" t="s">
        <v>50</v>
      </c>
      <c r="C6" s="74" t="s">
        <v>13</v>
      </c>
      <c r="D6" s="74" t="s">
        <v>2</v>
      </c>
      <c r="E6" s="74" t="s">
        <v>1</v>
      </c>
      <c r="F6" s="74" t="s">
        <v>3</v>
      </c>
      <c r="G6" s="74"/>
      <c r="H6" s="77" t="s">
        <v>11</v>
      </c>
      <c r="I6" s="77" t="s">
        <v>12</v>
      </c>
      <c r="J6" s="78"/>
      <c r="K6" s="79"/>
      <c r="L6" s="80" t="s">
        <v>11</v>
      </c>
      <c r="M6" s="80" t="s">
        <v>12</v>
      </c>
      <c r="N6" s="32"/>
      <c r="O6" s="1"/>
    </row>
    <row r="7" spans="1:15" ht="18.5" x14ac:dyDescent="0.45">
      <c r="A7" s="9">
        <v>1</v>
      </c>
      <c r="B7" s="1" t="s">
        <v>33</v>
      </c>
      <c r="C7" s="7">
        <v>2023</v>
      </c>
      <c r="D7" s="24">
        <v>0</v>
      </c>
      <c r="E7" s="25">
        <f>+'Staff Response BR02 - Attach A'!E17</f>
        <v>264723</v>
      </c>
      <c r="F7" s="25">
        <f t="shared" ref="F7:F9" si="0">E7-D7</f>
        <v>264723</v>
      </c>
      <c r="G7" s="25"/>
      <c r="H7" s="10">
        <v>0.65539999999999998</v>
      </c>
      <c r="I7" s="69" t="s">
        <v>36</v>
      </c>
      <c r="J7" s="1"/>
      <c r="L7" s="4">
        <f t="shared" ref="L7:L14" si="1">H7*F7</f>
        <v>173499.45420000001</v>
      </c>
      <c r="M7" s="2" t="s">
        <v>47</v>
      </c>
      <c r="N7" s="32"/>
      <c r="O7" s="1"/>
    </row>
    <row r="8" spans="1:15" ht="18.5" x14ac:dyDescent="0.45">
      <c r="A8" s="9">
        <v>2</v>
      </c>
      <c r="B8" s="1" t="s">
        <v>7</v>
      </c>
      <c r="C8" s="7">
        <v>2023</v>
      </c>
      <c r="D8" s="24">
        <v>0</v>
      </c>
      <c r="E8" s="25">
        <f>+'Staff Response BR02 - Attach A'!E20</f>
        <v>273300</v>
      </c>
      <c r="F8" s="25">
        <f t="shared" si="0"/>
        <v>273300</v>
      </c>
      <c r="G8" s="25"/>
      <c r="H8" s="10">
        <v>0.65539999999999998</v>
      </c>
      <c r="I8" s="69" t="s">
        <v>36</v>
      </c>
      <c r="J8" s="1"/>
      <c r="L8" s="4">
        <f t="shared" si="1"/>
        <v>179120.82</v>
      </c>
      <c r="M8" s="2" t="s">
        <v>47</v>
      </c>
      <c r="N8" s="32"/>
      <c r="O8" s="1"/>
    </row>
    <row r="9" spans="1:15" ht="18.5" x14ac:dyDescent="0.45">
      <c r="A9" s="9">
        <v>3</v>
      </c>
      <c r="B9" s="1" t="s">
        <v>8</v>
      </c>
      <c r="C9" s="7">
        <v>2023</v>
      </c>
      <c r="D9" s="24">
        <v>0</v>
      </c>
      <c r="E9" s="25">
        <f>+'Staff Response BR02 - Attach A'!E21</f>
        <v>191787</v>
      </c>
      <c r="F9" s="25">
        <f t="shared" si="0"/>
        <v>191787</v>
      </c>
      <c r="G9" s="25"/>
      <c r="H9" s="10">
        <v>0.4778</v>
      </c>
      <c r="I9" s="10">
        <v>0.15090000000000001</v>
      </c>
      <c r="J9" s="1"/>
      <c r="L9" s="4">
        <f t="shared" si="1"/>
        <v>91635.828599999993</v>
      </c>
      <c r="M9" s="4">
        <f>I9*F9</f>
        <v>28940.658300000003</v>
      </c>
      <c r="N9" s="32"/>
    </row>
    <row r="10" spans="1:15" ht="18.5" x14ac:dyDescent="0.45">
      <c r="A10" s="9">
        <v>4</v>
      </c>
      <c r="B10" s="1" t="s">
        <v>34</v>
      </c>
      <c r="C10" s="7">
        <v>2023</v>
      </c>
      <c r="D10" s="4">
        <v>0</v>
      </c>
      <c r="E10" s="4">
        <v>1114534</v>
      </c>
      <c r="F10" s="4">
        <f>E10-D10</f>
        <v>1114534</v>
      </c>
      <c r="G10" s="4"/>
      <c r="H10" s="10">
        <v>0.65539999999999998</v>
      </c>
      <c r="I10" s="69" t="s">
        <v>36</v>
      </c>
      <c r="J10" s="1"/>
      <c r="L10" s="4">
        <f t="shared" si="1"/>
        <v>730465.58360000001</v>
      </c>
      <c r="M10" s="2" t="s">
        <v>47</v>
      </c>
      <c r="N10" s="32"/>
      <c r="O10" s="14"/>
    </row>
    <row r="11" spans="1:15" ht="18.5" x14ac:dyDescent="0.45">
      <c r="A11" s="9">
        <v>5</v>
      </c>
      <c r="B11" s="1" t="s">
        <v>35</v>
      </c>
      <c r="C11" s="7">
        <v>2023</v>
      </c>
      <c r="D11" s="4">
        <v>0</v>
      </c>
      <c r="E11" s="4">
        <v>545256</v>
      </c>
      <c r="F11" s="4">
        <f>E11-D11</f>
        <v>545256</v>
      </c>
      <c r="G11" s="4"/>
      <c r="H11" s="10">
        <v>0.65539999999999998</v>
      </c>
      <c r="I11" s="69" t="s">
        <v>36</v>
      </c>
      <c r="J11" s="1"/>
      <c r="L11" s="4">
        <f t="shared" si="1"/>
        <v>357360.78239999997</v>
      </c>
      <c r="M11" s="2" t="s">
        <v>47</v>
      </c>
      <c r="N11" s="32"/>
      <c r="O11" s="14"/>
    </row>
    <row r="12" spans="1:15" ht="18.5" x14ac:dyDescent="0.45">
      <c r="A12" s="9">
        <v>6</v>
      </c>
      <c r="B12" s="1" t="s">
        <v>29</v>
      </c>
      <c r="C12" s="7">
        <v>2023</v>
      </c>
      <c r="D12" s="4">
        <v>0</v>
      </c>
      <c r="E12" s="4">
        <v>694741</v>
      </c>
      <c r="F12" s="4">
        <f>E12-D12</f>
        <v>694741</v>
      </c>
      <c r="G12" s="4"/>
      <c r="H12" s="10">
        <v>0.47784799999999999</v>
      </c>
      <c r="I12" s="10">
        <v>0.15089759</v>
      </c>
      <c r="J12" s="1"/>
      <c r="L12" s="4">
        <f t="shared" si="1"/>
        <v>331980.59736800002</v>
      </c>
      <c r="M12" s="4">
        <f>I12*F12</f>
        <v>104834.74257418999</v>
      </c>
      <c r="N12" s="32"/>
    </row>
    <row r="13" spans="1:15" ht="18.5" x14ac:dyDescent="0.45">
      <c r="A13" s="9">
        <v>7</v>
      </c>
      <c r="B13" s="1" t="s">
        <v>31</v>
      </c>
      <c r="C13" s="7">
        <v>2023</v>
      </c>
      <c r="D13" s="4">
        <v>0</v>
      </c>
      <c r="E13" s="4">
        <v>840745</v>
      </c>
      <c r="F13" s="4">
        <f>E13-D13</f>
        <v>840745</v>
      </c>
      <c r="G13" s="4"/>
      <c r="H13" s="10">
        <v>0.65539999999999998</v>
      </c>
      <c r="I13" s="69" t="s">
        <v>36</v>
      </c>
      <c r="J13" s="1"/>
      <c r="L13" s="4">
        <f t="shared" si="1"/>
        <v>551024.27299999993</v>
      </c>
      <c r="M13" s="2" t="s">
        <v>47</v>
      </c>
      <c r="N13" s="32"/>
      <c r="O13" s="14"/>
    </row>
    <row r="14" spans="1:15" ht="18.5" x14ac:dyDescent="0.45">
      <c r="A14" s="9">
        <v>8</v>
      </c>
      <c r="B14" s="1" t="s">
        <v>30</v>
      </c>
      <c r="C14" s="7">
        <v>2023</v>
      </c>
      <c r="D14" s="4">
        <v>0</v>
      </c>
      <c r="E14" s="37">
        <v>3694444</v>
      </c>
      <c r="F14" s="37">
        <f>E14-D14</f>
        <v>3694444</v>
      </c>
      <c r="G14" s="37"/>
      <c r="H14" s="10">
        <v>0.65539999999999998</v>
      </c>
      <c r="I14" s="69" t="s">
        <v>36</v>
      </c>
      <c r="J14" s="1"/>
      <c r="L14" s="37">
        <f t="shared" si="1"/>
        <v>2421338.5976</v>
      </c>
      <c r="M14" s="37">
        <v>0</v>
      </c>
      <c r="N14" s="32"/>
      <c r="O14" s="1"/>
    </row>
    <row r="15" spans="1:15" ht="18.5" x14ac:dyDescent="0.45">
      <c r="A15" s="29"/>
      <c r="B15" s="15" t="s">
        <v>46</v>
      </c>
      <c r="C15" s="70"/>
      <c r="D15" s="70"/>
      <c r="E15" s="4">
        <f>SUM(E7:E14)</f>
        <v>7619530</v>
      </c>
      <c r="F15" s="4">
        <f>SUM(F7:F14)</f>
        <v>7619530</v>
      </c>
      <c r="G15" s="4"/>
      <c r="H15" s="69"/>
      <c r="I15" s="69"/>
      <c r="L15" s="71">
        <f>SUM(L7:L14)</f>
        <v>4836425.936768</v>
      </c>
      <c r="M15" s="71">
        <f>SUM(M7:M14)</f>
        <v>133775.40087419</v>
      </c>
      <c r="N15" s="33"/>
      <c r="O15" s="4"/>
    </row>
    <row r="16" spans="1:15" x14ac:dyDescent="0.35">
      <c r="A16" s="29"/>
      <c r="H16" s="38"/>
      <c r="N16" s="31"/>
    </row>
    <row r="17" spans="1:15" ht="18.5" x14ac:dyDescent="0.45">
      <c r="A17" s="29"/>
      <c r="H17" s="38"/>
      <c r="I17" s="1"/>
      <c r="J17" s="1"/>
      <c r="K17" s="15" t="s">
        <v>38</v>
      </c>
      <c r="L17" s="37">
        <f>+L15</f>
        <v>4836425.936768</v>
      </c>
      <c r="M17" s="1"/>
      <c r="N17" s="32"/>
      <c r="O17" s="1"/>
    </row>
    <row r="18" spans="1:15" ht="18.5" x14ac:dyDescent="0.45">
      <c r="A18" s="29"/>
      <c r="H18" s="15"/>
      <c r="K18" s="15" t="s">
        <v>39</v>
      </c>
      <c r="L18" s="4"/>
      <c r="M18" s="37">
        <f>+M15</f>
        <v>133775.40087419</v>
      </c>
      <c r="N18" s="39"/>
      <c r="O18" s="1"/>
    </row>
    <row r="19" spans="1:15" ht="19" thickBot="1" x14ac:dyDescent="0.5">
      <c r="A19" s="26"/>
      <c r="B19" s="6"/>
      <c r="C19" s="6"/>
      <c r="D19" s="6"/>
      <c r="E19" s="6"/>
      <c r="F19" s="6"/>
      <c r="G19" s="6"/>
      <c r="H19" s="40"/>
      <c r="I19" s="13"/>
      <c r="J19" s="13"/>
      <c r="K19" s="40" t="s">
        <v>45</v>
      </c>
      <c r="L19" s="13"/>
      <c r="M19" s="13"/>
      <c r="N19" s="27">
        <f>M18+L17</f>
        <v>4970201.33764219</v>
      </c>
      <c r="O19" s="4"/>
    </row>
    <row r="20" spans="1:15" ht="18.5" x14ac:dyDescent="0.45">
      <c r="A20" s="15"/>
      <c r="D20" s="1"/>
      <c r="E20" s="1"/>
    </row>
    <row r="21" spans="1:15" ht="18.5" x14ac:dyDescent="0.45">
      <c r="A21" s="15"/>
      <c r="D21" s="16"/>
      <c r="E21" s="1"/>
    </row>
    <row r="22" spans="1:15" ht="18.5" x14ac:dyDescent="0.45">
      <c r="A22" s="15"/>
      <c r="B22" s="17"/>
      <c r="C22" s="11"/>
      <c r="D22" s="16"/>
      <c r="E22" s="25"/>
    </row>
    <row r="23" spans="1:15" ht="18.5" x14ac:dyDescent="0.45">
      <c r="B23" s="17"/>
      <c r="C23" s="16"/>
      <c r="E23" s="25"/>
    </row>
    <row r="24" spans="1:15" ht="18.5" x14ac:dyDescent="0.45">
      <c r="B24" s="17"/>
      <c r="C24" s="41"/>
      <c r="E24" s="4"/>
    </row>
    <row r="25" spans="1:15" ht="18.5" x14ac:dyDescent="0.45">
      <c r="C25" s="16"/>
      <c r="E25" s="4"/>
    </row>
    <row r="26" spans="1:15" ht="18.5" x14ac:dyDescent="0.45">
      <c r="E26" s="4"/>
    </row>
    <row r="27" spans="1:15" ht="18.5" x14ac:dyDescent="0.45">
      <c r="E27" s="4"/>
    </row>
    <row r="28" spans="1:15" ht="18.5" x14ac:dyDescent="0.45">
      <c r="E28" s="37"/>
    </row>
    <row r="33" spans="3:3" ht="18.5" x14ac:dyDescent="0.45">
      <c r="C33" s="4"/>
    </row>
  </sheetData>
  <mergeCells count="4">
    <mergeCell ref="L4:M4"/>
    <mergeCell ref="L5:M5"/>
    <mergeCell ref="H5:I5"/>
    <mergeCell ref="E5:F5"/>
  </mergeCells>
  <pageMargins left="0.7" right="0.7" top="0.75" bottom="0.75" header="0.3" footer="0.3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2" ma:contentTypeDescription="" ma:contentTypeScope="" ma:versionID="a62138672b42b0a00d8b2cb47fd6bc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2024-10-22T18:30:14+00:00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9BDF4E7-761D-4CCE-A514-4E3E52813629}"/>
</file>

<file path=customXml/itemProps2.xml><?xml version="1.0" encoding="utf-8"?>
<ds:datastoreItem xmlns:ds="http://schemas.openxmlformats.org/officeDocument/2006/customXml" ds:itemID="{F2D29439-0852-4B6B-B2E6-D79D01D1DFCE}"/>
</file>

<file path=customXml/itemProps3.xml><?xml version="1.0" encoding="utf-8"?>
<ds:datastoreItem xmlns:ds="http://schemas.openxmlformats.org/officeDocument/2006/customXml" ds:itemID="{F80657E7-1516-4309-9E2D-FFE43598E2DF}"/>
</file>

<file path=customXml/itemProps4.xml><?xml version="1.0" encoding="utf-8"?>
<ds:datastoreItem xmlns:ds="http://schemas.openxmlformats.org/officeDocument/2006/customXml" ds:itemID="{BA54072B-6FA4-4372-85DD-551F760420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Staff Response BR02 - Attach A</vt:lpstr>
      <vt:lpstr>Staff Response BR02 - Attach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Hillstead, Kristen (UTC)</dc:creator>
  <cp:lastModifiedBy>Erdahl, Betty Ann (UTC)</cp:lastModifiedBy>
  <cp:lastPrinted>2024-10-21T18:04:28Z</cp:lastPrinted>
  <dcterms:created xsi:type="dcterms:W3CDTF">2024-10-16T17:49:46Z</dcterms:created>
  <dcterms:modified xsi:type="dcterms:W3CDTF">2024-10-22T17:43:12Z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