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33.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34.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6.xml" ContentType="application/vnd.openxmlformats-officedocument.spreadsheetml.worksheet+xml"/>
  <Override PartName="/xl/worksheets/sheet35.xml" ContentType="application/vnd.openxmlformats-officedocument.spreadsheetml.worksheet+xml"/>
  <Override PartName="/xl/customProperty1.bin" ContentType="application/vnd.openxmlformats-officedocument.spreadsheetml.customProperty"/>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9.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0.xml" ContentType="application/vnd.openxmlformats-officedocument.spreadsheetml.externalLink+xml"/>
  <Override PartName="/docProps/core.xml" ContentType="application/vnd.openxmlformats-package.core-properties+xml"/>
  <Override PartName="/xl/customProperty25.bin" ContentType="application/vnd.openxmlformats-officedocument.spreadsheetml.customProperty"/>
  <Override PartName="/xl/customProperty10.bin" ContentType="application/vnd.openxmlformats-officedocument.spreadsheetml.customProperty"/>
  <Override PartName="/xl/pivotCache/pivotCacheRecords1.xml" ContentType="application/vnd.openxmlformats-officedocument.spreadsheetml.pivotCacheRecords+xml"/>
  <Override PartName="/xl/customProperty9.bin" ContentType="application/vnd.openxmlformats-officedocument.spreadsheetml.customProperty"/>
  <Override PartName="/xl/customProperty11.bin" ContentType="application/vnd.openxmlformats-officedocument.spreadsheetml.customProperty"/>
  <Override PartName="/xl/pivotCache/pivotCacheDefinition1.xml" ContentType="application/vnd.openxmlformats-officedocument.spreadsheetml.pivotCacheDefinition+xml"/>
  <Override PartName="/xl/customProperty13.bin" ContentType="application/vnd.openxmlformats-officedocument.spreadsheetml.customProperty"/>
  <Override PartName="/xl/customProperty12.bin" ContentType="application/vnd.openxmlformats-officedocument.spreadsheetml.customProperty"/>
  <Override PartName="/xl/customProperty8.bin" ContentType="application/vnd.openxmlformats-officedocument.spreadsheetml.customProperty"/>
  <Override PartName="/xl/customProperty3.bin" ContentType="application/vnd.openxmlformats-officedocument.spreadsheetml.customProperty"/>
  <Override PartName="/xl/customProperty2.bin" ContentType="application/vnd.openxmlformats-officedocument.spreadsheetml.customProperty"/>
  <Override PartName="/xl/customProperty4.bin" ContentType="application/vnd.openxmlformats-officedocument.spreadsheetml.customProperty"/>
  <Override PartName="/xl/customProperty7.bin" ContentType="application/vnd.openxmlformats-officedocument.spreadsheetml.customProperty"/>
  <Override PartName="/xl/customProperty6.bin" ContentType="application/vnd.openxmlformats-officedocument.spreadsheetml.customProperty"/>
  <Override PartName="/xl/customProperty5.bin" ContentType="application/vnd.openxmlformats-officedocument.spreadsheetml.customProperty"/>
  <Override PartName="/xl/externalLinks/externalLink12.xml" ContentType="application/vnd.openxmlformats-officedocument.spreadsheetml.externalLink+xml"/>
  <Override PartName="/xl/customProperty14.bin" ContentType="application/vnd.openxmlformats-officedocument.spreadsheetml.customProperty"/>
  <Override PartName="/xl/customProperty21.bin" ContentType="application/vnd.openxmlformats-officedocument.spreadsheetml.customProperty"/>
  <Override PartName="/xl/customProperty20.bin" ContentType="application/vnd.openxmlformats-officedocument.spreadsheetml.customProperty"/>
  <Override PartName="/xl/customProperty19.bin" ContentType="application/vnd.openxmlformats-officedocument.spreadsheetml.customProperty"/>
  <Override PartName="/xl/customProperty22.bin" ContentType="application/vnd.openxmlformats-officedocument.spreadsheetml.customProperty"/>
  <Override PartName="/xl/customProperty24.bin" ContentType="application/vnd.openxmlformats-officedocument.spreadsheetml.customProperty"/>
  <Override PartName="/xl/customProperty23.bin" ContentType="application/vnd.openxmlformats-officedocument.spreadsheetml.customProperty"/>
  <Override PartName="/xl/customProperty18.bin" ContentType="application/vnd.openxmlformats-officedocument.spreadsheetml.customProperty"/>
  <Override PartName="/xl/customProperty16.bin" ContentType="application/vnd.openxmlformats-officedocument.spreadsheetml.customProperty"/>
  <Override PartName="/xl/customProperty15.bin" ContentType="application/vnd.openxmlformats-officedocument.spreadsheetml.customProperty"/>
  <Override PartName="/xl/customProperty17.bin" ContentType="application/vnd.openxmlformats-officedocument.spreadsheetml.customProperty"/>
  <Override PartName="/xl/externalLinks/externalLink11.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Tariffs\1. Open Advices\2024-50 Natural Gas Schedule 111 - Greenhouse Gas Emissions Cap and Invest Adjustment (UG-240884) (Eff. 01-01-25)\Sent to UTC 11-27-24\"/>
    </mc:Choice>
  </mc:AlternateContent>
  <bookViews>
    <workbookView xWindow="0" yWindow="0" windowWidth="19200" windowHeight="5820" tabRatio="601"/>
  </bookViews>
  <sheets>
    <sheet name="REDACTED" sheetId="44" r:id="rId1"/>
    <sheet name="2025 Rev Req" sheetId="32" r:id="rId2"/>
    <sheet name="True-up Summary (R)" sheetId="35" r:id="rId3"/>
    <sheet name="2025 Detail (R)" sheetId="13" r:id="rId4"/>
    <sheet name="2023 True-up" sheetId="2" r:id="rId5"/>
    <sheet name="2024 True-up" sheetId="8" r:id="rId6"/>
    <sheet name="Revenue True-up" sheetId="9" r:id="rId7"/>
    <sheet name="2023 Price&amp;Volume Change (R)" sheetId="18" r:id="rId8"/>
    <sheet name="2024 Price&amp;Volume Change (R) " sheetId="21" r:id="rId9"/>
    <sheet name="Interest on purchases (R)" sheetId="30" r:id="rId10"/>
    <sheet name="Interest on proceed sales (R)" sheetId="31" r:id="rId11"/>
    <sheet name="Emissions Rates" sheetId="34" r:id="rId12"/>
    <sheet name="2023 Rev Req Comb+rerun (R) " sheetId="19" r:id="rId13"/>
    <sheet name="2024 Rev Req + rerun (R)" sheetId="27" r:id="rId14"/>
    <sheet name="2023 Sum Act Purch&amp;Consign (R)" sheetId="26" r:id="rId15"/>
    <sheet name="2024 Sum Act Purch&amp;Consign (R)" sheetId="28" r:id="rId16"/>
    <sheet name="Fcst CCA Rev for Interest" sheetId="23" r:id="rId17"/>
    <sheet name="No-Cost Allowances (R)" sheetId="17" r:id="rId18"/>
    <sheet name="Forecasted Tier 1 Price (R)" sheetId="7" r:id="rId19"/>
    <sheet name="Actual Collection" sheetId="33" r:id="rId20"/>
    <sheet name="PLNG" sheetId="36" r:id="rId21"/>
    <sheet name="Credit True Up_LI&amp;RNG" sheetId="43" r:id="rId22"/>
    <sheet name="CCA Credit Actual_LI&amp;RNG" sheetId="37" r:id="rId23"/>
    <sheet name="Projected CCA Revenues" sheetId="38" r:id="rId24"/>
    <sheet name="LI Credit_Oct23-Dec23" sheetId="39" r:id="rId25"/>
    <sheet name="LI Forecast_Oct23-Dec23" sheetId="40" r:id="rId26"/>
    <sheet name="LI Credit_Nov23-Oct24" sheetId="41" r:id="rId27"/>
    <sheet name="LI Credit_Jan24-Dec24" sheetId="42" r:id="rId28"/>
    <sheet name="New Conv Fctr" sheetId="29" r:id="rId29"/>
    <sheet name="Prior Debt%, Conv Fctr" sheetId="20" r:id="rId30"/>
    <sheet name="Nov 23 Rev Req" sheetId="6" r:id="rId31"/>
    <sheet name="Nov 23 Detail (R)" sheetId="3" r:id="rId32"/>
    <sheet name="Aug 23 Rev Req" sheetId="10" r:id="rId33"/>
    <sheet name="Aug 23 Detail (R)" sheetId="4" r:id="rId34"/>
    <sheet name="2024 Rev Req" sheetId="11" r:id="rId35"/>
    <sheet name="2024 Detail (R)" sheetId="12"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__www1" localSheetId="12" hidden="1">{#N/A,#N/A,FALSE,"schA"}</definedName>
    <definedName name="___www1" localSheetId="14" hidden="1">{#N/A,#N/A,FALSE,"schA"}</definedName>
    <definedName name="___www1" localSheetId="35" hidden="1">{#N/A,#N/A,FALSE,"schA"}</definedName>
    <definedName name="___www1" localSheetId="34" hidden="1">{#N/A,#N/A,FALSE,"schA"}</definedName>
    <definedName name="___www1" localSheetId="13" hidden="1">{#N/A,#N/A,FALSE,"schA"}</definedName>
    <definedName name="___www1" localSheetId="15" hidden="1">{#N/A,#N/A,FALSE,"schA"}</definedName>
    <definedName name="___www1" localSheetId="1" hidden="1">{#N/A,#N/A,FALSE,"schA"}</definedName>
    <definedName name="___www1" localSheetId="33" hidden="1">{#N/A,#N/A,FALSE,"schA"}</definedName>
    <definedName name="___www1" localSheetId="32" hidden="1">{#N/A,#N/A,FALSE,"schA"}</definedName>
    <definedName name="___www1" localSheetId="11" hidden="1">{#N/A,#N/A,FALSE,"schA"}</definedName>
    <definedName name="___www1" localSheetId="17" hidden="1">{#N/A,#N/A,FALSE,"schA"}</definedName>
    <definedName name="___www1" localSheetId="30" hidden="1">{#N/A,#N/A,FALSE,"schA"}</definedName>
    <definedName name="___www1" localSheetId="29" hidden="1">{#N/A,#N/A,FALSE,"schA"}</definedName>
    <definedName name="___www1" localSheetId="0" hidden="1">{#N/A,#N/A,FALSE,"schA"}</definedName>
    <definedName name="___www1" hidden="1">{#N/A,#N/A,FALSE,"schA"}</definedName>
    <definedName name="__123Graph_A" hidden="1">[1]Quant!$D$71:$O$71</definedName>
    <definedName name="__123Graph_ABUDG6_DSCRPR" hidden="1">[1]Quant!$D$71:$O$71</definedName>
    <definedName name="__123Graph_ABUDG6_ESCRPR1" hidden="1">[1]Quant!$D$100:$O$100</definedName>
    <definedName name="__123Graph_B" hidden="1">[1]Quant!$D$72:$O$72</definedName>
    <definedName name="__123Graph_BBUDG6_DSCRPR" hidden="1">[1]Quant!$D$72:$O$72</definedName>
    <definedName name="__123Graph_BBUDG6_ESCRPR1" hidden="1">[1]Quant!$D$88:$O$88</definedName>
    <definedName name="__123Graph_ECURRENT" localSheetId="12" hidden="1">[2]ConsolidatingPL!#REF!</definedName>
    <definedName name="__123Graph_ECURRENT" localSheetId="35" hidden="1">[2]ConsolidatingPL!#REF!</definedName>
    <definedName name="__123Graph_ECURRENT" localSheetId="34" hidden="1">[2]ConsolidatingPL!#REF!</definedName>
    <definedName name="__123Graph_ECURRENT" localSheetId="13" hidden="1">[2]ConsolidatingPL!#REF!</definedName>
    <definedName name="__123Graph_ECURRENT" localSheetId="15" hidden="1">[2]ConsolidatingPL!#REF!</definedName>
    <definedName name="__123Graph_ECURRENT" localSheetId="1" hidden="1">[2]ConsolidatingPL!#REF!</definedName>
    <definedName name="__123Graph_ECURRENT" localSheetId="33" hidden="1">[2]ConsolidatingPL!#REF!</definedName>
    <definedName name="__123Graph_ECURRENT" localSheetId="32" hidden="1">[2]ConsolidatingPL!#REF!</definedName>
    <definedName name="__123Graph_ECURRENT" localSheetId="11" hidden="1">[2]ConsolidatingPL!#REF!</definedName>
    <definedName name="__123Graph_ECURRENT" localSheetId="17" hidden="1">[2]ConsolidatingPL!#REF!</definedName>
    <definedName name="__123Graph_ECURRENT" localSheetId="31" hidden="1">[2]ConsolidatingPL!#REF!</definedName>
    <definedName name="__123Graph_ECURRENT" localSheetId="30" hidden="1">[2]ConsolidatingPL!#REF!</definedName>
    <definedName name="__123Graph_ECURRENT" localSheetId="0" hidden="1">[2]ConsolidatingPL!#REF!</definedName>
    <definedName name="__123Graph_ECURRENT" hidden="1">[2]ConsolidatingPL!#REF!</definedName>
    <definedName name="__123Graph_X" hidden="1">[1]Quant!$D$5:$O$5</definedName>
    <definedName name="__123Graph_XBUDG6_DSCRPR" hidden="1">[1]Quant!$D$5:$O$5</definedName>
    <definedName name="__123Graph_XBUDG6_ESCRPR1" hidden="1">[1]Quant!$D$5:$O$5</definedName>
    <definedName name="__www1" localSheetId="12" hidden="1">{#N/A,#N/A,FALSE,"schA"}</definedName>
    <definedName name="__www1" localSheetId="14" hidden="1">{#N/A,#N/A,FALSE,"schA"}</definedName>
    <definedName name="__www1" localSheetId="35" hidden="1">{#N/A,#N/A,FALSE,"schA"}</definedName>
    <definedName name="__www1" localSheetId="34" hidden="1">{#N/A,#N/A,FALSE,"schA"}</definedName>
    <definedName name="__www1" localSheetId="13" hidden="1">{#N/A,#N/A,FALSE,"schA"}</definedName>
    <definedName name="__www1" localSheetId="15" hidden="1">{#N/A,#N/A,FALSE,"schA"}</definedName>
    <definedName name="__www1" localSheetId="1" hidden="1">{#N/A,#N/A,FALSE,"schA"}</definedName>
    <definedName name="__www1" localSheetId="33" hidden="1">{#N/A,#N/A,FALSE,"schA"}</definedName>
    <definedName name="__www1" localSheetId="32" hidden="1">{#N/A,#N/A,FALSE,"schA"}</definedName>
    <definedName name="__www1" localSheetId="11" hidden="1">{#N/A,#N/A,FALSE,"schA"}</definedName>
    <definedName name="__www1" localSheetId="17" hidden="1">{#N/A,#N/A,FALSE,"schA"}</definedName>
    <definedName name="__www1" localSheetId="30" hidden="1">{#N/A,#N/A,FALSE,"schA"}</definedName>
    <definedName name="__www1" localSheetId="29" hidden="1">{#N/A,#N/A,FALSE,"schA"}</definedName>
    <definedName name="__www1" localSheetId="0" hidden="1">{#N/A,#N/A,FALSE,"schA"}</definedName>
    <definedName name="__www1" hidden="1">{#N/A,#N/A,FALSE,"schA"}</definedName>
    <definedName name="_1__123Graph_ABUDG6_D_ESCRPR" hidden="1">[1]Quant!$D$71:$O$71</definedName>
    <definedName name="_2__123Graph_ABUDG6_Dtons_inv" localSheetId="12" hidden="1">[3]Quant!#REF!</definedName>
    <definedName name="_2__123Graph_ABUDG6_Dtons_inv" localSheetId="35" hidden="1">[3]Quant!#REF!</definedName>
    <definedName name="_2__123Graph_ABUDG6_Dtons_inv" localSheetId="34" hidden="1">[3]Quant!#REF!</definedName>
    <definedName name="_2__123Graph_ABUDG6_Dtons_inv" localSheetId="13" hidden="1">[3]Quant!#REF!</definedName>
    <definedName name="_2__123Graph_ABUDG6_Dtons_inv" localSheetId="15" hidden="1">[3]Quant!#REF!</definedName>
    <definedName name="_2__123Graph_ABUDG6_Dtons_inv" localSheetId="1" hidden="1">[3]Quant!#REF!</definedName>
    <definedName name="_2__123Graph_ABUDG6_Dtons_inv" localSheetId="33" hidden="1">[3]Quant!#REF!</definedName>
    <definedName name="_2__123Graph_ABUDG6_Dtons_inv" localSheetId="32" hidden="1">[3]Quant!#REF!</definedName>
    <definedName name="_2__123Graph_ABUDG6_Dtons_inv" localSheetId="11" hidden="1">[3]Quant!#REF!</definedName>
    <definedName name="_2__123Graph_ABUDG6_Dtons_inv" localSheetId="17" hidden="1">[3]Quant!#REF!</definedName>
    <definedName name="_2__123Graph_ABUDG6_Dtons_inv" localSheetId="31" hidden="1">[3]Quant!#REF!</definedName>
    <definedName name="_2__123Graph_ABUDG6_Dtons_inv" localSheetId="30" hidden="1">[3]Quant!#REF!</definedName>
    <definedName name="_2__123Graph_ABUDG6_Dtons_inv" localSheetId="0" hidden="1">[3]Quant!#REF!</definedName>
    <definedName name="_2__123Graph_ABUDG6_Dtons_inv" hidden="1">[3]Quant!#REF!</definedName>
    <definedName name="_3__123Graph_ABUDG6_Dtons_inv" localSheetId="12" hidden="1">[4]Quant!#REF!</definedName>
    <definedName name="_3__123Graph_ABUDG6_Dtons_inv" localSheetId="35" hidden="1">[4]Quant!#REF!</definedName>
    <definedName name="_3__123Graph_ABUDG6_Dtons_inv" localSheetId="34" hidden="1">[4]Quant!#REF!</definedName>
    <definedName name="_3__123Graph_ABUDG6_Dtons_inv" localSheetId="13" hidden="1">[4]Quant!#REF!</definedName>
    <definedName name="_3__123Graph_ABUDG6_Dtons_inv" localSheetId="1" hidden="1">[4]Quant!#REF!</definedName>
    <definedName name="_3__123Graph_ABUDG6_Dtons_inv" localSheetId="33" hidden="1">[4]Quant!#REF!</definedName>
    <definedName name="_3__123Graph_ABUDG6_Dtons_inv" localSheetId="32" hidden="1">[4]Quant!#REF!</definedName>
    <definedName name="_3__123Graph_ABUDG6_Dtons_inv" localSheetId="31" hidden="1">[4]Quant!#REF!</definedName>
    <definedName name="_3__123Graph_ABUDG6_Dtons_inv" localSheetId="30" hidden="1">[4]Quant!#REF!</definedName>
    <definedName name="_3__123Graph_ABUDG6_Dtons_inv" localSheetId="0" hidden="1">[4]Quant!#REF!</definedName>
    <definedName name="_3__123Graph_ABUDG6_Dtons_inv" hidden="1">[4]Quant!#REF!</definedName>
    <definedName name="_3__123Graph_BBUDG6_D_ESCRPR" hidden="1">[1]Quant!$D$72:$O$72</definedName>
    <definedName name="_4__123Graph_ABUDG6_Dtons_inv" localSheetId="12" hidden="1">'[5]Area D 2011'!#REF!</definedName>
    <definedName name="_4__123Graph_ABUDG6_Dtons_inv" localSheetId="35" hidden="1">'[5]Area D 2011'!#REF!</definedName>
    <definedName name="_4__123Graph_ABUDG6_Dtons_inv" localSheetId="34" hidden="1">'[5]Area D 2011'!#REF!</definedName>
    <definedName name="_4__123Graph_ABUDG6_Dtons_inv" localSheetId="13" hidden="1">'[5]Area D 2011'!#REF!</definedName>
    <definedName name="_4__123Graph_ABUDG6_Dtons_inv" localSheetId="15" hidden="1">'[5]Area D 2011'!#REF!</definedName>
    <definedName name="_4__123Graph_ABUDG6_Dtons_inv" localSheetId="1" hidden="1">'[5]Area D 2011'!#REF!</definedName>
    <definedName name="_4__123Graph_ABUDG6_Dtons_inv" localSheetId="33" hidden="1">'[5]Area D 2011'!#REF!</definedName>
    <definedName name="_4__123Graph_ABUDG6_Dtons_inv" localSheetId="32" hidden="1">'[5]Area D 2011'!#REF!</definedName>
    <definedName name="_4__123Graph_ABUDG6_Dtons_inv" localSheetId="11" hidden="1">'[5]Area D 2011'!#REF!</definedName>
    <definedName name="_4__123Graph_ABUDG6_Dtons_inv" localSheetId="17" hidden="1">'[5]Area D 2011'!#REF!</definedName>
    <definedName name="_4__123Graph_ABUDG6_Dtons_inv" localSheetId="31" hidden="1">'[5]Area D 2011'!#REF!</definedName>
    <definedName name="_4__123Graph_ABUDG6_Dtons_inv" localSheetId="30" hidden="1">'[5]Area D 2011'!#REF!</definedName>
    <definedName name="_4__123Graph_ABUDG6_Dtons_inv" localSheetId="0" hidden="1">'[5]Area D 2011'!#REF!</definedName>
    <definedName name="_4__123Graph_ABUDG6_Dtons_inv" hidden="1">'[5]Area D 2011'!#REF!</definedName>
    <definedName name="_4__123Graph_BBUDG6_Dtons_inv" hidden="1">[1]Quant!$D$9:$O$9</definedName>
    <definedName name="_5__123Graph_CBUDG6_D_ESCRPR" hidden="1">[1]Quant!$D$100:$O$100</definedName>
    <definedName name="_6__123Graph_CBUDG6_D_ESCRPR" localSheetId="12" hidden="1">'[6]2012 Area AB BudgetSummary'!#REF!</definedName>
    <definedName name="_6__123Graph_CBUDG6_D_ESCRPR" localSheetId="35" hidden="1">'[6]2012 Area AB BudgetSummary'!#REF!</definedName>
    <definedName name="_6__123Graph_CBUDG6_D_ESCRPR" localSheetId="34" hidden="1">'[6]2012 Area AB BudgetSummary'!#REF!</definedName>
    <definedName name="_6__123Graph_CBUDG6_D_ESCRPR" localSheetId="13" hidden="1">'[6]2012 Area AB BudgetSummary'!#REF!</definedName>
    <definedName name="_6__123Graph_CBUDG6_D_ESCRPR" localSheetId="15" hidden="1">'[6]2012 Area AB BudgetSummary'!#REF!</definedName>
    <definedName name="_6__123Graph_CBUDG6_D_ESCRPR" localSheetId="1" hidden="1">'[6]2012 Area AB BudgetSummary'!#REF!</definedName>
    <definedName name="_6__123Graph_CBUDG6_D_ESCRPR" localSheetId="33" hidden="1">'[6]2012 Area AB BudgetSummary'!#REF!</definedName>
    <definedName name="_6__123Graph_CBUDG6_D_ESCRPR" localSheetId="32" hidden="1">'[6]2012 Area AB BudgetSummary'!#REF!</definedName>
    <definedName name="_6__123Graph_CBUDG6_D_ESCRPR" localSheetId="11" hidden="1">'[6]2012 Area AB BudgetSummary'!#REF!</definedName>
    <definedName name="_6__123Graph_CBUDG6_D_ESCRPR" localSheetId="17" hidden="1">'[6]2012 Area AB BudgetSummary'!#REF!</definedName>
    <definedName name="_6__123Graph_CBUDG6_D_ESCRPR" localSheetId="31" hidden="1">'[6]2012 Area AB BudgetSummary'!#REF!</definedName>
    <definedName name="_6__123Graph_CBUDG6_D_ESCRPR" localSheetId="30" hidden="1">'[6]2012 Area AB BudgetSummary'!#REF!</definedName>
    <definedName name="_6__123Graph_CBUDG6_D_ESCRPR" localSheetId="0" hidden="1">'[6]2012 Area AB BudgetSummary'!#REF!</definedName>
    <definedName name="_6__123Graph_CBUDG6_D_ESCRPR" hidden="1">'[6]2012 Area AB BudgetSummary'!#REF!</definedName>
    <definedName name="_6__123Graph_DBUDG6_D_ESCRPR" hidden="1">[1]Quant!$D$88:$O$88</definedName>
    <definedName name="_7__123Graph_CBUDG6_D_ESCRPR" localSheetId="12" hidden="1">'[5]Area D 2011'!#REF!</definedName>
    <definedName name="_7__123Graph_CBUDG6_D_ESCRPR" localSheetId="35" hidden="1">'[5]Area D 2011'!#REF!</definedName>
    <definedName name="_7__123Graph_CBUDG6_D_ESCRPR" localSheetId="34" hidden="1">'[5]Area D 2011'!#REF!</definedName>
    <definedName name="_7__123Graph_CBUDG6_D_ESCRPR" localSheetId="13" hidden="1">'[5]Area D 2011'!#REF!</definedName>
    <definedName name="_7__123Graph_CBUDG6_D_ESCRPR" localSheetId="15" hidden="1">'[5]Area D 2011'!#REF!</definedName>
    <definedName name="_7__123Graph_CBUDG6_D_ESCRPR" localSheetId="1" hidden="1">'[5]Area D 2011'!#REF!</definedName>
    <definedName name="_7__123Graph_CBUDG6_D_ESCRPR" localSheetId="33" hidden="1">'[5]Area D 2011'!#REF!</definedName>
    <definedName name="_7__123Graph_CBUDG6_D_ESCRPR" localSheetId="32" hidden="1">'[5]Area D 2011'!#REF!</definedName>
    <definedName name="_7__123Graph_CBUDG6_D_ESCRPR" localSheetId="11" hidden="1">'[5]Area D 2011'!#REF!</definedName>
    <definedName name="_7__123Graph_CBUDG6_D_ESCRPR" localSheetId="17" hidden="1">'[5]Area D 2011'!#REF!</definedName>
    <definedName name="_7__123Graph_CBUDG6_D_ESCRPR" localSheetId="31" hidden="1">'[5]Area D 2011'!#REF!</definedName>
    <definedName name="_7__123Graph_CBUDG6_D_ESCRPR" localSheetId="30" hidden="1">'[5]Area D 2011'!#REF!</definedName>
    <definedName name="_7__123Graph_CBUDG6_D_ESCRPR" localSheetId="0" hidden="1">'[5]Area D 2011'!#REF!</definedName>
    <definedName name="_7__123Graph_CBUDG6_D_ESCRPR" hidden="1">'[5]Area D 2011'!#REF!</definedName>
    <definedName name="_7__123Graph_DBUDG6_D_ESCRPR" localSheetId="12" hidden="1">'[6]2012 Area AB BudgetSummary'!#REF!</definedName>
    <definedName name="_7__123Graph_DBUDG6_D_ESCRPR" localSheetId="35" hidden="1">'[6]2012 Area AB BudgetSummary'!#REF!</definedName>
    <definedName name="_7__123Graph_DBUDG6_D_ESCRPR" localSheetId="34" hidden="1">'[6]2012 Area AB BudgetSummary'!#REF!</definedName>
    <definedName name="_7__123Graph_DBUDG6_D_ESCRPR" localSheetId="13" hidden="1">'[6]2012 Area AB BudgetSummary'!#REF!</definedName>
    <definedName name="_7__123Graph_DBUDG6_D_ESCRPR" localSheetId="1" hidden="1">'[6]2012 Area AB BudgetSummary'!#REF!</definedName>
    <definedName name="_7__123Graph_DBUDG6_D_ESCRPR" localSheetId="33" hidden="1">'[6]2012 Area AB BudgetSummary'!#REF!</definedName>
    <definedName name="_7__123Graph_DBUDG6_D_ESCRPR" localSheetId="32" hidden="1">'[6]2012 Area AB BudgetSummary'!#REF!</definedName>
    <definedName name="_7__123Graph_DBUDG6_D_ESCRPR" localSheetId="31" hidden="1">'[6]2012 Area AB BudgetSummary'!#REF!</definedName>
    <definedName name="_7__123Graph_DBUDG6_D_ESCRPR" localSheetId="30" hidden="1">'[6]2012 Area AB BudgetSummary'!#REF!</definedName>
    <definedName name="_7__123Graph_DBUDG6_D_ESCRPR" localSheetId="0" hidden="1">'[6]2012 Area AB BudgetSummary'!#REF!</definedName>
    <definedName name="_7__123Graph_DBUDG6_D_ESCRPR" hidden="1">'[6]2012 Area AB BudgetSummary'!#REF!</definedName>
    <definedName name="_7__123Graph_XBUDG6_D_ESCRPR" hidden="1">[1]Quant!$D$5:$O$5</definedName>
    <definedName name="_8__123Graph_DBUDG6_D_ESCRPR" localSheetId="12" hidden="1">'[5]Area D 2011'!#REF!</definedName>
    <definedName name="_8__123Graph_DBUDG6_D_ESCRPR" localSheetId="35" hidden="1">'[5]Area D 2011'!#REF!</definedName>
    <definedName name="_8__123Graph_DBUDG6_D_ESCRPR" localSheetId="34" hidden="1">'[5]Area D 2011'!#REF!</definedName>
    <definedName name="_8__123Graph_DBUDG6_D_ESCRPR" localSheetId="13" hidden="1">'[5]Area D 2011'!#REF!</definedName>
    <definedName name="_8__123Graph_DBUDG6_D_ESCRPR" localSheetId="15" hidden="1">'[5]Area D 2011'!#REF!</definedName>
    <definedName name="_8__123Graph_DBUDG6_D_ESCRPR" localSheetId="1" hidden="1">'[5]Area D 2011'!#REF!</definedName>
    <definedName name="_8__123Graph_DBUDG6_D_ESCRPR" localSheetId="33" hidden="1">'[5]Area D 2011'!#REF!</definedName>
    <definedName name="_8__123Graph_DBUDG6_D_ESCRPR" localSheetId="32" hidden="1">'[5]Area D 2011'!#REF!</definedName>
    <definedName name="_8__123Graph_DBUDG6_D_ESCRPR" localSheetId="11" hidden="1">'[5]Area D 2011'!#REF!</definedName>
    <definedName name="_8__123Graph_DBUDG6_D_ESCRPR" localSheetId="17" hidden="1">'[5]Area D 2011'!#REF!</definedName>
    <definedName name="_8__123Graph_DBUDG6_D_ESCRPR" localSheetId="31" hidden="1">'[5]Area D 2011'!#REF!</definedName>
    <definedName name="_8__123Graph_DBUDG6_D_ESCRPR" localSheetId="30" hidden="1">'[5]Area D 2011'!#REF!</definedName>
    <definedName name="_8__123Graph_DBUDG6_D_ESCRPR" localSheetId="0" hidden="1">'[5]Area D 2011'!#REF!</definedName>
    <definedName name="_8__123Graph_DBUDG6_D_ESCRPR" hidden="1">'[5]Area D 2011'!#REF!</definedName>
    <definedName name="_8__123Graph_XBUDG6_Dtons_inv" hidden="1">[1]Quant!$D$5:$O$5</definedName>
    <definedName name="_C_._DOWN_TERM_">'[7]CST STD!'!#REF!</definedName>
    <definedName name="_DOWN___COUPON_">'[7]CST STD!'!#REF!</definedName>
    <definedName name="_END__DOWN__DOW">'[7]CST STD!'!#REF!</definedName>
    <definedName name="_Fill" localSheetId="12" hidden="1">#REF!</definedName>
    <definedName name="_Fill" localSheetId="14" hidden="1">#REF!</definedName>
    <definedName name="_Fill" localSheetId="35" hidden="1">#REF!</definedName>
    <definedName name="_Fill" localSheetId="34" hidden="1">#REF!</definedName>
    <definedName name="_Fill" localSheetId="13" hidden="1">#REF!</definedName>
    <definedName name="_Fill" localSheetId="1" hidden="1">#REF!</definedName>
    <definedName name="_Fill" localSheetId="33" hidden="1">#REF!</definedName>
    <definedName name="_Fill" localSheetId="32" hidden="1">#REF!</definedName>
    <definedName name="_Fill" localSheetId="11" hidden="1">#REF!</definedName>
    <definedName name="_Fill" localSheetId="31" hidden="1">#REF!</definedName>
    <definedName name="_Fill" localSheetId="30" hidden="1">#REF!</definedName>
    <definedName name="_Fill" localSheetId="29" hidden="1">#REF!</definedName>
    <definedName name="_Fill" localSheetId="0" hidden="1">#REF!</definedName>
    <definedName name="_Fill" hidden="1">#REF!</definedName>
    <definedName name="_xlnm._FilterDatabase" localSheetId="14" hidden="1">'2023 Sum Act Purch&amp;Consign (R)'!$A$13:$P$53</definedName>
    <definedName name="_GOTO_TABLE__PR">'[7]CST STD!'!#REF!</definedName>
    <definedName name="_HOME__GOTO_YIE">'[7]CST STD!'!#REF!</definedName>
    <definedName name="_Key1" localSheetId="12" hidden="1">#REF!</definedName>
    <definedName name="_Key1" localSheetId="14" hidden="1">#REF!</definedName>
    <definedName name="_Key1" localSheetId="35" hidden="1">#REF!</definedName>
    <definedName name="_Key1" localSheetId="34" hidden="1">#REF!</definedName>
    <definedName name="_Key1" localSheetId="13" hidden="1">#REF!</definedName>
    <definedName name="_Key1" localSheetId="1" hidden="1">#REF!</definedName>
    <definedName name="_Key1" localSheetId="33" hidden="1">#REF!</definedName>
    <definedName name="_Key1" localSheetId="32" hidden="1">#REF!</definedName>
    <definedName name="_Key1" localSheetId="11" hidden="1">#REF!</definedName>
    <definedName name="_Key1" localSheetId="17" hidden="1">#REF!</definedName>
    <definedName name="_Key1" localSheetId="31" hidden="1">#REF!</definedName>
    <definedName name="_Key1" localSheetId="30" hidden="1">#REF!</definedName>
    <definedName name="_Key1" localSheetId="29" hidden="1">#REF!</definedName>
    <definedName name="_Key1" localSheetId="0" hidden="1">#REF!</definedName>
    <definedName name="_Key1" hidden="1">#REF!</definedName>
    <definedName name="_Key2" localSheetId="12" hidden="1">#REF!</definedName>
    <definedName name="_Key2" localSheetId="14" hidden="1">#REF!</definedName>
    <definedName name="_Key2" localSheetId="35" hidden="1">#REF!</definedName>
    <definedName name="_Key2" localSheetId="34" hidden="1">#REF!</definedName>
    <definedName name="_Key2" localSheetId="13" hidden="1">#REF!</definedName>
    <definedName name="_Key2" localSheetId="1" hidden="1">#REF!</definedName>
    <definedName name="_Key2" localSheetId="33" hidden="1">#REF!</definedName>
    <definedName name="_Key2" localSheetId="11" hidden="1">#REF!</definedName>
    <definedName name="_Key2" localSheetId="31" hidden="1">#REF!</definedName>
    <definedName name="_Key2" localSheetId="30" hidden="1">#REF!</definedName>
    <definedName name="_Key2" localSheetId="29" hidden="1">#REF!</definedName>
    <definedName name="_Key2" localSheetId="0" hidden="1">#REF!</definedName>
    <definedName name="_Key2" hidden="1">#REF!</definedName>
    <definedName name="_LET_YIELD__IRR">'[7]CST STD!'!#REF!</definedName>
    <definedName name="_Order1" hidden="1">255</definedName>
    <definedName name="_Order2" hidden="1">255</definedName>
    <definedName name="_Parse_In" localSheetId="12" hidden="1">#REF!</definedName>
    <definedName name="_Parse_In" localSheetId="14" hidden="1">#REF!</definedName>
    <definedName name="_Parse_In" localSheetId="35" hidden="1">#REF!</definedName>
    <definedName name="_Parse_In" localSheetId="34" hidden="1">#REF!</definedName>
    <definedName name="_Parse_In" localSheetId="13" hidden="1">#REF!</definedName>
    <definedName name="_Parse_In" localSheetId="1" hidden="1">#REF!</definedName>
    <definedName name="_Parse_In" localSheetId="33" hidden="1">#REF!</definedName>
    <definedName name="_Parse_In" localSheetId="32" hidden="1">#REF!</definedName>
    <definedName name="_Parse_In" localSheetId="11" hidden="1">#REF!</definedName>
    <definedName name="_Parse_In" localSheetId="17" hidden="1">#REF!</definedName>
    <definedName name="_Parse_In" localSheetId="31" hidden="1">#REF!</definedName>
    <definedName name="_Parse_In" localSheetId="30" hidden="1">#REF!</definedName>
    <definedName name="_Parse_In" localSheetId="29" hidden="1">#REF!</definedName>
    <definedName name="_Parse_In" localSheetId="0" hidden="1">#REF!</definedName>
    <definedName name="_Parse_In" hidden="1">#REF!</definedName>
    <definedName name="_RECASHFLOWS_">'[7]CST STD!'!#REF!</definedName>
    <definedName name="_Regression_Int" hidden="1">1</definedName>
    <definedName name="_RNCCASHFLOWS__">'[7]CST STD!'!#REF!</definedName>
    <definedName name="_six6" localSheetId="12" hidden="1">{#N/A,#N/A,FALSE,"CRPT";#N/A,#N/A,FALSE,"TREND";#N/A,#N/A,FALSE,"%Curve"}</definedName>
    <definedName name="_six6" localSheetId="14" hidden="1">{#N/A,#N/A,FALSE,"CRPT";#N/A,#N/A,FALSE,"TREND";#N/A,#N/A,FALSE,"%Curve"}</definedName>
    <definedName name="_six6" localSheetId="35" hidden="1">{#N/A,#N/A,FALSE,"CRPT";#N/A,#N/A,FALSE,"TREND";#N/A,#N/A,FALSE,"%Curve"}</definedName>
    <definedName name="_six6" localSheetId="34" hidden="1">{#N/A,#N/A,FALSE,"CRPT";#N/A,#N/A,FALSE,"TREND";#N/A,#N/A,FALSE,"%Curve"}</definedName>
    <definedName name="_six6" localSheetId="13" hidden="1">{#N/A,#N/A,FALSE,"CRPT";#N/A,#N/A,FALSE,"TREND";#N/A,#N/A,FALSE,"%Curve"}</definedName>
    <definedName name="_six6" localSheetId="15" hidden="1">{#N/A,#N/A,FALSE,"CRPT";#N/A,#N/A,FALSE,"TREND";#N/A,#N/A,FALSE,"%Curve"}</definedName>
    <definedName name="_six6" localSheetId="1" hidden="1">{#N/A,#N/A,FALSE,"CRPT";#N/A,#N/A,FALSE,"TREND";#N/A,#N/A,FALSE,"%Curve"}</definedName>
    <definedName name="_six6" localSheetId="33" hidden="1">{#N/A,#N/A,FALSE,"CRPT";#N/A,#N/A,FALSE,"TREND";#N/A,#N/A,FALSE,"%Curve"}</definedName>
    <definedName name="_six6" localSheetId="32" hidden="1">{#N/A,#N/A,FALSE,"CRPT";#N/A,#N/A,FALSE,"TREND";#N/A,#N/A,FALSE,"%Curve"}</definedName>
    <definedName name="_six6" localSheetId="11" hidden="1">{#N/A,#N/A,FALSE,"CRPT";#N/A,#N/A,FALSE,"TREND";#N/A,#N/A,FALSE,"%Curve"}</definedName>
    <definedName name="_six6" localSheetId="17" hidden="1">{#N/A,#N/A,FALSE,"CRPT";#N/A,#N/A,FALSE,"TREND";#N/A,#N/A,FALSE,"%Curve"}</definedName>
    <definedName name="_six6" localSheetId="30" hidden="1">{#N/A,#N/A,FALSE,"CRPT";#N/A,#N/A,FALSE,"TREND";#N/A,#N/A,FALSE,"%Curve"}</definedName>
    <definedName name="_six6" localSheetId="29" hidden="1">{#N/A,#N/A,FALSE,"CRPT";#N/A,#N/A,FALSE,"TREND";#N/A,#N/A,FALSE,"%Curve"}</definedName>
    <definedName name="_six6" localSheetId="0" hidden="1">{#N/A,#N/A,FALSE,"CRPT";#N/A,#N/A,FALSE,"TREND";#N/A,#N/A,FALSE,"%Curve"}</definedName>
    <definedName name="_six6" hidden="1">{#N/A,#N/A,FALSE,"CRPT";#N/A,#N/A,FALSE,"TREND";#N/A,#N/A,FALSE,"%Curve"}</definedName>
    <definedName name="_WINDOWSOFF__PA">'[7]CST STD!'!#REF!</definedName>
    <definedName name="_www1" localSheetId="12" hidden="1">{#N/A,#N/A,FALSE,"schA"}</definedName>
    <definedName name="_www1" localSheetId="14" hidden="1">{#N/A,#N/A,FALSE,"schA"}</definedName>
    <definedName name="_www1" localSheetId="35" hidden="1">{#N/A,#N/A,FALSE,"schA"}</definedName>
    <definedName name="_www1" localSheetId="34" hidden="1">{#N/A,#N/A,FALSE,"schA"}</definedName>
    <definedName name="_www1" localSheetId="13" hidden="1">{#N/A,#N/A,FALSE,"schA"}</definedName>
    <definedName name="_www1" localSheetId="15" hidden="1">{#N/A,#N/A,FALSE,"schA"}</definedName>
    <definedName name="_www1" localSheetId="1" hidden="1">{#N/A,#N/A,FALSE,"schA"}</definedName>
    <definedName name="_www1" localSheetId="33" hidden="1">{#N/A,#N/A,FALSE,"schA"}</definedName>
    <definedName name="_www1" localSheetId="32" hidden="1">{#N/A,#N/A,FALSE,"schA"}</definedName>
    <definedName name="_www1" localSheetId="11" hidden="1">{#N/A,#N/A,FALSE,"schA"}</definedName>
    <definedName name="_www1" localSheetId="17" hidden="1">{#N/A,#N/A,FALSE,"schA"}</definedName>
    <definedName name="_www1" localSheetId="30" hidden="1">{#N/A,#N/A,FALSE,"schA"}</definedName>
    <definedName name="_www1" localSheetId="29" hidden="1">{#N/A,#N/A,FALSE,"schA"}</definedName>
    <definedName name="_www1" localSheetId="0" hidden="1">{#N/A,#N/A,FALSE,"schA"}</definedName>
    <definedName name="_www1" hidden="1">{#N/A,#N/A,FALSE,"schA"}</definedName>
    <definedName name="a" localSheetId="12" hidden="1">{#N/A,#N/A,FALSE,"Coversheet";#N/A,#N/A,FALSE,"QA"}</definedName>
    <definedName name="a" localSheetId="14" hidden="1">{#N/A,#N/A,FALSE,"Coversheet";#N/A,#N/A,FALSE,"QA"}</definedName>
    <definedName name="a" localSheetId="35" hidden="1">{#N/A,#N/A,FALSE,"Coversheet";#N/A,#N/A,FALSE,"QA"}</definedName>
    <definedName name="a" localSheetId="34" hidden="1">{#N/A,#N/A,FALSE,"Coversheet";#N/A,#N/A,FALSE,"QA"}</definedName>
    <definedName name="a" localSheetId="13" hidden="1">{#N/A,#N/A,FALSE,"Coversheet";#N/A,#N/A,FALSE,"QA"}</definedName>
    <definedName name="a" localSheetId="15" hidden="1">{#N/A,#N/A,FALSE,"Coversheet";#N/A,#N/A,FALSE,"QA"}</definedName>
    <definedName name="a" localSheetId="1" hidden="1">{#N/A,#N/A,FALSE,"Coversheet";#N/A,#N/A,FALSE,"QA"}</definedName>
    <definedName name="a" localSheetId="33" hidden="1">{#N/A,#N/A,FALSE,"Coversheet";#N/A,#N/A,FALSE,"QA"}</definedName>
    <definedName name="a" localSheetId="32" hidden="1">{#N/A,#N/A,FALSE,"Coversheet";#N/A,#N/A,FALSE,"QA"}</definedName>
    <definedName name="a" localSheetId="11" hidden="1">{#N/A,#N/A,FALSE,"Coversheet";#N/A,#N/A,FALSE,"QA"}</definedName>
    <definedName name="a" localSheetId="10">'[8]STD Cost'!#REF!</definedName>
    <definedName name="a" localSheetId="9">'[8]STD Cost'!#REF!</definedName>
    <definedName name="a" localSheetId="17" hidden="1">{#N/A,#N/A,FALSE,"Coversheet";#N/A,#N/A,FALSE,"QA"}</definedName>
    <definedName name="a" localSheetId="30" hidden="1">{#N/A,#N/A,FALSE,"Coversheet";#N/A,#N/A,FALSE,"QA"}</definedName>
    <definedName name="a" localSheetId="29" hidden="1">{#N/A,#N/A,FALSE,"Coversheet";#N/A,#N/A,FALSE,"QA"}</definedName>
    <definedName name="a" localSheetId="0" hidden="1">{#N/A,#N/A,FALSE,"Coversheet";#N/A,#N/A,FALSE,"QA"}</definedName>
    <definedName name="a" hidden="1">{#N/A,#N/A,FALSE,"Coversheet";#N/A,#N/A,FALSE,"QA"}</definedName>
    <definedName name="aaa" localSheetId="1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3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3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3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3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7"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3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29"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12" hidden="1">{#N/A,#N/A,FALSE,"Coversheet";#N/A,#N/A,FALSE,"QA"}</definedName>
    <definedName name="AAAAAAAAAAAAAA" localSheetId="14" hidden="1">{#N/A,#N/A,FALSE,"Coversheet";#N/A,#N/A,FALSE,"QA"}</definedName>
    <definedName name="AAAAAAAAAAAAAA" localSheetId="35" hidden="1">{#N/A,#N/A,FALSE,"Coversheet";#N/A,#N/A,FALSE,"QA"}</definedName>
    <definedName name="AAAAAAAAAAAAAA" localSheetId="34" hidden="1">{#N/A,#N/A,FALSE,"Coversheet";#N/A,#N/A,FALSE,"QA"}</definedName>
    <definedName name="AAAAAAAAAAAAAA" localSheetId="13" hidden="1">{#N/A,#N/A,FALSE,"Coversheet";#N/A,#N/A,FALSE,"QA"}</definedName>
    <definedName name="AAAAAAAAAAAAAA" localSheetId="15" hidden="1">{#N/A,#N/A,FALSE,"Coversheet";#N/A,#N/A,FALSE,"QA"}</definedName>
    <definedName name="AAAAAAAAAAAAAA" localSheetId="1" hidden="1">{#N/A,#N/A,FALSE,"Coversheet";#N/A,#N/A,FALSE,"QA"}</definedName>
    <definedName name="AAAAAAAAAAAAAA" localSheetId="33" hidden="1">{#N/A,#N/A,FALSE,"Coversheet";#N/A,#N/A,FALSE,"QA"}</definedName>
    <definedName name="AAAAAAAAAAAAAA" localSheetId="32" hidden="1">{#N/A,#N/A,FALSE,"Coversheet";#N/A,#N/A,FALSE,"QA"}</definedName>
    <definedName name="AAAAAAAAAAAAAA" localSheetId="11" hidden="1">{#N/A,#N/A,FALSE,"Coversheet";#N/A,#N/A,FALSE,"QA"}</definedName>
    <definedName name="AAAAAAAAAAAAAA" localSheetId="17" hidden="1">{#N/A,#N/A,FALSE,"Coversheet";#N/A,#N/A,FALSE,"QA"}</definedName>
    <definedName name="AAAAAAAAAAAAAA" localSheetId="30" hidden="1">{#N/A,#N/A,FALSE,"Coversheet";#N/A,#N/A,FALSE,"QA"}</definedName>
    <definedName name="AAAAAAAAAAAAAA" localSheetId="29" hidden="1">{#N/A,#N/A,FALSE,"Coversheet";#N/A,#N/A,FALSE,"QA"}</definedName>
    <definedName name="AAAAAAAAAAAAAA" localSheetId="0" hidden="1">{#N/A,#N/A,FALSE,"Coversheet";#N/A,#N/A,FALSE,"QA"}</definedName>
    <definedName name="AAAAAAAAAAAAAA" hidden="1">{#N/A,#N/A,FALSE,"Coversheet";#N/A,#N/A,FALSE,"QA"}</definedName>
    <definedName name="AccessDatabase" hidden="1">"I:\COMTREL\FINICLE\TradeSummary.mdb"</definedName>
    <definedName name="AS2DocOpenMode" hidden="1">"AS2DocumentEdit"</definedName>
    <definedName name="b" localSheetId="12" hidden="1">{#N/A,#N/A,FALSE,"Coversheet";#N/A,#N/A,FALSE,"QA"}</definedName>
    <definedName name="b" localSheetId="14" hidden="1">{#N/A,#N/A,FALSE,"Coversheet";#N/A,#N/A,FALSE,"QA"}</definedName>
    <definedName name="b" localSheetId="35" hidden="1">{#N/A,#N/A,FALSE,"Coversheet";#N/A,#N/A,FALSE,"QA"}</definedName>
    <definedName name="b" localSheetId="34" hidden="1">{#N/A,#N/A,FALSE,"Coversheet";#N/A,#N/A,FALSE,"QA"}</definedName>
    <definedName name="b" localSheetId="13" hidden="1">{#N/A,#N/A,FALSE,"Coversheet";#N/A,#N/A,FALSE,"QA"}</definedName>
    <definedName name="b" localSheetId="15" hidden="1">{#N/A,#N/A,FALSE,"Coversheet";#N/A,#N/A,FALSE,"QA"}</definedName>
    <definedName name="b" localSheetId="1" hidden="1">{#N/A,#N/A,FALSE,"Coversheet";#N/A,#N/A,FALSE,"QA"}</definedName>
    <definedName name="b" localSheetId="33" hidden="1">{#N/A,#N/A,FALSE,"Coversheet";#N/A,#N/A,FALSE,"QA"}</definedName>
    <definedName name="b" localSheetId="32" hidden="1">{#N/A,#N/A,FALSE,"Coversheet";#N/A,#N/A,FALSE,"QA"}</definedName>
    <definedName name="b" localSheetId="11" hidden="1">{#N/A,#N/A,FALSE,"Coversheet";#N/A,#N/A,FALSE,"QA"}</definedName>
    <definedName name="b" localSheetId="17" hidden="1">{#N/A,#N/A,FALSE,"Coversheet";#N/A,#N/A,FALSE,"QA"}</definedName>
    <definedName name="b" localSheetId="30" hidden="1">{#N/A,#N/A,FALSE,"Coversheet";#N/A,#N/A,FALSE,"QA"}</definedName>
    <definedName name="b" localSheetId="29" hidden="1">{#N/A,#N/A,FALSE,"Coversheet";#N/A,#N/A,FALSE,"QA"}</definedName>
    <definedName name="b" localSheetId="0" hidden="1">{#N/A,#N/A,FALSE,"Coversheet";#N/A,#N/A,FALSE,"QA"}</definedName>
    <definedName name="b" hidden="1">{#N/A,#N/A,FALSE,"Coversheet";#N/A,#N/A,FALSE,"QA"}</definedName>
    <definedName name="BL" localSheetId="12" hidden="1">{#N/A,#N/A,FALSE,"Cover Sheet";"Use of Equipment",#N/A,FALSE,"Area C";"Equipment Hours",#N/A,FALSE,"All";"Summary",#N/A,FALSE,"All"}</definedName>
    <definedName name="BL" localSheetId="14" hidden="1">{#N/A,#N/A,FALSE,"Cover Sheet";"Use of Equipment",#N/A,FALSE,"Area C";"Equipment Hours",#N/A,FALSE,"All";"Summary",#N/A,FALSE,"All"}</definedName>
    <definedName name="BL" localSheetId="35" hidden="1">{#N/A,#N/A,FALSE,"Cover Sheet";"Use of Equipment",#N/A,FALSE,"Area C";"Equipment Hours",#N/A,FALSE,"All";"Summary",#N/A,FALSE,"All"}</definedName>
    <definedName name="BL" localSheetId="34" hidden="1">{#N/A,#N/A,FALSE,"Cover Sheet";"Use of Equipment",#N/A,FALSE,"Area C";"Equipment Hours",#N/A,FALSE,"All";"Summary",#N/A,FALSE,"All"}</definedName>
    <definedName name="BL" localSheetId="13" hidden="1">{#N/A,#N/A,FALSE,"Cover Sheet";"Use of Equipment",#N/A,FALSE,"Area C";"Equipment Hours",#N/A,FALSE,"All";"Summary",#N/A,FALSE,"All"}</definedName>
    <definedName name="BL" localSheetId="15" hidden="1">{#N/A,#N/A,FALSE,"Cover Sheet";"Use of Equipment",#N/A,FALSE,"Area C";"Equipment Hours",#N/A,FALSE,"All";"Summary",#N/A,FALSE,"All"}</definedName>
    <definedName name="BL" localSheetId="1" hidden="1">{#N/A,#N/A,FALSE,"Cover Sheet";"Use of Equipment",#N/A,FALSE,"Area C";"Equipment Hours",#N/A,FALSE,"All";"Summary",#N/A,FALSE,"All"}</definedName>
    <definedName name="BL" localSheetId="33" hidden="1">{#N/A,#N/A,FALSE,"Cover Sheet";"Use of Equipment",#N/A,FALSE,"Area C";"Equipment Hours",#N/A,FALSE,"All";"Summary",#N/A,FALSE,"All"}</definedName>
    <definedName name="BL" localSheetId="32" hidden="1">{#N/A,#N/A,FALSE,"Cover Sheet";"Use of Equipment",#N/A,FALSE,"Area C";"Equipment Hours",#N/A,FALSE,"All";"Summary",#N/A,FALSE,"All"}</definedName>
    <definedName name="BL" localSheetId="11" hidden="1">{#N/A,#N/A,FALSE,"Cover Sheet";"Use of Equipment",#N/A,FALSE,"Area C";"Equipment Hours",#N/A,FALSE,"All";"Summary",#N/A,FALSE,"All"}</definedName>
    <definedName name="BL" localSheetId="17" hidden="1">{#N/A,#N/A,FALSE,"Cover Sheet";"Use of Equipment",#N/A,FALSE,"Area C";"Equipment Hours",#N/A,FALSE,"All";"Summary",#N/A,FALSE,"All"}</definedName>
    <definedName name="BL" localSheetId="30" hidden="1">{#N/A,#N/A,FALSE,"Cover Sheet";"Use of Equipment",#N/A,FALSE,"Area C";"Equipment Hours",#N/A,FALSE,"All";"Summary",#N/A,FALSE,"All"}</definedName>
    <definedName name="BL" localSheetId="29" hidden="1">{#N/A,#N/A,FALSE,"Cover Sheet";"Use of Equipment",#N/A,FALSE,"Area C";"Equipment Hours",#N/A,FALSE,"All";"Summary",#N/A,FALSE,"All"}</definedName>
    <definedName name="BL" localSheetId="0" hidden="1">{#N/A,#N/A,FALSE,"Cover Sheet";"Use of Equipment",#N/A,FALSE,"Area C";"Equipment Hours",#N/A,FALSE,"All";"Summary",#N/A,FALSE,"All"}</definedName>
    <definedName name="BL" hidden="1">{#N/A,#N/A,FALSE,"Cover Sheet";"Use of Equipment",#N/A,FALSE,"Area C";"Equipment Hours",#N/A,FALSE,"All";"Summary",#N/A,FALSE,"All"}</definedName>
    <definedName name="blet" localSheetId="12" hidden="1">{#N/A,#N/A,FALSE,"Cover Sheet";"Use of Equipment",#N/A,FALSE,"Area C";"Equipment Hours",#N/A,FALSE,"All";"Summary",#N/A,FALSE,"All"}</definedName>
    <definedName name="blet" localSheetId="14" hidden="1">{#N/A,#N/A,FALSE,"Cover Sheet";"Use of Equipment",#N/A,FALSE,"Area C";"Equipment Hours",#N/A,FALSE,"All";"Summary",#N/A,FALSE,"All"}</definedName>
    <definedName name="blet" localSheetId="35" hidden="1">{#N/A,#N/A,FALSE,"Cover Sheet";"Use of Equipment",#N/A,FALSE,"Area C";"Equipment Hours",#N/A,FALSE,"All";"Summary",#N/A,FALSE,"All"}</definedName>
    <definedName name="blet" localSheetId="34" hidden="1">{#N/A,#N/A,FALSE,"Cover Sheet";"Use of Equipment",#N/A,FALSE,"Area C";"Equipment Hours",#N/A,FALSE,"All";"Summary",#N/A,FALSE,"All"}</definedName>
    <definedName name="blet" localSheetId="13" hidden="1">{#N/A,#N/A,FALSE,"Cover Sheet";"Use of Equipment",#N/A,FALSE,"Area C";"Equipment Hours",#N/A,FALSE,"All";"Summary",#N/A,FALSE,"All"}</definedName>
    <definedName name="blet" localSheetId="15" hidden="1">{#N/A,#N/A,FALSE,"Cover Sheet";"Use of Equipment",#N/A,FALSE,"Area C";"Equipment Hours",#N/A,FALSE,"All";"Summary",#N/A,FALSE,"All"}</definedName>
    <definedName name="blet" localSheetId="1" hidden="1">{#N/A,#N/A,FALSE,"Cover Sheet";"Use of Equipment",#N/A,FALSE,"Area C";"Equipment Hours",#N/A,FALSE,"All";"Summary",#N/A,FALSE,"All"}</definedName>
    <definedName name="blet" localSheetId="33" hidden="1">{#N/A,#N/A,FALSE,"Cover Sheet";"Use of Equipment",#N/A,FALSE,"Area C";"Equipment Hours",#N/A,FALSE,"All";"Summary",#N/A,FALSE,"All"}</definedName>
    <definedName name="blet" localSheetId="32" hidden="1">{#N/A,#N/A,FALSE,"Cover Sheet";"Use of Equipment",#N/A,FALSE,"Area C";"Equipment Hours",#N/A,FALSE,"All";"Summary",#N/A,FALSE,"All"}</definedName>
    <definedName name="blet" localSheetId="11" hidden="1">{#N/A,#N/A,FALSE,"Cover Sheet";"Use of Equipment",#N/A,FALSE,"Area C";"Equipment Hours",#N/A,FALSE,"All";"Summary",#N/A,FALSE,"All"}</definedName>
    <definedName name="blet" localSheetId="17" hidden="1">{#N/A,#N/A,FALSE,"Cover Sheet";"Use of Equipment",#N/A,FALSE,"Area C";"Equipment Hours",#N/A,FALSE,"All";"Summary",#N/A,FALSE,"All"}</definedName>
    <definedName name="blet" localSheetId="30" hidden="1">{#N/A,#N/A,FALSE,"Cover Sheet";"Use of Equipment",#N/A,FALSE,"Area C";"Equipment Hours",#N/A,FALSE,"All";"Summary",#N/A,FALSE,"All"}</definedName>
    <definedName name="blet" localSheetId="29" hidden="1">{#N/A,#N/A,FALSE,"Cover Sheet";"Use of Equipment",#N/A,FALSE,"Area C";"Equipment Hours",#N/A,FALSE,"All";"Summary",#N/A,FALSE,"All"}</definedName>
    <definedName name="blet" localSheetId="0" hidden="1">{#N/A,#N/A,FALSE,"Cover Sheet";"Use of Equipment",#N/A,FALSE,"Area C";"Equipment Hours",#N/A,FALSE,"All";"Summary",#N/A,FALSE,"All"}</definedName>
    <definedName name="blet" hidden="1">{#N/A,#N/A,FALSE,"Cover Sheet";"Use of Equipment",#N/A,FALSE,"Area C";"Equipment Hours",#N/A,FALSE,"All";"Summary",#N/A,FALSE,"All"}</definedName>
    <definedName name="bleth" localSheetId="12" hidden="1">{#N/A,#N/A,FALSE,"Cover Sheet";"Use of Equipment",#N/A,FALSE,"Area C";"Equipment Hours",#N/A,FALSE,"All";"Summary",#N/A,FALSE,"All"}</definedName>
    <definedName name="bleth" localSheetId="14" hidden="1">{#N/A,#N/A,FALSE,"Cover Sheet";"Use of Equipment",#N/A,FALSE,"Area C";"Equipment Hours",#N/A,FALSE,"All";"Summary",#N/A,FALSE,"All"}</definedName>
    <definedName name="bleth" localSheetId="35" hidden="1">{#N/A,#N/A,FALSE,"Cover Sheet";"Use of Equipment",#N/A,FALSE,"Area C";"Equipment Hours",#N/A,FALSE,"All";"Summary",#N/A,FALSE,"All"}</definedName>
    <definedName name="bleth" localSheetId="34" hidden="1">{#N/A,#N/A,FALSE,"Cover Sheet";"Use of Equipment",#N/A,FALSE,"Area C";"Equipment Hours",#N/A,FALSE,"All";"Summary",#N/A,FALSE,"All"}</definedName>
    <definedName name="bleth" localSheetId="13" hidden="1">{#N/A,#N/A,FALSE,"Cover Sheet";"Use of Equipment",#N/A,FALSE,"Area C";"Equipment Hours",#N/A,FALSE,"All";"Summary",#N/A,FALSE,"All"}</definedName>
    <definedName name="bleth" localSheetId="15" hidden="1">{#N/A,#N/A,FALSE,"Cover Sheet";"Use of Equipment",#N/A,FALSE,"Area C";"Equipment Hours",#N/A,FALSE,"All";"Summary",#N/A,FALSE,"All"}</definedName>
    <definedName name="bleth" localSheetId="1" hidden="1">{#N/A,#N/A,FALSE,"Cover Sheet";"Use of Equipment",#N/A,FALSE,"Area C";"Equipment Hours",#N/A,FALSE,"All";"Summary",#N/A,FALSE,"All"}</definedName>
    <definedName name="bleth" localSheetId="33" hidden="1">{#N/A,#N/A,FALSE,"Cover Sheet";"Use of Equipment",#N/A,FALSE,"Area C";"Equipment Hours",#N/A,FALSE,"All";"Summary",#N/A,FALSE,"All"}</definedName>
    <definedName name="bleth" localSheetId="32" hidden="1">{#N/A,#N/A,FALSE,"Cover Sheet";"Use of Equipment",#N/A,FALSE,"Area C";"Equipment Hours",#N/A,FALSE,"All";"Summary",#N/A,FALSE,"All"}</definedName>
    <definedName name="bleth" localSheetId="11" hidden="1">{#N/A,#N/A,FALSE,"Cover Sheet";"Use of Equipment",#N/A,FALSE,"Area C";"Equipment Hours",#N/A,FALSE,"All";"Summary",#N/A,FALSE,"All"}</definedName>
    <definedName name="bleth" localSheetId="17" hidden="1">{#N/A,#N/A,FALSE,"Cover Sheet";"Use of Equipment",#N/A,FALSE,"Area C";"Equipment Hours",#N/A,FALSE,"All";"Summary",#N/A,FALSE,"All"}</definedName>
    <definedName name="bleth" localSheetId="30" hidden="1">{#N/A,#N/A,FALSE,"Cover Sheet";"Use of Equipment",#N/A,FALSE,"Area C";"Equipment Hours",#N/A,FALSE,"All";"Summary",#N/A,FALSE,"All"}</definedName>
    <definedName name="bleth" localSheetId="29" hidden="1">{#N/A,#N/A,FALSE,"Cover Sheet";"Use of Equipment",#N/A,FALSE,"Area C";"Equipment Hours",#N/A,FALSE,"All";"Summary",#N/A,FALSE,"All"}</definedName>
    <definedName name="bleth" localSheetId="0" hidden="1">{#N/A,#N/A,FALSE,"Cover Sheet";"Use of Equipment",#N/A,FALSE,"Area C";"Equipment Hours",#N/A,FALSE,"All";"Summary",#N/A,FALSE,"All"}</definedName>
    <definedName name="bleth" hidden="1">{#N/A,#N/A,FALSE,"Cover Sheet";"Use of Equipment",#N/A,FALSE,"Area C";"Equipment Hours",#N/A,FALSE,"All";"Summary",#N/A,FALSE,"All"}</definedName>
    <definedName name="CASHFLOWS">'[7]CST STD!'!#REF!</definedName>
    <definedName name="CBWorkbookPriority" hidden="1">-2060790043</definedName>
    <definedName name="Company">'[9]Named Ranges G'!$B$2</definedName>
    <definedName name="_xlnm.Database">#REF!</definedName>
    <definedName name="DELETE01" localSheetId="12" hidden="1">{#N/A,#N/A,FALSE,"Coversheet";#N/A,#N/A,FALSE,"QA"}</definedName>
    <definedName name="DELETE01" localSheetId="14" hidden="1">{#N/A,#N/A,FALSE,"Coversheet";#N/A,#N/A,FALSE,"QA"}</definedName>
    <definedName name="DELETE01" localSheetId="35" hidden="1">{#N/A,#N/A,FALSE,"Coversheet";#N/A,#N/A,FALSE,"QA"}</definedName>
    <definedName name="DELETE01" localSheetId="34" hidden="1">{#N/A,#N/A,FALSE,"Coversheet";#N/A,#N/A,FALSE,"QA"}</definedName>
    <definedName name="DELETE01" localSheetId="13" hidden="1">{#N/A,#N/A,FALSE,"Coversheet";#N/A,#N/A,FALSE,"QA"}</definedName>
    <definedName name="DELETE01" localSheetId="15" hidden="1">{#N/A,#N/A,FALSE,"Coversheet";#N/A,#N/A,FALSE,"QA"}</definedName>
    <definedName name="DELETE01" localSheetId="1" hidden="1">{#N/A,#N/A,FALSE,"Coversheet";#N/A,#N/A,FALSE,"QA"}</definedName>
    <definedName name="DELETE01" localSheetId="33" hidden="1">{#N/A,#N/A,FALSE,"Coversheet";#N/A,#N/A,FALSE,"QA"}</definedName>
    <definedName name="DELETE01" localSheetId="32" hidden="1">{#N/A,#N/A,FALSE,"Coversheet";#N/A,#N/A,FALSE,"QA"}</definedName>
    <definedName name="DELETE01" localSheetId="11" hidden="1">{#N/A,#N/A,FALSE,"Coversheet";#N/A,#N/A,FALSE,"QA"}</definedName>
    <definedName name="DELETE01" localSheetId="17" hidden="1">{#N/A,#N/A,FALSE,"Coversheet";#N/A,#N/A,FALSE,"QA"}</definedName>
    <definedName name="DELETE01" localSheetId="30" hidden="1">{#N/A,#N/A,FALSE,"Coversheet";#N/A,#N/A,FALSE,"QA"}</definedName>
    <definedName name="DELETE01" localSheetId="29" hidden="1">{#N/A,#N/A,FALSE,"Coversheet";#N/A,#N/A,FALSE,"QA"}</definedName>
    <definedName name="DELETE01" localSheetId="0" hidden="1">{#N/A,#N/A,FALSE,"Coversheet";#N/A,#N/A,FALSE,"QA"}</definedName>
    <definedName name="DELETE01" hidden="1">{#N/A,#N/A,FALSE,"Coversheet";#N/A,#N/A,FALSE,"QA"}</definedName>
    <definedName name="DELETE02" localSheetId="12" hidden="1">{#N/A,#N/A,FALSE,"Schedule F";#N/A,#N/A,FALSE,"Schedule G"}</definedName>
    <definedName name="DELETE02" localSheetId="14" hidden="1">{#N/A,#N/A,FALSE,"Schedule F";#N/A,#N/A,FALSE,"Schedule G"}</definedName>
    <definedName name="DELETE02" localSheetId="35" hidden="1">{#N/A,#N/A,FALSE,"Schedule F";#N/A,#N/A,FALSE,"Schedule G"}</definedName>
    <definedName name="DELETE02" localSheetId="34" hidden="1">{#N/A,#N/A,FALSE,"Schedule F";#N/A,#N/A,FALSE,"Schedule G"}</definedName>
    <definedName name="DELETE02" localSheetId="13" hidden="1">{#N/A,#N/A,FALSE,"Schedule F";#N/A,#N/A,FALSE,"Schedule G"}</definedName>
    <definedName name="DELETE02" localSheetId="15" hidden="1">{#N/A,#N/A,FALSE,"Schedule F";#N/A,#N/A,FALSE,"Schedule G"}</definedName>
    <definedName name="DELETE02" localSheetId="1" hidden="1">{#N/A,#N/A,FALSE,"Schedule F";#N/A,#N/A,FALSE,"Schedule G"}</definedName>
    <definedName name="DELETE02" localSheetId="33" hidden="1">{#N/A,#N/A,FALSE,"Schedule F";#N/A,#N/A,FALSE,"Schedule G"}</definedName>
    <definedName name="DELETE02" localSheetId="32" hidden="1">{#N/A,#N/A,FALSE,"Schedule F";#N/A,#N/A,FALSE,"Schedule G"}</definedName>
    <definedName name="DELETE02" localSheetId="11" hidden="1">{#N/A,#N/A,FALSE,"Schedule F";#N/A,#N/A,FALSE,"Schedule G"}</definedName>
    <definedName name="DELETE02" localSheetId="17" hidden="1">{#N/A,#N/A,FALSE,"Schedule F";#N/A,#N/A,FALSE,"Schedule G"}</definedName>
    <definedName name="DELETE02" localSheetId="30" hidden="1">{#N/A,#N/A,FALSE,"Schedule F";#N/A,#N/A,FALSE,"Schedule G"}</definedName>
    <definedName name="DELETE02" localSheetId="29" hidden="1">{#N/A,#N/A,FALSE,"Schedule F";#N/A,#N/A,FALSE,"Schedule G"}</definedName>
    <definedName name="DELETE02" localSheetId="0" hidden="1">{#N/A,#N/A,FALSE,"Schedule F";#N/A,#N/A,FALSE,"Schedule G"}</definedName>
    <definedName name="DELETE02" hidden="1">{#N/A,#N/A,FALSE,"Schedule F";#N/A,#N/A,FALSE,"Schedule G"}</definedName>
    <definedName name="Delete06" localSheetId="12" hidden="1">{#N/A,#N/A,FALSE,"Coversheet";#N/A,#N/A,FALSE,"QA"}</definedName>
    <definedName name="Delete06" localSheetId="14" hidden="1">{#N/A,#N/A,FALSE,"Coversheet";#N/A,#N/A,FALSE,"QA"}</definedName>
    <definedName name="Delete06" localSheetId="35" hidden="1">{#N/A,#N/A,FALSE,"Coversheet";#N/A,#N/A,FALSE,"QA"}</definedName>
    <definedName name="Delete06" localSheetId="34" hidden="1">{#N/A,#N/A,FALSE,"Coversheet";#N/A,#N/A,FALSE,"QA"}</definedName>
    <definedName name="Delete06" localSheetId="13" hidden="1">{#N/A,#N/A,FALSE,"Coversheet";#N/A,#N/A,FALSE,"QA"}</definedName>
    <definedName name="Delete06" localSheetId="15" hidden="1">{#N/A,#N/A,FALSE,"Coversheet";#N/A,#N/A,FALSE,"QA"}</definedName>
    <definedName name="Delete06" localSheetId="1" hidden="1">{#N/A,#N/A,FALSE,"Coversheet";#N/A,#N/A,FALSE,"QA"}</definedName>
    <definedName name="Delete06" localSheetId="33" hidden="1">{#N/A,#N/A,FALSE,"Coversheet";#N/A,#N/A,FALSE,"QA"}</definedName>
    <definedName name="Delete06" localSheetId="32" hidden="1">{#N/A,#N/A,FALSE,"Coversheet";#N/A,#N/A,FALSE,"QA"}</definedName>
    <definedName name="Delete06" localSheetId="11" hidden="1">{#N/A,#N/A,FALSE,"Coversheet";#N/A,#N/A,FALSE,"QA"}</definedName>
    <definedName name="Delete06" localSheetId="17" hidden="1">{#N/A,#N/A,FALSE,"Coversheet";#N/A,#N/A,FALSE,"QA"}</definedName>
    <definedName name="Delete06" localSheetId="30" hidden="1">{#N/A,#N/A,FALSE,"Coversheet";#N/A,#N/A,FALSE,"QA"}</definedName>
    <definedName name="Delete06" localSheetId="29" hidden="1">{#N/A,#N/A,FALSE,"Coversheet";#N/A,#N/A,FALSE,"QA"}</definedName>
    <definedName name="Delete06" localSheetId="0" hidden="1">{#N/A,#N/A,FALSE,"Coversheet";#N/A,#N/A,FALSE,"QA"}</definedName>
    <definedName name="Delete06" hidden="1">{#N/A,#N/A,FALSE,"Coversheet";#N/A,#N/A,FALSE,"QA"}</definedName>
    <definedName name="Delete09" localSheetId="12" hidden="1">{#N/A,#N/A,FALSE,"Coversheet";#N/A,#N/A,FALSE,"QA"}</definedName>
    <definedName name="Delete09" localSheetId="14" hidden="1">{#N/A,#N/A,FALSE,"Coversheet";#N/A,#N/A,FALSE,"QA"}</definedName>
    <definedName name="Delete09" localSheetId="35" hidden="1">{#N/A,#N/A,FALSE,"Coversheet";#N/A,#N/A,FALSE,"QA"}</definedName>
    <definedName name="Delete09" localSheetId="34" hidden="1">{#N/A,#N/A,FALSE,"Coversheet";#N/A,#N/A,FALSE,"QA"}</definedName>
    <definedName name="Delete09" localSheetId="13" hidden="1">{#N/A,#N/A,FALSE,"Coversheet";#N/A,#N/A,FALSE,"QA"}</definedName>
    <definedName name="Delete09" localSheetId="15" hidden="1">{#N/A,#N/A,FALSE,"Coversheet";#N/A,#N/A,FALSE,"QA"}</definedName>
    <definedName name="Delete09" localSheetId="1" hidden="1">{#N/A,#N/A,FALSE,"Coversheet";#N/A,#N/A,FALSE,"QA"}</definedName>
    <definedName name="Delete09" localSheetId="33" hidden="1">{#N/A,#N/A,FALSE,"Coversheet";#N/A,#N/A,FALSE,"QA"}</definedName>
    <definedName name="Delete09" localSheetId="32" hidden="1">{#N/A,#N/A,FALSE,"Coversheet";#N/A,#N/A,FALSE,"QA"}</definedName>
    <definedName name="Delete09" localSheetId="11" hidden="1">{#N/A,#N/A,FALSE,"Coversheet";#N/A,#N/A,FALSE,"QA"}</definedName>
    <definedName name="Delete09" localSheetId="17" hidden="1">{#N/A,#N/A,FALSE,"Coversheet";#N/A,#N/A,FALSE,"QA"}</definedName>
    <definedName name="Delete09" localSheetId="30" hidden="1">{#N/A,#N/A,FALSE,"Coversheet";#N/A,#N/A,FALSE,"QA"}</definedName>
    <definedName name="Delete09" localSheetId="29" hidden="1">{#N/A,#N/A,FALSE,"Coversheet";#N/A,#N/A,FALSE,"QA"}</definedName>
    <definedName name="Delete09" localSheetId="0" hidden="1">{#N/A,#N/A,FALSE,"Coversheet";#N/A,#N/A,FALSE,"QA"}</definedName>
    <definedName name="Delete09" hidden="1">{#N/A,#N/A,FALSE,"Coversheet";#N/A,#N/A,FALSE,"QA"}</definedName>
    <definedName name="Delete1" localSheetId="12" hidden="1">{#N/A,#N/A,FALSE,"Coversheet";#N/A,#N/A,FALSE,"QA"}</definedName>
    <definedName name="Delete1" localSheetId="14" hidden="1">{#N/A,#N/A,FALSE,"Coversheet";#N/A,#N/A,FALSE,"QA"}</definedName>
    <definedName name="Delete1" localSheetId="35" hidden="1">{#N/A,#N/A,FALSE,"Coversheet";#N/A,#N/A,FALSE,"QA"}</definedName>
    <definedName name="Delete1" localSheetId="34" hidden="1">{#N/A,#N/A,FALSE,"Coversheet";#N/A,#N/A,FALSE,"QA"}</definedName>
    <definedName name="Delete1" localSheetId="13" hidden="1">{#N/A,#N/A,FALSE,"Coversheet";#N/A,#N/A,FALSE,"QA"}</definedName>
    <definedName name="Delete1" localSheetId="15" hidden="1">{#N/A,#N/A,FALSE,"Coversheet";#N/A,#N/A,FALSE,"QA"}</definedName>
    <definedName name="Delete1" localSheetId="1" hidden="1">{#N/A,#N/A,FALSE,"Coversheet";#N/A,#N/A,FALSE,"QA"}</definedName>
    <definedName name="Delete1" localSheetId="33" hidden="1">{#N/A,#N/A,FALSE,"Coversheet";#N/A,#N/A,FALSE,"QA"}</definedName>
    <definedName name="Delete1" localSheetId="32" hidden="1">{#N/A,#N/A,FALSE,"Coversheet";#N/A,#N/A,FALSE,"QA"}</definedName>
    <definedName name="Delete1" localSheetId="11" hidden="1">{#N/A,#N/A,FALSE,"Coversheet";#N/A,#N/A,FALSE,"QA"}</definedName>
    <definedName name="Delete1" localSheetId="17" hidden="1">{#N/A,#N/A,FALSE,"Coversheet";#N/A,#N/A,FALSE,"QA"}</definedName>
    <definedName name="Delete1" localSheetId="30" hidden="1">{#N/A,#N/A,FALSE,"Coversheet";#N/A,#N/A,FALSE,"QA"}</definedName>
    <definedName name="Delete1" localSheetId="29" hidden="1">{#N/A,#N/A,FALSE,"Coversheet";#N/A,#N/A,FALSE,"QA"}</definedName>
    <definedName name="Delete1" localSheetId="0" hidden="1">{#N/A,#N/A,FALSE,"Coversheet";#N/A,#N/A,FALSE,"QA"}</definedName>
    <definedName name="Delete1" hidden="1">{#N/A,#N/A,FALSE,"Coversheet";#N/A,#N/A,FALSE,"QA"}</definedName>
    <definedName name="Delete10" localSheetId="12" hidden="1">{#N/A,#N/A,FALSE,"Schedule F";#N/A,#N/A,FALSE,"Schedule G"}</definedName>
    <definedName name="Delete10" localSheetId="14" hidden="1">{#N/A,#N/A,FALSE,"Schedule F";#N/A,#N/A,FALSE,"Schedule G"}</definedName>
    <definedName name="Delete10" localSheetId="35" hidden="1">{#N/A,#N/A,FALSE,"Schedule F";#N/A,#N/A,FALSE,"Schedule G"}</definedName>
    <definedName name="Delete10" localSheetId="34" hidden="1">{#N/A,#N/A,FALSE,"Schedule F";#N/A,#N/A,FALSE,"Schedule G"}</definedName>
    <definedName name="Delete10" localSheetId="13" hidden="1">{#N/A,#N/A,FALSE,"Schedule F";#N/A,#N/A,FALSE,"Schedule G"}</definedName>
    <definedName name="Delete10" localSheetId="15" hidden="1">{#N/A,#N/A,FALSE,"Schedule F";#N/A,#N/A,FALSE,"Schedule G"}</definedName>
    <definedName name="Delete10" localSheetId="1" hidden="1">{#N/A,#N/A,FALSE,"Schedule F";#N/A,#N/A,FALSE,"Schedule G"}</definedName>
    <definedName name="Delete10" localSheetId="33" hidden="1">{#N/A,#N/A,FALSE,"Schedule F";#N/A,#N/A,FALSE,"Schedule G"}</definedName>
    <definedName name="Delete10" localSheetId="32" hidden="1">{#N/A,#N/A,FALSE,"Schedule F";#N/A,#N/A,FALSE,"Schedule G"}</definedName>
    <definedName name="Delete10" localSheetId="11" hidden="1">{#N/A,#N/A,FALSE,"Schedule F";#N/A,#N/A,FALSE,"Schedule G"}</definedName>
    <definedName name="Delete10" localSheetId="17" hidden="1">{#N/A,#N/A,FALSE,"Schedule F";#N/A,#N/A,FALSE,"Schedule G"}</definedName>
    <definedName name="Delete10" localSheetId="30" hidden="1">{#N/A,#N/A,FALSE,"Schedule F";#N/A,#N/A,FALSE,"Schedule G"}</definedName>
    <definedName name="Delete10" localSheetId="29" hidden="1">{#N/A,#N/A,FALSE,"Schedule F";#N/A,#N/A,FALSE,"Schedule G"}</definedName>
    <definedName name="Delete10" localSheetId="0" hidden="1">{#N/A,#N/A,FALSE,"Schedule F";#N/A,#N/A,FALSE,"Schedule G"}</definedName>
    <definedName name="Delete10" hidden="1">{#N/A,#N/A,FALSE,"Schedule F";#N/A,#N/A,FALSE,"Schedule G"}</definedName>
    <definedName name="Delete21" localSheetId="12" hidden="1">{#N/A,#N/A,FALSE,"Coversheet";#N/A,#N/A,FALSE,"QA"}</definedName>
    <definedName name="Delete21" localSheetId="14" hidden="1">{#N/A,#N/A,FALSE,"Coversheet";#N/A,#N/A,FALSE,"QA"}</definedName>
    <definedName name="Delete21" localSheetId="35" hidden="1">{#N/A,#N/A,FALSE,"Coversheet";#N/A,#N/A,FALSE,"QA"}</definedName>
    <definedName name="Delete21" localSheetId="34" hidden="1">{#N/A,#N/A,FALSE,"Coversheet";#N/A,#N/A,FALSE,"QA"}</definedName>
    <definedName name="Delete21" localSheetId="13" hidden="1">{#N/A,#N/A,FALSE,"Coversheet";#N/A,#N/A,FALSE,"QA"}</definedName>
    <definedName name="Delete21" localSheetId="15" hidden="1">{#N/A,#N/A,FALSE,"Coversheet";#N/A,#N/A,FALSE,"QA"}</definedName>
    <definedName name="Delete21" localSheetId="1" hidden="1">{#N/A,#N/A,FALSE,"Coversheet";#N/A,#N/A,FALSE,"QA"}</definedName>
    <definedName name="Delete21" localSheetId="33" hidden="1">{#N/A,#N/A,FALSE,"Coversheet";#N/A,#N/A,FALSE,"QA"}</definedName>
    <definedName name="Delete21" localSheetId="32" hidden="1">{#N/A,#N/A,FALSE,"Coversheet";#N/A,#N/A,FALSE,"QA"}</definedName>
    <definedName name="Delete21" localSheetId="11" hidden="1">{#N/A,#N/A,FALSE,"Coversheet";#N/A,#N/A,FALSE,"QA"}</definedName>
    <definedName name="Delete21" localSheetId="17" hidden="1">{#N/A,#N/A,FALSE,"Coversheet";#N/A,#N/A,FALSE,"QA"}</definedName>
    <definedName name="Delete21" localSheetId="30" hidden="1">{#N/A,#N/A,FALSE,"Coversheet";#N/A,#N/A,FALSE,"QA"}</definedName>
    <definedName name="Delete21" localSheetId="29" hidden="1">{#N/A,#N/A,FALSE,"Coversheet";#N/A,#N/A,FALSE,"QA"}</definedName>
    <definedName name="Delete21" localSheetId="0" hidden="1">{#N/A,#N/A,FALSE,"Coversheet";#N/A,#N/A,FALSE,"QA"}</definedName>
    <definedName name="Delete21" hidden="1">{#N/A,#N/A,FALSE,"Coversheet";#N/A,#N/A,FALSE,"QA"}</definedName>
    <definedName name="DFIT" localSheetId="12" hidden="1">{#N/A,#N/A,FALSE,"Coversheet";#N/A,#N/A,FALSE,"QA"}</definedName>
    <definedName name="DFIT" localSheetId="14" hidden="1">{#N/A,#N/A,FALSE,"Coversheet";#N/A,#N/A,FALSE,"QA"}</definedName>
    <definedName name="DFIT" localSheetId="35" hidden="1">{#N/A,#N/A,FALSE,"Coversheet";#N/A,#N/A,FALSE,"QA"}</definedName>
    <definedName name="DFIT" localSheetId="34" hidden="1">{#N/A,#N/A,FALSE,"Coversheet";#N/A,#N/A,FALSE,"QA"}</definedName>
    <definedName name="DFIT" localSheetId="13" hidden="1">{#N/A,#N/A,FALSE,"Coversheet";#N/A,#N/A,FALSE,"QA"}</definedName>
    <definedName name="DFIT" localSheetId="15" hidden="1">{#N/A,#N/A,FALSE,"Coversheet";#N/A,#N/A,FALSE,"QA"}</definedName>
    <definedName name="DFIT" localSheetId="1" hidden="1">{#N/A,#N/A,FALSE,"Coversheet";#N/A,#N/A,FALSE,"QA"}</definedName>
    <definedName name="DFIT" localSheetId="33" hidden="1">{#N/A,#N/A,FALSE,"Coversheet";#N/A,#N/A,FALSE,"QA"}</definedName>
    <definedName name="DFIT" localSheetId="32" hidden="1">{#N/A,#N/A,FALSE,"Coversheet";#N/A,#N/A,FALSE,"QA"}</definedName>
    <definedName name="DFIT" localSheetId="11" hidden="1">{#N/A,#N/A,FALSE,"Coversheet";#N/A,#N/A,FALSE,"QA"}</definedName>
    <definedName name="DFIT" localSheetId="17" hidden="1">{#N/A,#N/A,FALSE,"Coversheet";#N/A,#N/A,FALSE,"QA"}</definedName>
    <definedName name="DFIT" localSheetId="30" hidden="1">{#N/A,#N/A,FALSE,"Coversheet";#N/A,#N/A,FALSE,"QA"}</definedName>
    <definedName name="DFIT" localSheetId="29" hidden="1">{#N/A,#N/A,FALSE,"Coversheet";#N/A,#N/A,FALSE,"QA"}</definedName>
    <definedName name="DFIT" localSheetId="0" hidden="1">{#N/A,#N/A,FALSE,"Coversheet";#N/A,#N/A,FALSE,"QA"}</definedName>
    <definedName name="DFIT" hidden="1">{#N/A,#N/A,FALSE,"Coversheet";#N/A,#N/A,FALSE,"QA"}</definedName>
    <definedName name="ee" localSheetId="12" hidden="1">{#N/A,#N/A,FALSE,"Month ";#N/A,#N/A,FALSE,"YTD";#N/A,#N/A,FALSE,"12 mo ended"}</definedName>
    <definedName name="ee" localSheetId="14" hidden="1">{#N/A,#N/A,FALSE,"Month ";#N/A,#N/A,FALSE,"YTD";#N/A,#N/A,FALSE,"12 mo ended"}</definedName>
    <definedName name="ee" localSheetId="35" hidden="1">{#N/A,#N/A,FALSE,"Month ";#N/A,#N/A,FALSE,"YTD";#N/A,#N/A,FALSE,"12 mo ended"}</definedName>
    <definedName name="ee" localSheetId="34" hidden="1">{#N/A,#N/A,FALSE,"Month ";#N/A,#N/A,FALSE,"YTD";#N/A,#N/A,FALSE,"12 mo ended"}</definedName>
    <definedName name="ee" localSheetId="13" hidden="1">{#N/A,#N/A,FALSE,"Month ";#N/A,#N/A,FALSE,"YTD";#N/A,#N/A,FALSE,"12 mo ended"}</definedName>
    <definedName name="ee" localSheetId="15" hidden="1">{#N/A,#N/A,FALSE,"Month ";#N/A,#N/A,FALSE,"YTD";#N/A,#N/A,FALSE,"12 mo ended"}</definedName>
    <definedName name="ee" localSheetId="1" hidden="1">{#N/A,#N/A,FALSE,"Month ";#N/A,#N/A,FALSE,"YTD";#N/A,#N/A,FALSE,"12 mo ended"}</definedName>
    <definedName name="ee" localSheetId="33" hidden="1">{#N/A,#N/A,FALSE,"Month ";#N/A,#N/A,FALSE,"YTD";#N/A,#N/A,FALSE,"12 mo ended"}</definedName>
    <definedName name="ee" localSheetId="32" hidden="1">{#N/A,#N/A,FALSE,"Month ";#N/A,#N/A,FALSE,"YTD";#N/A,#N/A,FALSE,"12 mo ended"}</definedName>
    <definedName name="ee" localSheetId="11" hidden="1">{#N/A,#N/A,FALSE,"Month ";#N/A,#N/A,FALSE,"YTD";#N/A,#N/A,FALSE,"12 mo ended"}</definedName>
    <definedName name="ee" localSheetId="17" hidden="1">{#N/A,#N/A,FALSE,"Month ";#N/A,#N/A,FALSE,"YTD";#N/A,#N/A,FALSE,"12 mo ended"}</definedName>
    <definedName name="ee" localSheetId="30" hidden="1">{#N/A,#N/A,FALSE,"Month ";#N/A,#N/A,FALSE,"YTD";#N/A,#N/A,FALSE,"12 mo ended"}</definedName>
    <definedName name="ee" localSheetId="29" hidden="1">{#N/A,#N/A,FALSE,"Month ";#N/A,#N/A,FALSE,"YTD";#N/A,#N/A,FALSE,"12 mo ended"}</definedName>
    <definedName name="ee" localSheetId="0" hidden="1">{#N/A,#N/A,FALSE,"Month ";#N/A,#N/A,FALSE,"YTD";#N/A,#N/A,FALSE,"12 mo ended"}</definedName>
    <definedName name="ee" hidden="1">{#N/A,#N/A,FALSE,"Month ";#N/A,#N/A,FALSE,"YTD";#N/A,#N/A,FALSE,"12 mo ended"}</definedName>
    <definedName name="EPMWorkbookOptions_1">"hgEAAB+LCAAAAAAABACFkD9rwzAQR/dCv4PQHstuoUOwlaFdCg0uDbRZL/LZFnEkc7pE/vgVISn5M3R9vMePu3Ix7QZxQArWu0oWWS4FOuMb67pK7rmdFS9yoR8fyh9P243323rkpAaROhfmU7CV7JnHuVIxxiw+Z5469ZTnhVovP1amxx3MrAsMzqD8q5r/K5lWhSi/sCUMfe3qEZ1uYQhYqmt49F4HBHoDhtqt4IBn8xYf3fMtn+QZDWOj"</definedName>
    <definedName name="EPMWorkbookOptions_2">"mfZJvufXemy0gRGnCzOenPfwDWRhM+ASqUvlaf+Op1eqm1/qX0N0MeyGAQAA"</definedName>
    <definedName name="Estimate" localSheetId="12" hidden="1">{#N/A,#N/A,FALSE,"Summ";#N/A,#N/A,FALSE,"General"}</definedName>
    <definedName name="Estimate" localSheetId="14" hidden="1">{#N/A,#N/A,FALSE,"Summ";#N/A,#N/A,FALSE,"General"}</definedName>
    <definedName name="Estimate" localSheetId="35" hidden="1">{#N/A,#N/A,FALSE,"Summ";#N/A,#N/A,FALSE,"General"}</definedName>
    <definedName name="Estimate" localSheetId="34" hidden="1">{#N/A,#N/A,FALSE,"Summ";#N/A,#N/A,FALSE,"General"}</definedName>
    <definedName name="Estimate" localSheetId="13" hidden="1">{#N/A,#N/A,FALSE,"Summ";#N/A,#N/A,FALSE,"General"}</definedName>
    <definedName name="Estimate" localSheetId="15" hidden="1">{#N/A,#N/A,FALSE,"Summ";#N/A,#N/A,FALSE,"General"}</definedName>
    <definedName name="Estimate" localSheetId="1" hidden="1">{#N/A,#N/A,FALSE,"Summ";#N/A,#N/A,FALSE,"General"}</definedName>
    <definedName name="Estimate" localSheetId="33" hidden="1">{#N/A,#N/A,FALSE,"Summ";#N/A,#N/A,FALSE,"General"}</definedName>
    <definedName name="Estimate" localSheetId="32" hidden="1">{#N/A,#N/A,FALSE,"Summ";#N/A,#N/A,FALSE,"General"}</definedName>
    <definedName name="Estimate" localSheetId="11" hidden="1">{#N/A,#N/A,FALSE,"Summ";#N/A,#N/A,FALSE,"General"}</definedName>
    <definedName name="Estimate" localSheetId="17" hidden="1">{#N/A,#N/A,FALSE,"Summ";#N/A,#N/A,FALSE,"General"}</definedName>
    <definedName name="Estimate" localSheetId="30" hidden="1">{#N/A,#N/A,FALSE,"Summ";#N/A,#N/A,FALSE,"General"}</definedName>
    <definedName name="Estimate" localSheetId="29" hidden="1">{#N/A,#N/A,FALSE,"Summ";#N/A,#N/A,FALSE,"General"}</definedName>
    <definedName name="Estimate" localSheetId="0" hidden="1">{#N/A,#N/A,FALSE,"Summ";#N/A,#N/A,FALSE,"General"}</definedName>
    <definedName name="Estimate" hidden="1">{#N/A,#N/A,FALSE,"Summ";#N/A,#N/A,FALSE,"General"}</definedName>
    <definedName name="ex" localSheetId="12" hidden="1">{#N/A,#N/A,FALSE,"Summ";#N/A,#N/A,FALSE,"General"}</definedName>
    <definedName name="ex" localSheetId="14" hidden="1">{#N/A,#N/A,FALSE,"Summ";#N/A,#N/A,FALSE,"General"}</definedName>
    <definedName name="ex" localSheetId="35" hidden="1">{#N/A,#N/A,FALSE,"Summ";#N/A,#N/A,FALSE,"General"}</definedName>
    <definedName name="ex" localSheetId="34" hidden="1">{#N/A,#N/A,FALSE,"Summ";#N/A,#N/A,FALSE,"General"}</definedName>
    <definedName name="ex" localSheetId="13" hidden="1">{#N/A,#N/A,FALSE,"Summ";#N/A,#N/A,FALSE,"General"}</definedName>
    <definedName name="ex" localSheetId="15" hidden="1">{#N/A,#N/A,FALSE,"Summ";#N/A,#N/A,FALSE,"General"}</definedName>
    <definedName name="ex" localSheetId="1" hidden="1">{#N/A,#N/A,FALSE,"Summ";#N/A,#N/A,FALSE,"General"}</definedName>
    <definedName name="ex" localSheetId="33" hidden="1">{#N/A,#N/A,FALSE,"Summ";#N/A,#N/A,FALSE,"General"}</definedName>
    <definedName name="ex" localSheetId="32" hidden="1">{#N/A,#N/A,FALSE,"Summ";#N/A,#N/A,FALSE,"General"}</definedName>
    <definedName name="ex" localSheetId="11" hidden="1">{#N/A,#N/A,FALSE,"Summ";#N/A,#N/A,FALSE,"General"}</definedName>
    <definedName name="ex" localSheetId="17" hidden="1">{#N/A,#N/A,FALSE,"Summ";#N/A,#N/A,FALSE,"General"}</definedName>
    <definedName name="ex" localSheetId="30" hidden="1">{#N/A,#N/A,FALSE,"Summ";#N/A,#N/A,FALSE,"General"}</definedName>
    <definedName name="ex" localSheetId="29" hidden="1">{#N/A,#N/A,FALSE,"Summ";#N/A,#N/A,FALSE,"General"}</definedName>
    <definedName name="ex" localSheetId="0" hidden="1">{#N/A,#N/A,FALSE,"Summ";#N/A,#N/A,FALSE,"General"}</definedName>
    <definedName name="ex" hidden="1">{#N/A,#N/A,FALSE,"Summ";#N/A,#N/A,FALSE,"General"}</definedName>
    <definedName name="fdasfdas" localSheetId="1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3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3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3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3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2" hidden="1">{#N/A,#N/A,FALSE,"Month ";#N/A,#N/A,FALSE,"YTD";#N/A,#N/A,FALSE,"12 mo ended"}</definedName>
    <definedName name="fdsafdasfdsa" localSheetId="14" hidden="1">{#N/A,#N/A,FALSE,"Month ";#N/A,#N/A,FALSE,"YTD";#N/A,#N/A,FALSE,"12 mo ended"}</definedName>
    <definedName name="fdsafdasfdsa" localSheetId="35" hidden="1">{#N/A,#N/A,FALSE,"Month ";#N/A,#N/A,FALSE,"YTD";#N/A,#N/A,FALSE,"12 mo ended"}</definedName>
    <definedName name="fdsafdasfdsa" localSheetId="34" hidden="1">{#N/A,#N/A,FALSE,"Month ";#N/A,#N/A,FALSE,"YTD";#N/A,#N/A,FALSE,"12 mo ended"}</definedName>
    <definedName name="fdsafdasfdsa" localSheetId="13" hidden="1">{#N/A,#N/A,FALSE,"Month ";#N/A,#N/A,FALSE,"YTD";#N/A,#N/A,FALSE,"12 mo ended"}</definedName>
    <definedName name="fdsafdasfdsa" localSheetId="15" hidden="1">{#N/A,#N/A,FALSE,"Month ";#N/A,#N/A,FALSE,"YTD";#N/A,#N/A,FALSE,"12 mo ended"}</definedName>
    <definedName name="fdsafdasfdsa" localSheetId="1" hidden="1">{#N/A,#N/A,FALSE,"Month ";#N/A,#N/A,FALSE,"YTD";#N/A,#N/A,FALSE,"12 mo ended"}</definedName>
    <definedName name="fdsafdasfdsa" localSheetId="33" hidden="1">{#N/A,#N/A,FALSE,"Month ";#N/A,#N/A,FALSE,"YTD";#N/A,#N/A,FALSE,"12 mo ended"}</definedName>
    <definedName name="fdsafdasfdsa" localSheetId="32" hidden="1">{#N/A,#N/A,FALSE,"Month ";#N/A,#N/A,FALSE,"YTD";#N/A,#N/A,FALSE,"12 mo ended"}</definedName>
    <definedName name="fdsafdasfdsa" localSheetId="11" hidden="1">{#N/A,#N/A,FALSE,"Month ";#N/A,#N/A,FALSE,"YTD";#N/A,#N/A,FALSE,"12 mo ended"}</definedName>
    <definedName name="fdsafdasfdsa" localSheetId="17" hidden="1">{#N/A,#N/A,FALSE,"Month ";#N/A,#N/A,FALSE,"YTD";#N/A,#N/A,FALSE,"12 mo ended"}</definedName>
    <definedName name="fdsafdasfdsa" localSheetId="30" hidden="1">{#N/A,#N/A,FALSE,"Month ";#N/A,#N/A,FALSE,"YTD";#N/A,#N/A,FALSE,"12 mo ended"}</definedName>
    <definedName name="fdsafdasfdsa" localSheetId="29" hidden="1">{#N/A,#N/A,FALSE,"Month ";#N/A,#N/A,FALSE,"YTD";#N/A,#N/A,FALSE,"12 mo ended"}</definedName>
    <definedName name="fdsafdasfdsa" localSheetId="0" hidden="1">{#N/A,#N/A,FALSE,"Month ";#N/A,#N/A,FALSE,"YTD";#N/A,#N/A,FALSE,"12 mo ended"}</definedName>
    <definedName name="fdsafdasfdsa" hidden="1">{#N/A,#N/A,FALSE,"Month ";#N/A,#N/A,FALSE,"YTD";#N/A,#N/A,FALSE,"12 mo ended"}</definedName>
    <definedName name="FIT">'[9]Named Ranges G'!$B$10</definedName>
    <definedName name="gary" localSheetId="12" hidden="1">{#N/A,#N/A,FALSE,"Cover Sheet";"Use of Equipment",#N/A,FALSE,"Area C";"Equipment Hours",#N/A,FALSE,"All";"Summary",#N/A,FALSE,"All"}</definedName>
    <definedName name="gary" localSheetId="14" hidden="1">{#N/A,#N/A,FALSE,"Cover Sheet";"Use of Equipment",#N/A,FALSE,"Area C";"Equipment Hours",#N/A,FALSE,"All";"Summary",#N/A,FALSE,"All"}</definedName>
    <definedName name="gary" localSheetId="35" hidden="1">{#N/A,#N/A,FALSE,"Cover Sheet";"Use of Equipment",#N/A,FALSE,"Area C";"Equipment Hours",#N/A,FALSE,"All";"Summary",#N/A,FALSE,"All"}</definedName>
    <definedName name="gary" localSheetId="34" hidden="1">{#N/A,#N/A,FALSE,"Cover Sheet";"Use of Equipment",#N/A,FALSE,"Area C";"Equipment Hours",#N/A,FALSE,"All";"Summary",#N/A,FALSE,"All"}</definedName>
    <definedName name="gary" localSheetId="13" hidden="1">{#N/A,#N/A,FALSE,"Cover Sheet";"Use of Equipment",#N/A,FALSE,"Area C";"Equipment Hours",#N/A,FALSE,"All";"Summary",#N/A,FALSE,"All"}</definedName>
    <definedName name="gary" localSheetId="15" hidden="1">{#N/A,#N/A,FALSE,"Cover Sheet";"Use of Equipment",#N/A,FALSE,"Area C";"Equipment Hours",#N/A,FALSE,"All";"Summary",#N/A,FALSE,"All"}</definedName>
    <definedName name="gary" localSheetId="1" hidden="1">{#N/A,#N/A,FALSE,"Cover Sheet";"Use of Equipment",#N/A,FALSE,"Area C";"Equipment Hours",#N/A,FALSE,"All";"Summary",#N/A,FALSE,"All"}</definedName>
    <definedName name="gary" localSheetId="33" hidden="1">{#N/A,#N/A,FALSE,"Cover Sheet";"Use of Equipment",#N/A,FALSE,"Area C";"Equipment Hours",#N/A,FALSE,"All";"Summary",#N/A,FALSE,"All"}</definedName>
    <definedName name="gary" localSheetId="32" hidden="1">{#N/A,#N/A,FALSE,"Cover Sheet";"Use of Equipment",#N/A,FALSE,"Area C";"Equipment Hours",#N/A,FALSE,"All";"Summary",#N/A,FALSE,"All"}</definedName>
    <definedName name="gary" localSheetId="11" hidden="1">{#N/A,#N/A,FALSE,"Cover Sheet";"Use of Equipment",#N/A,FALSE,"Area C";"Equipment Hours",#N/A,FALSE,"All";"Summary",#N/A,FALSE,"All"}</definedName>
    <definedName name="gary" localSheetId="17" hidden="1">{#N/A,#N/A,FALSE,"Cover Sheet";"Use of Equipment",#N/A,FALSE,"Area C";"Equipment Hours",#N/A,FALSE,"All";"Summary",#N/A,FALSE,"All"}</definedName>
    <definedName name="gary" localSheetId="30" hidden="1">{#N/A,#N/A,FALSE,"Cover Sheet";"Use of Equipment",#N/A,FALSE,"Area C";"Equipment Hours",#N/A,FALSE,"All";"Summary",#N/A,FALSE,"All"}</definedName>
    <definedName name="gary" localSheetId="29" hidden="1">{#N/A,#N/A,FALSE,"Cover Sheet";"Use of Equipment",#N/A,FALSE,"Area C";"Equipment Hours",#N/A,FALSE,"All";"Summary",#N/A,FALSE,"All"}</definedName>
    <definedName name="gary" localSheetId="0" hidden="1">{#N/A,#N/A,FALSE,"Cover Sheet";"Use of Equipment",#N/A,FALSE,"Area C";"Equipment Hours",#N/A,FALSE,"All";"Summary",#N/A,FALSE,"All"}</definedName>
    <definedName name="gary" hidden="1">{#N/A,#N/A,FALSE,"Cover Sheet";"Use of Equipment",#N/A,FALSE,"Area C";"Equipment Hours",#N/A,FALSE,"All";"Summary",#N/A,FALSE,"All"}</definedName>
    <definedName name="HTML_CodePage" hidden="1">1252</definedName>
    <definedName name="HTML_Control" localSheetId="12" hidden="1">{"'Sheet1'!$A$1:$J$121"}</definedName>
    <definedName name="HTML_Control" localSheetId="14" hidden="1">{"'Sheet1'!$A$1:$J$121"}</definedName>
    <definedName name="HTML_Control" localSheetId="35" hidden="1">{"'Sheet1'!$A$1:$J$121"}</definedName>
    <definedName name="HTML_Control" localSheetId="34" hidden="1">{"'Sheet1'!$A$1:$J$121"}</definedName>
    <definedName name="HTML_Control" localSheetId="13" hidden="1">{"'Sheet1'!$A$1:$J$121"}</definedName>
    <definedName name="HTML_Control" localSheetId="15" hidden="1">{"'Sheet1'!$A$1:$J$121"}</definedName>
    <definedName name="HTML_Control" localSheetId="1" hidden="1">{"'Sheet1'!$A$1:$J$121"}</definedName>
    <definedName name="HTML_Control" localSheetId="33" hidden="1">{"'Sheet1'!$A$1:$J$121"}</definedName>
    <definedName name="HTML_Control" localSheetId="32" hidden="1">{"'Sheet1'!$A$1:$J$121"}</definedName>
    <definedName name="HTML_Control" localSheetId="11" hidden="1">{"'Sheet1'!$A$1:$J$121"}</definedName>
    <definedName name="HTML_Control" localSheetId="17" hidden="1">{"'Sheet1'!$A$1:$J$121"}</definedName>
    <definedName name="HTML_Control" localSheetId="30" hidden="1">{"'Sheet1'!$A$1:$J$121"}</definedName>
    <definedName name="HTML_Control" localSheetId="29" hidden="1">{"'Sheet1'!$A$1:$J$121"}</definedName>
    <definedName name="HTML_Control" localSheetId="0"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Jane" localSheetId="12" hidden="1">{#N/A,#N/A,FALSE,"Expenditures";#N/A,#N/A,FALSE,"Property Placed In-Service";#N/A,#N/A,FALSE,"Removals";#N/A,#N/A,FALSE,"Retirements";#N/A,#N/A,FALSE,"CWIP Balances";#N/A,#N/A,FALSE,"CWIP_Expend_Ratios";#N/A,#N/A,FALSE,"CWIP_Yr_End"}</definedName>
    <definedName name="Jane" localSheetId="14" hidden="1">{#N/A,#N/A,FALSE,"Expenditures";#N/A,#N/A,FALSE,"Property Placed In-Service";#N/A,#N/A,FALSE,"Removals";#N/A,#N/A,FALSE,"Retirements";#N/A,#N/A,FALSE,"CWIP Balances";#N/A,#N/A,FALSE,"CWIP_Expend_Ratios";#N/A,#N/A,FALSE,"CWIP_Yr_End"}</definedName>
    <definedName name="Jane" localSheetId="35" hidden="1">{#N/A,#N/A,FALSE,"Expenditures";#N/A,#N/A,FALSE,"Property Placed In-Service";#N/A,#N/A,FALSE,"Removals";#N/A,#N/A,FALSE,"Retirements";#N/A,#N/A,FALSE,"CWIP Balances";#N/A,#N/A,FALSE,"CWIP_Expend_Ratios";#N/A,#N/A,FALSE,"CWIP_Yr_End"}</definedName>
    <definedName name="Jane" localSheetId="34" hidden="1">{#N/A,#N/A,FALSE,"Expenditures";#N/A,#N/A,FALSE,"Property Placed In-Service";#N/A,#N/A,FALSE,"Removals";#N/A,#N/A,FALSE,"Retirements";#N/A,#N/A,FALSE,"CWIP Balances";#N/A,#N/A,FALSE,"CWIP_Expend_Ratios";#N/A,#N/A,FALSE,"CWIP_Yr_End"}</definedName>
    <definedName name="Jane" localSheetId="13" hidden="1">{#N/A,#N/A,FALSE,"Expenditures";#N/A,#N/A,FALSE,"Property Placed In-Service";#N/A,#N/A,FALSE,"Removals";#N/A,#N/A,FALSE,"Retirements";#N/A,#N/A,FALSE,"CWIP Balances";#N/A,#N/A,FALSE,"CWIP_Expend_Ratios";#N/A,#N/A,FALSE,"CWIP_Yr_End"}</definedName>
    <definedName name="Jane" localSheetId="15" hidden="1">{#N/A,#N/A,FALSE,"Expenditures";#N/A,#N/A,FALSE,"Property Placed In-Service";#N/A,#N/A,FALSE,"Removals";#N/A,#N/A,FALSE,"Retirements";#N/A,#N/A,FALSE,"CWIP Balances";#N/A,#N/A,FALSE,"CWIP_Expend_Ratios";#N/A,#N/A,FALSE,"CWIP_Yr_End"}</definedName>
    <definedName name="Jane" localSheetId="1" hidden="1">{#N/A,#N/A,FALSE,"Expenditures";#N/A,#N/A,FALSE,"Property Placed In-Service";#N/A,#N/A,FALSE,"Removals";#N/A,#N/A,FALSE,"Retirements";#N/A,#N/A,FALSE,"CWIP Balances";#N/A,#N/A,FALSE,"CWIP_Expend_Ratios";#N/A,#N/A,FALSE,"CWIP_Yr_End"}</definedName>
    <definedName name="Jane" localSheetId="33" hidden="1">{#N/A,#N/A,FALSE,"Expenditures";#N/A,#N/A,FALSE,"Property Placed In-Service";#N/A,#N/A,FALSE,"Removals";#N/A,#N/A,FALSE,"Retirements";#N/A,#N/A,FALSE,"CWIP Balances";#N/A,#N/A,FALSE,"CWIP_Expend_Ratios";#N/A,#N/A,FALSE,"CWIP_Yr_End"}</definedName>
    <definedName name="Jane" localSheetId="32" hidden="1">{#N/A,#N/A,FALSE,"Expenditures";#N/A,#N/A,FALSE,"Property Placed In-Service";#N/A,#N/A,FALSE,"Removals";#N/A,#N/A,FALSE,"Retirements";#N/A,#N/A,FALSE,"CWIP Balances";#N/A,#N/A,FALSE,"CWIP_Expend_Ratios";#N/A,#N/A,FALSE,"CWIP_Yr_End"}</definedName>
    <definedName name="Jane" localSheetId="11" hidden="1">{#N/A,#N/A,FALSE,"Expenditures";#N/A,#N/A,FALSE,"Property Placed In-Service";#N/A,#N/A,FALSE,"Removals";#N/A,#N/A,FALSE,"Retirements";#N/A,#N/A,FALSE,"CWIP Balances";#N/A,#N/A,FALSE,"CWIP_Expend_Ratios";#N/A,#N/A,FALSE,"CWIP_Yr_End"}</definedName>
    <definedName name="Jane" localSheetId="17" hidden="1">{#N/A,#N/A,FALSE,"Expenditures";#N/A,#N/A,FALSE,"Property Placed In-Service";#N/A,#N/A,FALSE,"Removals";#N/A,#N/A,FALSE,"Retirements";#N/A,#N/A,FALSE,"CWIP Balances";#N/A,#N/A,FALSE,"CWIP_Expend_Ratios";#N/A,#N/A,FALSE,"CWIP_Yr_End"}</definedName>
    <definedName name="Jane" localSheetId="30" hidden="1">{#N/A,#N/A,FALSE,"Expenditures";#N/A,#N/A,FALSE,"Property Placed In-Service";#N/A,#N/A,FALSE,"Removals";#N/A,#N/A,FALSE,"Retirements";#N/A,#N/A,FALSE,"CWIP Balances";#N/A,#N/A,FALSE,"CWIP_Expend_Ratios";#N/A,#N/A,FALSE,"CWIP_Yr_End"}</definedName>
    <definedName name="Jane" localSheetId="29" hidden="1">{#N/A,#N/A,FALSE,"Expenditures";#N/A,#N/A,FALSE,"Property Placed In-Service";#N/A,#N/A,FALSE,"Removals";#N/A,#N/A,FALSE,"Retirements";#N/A,#N/A,FALSE,"CWIP Balances";#N/A,#N/A,FALSE,"CWIP_Expend_Ratios";#N/A,#N/A,FALSE,"CWIP_Yr_End"}</definedName>
    <definedName name="Jane" localSheetId="0"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k" localSheetId="1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3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3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3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3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localSheetId="12" hidden="1">{#N/A,#N/A,FALSE,"Coversheet";#N/A,#N/A,FALSE,"QA"}</definedName>
    <definedName name="lookup" localSheetId="14" hidden="1">{#N/A,#N/A,FALSE,"Coversheet";#N/A,#N/A,FALSE,"QA"}</definedName>
    <definedName name="lookup" localSheetId="35" hidden="1">{#N/A,#N/A,FALSE,"Coversheet";#N/A,#N/A,FALSE,"QA"}</definedName>
    <definedName name="lookup" localSheetId="34" hidden="1">{#N/A,#N/A,FALSE,"Coversheet";#N/A,#N/A,FALSE,"QA"}</definedName>
    <definedName name="lookup" localSheetId="13" hidden="1">{#N/A,#N/A,FALSE,"Coversheet";#N/A,#N/A,FALSE,"QA"}</definedName>
    <definedName name="lookup" localSheetId="15" hidden="1">{#N/A,#N/A,FALSE,"Coversheet";#N/A,#N/A,FALSE,"QA"}</definedName>
    <definedName name="lookup" localSheetId="1" hidden="1">{#N/A,#N/A,FALSE,"Coversheet";#N/A,#N/A,FALSE,"QA"}</definedName>
    <definedName name="lookup" localSheetId="33" hidden="1">{#N/A,#N/A,FALSE,"Coversheet";#N/A,#N/A,FALSE,"QA"}</definedName>
    <definedName name="lookup" localSheetId="32" hidden="1">{#N/A,#N/A,FALSE,"Coversheet";#N/A,#N/A,FALSE,"QA"}</definedName>
    <definedName name="lookup" localSheetId="11" hidden="1">{#N/A,#N/A,FALSE,"Coversheet";#N/A,#N/A,FALSE,"QA"}</definedName>
    <definedName name="lookup" localSheetId="17" hidden="1">{#N/A,#N/A,FALSE,"Coversheet";#N/A,#N/A,FALSE,"QA"}</definedName>
    <definedName name="lookup" localSheetId="30" hidden="1">{#N/A,#N/A,FALSE,"Coversheet";#N/A,#N/A,FALSE,"QA"}</definedName>
    <definedName name="lookup" localSheetId="29" hidden="1">{#N/A,#N/A,FALSE,"Coversheet";#N/A,#N/A,FALSE,"QA"}</definedName>
    <definedName name="lookup" localSheetId="0" hidden="1">{#N/A,#N/A,FALSE,"Coversheet";#N/A,#N/A,FALSE,"QA"}</definedName>
    <definedName name="lookup" hidden="1">{#N/A,#N/A,FALSE,"Coversheet";#N/A,#N/A,FALSE,"QA"}</definedName>
    <definedName name="Miller" localSheetId="12" hidden="1">{#N/A,#N/A,FALSE,"Expenditures";#N/A,#N/A,FALSE,"Property Placed In-Service";#N/A,#N/A,FALSE,"CWIP Balances"}</definedName>
    <definedName name="Miller" localSheetId="14" hidden="1">{#N/A,#N/A,FALSE,"Expenditures";#N/A,#N/A,FALSE,"Property Placed In-Service";#N/A,#N/A,FALSE,"CWIP Balances"}</definedName>
    <definedName name="Miller" localSheetId="35" hidden="1">{#N/A,#N/A,FALSE,"Expenditures";#N/A,#N/A,FALSE,"Property Placed In-Service";#N/A,#N/A,FALSE,"CWIP Balances"}</definedName>
    <definedName name="Miller" localSheetId="34" hidden="1">{#N/A,#N/A,FALSE,"Expenditures";#N/A,#N/A,FALSE,"Property Placed In-Service";#N/A,#N/A,FALSE,"CWIP Balances"}</definedName>
    <definedName name="Miller" localSheetId="13" hidden="1">{#N/A,#N/A,FALSE,"Expenditures";#N/A,#N/A,FALSE,"Property Placed In-Service";#N/A,#N/A,FALSE,"CWIP Balances"}</definedName>
    <definedName name="Miller" localSheetId="15" hidden="1">{#N/A,#N/A,FALSE,"Expenditures";#N/A,#N/A,FALSE,"Property Placed In-Service";#N/A,#N/A,FALSE,"CWIP Balances"}</definedName>
    <definedName name="Miller" localSheetId="1" hidden="1">{#N/A,#N/A,FALSE,"Expenditures";#N/A,#N/A,FALSE,"Property Placed In-Service";#N/A,#N/A,FALSE,"CWIP Balances"}</definedName>
    <definedName name="Miller" localSheetId="33" hidden="1">{#N/A,#N/A,FALSE,"Expenditures";#N/A,#N/A,FALSE,"Property Placed In-Service";#N/A,#N/A,FALSE,"CWIP Balances"}</definedName>
    <definedName name="Miller" localSheetId="32" hidden="1">{#N/A,#N/A,FALSE,"Expenditures";#N/A,#N/A,FALSE,"Property Placed In-Service";#N/A,#N/A,FALSE,"CWIP Balances"}</definedName>
    <definedName name="Miller" localSheetId="11" hidden="1">{#N/A,#N/A,FALSE,"Expenditures";#N/A,#N/A,FALSE,"Property Placed In-Service";#N/A,#N/A,FALSE,"CWIP Balances"}</definedName>
    <definedName name="Miller" localSheetId="17" hidden="1">{#N/A,#N/A,FALSE,"Expenditures";#N/A,#N/A,FALSE,"Property Placed In-Service";#N/A,#N/A,FALSE,"CWIP Balances"}</definedName>
    <definedName name="Miller" localSheetId="30" hidden="1">{#N/A,#N/A,FALSE,"Expenditures";#N/A,#N/A,FALSE,"Property Placed In-Service";#N/A,#N/A,FALSE,"CWIP Balances"}</definedName>
    <definedName name="Miller" localSheetId="29" hidden="1">{#N/A,#N/A,FALSE,"Expenditures";#N/A,#N/A,FALSE,"Property Placed In-Service";#N/A,#N/A,FALSE,"CWIP Balances"}</definedName>
    <definedName name="Miller" localSheetId="0" hidden="1">{#N/A,#N/A,FALSE,"Expenditures";#N/A,#N/A,FALSE,"Property Placed In-Service";#N/A,#N/A,FALSE,"CWIP Balances"}</definedName>
    <definedName name="Miller" hidden="1">{#N/A,#N/A,FALSE,"Expenditures";#N/A,#N/A,FALSE,"Property Placed In-Service";#N/A,#N/A,FALSE,"CWIP Balances"}</definedName>
    <definedName name="new" localSheetId="12" hidden="1">{#N/A,#N/A,FALSE,"Summ";#N/A,#N/A,FALSE,"General"}</definedName>
    <definedName name="new" localSheetId="14" hidden="1">{#N/A,#N/A,FALSE,"Summ";#N/A,#N/A,FALSE,"General"}</definedName>
    <definedName name="new" localSheetId="35" hidden="1">{#N/A,#N/A,FALSE,"Summ";#N/A,#N/A,FALSE,"General"}</definedName>
    <definedName name="new" localSheetId="34" hidden="1">{#N/A,#N/A,FALSE,"Summ";#N/A,#N/A,FALSE,"General"}</definedName>
    <definedName name="new" localSheetId="13" hidden="1">{#N/A,#N/A,FALSE,"Summ";#N/A,#N/A,FALSE,"General"}</definedName>
    <definedName name="new" localSheetId="15" hidden="1">{#N/A,#N/A,FALSE,"Summ";#N/A,#N/A,FALSE,"General"}</definedName>
    <definedName name="new" localSheetId="1" hidden="1">{#N/A,#N/A,FALSE,"Summ";#N/A,#N/A,FALSE,"General"}</definedName>
    <definedName name="new" localSheetId="33" hidden="1">{#N/A,#N/A,FALSE,"Summ";#N/A,#N/A,FALSE,"General"}</definedName>
    <definedName name="new" localSheetId="32" hidden="1">{#N/A,#N/A,FALSE,"Summ";#N/A,#N/A,FALSE,"General"}</definedName>
    <definedName name="new" localSheetId="11" hidden="1">{#N/A,#N/A,FALSE,"Summ";#N/A,#N/A,FALSE,"General"}</definedName>
    <definedName name="new" localSheetId="17" hidden="1">{#N/A,#N/A,FALSE,"Summ";#N/A,#N/A,FALSE,"General"}</definedName>
    <definedName name="new" localSheetId="30" hidden="1">{#N/A,#N/A,FALSE,"Summ";#N/A,#N/A,FALSE,"General"}</definedName>
    <definedName name="new" localSheetId="29" hidden="1">{#N/A,#N/A,FALSE,"Summ";#N/A,#N/A,FALSE,"General"}</definedName>
    <definedName name="new" localSheetId="0" hidden="1">{#N/A,#N/A,FALSE,"Summ";#N/A,#N/A,FALSE,"General"}</definedName>
    <definedName name="new" hidden="1">{#N/A,#N/A,FALSE,"Summ";#N/A,#N/A,FALSE,"General"}</definedName>
    <definedName name="NOYT" localSheetId="12" hidden="1">{#N/A,#N/A,FALSE,"Cover Sheet";"Use of Equipment",#N/A,FALSE,"Area C";"Equipment Hours",#N/A,FALSE,"All";"Summary",#N/A,FALSE,"All"}</definedName>
    <definedName name="NOYT" localSheetId="14" hidden="1">{#N/A,#N/A,FALSE,"Cover Sheet";"Use of Equipment",#N/A,FALSE,"Area C";"Equipment Hours",#N/A,FALSE,"All";"Summary",#N/A,FALSE,"All"}</definedName>
    <definedName name="NOYT" localSheetId="35" hidden="1">{#N/A,#N/A,FALSE,"Cover Sheet";"Use of Equipment",#N/A,FALSE,"Area C";"Equipment Hours",#N/A,FALSE,"All";"Summary",#N/A,FALSE,"All"}</definedName>
    <definedName name="NOYT" localSheetId="34" hidden="1">{#N/A,#N/A,FALSE,"Cover Sheet";"Use of Equipment",#N/A,FALSE,"Area C";"Equipment Hours",#N/A,FALSE,"All";"Summary",#N/A,FALSE,"All"}</definedName>
    <definedName name="NOYT" localSheetId="13" hidden="1">{#N/A,#N/A,FALSE,"Cover Sheet";"Use of Equipment",#N/A,FALSE,"Area C";"Equipment Hours",#N/A,FALSE,"All";"Summary",#N/A,FALSE,"All"}</definedName>
    <definedName name="NOYT" localSheetId="15" hidden="1">{#N/A,#N/A,FALSE,"Cover Sheet";"Use of Equipment",#N/A,FALSE,"Area C";"Equipment Hours",#N/A,FALSE,"All";"Summary",#N/A,FALSE,"All"}</definedName>
    <definedName name="NOYT" localSheetId="1" hidden="1">{#N/A,#N/A,FALSE,"Cover Sheet";"Use of Equipment",#N/A,FALSE,"Area C";"Equipment Hours",#N/A,FALSE,"All";"Summary",#N/A,FALSE,"All"}</definedName>
    <definedName name="NOYT" localSheetId="33" hidden="1">{#N/A,#N/A,FALSE,"Cover Sheet";"Use of Equipment",#N/A,FALSE,"Area C";"Equipment Hours",#N/A,FALSE,"All";"Summary",#N/A,FALSE,"All"}</definedName>
    <definedName name="NOYT" localSheetId="32" hidden="1">{#N/A,#N/A,FALSE,"Cover Sheet";"Use of Equipment",#N/A,FALSE,"Area C";"Equipment Hours",#N/A,FALSE,"All";"Summary",#N/A,FALSE,"All"}</definedName>
    <definedName name="NOYT" localSheetId="11" hidden="1">{#N/A,#N/A,FALSE,"Cover Sheet";"Use of Equipment",#N/A,FALSE,"Area C";"Equipment Hours",#N/A,FALSE,"All";"Summary",#N/A,FALSE,"All"}</definedName>
    <definedName name="NOYT" localSheetId="17" hidden="1">{#N/A,#N/A,FALSE,"Cover Sheet";"Use of Equipment",#N/A,FALSE,"Area C";"Equipment Hours",#N/A,FALSE,"All";"Summary",#N/A,FALSE,"All"}</definedName>
    <definedName name="NOYT" localSheetId="30" hidden="1">{#N/A,#N/A,FALSE,"Cover Sheet";"Use of Equipment",#N/A,FALSE,"Area C";"Equipment Hours",#N/A,FALSE,"All";"Summary",#N/A,FALSE,"All"}</definedName>
    <definedName name="NOYT" localSheetId="29" hidden="1">{#N/A,#N/A,FALSE,"Cover Sheet";"Use of Equipment",#N/A,FALSE,"Area C";"Equipment Hours",#N/A,FALSE,"All";"Summary",#N/A,FALSE,"All"}</definedName>
    <definedName name="NOYT" localSheetId="0" hidden="1">{#N/A,#N/A,FALSE,"Cover Sheet";"Use of Equipment",#N/A,FALSE,"Area C";"Equipment Hours",#N/A,FALSE,"All";"Summary",#N/A,FALSE,"All"}</definedName>
    <definedName name="NOYT" hidden="1">{#N/A,#N/A,FALSE,"Cover Sheet";"Use of Equipment",#N/A,FALSE,"Area C";"Equipment Hours",#N/A,FALSE,"All";"Summary",#N/A,FALSE,"All"}</definedName>
    <definedName name="P">#REF!</definedName>
    <definedName name="pagea">#REF!</definedName>
    <definedName name="pageb">#REF!</definedName>
    <definedName name="_xlnm.Print_Area" localSheetId="10">'Interest on proceed sales (R)'!$B$2:$Q$33</definedName>
    <definedName name="_xlnm.Print_Area" localSheetId="9">'Interest on purchases (R)'!$B$2:$Q$36</definedName>
    <definedName name="_xlnm.Print_Area" localSheetId="27">'LI Credit_Jan24-Dec24'!$A$1:$F$14</definedName>
    <definedName name="_xlnm.Print_Area" localSheetId="26">'LI Credit_Nov23-Oct24'!$A$1:$F$14</definedName>
    <definedName name="_xlnm.Print_Area" localSheetId="24">'LI Credit_Oct23-Dec23'!$A$1:$F$14</definedName>
    <definedName name="_xlnm.Print_Area" localSheetId="25">'LI Forecast_Oct23-Dec23'!$A$1:$G$25</definedName>
    <definedName name="qqq" localSheetId="12" hidden="1">{#N/A,#N/A,FALSE,"schA"}</definedName>
    <definedName name="qqq" localSheetId="14" hidden="1">{#N/A,#N/A,FALSE,"schA"}</definedName>
    <definedName name="qqq" localSheetId="35" hidden="1">{#N/A,#N/A,FALSE,"schA"}</definedName>
    <definedName name="qqq" localSheetId="34" hidden="1">{#N/A,#N/A,FALSE,"schA"}</definedName>
    <definedName name="qqq" localSheetId="13" hidden="1">{#N/A,#N/A,FALSE,"schA"}</definedName>
    <definedName name="qqq" localSheetId="15" hidden="1">{#N/A,#N/A,FALSE,"schA"}</definedName>
    <definedName name="qqq" localSheetId="1" hidden="1">{#N/A,#N/A,FALSE,"schA"}</definedName>
    <definedName name="qqq" localSheetId="33" hidden="1">{#N/A,#N/A,FALSE,"schA"}</definedName>
    <definedName name="qqq" localSheetId="32" hidden="1">{#N/A,#N/A,FALSE,"schA"}</definedName>
    <definedName name="qqq" localSheetId="11" hidden="1">{#N/A,#N/A,FALSE,"schA"}</definedName>
    <definedName name="qqq" localSheetId="17" hidden="1">{#N/A,#N/A,FALSE,"schA"}</definedName>
    <definedName name="qqq" localSheetId="30" hidden="1">{#N/A,#N/A,FALSE,"schA"}</definedName>
    <definedName name="qqq" localSheetId="29" hidden="1">{#N/A,#N/A,FALSE,"schA"}</definedName>
    <definedName name="qqq" localSheetId="0" hidden="1">{#N/A,#N/A,FALSE,"schA"}</definedName>
    <definedName name="qqq" hidden="1">{#N/A,#N/A,FALSE,"schA"}</definedName>
    <definedName name="rec_weco_gl_contract_aug99" localSheetId="1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4"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3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34"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3"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33"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3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1"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7"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3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2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NAME" localSheetId="12" hidden="1">#REF!</definedName>
    <definedName name="RENAME" localSheetId="14" hidden="1">#REF!</definedName>
    <definedName name="RENAME" localSheetId="35" hidden="1">#REF!</definedName>
    <definedName name="RENAME" localSheetId="34" hidden="1">#REF!</definedName>
    <definedName name="RENAME" localSheetId="13" hidden="1">#REF!</definedName>
    <definedName name="RENAME" localSheetId="1" hidden="1">#REF!</definedName>
    <definedName name="RENAME" localSheetId="33" hidden="1">#REF!</definedName>
    <definedName name="RENAME" localSheetId="32" hidden="1">#REF!</definedName>
    <definedName name="RENAME" localSheetId="11" hidden="1">#REF!</definedName>
    <definedName name="RENAME" localSheetId="17" hidden="1">#REF!</definedName>
    <definedName name="RENAME" localSheetId="31" hidden="1">#REF!</definedName>
    <definedName name="RENAME" localSheetId="30" hidden="1">#REF!</definedName>
    <definedName name="RENAME" localSheetId="29" hidden="1">#REF!</definedName>
    <definedName name="RENAME" localSheetId="0" hidden="1">#REF!</definedName>
    <definedName name="RENAME" hidden="1">#REF!</definedName>
    <definedName name="RENAME2" localSheetId="12" hidden="1">#REF!</definedName>
    <definedName name="RENAME2" localSheetId="14" hidden="1">#REF!</definedName>
    <definedName name="RENAME2" localSheetId="35" hidden="1">#REF!</definedName>
    <definedName name="RENAME2" localSheetId="34" hidden="1">#REF!</definedName>
    <definedName name="RENAME2" localSheetId="13" hidden="1">#REF!</definedName>
    <definedName name="RENAME2" localSheetId="1" hidden="1">#REF!</definedName>
    <definedName name="RENAME2" localSheetId="33" hidden="1">#REF!</definedName>
    <definedName name="RENAME2" localSheetId="32" hidden="1">#REF!</definedName>
    <definedName name="RENAME2" localSheetId="11" hidden="1">#REF!</definedName>
    <definedName name="RENAME2" localSheetId="31" hidden="1">#REF!</definedName>
    <definedName name="RENAME2" localSheetId="30" hidden="1">#REF!</definedName>
    <definedName name="RENAME2" localSheetId="29" hidden="1">#REF!</definedName>
    <definedName name="RENAME2" localSheetId="0" hidden="1">#REF!</definedName>
    <definedName name="RENAME2" hidden="1">#REF!</definedName>
    <definedName name="ReporterName">[10]Reference!$B$49:$B$220</definedName>
    <definedName name="six" localSheetId="12" hidden="1">{#N/A,#N/A,FALSE,"Drill Sites";"WP 212",#N/A,FALSE,"MWAG EOR";"WP 213",#N/A,FALSE,"MWAG EOR";#N/A,#N/A,FALSE,"Misc. Facility";#N/A,#N/A,FALSE,"WWTP"}</definedName>
    <definedName name="six" localSheetId="14" hidden="1">{#N/A,#N/A,FALSE,"Drill Sites";"WP 212",#N/A,FALSE,"MWAG EOR";"WP 213",#N/A,FALSE,"MWAG EOR";#N/A,#N/A,FALSE,"Misc. Facility";#N/A,#N/A,FALSE,"WWTP"}</definedName>
    <definedName name="six" localSheetId="35" hidden="1">{#N/A,#N/A,FALSE,"Drill Sites";"WP 212",#N/A,FALSE,"MWAG EOR";"WP 213",#N/A,FALSE,"MWAG EOR";#N/A,#N/A,FALSE,"Misc. Facility";#N/A,#N/A,FALSE,"WWTP"}</definedName>
    <definedName name="six" localSheetId="34" hidden="1">{#N/A,#N/A,FALSE,"Drill Sites";"WP 212",#N/A,FALSE,"MWAG EOR";"WP 213",#N/A,FALSE,"MWAG EOR";#N/A,#N/A,FALSE,"Misc. Facility";#N/A,#N/A,FALSE,"WWTP"}</definedName>
    <definedName name="six" localSheetId="13" hidden="1">{#N/A,#N/A,FALSE,"Drill Sites";"WP 212",#N/A,FALSE,"MWAG EOR";"WP 213",#N/A,FALSE,"MWAG EOR";#N/A,#N/A,FALSE,"Misc. Facility";#N/A,#N/A,FALSE,"WWTP"}</definedName>
    <definedName name="six" localSheetId="15" hidden="1">{#N/A,#N/A,FALSE,"Drill Sites";"WP 212",#N/A,FALSE,"MWAG EOR";"WP 213",#N/A,FALSE,"MWAG EOR";#N/A,#N/A,FALSE,"Misc. Facility";#N/A,#N/A,FALSE,"WWTP"}</definedName>
    <definedName name="six" localSheetId="1" hidden="1">{#N/A,#N/A,FALSE,"Drill Sites";"WP 212",#N/A,FALSE,"MWAG EOR";"WP 213",#N/A,FALSE,"MWAG EOR";#N/A,#N/A,FALSE,"Misc. Facility";#N/A,#N/A,FALSE,"WWTP"}</definedName>
    <definedName name="six" localSheetId="33" hidden="1">{#N/A,#N/A,FALSE,"Drill Sites";"WP 212",#N/A,FALSE,"MWAG EOR";"WP 213",#N/A,FALSE,"MWAG EOR";#N/A,#N/A,FALSE,"Misc. Facility";#N/A,#N/A,FALSE,"WWTP"}</definedName>
    <definedName name="six" localSheetId="32" hidden="1">{#N/A,#N/A,FALSE,"Drill Sites";"WP 212",#N/A,FALSE,"MWAG EOR";"WP 213",#N/A,FALSE,"MWAG EOR";#N/A,#N/A,FALSE,"Misc. Facility";#N/A,#N/A,FALSE,"WWTP"}</definedName>
    <definedName name="six" localSheetId="11" hidden="1">{#N/A,#N/A,FALSE,"Drill Sites";"WP 212",#N/A,FALSE,"MWAG EOR";"WP 213",#N/A,FALSE,"MWAG EOR";#N/A,#N/A,FALSE,"Misc. Facility";#N/A,#N/A,FALSE,"WWTP"}</definedName>
    <definedName name="six" localSheetId="17" hidden="1">{#N/A,#N/A,FALSE,"Drill Sites";"WP 212",#N/A,FALSE,"MWAG EOR";"WP 213",#N/A,FALSE,"MWAG EOR";#N/A,#N/A,FALSE,"Misc. Facility";#N/A,#N/A,FALSE,"WWTP"}</definedName>
    <definedName name="six" localSheetId="30" hidden="1">{#N/A,#N/A,FALSE,"Drill Sites";"WP 212",#N/A,FALSE,"MWAG EOR";"WP 213",#N/A,FALSE,"MWAG EOR";#N/A,#N/A,FALSE,"Misc. Facility";#N/A,#N/A,FALSE,"WWTP"}</definedName>
    <definedName name="six" localSheetId="29" hidden="1">{#N/A,#N/A,FALSE,"Drill Sites";"WP 212",#N/A,FALSE,"MWAG EOR";"WP 213",#N/A,FALSE,"MWAG EOR";#N/A,#N/A,FALSE,"Misc. Facility";#N/A,#N/A,FALSE,"WWTP"}</definedName>
    <definedName name="six" localSheetId="0" hidden="1">{#N/A,#N/A,FALSE,"Drill Sites";"WP 212",#N/A,FALSE,"MWAG EOR";"WP 213",#N/A,FALSE,"MWAG EOR";#N/A,#N/A,FALSE,"Misc. Facility";#N/A,#N/A,FALSE,"WWTP"}</definedName>
    <definedName name="six" hidden="1">{#N/A,#N/A,FALSE,"Drill Sites";"WP 212",#N/A,FALSE,"MWAG EOR";"WP 213",#N/A,FALSE,"MWAG EOR";#N/A,#N/A,FALSE,"Misc. Facility";#N/A,#N/A,FALSE,"WWTP"}</definedName>
    <definedName name="solver_eval" hidden="1">0</definedName>
    <definedName name="solver_ntri" hidden="1">1000</definedName>
    <definedName name="solver_rsmp" hidden="1">1</definedName>
    <definedName name="solver_seed" hidden="1">0</definedName>
    <definedName name="sue" localSheetId="12" hidden="1">{#N/A,#N/A,FALSE,"Cover Sheet";"Use of Equipment",#N/A,FALSE,"Area C";"Equipment Hours",#N/A,FALSE,"All";"Summary",#N/A,FALSE,"All"}</definedName>
    <definedName name="sue" localSheetId="14" hidden="1">{#N/A,#N/A,FALSE,"Cover Sheet";"Use of Equipment",#N/A,FALSE,"Area C";"Equipment Hours",#N/A,FALSE,"All";"Summary",#N/A,FALSE,"All"}</definedName>
    <definedName name="sue" localSheetId="35" hidden="1">{#N/A,#N/A,FALSE,"Cover Sheet";"Use of Equipment",#N/A,FALSE,"Area C";"Equipment Hours",#N/A,FALSE,"All";"Summary",#N/A,FALSE,"All"}</definedName>
    <definedName name="sue" localSheetId="34" hidden="1">{#N/A,#N/A,FALSE,"Cover Sheet";"Use of Equipment",#N/A,FALSE,"Area C";"Equipment Hours",#N/A,FALSE,"All";"Summary",#N/A,FALSE,"All"}</definedName>
    <definedName name="sue" localSheetId="13" hidden="1">{#N/A,#N/A,FALSE,"Cover Sheet";"Use of Equipment",#N/A,FALSE,"Area C";"Equipment Hours",#N/A,FALSE,"All";"Summary",#N/A,FALSE,"All"}</definedName>
    <definedName name="sue" localSheetId="15" hidden="1">{#N/A,#N/A,FALSE,"Cover Sheet";"Use of Equipment",#N/A,FALSE,"Area C";"Equipment Hours",#N/A,FALSE,"All";"Summary",#N/A,FALSE,"All"}</definedName>
    <definedName name="sue" localSheetId="1" hidden="1">{#N/A,#N/A,FALSE,"Cover Sheet";"Use of Equipment",#N/A,FALSE,"Area C";"Equipment Hours",#N/A,FALSE,"All";"Summary",#N/A,FALSE,"All"}</definedName>
    <definedName name="sue" localSheetId="33" hidden="1">{#N/A,#N/A,FALSE,"Cover Sheet";"Use of Equipment",#N/A,FALSE,"Area C";"Equipment Hours",#N/A,FALSE,"All";"Summary",#N/A,FALSE,"All"}</definedName>
    <definedName name="sue" localSheetId="32" hidden="1">{#N/A,#N/A,FALSE,"Cover Sheet";"Use of Equipment",#N/A,FALSE,"Area C";"Equipment Hours",#N/A,FALSE,"All";"Summary",#N/A,FALSE,"All"}</definedName>
    <definedName name="sue" localSheetId="11" hidden="1">{#N/A,#N/A,FALSE,"Cover Sheet";"Use of Equipment",#N/A,FALSE,"Area C";"Equipment Hours",#N/A,FALSE,"All";"Summary",#N/A,FALSE,"All"}</definedName>
    <definedName name="sue" localSheetId="17" hidden="1">{#N/A,#N/A,FALSE,"Cover Sheet";"Use of Equipment",#N/A,FALSE,"Area C";"Equipment Hours",#N/A,FALSE,"All";"Summary",#N/A,FALSE,"All"}</definedName>
    <definedName name="sue" localSheetId="30" hidden="1">{#N/A,#N/A,FALSE,"Cover Sheet";"Use of Equipment",#N/A,FALSE,"Area C";"Equipment Hours",#N/A,FALSE,"All";"Summary",#N/A,FALSE,"All"}</definedName>
    <definedName name="sue" localSheetId="29" hidden="1">{#N/A,#N/A,FALSE,"Cover Sheet";"Use of Equipment",#N/A,FALSE,"Area C";"Equipment Hours",#N/A,FALSE,"All";"Summary",#N/A,FALSE,"All"}</definedName>
    <definedName name="sue" localSheetId="0" hidden="1">{#N/A,#N/A,FALSE,"Cover Sheet";"Use of Equipment",#N/A,FALSE,"Area C";"Equipment Hours",#N/A,FALSE,"All";"Summary",#N/A,FALSE,"All"}</definedName>
    <definedName name="sue" hidden="1">{#N/A,#N/A,FALSE,"Cover Sheet";"Use of Equipment",#N/A,FALSE,"Area C";"Equipment Hours",#N/A,FALSE,"All";"Summary",#N/A,FALSE,"All"}</definedName>
    <definedName name="susan" localSheetId="12" hidden="1">{#N/A,#N/A,FALSE,"Cover Sheet";"Use of Equipment",#N/A,FALSE,"Area C";"Equipment Hours",#N/A,FALSE,"All";"Summary",#N/A,FALSE,"All"}</definedName>
    <definedName name="susan" localSheetId="14" hidden="1">{#N/A,#N/A,FALSE,"Cover Sheet";"Use of Equipment",#N/A,FALSE,"Area C";"Equipment Hours",#N/A,FALSE,"All";"Summary",#N/A,FALSE,"All"}</definedName>
    <definedName name="susan" localSheetId="35" hidden="1">{#N/A,#N/A,FALSE,"Cover Sheet";"Use of Equipment",#N/A,FALSE,"Area C";"Equipment Hours",#N/A,FALSE,"All";"Summary",#N/A,FALSE,"All"}</definedName>
    <definedName name="susan" localSheetId="34" hidden="1">{#N/A,#N/A,FALSE,"Cover Sheet";"Use of Equipment",#N/A,FALSE,"Area C";"Equipment Hours",#N/A,FALSE,"All";"Summary",#N/A,FALSE,"All"}</definedName>
    <definedName name="susan" localSheetId="13" hidden="1">{#N/A,#N/A,FALSE,"Cover Sheet";"Use of Equipment",#N/A,FALSE,"Area C";"Equipment Hours",#N/A,FALSE,"All";"Summary",#N/A,FALSE,"All"}</definedName>
    <definedName name="susan" localSheetId="15" hidden="1">{#N/A,#N/A,FALSE,"Cover Sheet";"Use of Equipment",#N/A,FALSE,"Area C";"Equipment Hours",#N/A,FALSE,"All";"Summary",#N/A,FALSE,"All"}</definedName>
    <definedName name="susan" localSheetId="1" hidden="1">{#N/A,#N/A,FALSE,"Cover Sheet";"Use of Equipment",#N/A,FALSE,"Area C";"Equipment Hours",#N/A,FALSE,"All";"Summary",#N/A,FALSE,"All"}</definedName>
    <definedName name="susan" localSheetId="33" hidden="1">{#N/A,#N/A,FALSE,"Cover Sheet";"Use of Equipment",#N/A,FALSE,"Area C";"Equipment Hours",#N/A,FALSE,"All";"Summary",#N/A,FALSE,"All"}</definedName>
    <definedName name="susan" localSheetId="32" hidden="1">{#N/A,#N/A,FALSE,"Cover Sheet";"Use of Equipment",#N/A,FALSE,"Area C";"Equipment Hours",#N/A,FALSE,"All";"Summary",#N/A,FALSE,"All"}</definedName>
    <definedName name="susan" localSheetId="11" hidden="1">{#N/A,#N/A,FALSE,"Cover Sheet";"Use of Equipment",#N/A,FALSE,"Area C";"Equipment Hours",#N/A,FALSE,"All";"Summary",#N/A,FALSE,"All"}</definedName>
    <definedName name="susan" localSheetId="17" hidden="1">{#N/A,#N/A,FALSE,"Cover Sheet";"Use of Equipment",#N/A,FALSE,"Area C";"Equipment Hours",#N/A,FALSE,"All";"Summary",#N/A,FALSE,"All"}</definedName>
    <definedName name="susan" localSheetId="30" hidden="1">{#N/A,#N/A,FALSE,"Cover Sheet";"Use of Equipment",#N/A,FALSE,"Area C";"Equipment Hours",#N/A,FALSE,"All";"Summary",#N/A,FALSE,"All"}</definedName>
    <definedName name="susan" localSheetId="29" hidden="1">{#N/A,#N/A,FALSE,"Cover Sheet";"Use of Equipment",#N/A,FALSE,"Area C";"Equipment Hours",#N/A,FALSE,"All";"Summary",#N/A,FALSE,"All"}</definedName>
    <definedName name="susan" localSheetId="0" hidden="1">{#N/A,#N/A,FALSE,"Cover Sheet";"Use of Equipment",#N/A,FALSE,"Area C";"Equipment Hours",#N/A,FALSE,"All";"Summary",#N/A,FALSE,"All"}</definedName>
    <definedName name="susan" hidden="1">{#N/A,#N/A,FALSE,"Cover Sheet";"Use of Equipment",#N/A,FALSE,"Area C";"Equipment Hours",#N/A,FALSE,"All";"Summary",#N/A,FALSE,"All"}</definedName>
    <definedName name="TABLE">'[7]CST STD!'!#REF!</definedName>
    <definedName name="tblAmount">OFFSET([11]Amount_Data!$E$2,0,0,COUNTA([11]Amount_Data!$A:$A)-1-COUNTIF([11]Amount_Data!$A:$A,TODAY()),COUNTA([11]Amount_Data!$2:$2)-4)</definedName>
    <definedName name="TEMP" localSheetId="12" hidden="1">{#N/A,#N/A,FALSE,"Summ";#N/A,#N/A,FALSE,"General"}</definedName>
    <definedName name="TEMP" localSheetId="14" hidden="1">{#N/A,#N/A,FALSE,"Summ";#N/A,#N/A,FALSE,"General"}</definedName>
    <definedName name="TEMP" localSheetId="35" hidden="1">{#N/A,#N/A,FALSE,"Summ";#N/A,#N/A,FALSE,"General"}</definedName>
    <definedName name="TEMP" localSheetId="34" hidden="1">{#N/A,#N/A,FALSE,"Summ";#N/A,#N/A,FALSE,"General"}</definedName>
    <definedName name="TEMP" localSheetId="13" hidden="1">{#N/A,#N/A,FALSE,"Summ";#N/A,#N/A,FALSE,"General"}</definedName>
    <definedName name="TEMP" localSheetId="15" hidden="1">{#N/A,#N/A,FALSE,"Summ";#N/A,#N/A,FALSE,"General"}</definedName>
    <definedName name="TEMP" localSheetId="1" hidden="1">{#N/A,#N/A,FALSE,"Summ";#N/A,#N/A,FALSE,"General"}</definedName>
    <definedName name="TEMP" localSheetId="33" hidden="1">{#N/A,#N/A,FALSE,"Summ";#N/A,#N/A,FALSE,"General"}</definedName>
    <definedName name="TEMP" localSheetId="32" hidden="1">{#N/A,#N/A,FALSE,"Summ";#N/A,#N/A,FALSE,"General"}</definedName>
    <definedName name="TEMP" localSheetId="11" hidden="1">{#N/A,#N/A,FALSE,"Summ";#N/A,#N/A,FALSE,"General"}</definedName>
    <definedName name="TEMP" localSheetId="17" hidden="1">{#N/A,#N/A,FALSE,"Summ";#N/A,#N/A,FALSE,"General"}</definedName>
    <definedName name="TEMP" localSheetId="30" hidden="1">{#N/A,#N/A,FALSE,"Summ";#N/A,#N/A,FALSE,"General"}</definedName>
    <definedName name="TEMP" localSheetId="29" hidden="1">{#N/A,#N/A,FALSE,"Summ";#N/A,#N/A,FALSE,"General"}</definedName>
    <definedName name="TEMP" localSheetId="0" hidden="1">{#N/A,#N/A,FALSE,"Summ";#N/A,#N/A,FALSE,"General"}</definedName>
    <definedName name="TEMP" hidden="1">{#N/A,#N/A,FALSE,"Summ";#N/A,#N/A,FALSE,"General"}</definedName>
    <definedName name="Temp1" localSheetId="12" hidden="1">{#N/A,#N/A,FALSE,"CESTSUM";#N/A,#N/A,FALSE,"est sum A";#N/A,#N/A,FALSE,"est detail A"}</definedName>
    <definedName name="Temp1" localSheetId="14" hidden="1">{#N/A,#N/A,FALSE,"CESTSUM";#N/A,#N/A,FALSE,"est sum A";#N/A,#N/A,FALSE,"est detail A"}</definedName>
    <definedName name="Temp1" localSheetId="35" hidden="1">{#N/A,#N/A,FALSE,"CESTSUM";#N/A,#N/A,FALSE,"est sum A";#N/A,#N/A,FALSE,"est detail A"}</definedName>
    <definedName name="Temp1" localSheetId="34" hidden="1">{#N/A,#N/A,FALSE,"CESTSUM";#N/A,#N/A,FALSE,"est sum A";#N/A,#N/A,FALSE,"est detail A"}</definedName>
    <definedName name="Temp1" localSheetId="13" hidden="1">{#N/A,#N/A,FALSE,"CESTSUM";#N/A,#N/A,FALSE,"est sum A";#N/A,#N/A,FALSE,"est detail A"}</definedName>
    <definedName name="Temp1" localSheetId="15" hidden="1">{#N/A,#N/A,FALSE,"CESTSUM";#N/A,#N/A,FALSE,"est sum A";#N/A,#N/A,FALSE,"est detail A"}</definedName>
    <definedName name="Temp1" localSheetId="1" hidden="1">{#N/A,#N/A,FALSE,"CESTSUM";#N/A,#N/A,FALSE,"est sum A";#N/A,#N/A,FALSE,"est detail A"}</definedName>
    <definedName name="Temp1" localSheetId="33" hidden="1">{#N/A,#N/A,FALSE,"CESTSUM";#N/A,#N/A,FALSE,"est sum A";#N/A,#N/A,FALSE,"est detail A"}</definedName>
    <definedName name="Temp1" localSheetId="32" hidden="1">{#N/A,#N/A,FALSE,"CESTSUM";#N/A,#N/A,FALSE,"est sum A";#N/A,#N/A,FALSE,"est detail A"}</definedName>
    <definedName name="Temp1" localSheetId="11" hidden="1">{#N/A,#N/A,FALSE,"CESTSUM";#N/A,#N/A,FALSE,"est sum A";#N/A,#N/A,FALSE,"est detail A"}</definedName>
    <definedName name="Temp1" localSheetId="17" hidden="1">{#N/A,#N/A,FALSE,"CESTSUM";#N/A,#N/A,FALSE,"est sum A";#N/A,#N/A,FALSE,"est detail A"}</definedName>
    <definedName name="Temp1" localSheetId="30" hidden="1">{#N/A,#N/A,FALSE,"CESTSUM";#N/A,#N/A,FALSE,"est sum A";#N/A,#N/A,FALSE,"est detail A"}</definedName>
    <definedName name="Temp1" localSheetId="29" hidden="1">{#N/A,#N/A,FALSE,"CESTSUM";#N/A,#N/A,FALSE,"est sum A";#N/A,#N/A,FALSE,"est detail A"}</definedName>
    <definedName name="Temp1" localSheetId="0" hidden="1">{#N/A,#N/A,FALSE,"CESTSUM";#N/A,#N/A,FALSE,"est sum A";#N/A,#N/A,FALSE,"est detail A"}</definedName>
    <definedName name="Temp1" hidden="1">{#N/A,#N/A,FALSE,"CESTSUM";#N/A,#N/A,FALSE,"est sum A";#N/A,#N/A,FALSE,"est detail A"}</definedName>
    <definedName name="TEst" localSheetId="12" hidden="1">{#N/A,#N/A,FALSE,"Coversheet";#N/A,#N/A,FALSE,"QA"}</definedName>
    <definedName name="TEst" localSheetId="14" hidden="1">{#N/A,#N/A,FALSE,"Coversheet";#N/A,#N/A,FALSE,"QA"}</definedName>
    <definedName name="TEst" localSheetId="35" hidden="1">{#N/A,#N/A,FALSE,"Coversheet";#N/A,#N/A,FALSE,"QA"}</definedName>
    <definedName name="TEst" localSheetId="34" hidden="1">{#N/A,#N/A,FALSE,"Coversheet";#N/A,#N/A,FALSE,"QA"}</definedName>
    <definedName name="TEst" localSheetId="13" hidden="1">{#N/A,#N/A,FALSE,"Coversheet";#N/A,#N/A,FALSE,"QA"}</definedName>
    <definedName name="TEst" localSheetId="15" hidden="1">{#N/A,#N/A,FALSE,"Coversheet";#N/A,#N/A,FALSE,"QA"}</definedName>
    <definedName name="TEst" localSheetId="1" hidden="1">{#N/A,#N/A,FALSE,"Coversheet";#N/A,#N/A,FALSE,"QA"}</definedName>
    <definedName name="TEst" localSheetId="33" hidden="1">{#N/A,#N/A,FALSE,"Coversheet";#N/A,#N/A,FALSE,"QA"}</definedName>
    <definedName name="TEst" localSheetId="32" hidden="1">{#N/A,#N/A,FALSE,"Coversheet";#N/A,#N/A,FALSE,"QA"}</definedName>
    <definedName name="TEst" localSheetId="11" hidden="1">{#N/A,#N/A,FALSE,"Coversheet";#N/A,#N/A,FALSE,"QA"}</definedName>
    <definedName name="TEst" localSheetId="17" hidden="1">{#N/A,#N/A,FALSE,"Coversheet";#N/A,#N/A,FALSE,"QA"}</definedName>
    <definedName name="TEst" localSheetId="30" hidden="1">{#N/A,#N/A,FALSE,"Coversheet";#N/A,#N/A,FALSE,"QA"}</definedName>
    <definedName name="TEst" localSheetId="29" hidden="1">{#N/A,#N/A,FALSE,"Coversheet";#N/A,#N/A,FALSE,"QA"}</definedName>
    <definedName name="TEst" localSheetId="0" hidden="1">{#N/A,#N/A,FALSE,"Coversheet";#N/A,#N/A,FALSE,"QA"}</definedName>
    <definedName name="TEst" hidden="1">{#N/A,#N/A,FALSE,"Coversheet";#N/A,#N/A,FALSE,"QA"}</definedName>
    <definedName name="Total_Annual_Charge">[8]BONDRATE!#REF!</definedName>
    <definedName name="Total_OS_Amount">[8]BONDRATE!#REF!</definedName>
    <definedName name="u" localSheetId="12" hidden="1">{#N/A,#N/A,FALSE,"Coversheet";#N/A,#N/A,FALSE,"QA"}</definedName>
    <definedName name="u" localSheetId="14" hidden="1">{#N/A,#N/A,FALSE,"Coversheet";#N/A,#N/A,FALSE,"QA"}</definedName>
    <definedName name="u" localSheetId="35" hidden="1">{#N/A,#N/A,FALSE,"Coversheet";#N/A,#N/A,FALSE,"QA"}</definedName>
    <definedName name="u" localSheetId="34" hidden="1">{#N/A,#N/A,FALSE,"Coversheet";#N/A,#N/A,FALSE,"QA"}</definedName>
    <definedName name="u" localSheetId="13" hidden="1">{#N/A,#N/A,FALSE,"Coversheet";#N/A,#N/A,FALSE,"QA"}</definedName>
    <definedName name="u" localSheetId="15" hidden="1">{#N/A,#N/A,FALSE,"Coversheet";#N/A,#N/A,FALSE,"QA"}</definedName>
    <definedName name="u" localSheetId="1" hidden="1">{#N/A,#N/A,FALSE,"Coversheet";#N/A,#N/A,FALSE,"QA"}</definedName>
    <definedName name="u" localSheetId="33" hidden="1">{#N/A,#N/A,FALSE,"Coversheet";#N/A,#N/A,FALSE,"QA"}</definedName>
    <definedName name="u" localSheetId="32" hidden="1">{#N/A,#N/A,FALSE,"Coversheet";#N/A,#N/A,FALSE,"QA"}</definedName>
    <definedName name="u" localSheetId="11" hidden="1">{#N/A,#N/A,FALSE,"Coversheet";#N/A,#N/A,FALSE,"QA"}</definedName>
    <definedName name="u" localSheetId="17" hidden="1">{#N/A,#N/A,FALSE,"Coversheet";#N/A,#N/A,FALSE,"QA"}</definedName>
    <definedName name="u" localSheetId="30" hidden="1">{#N/A,#N/A,FALSE,"Coversheet";#N/A,#N/A,FALSE,"QA"}</definedName>
    <definedName name="u" localSheetId="29" hidden="1">{#N/A,#N/A,FALSE,"Coversheet";#N/A,#N/A,FALSE,"QA"}</definedName>
    <definedName name="u" localSheetId="0" hidden="1">{#N/A,#N/A,FALSE,"Coversheet";#N/A,#N/A,FALSE,"QA"}</definedName>
    <definedName name="u" hidden="1">{#N/A,#N/A,FALSE,"Coversheet";#N/A,#N/A,FALSE,"QA"}</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12" hidden="1">{#N/A,#N/A,FALSE,"Coversheet";#N/A,#N/A,FALSE,"QA"}</definedName>
    <definedName name="v" localSheetId="14" hidden="1">{#N/A,#N/A,FALSE,"Coversheet";#N/A,#N/A,FALSE,"QA"}</definedName>
    <definedName name="v" localSheetId="35" hidden="1">{#N/A,#N/A,FALSE,"Coversheet";#N/A,#N/A,FALSE,"QA"}</definedName>
    <definedName name="v" localSheetId="34" hidden="1">{#N/A,#N/A,FALSE,"Coversheet";#N/A,#N/A,FALSE,"QA"}</definedName>
    <definedName name="v" localSheetId="13" hidden="1">{#N/A,#N/A,FALSE,"Coversheet";#N/A,#N/A,FALSE,"QA"}</definedName>
    <definedName name="v" localSheetId="15" hidden="1">{#N/A,#N/A,FALSE,"Coversheet";#N/A,#N/A,FALSE,"QA"}</definedName>
    <definedName name="v" localSheetId="1" hidden="1">{#N/A,#N/A,FALSE,"Coversheet";#N/A,#N/A,FALSE,"QA"}</definedName>
    <definedName name="v" localSheetId="33" hidden="1">{#N/A,#N/A,FALSE,"Coversheet";#N/A,#N/A,FALSE,"QA"}</definedName>
    <definedName name="v" localSheetId="32" hidden="1">{#N/A,#N/A,FALSE,"Coversheet";#N/A,#N/A,FALSE,"QA"}</definedName>
    <definedName name="v" localSheetId="11" hidden="1">{#N/A,#N/A,FALSE,"Coversheet";#N/A,#N/A,FALSE,"QA"}</definedName>
    <definedName name="v" localSheetId="17" hidden="1">{#N/A,#N/A,FALSE,"Coversheet";#N/A,#N/A,FALSE,"QA"}</definedName>
    <definedName name="v" localSheetId="30" hidden="1">{#N/A,#N/A,FALSE,"Coversheet";#N/A,#N/A,FALSE,"QA"}</definedName>
    <definedName name="v" localSheetId="29" hidden="1">{#N/A,#N/A,FALSE,"Coversheet";#N/A,#N/A,FALSE,"QA"}</definedName>
    <definedName name="v" localSheetId="0" hidden="1">{#N/A,#N/A,FALSE,"Coversheet";#N/A,#N/A,FALSE,"QA"}</definedName>
    <definedName name="v" hidden="1">{#N/A,#N/A,FALSE,"Coversheet";#N/A,#N/A,FALSE,"QA"}</definedName>
    <definedName name="w" localSheetId="12" hidden="1">#REF!</definedName>
    <definedName name="w" localSheetId="14" hidden="1">#REF!</definedName>
    <definedName name="w" localSheetId="35" hidden="1">#REF!</definedName>
    <definedName name="w" localSheetId="34" hidden="1">#REF!</definedName>
    <definedName name="w" localSheetId="13" hidden="1">#REF!</definedName>
    <definedName name="w" localSheetId="1" hidden="1">#REF!</definedName>
    <definedName name="w" localSheetId="33" hidden="1">#REF!</definedName>
    <definedName name="w" localSheetId="32" hidden="1">#REF!</definedName>
    <definedName name="w" localSheetId="11" hidden="1">#REF!</definedName>
    <definedName name="w" localSheetId="17" hidden="1">#REF!</definedName>
    <definedName name="w" localSheetId="31" hidden="1">#REF!</definedName>
    <definedName name="w" localSheetId="30" hidden="1">#REF!</definedName>
    <definedName name="w" localSheetId="29" hidden="1">#REF!</definedName>
    <definedName name="w" localSheetId="0" hidden="1">{#N/A,#N/A,FALSE,"Schedule F";#N/A,#N/A,FALSE,"Schedule G"}</definedName>
    <definedName name="w" hidden="1">#REF!</definedName>
    <definedName name="we" localSheetId="12" hidden="1">{#N/A,#N/A,FALSE,"Pg 6b CustCount_Gas";#N/A,#N/A,FALSE,"QA";#N/A,#N/A,FALSE,"Report";#N/A,#N/A,FALSE,"forecast"}</definedName>
    <definedName name="we" localSheetId="14" hidden="1">{#N/A,#N/A,FALSE,"Pg 6b CustCount_Gas";#N/A,#N/A,FALSE,"QA";#N/A,#N/A,FALSE,"Report";#N/A,#N/A,FALSE,"forecast"}</definedName>
    <definedName name="we" localSheetId="35" hidden="1">{#N/A,#N/A,FALSE,"Pg 6b CustCount_Gas";#N/A,#N/A,FALSE,"QA";#N/A,#N/A,FALSE,"Report";#N/A,#N/A,FALSE,"forecast"}</definedName>
    <definedName name="we" localSheetId="34" hidden="1">{#N/A,#N/A,FALSE,"Pg 6b CustCount_Gas";#N/A,#N/A,FALSE,"QA";#N/A,#N/A,FALSE,"Report";#N/A,#N/A,FALSE,"forecast"}</definedName>
    <definedName name="we" localSheetId="13" hidden="1">{#N/A,#N/A,FALSE,"Pg 6b CustCount_Gas";#N/A,#N/A,FALSE,"QA";#N/A,#N/A,FALSE,"Report";#N/A,#N/A,FALSE,"forecast"}</definedName>
    <definedName name="we" localSheetId="15" hidden="1">{#N/A,#N/A,FALSE,"Pg 6b CustCount_Gas";#N/A,#N/A,FALSE,"QA";#N/A,#N/A,FALSE,"Report";#N/A,#N/A,FALSE,"forecast"}</definedName>
    <definedName name="we" localSheetId="1" hidden="1">{#N/A,#N/A,FALSE,"Pg 6b CustCount_Gas";#N/A,#N/A,FALSE,"QA";#N/A,#N/A,FALSE,"Report";#N/A,#N/A,FALSE,"forecast"}</definedName>
    <definedName name="we" localSheetId="33" hidden="1">{#N/A,#N/A,FALSE,"Pg 6b CustCount_Gas";#N/A,#N/A,FALSE,"QA";#N/A,#N/A,FALSE,"Report";#N/A,#N/A,FALSE,"forecast"}</definedName>
    <definedName name="we" localSheetId="32" hidden="1">{#N/A,#N/A,FALSE,"Pg 6b CustCount_Gas";#N/A,#N/A,FALSE,"QA";#N/A,#N/A,FALSE,"Report";#N/A,#N/A,FALSE,"forecast"}</definedName>
    <definedName name="we" localSheetId="11" hidden="1">{#N/A,#N/A,FALSE,"Pg 6b CustCount_Gas";#N/A,#N/A,FALSE,"QA";#N/A,#N/A,FALSE,"Report";#N/A,#N/A,FALSE,"forecast"}</definedName>
    <definedName name="we" localSheetId="17" hidden="1">{#N/A,#N/A,FALSE,"Pg 6b CustCount_Gas";#N/A,#N/A,FALSE,"QA";#N/A,#N/A,FALSE,"Report";#N/A,#N/A,FALSE,"forecast"}</definedName>
    <definedName name="we" localSheetId="30" hidden="1">{#N/A,#N/A,FALSE,"Pg 6b CustCount_Gas";#N/A,#N/A,FALSE,"QA";#N/A,#N/A,FALSE,"Report";#N/A,#N/A,FALSE,"forecast"}</definedName>
    <definedName name="we" localSheetId="29" hidden="1">{#N/A,#N/A,FALSE,"Pg 6b CustCount_Gas";#N/A,#N/A,FALSE,"QA";#N/A,#N/A,FALSE,"Report";#N/A,#N/A,FALSE,"forecast"}</definedName>
    <definedName name="we" localSheetId="0" hidden="1">{#N/A,#N/A,FALSE,"Pg 6b CustCount_Gas";#N/A,#N/A,FALSE,"QA";#N/A,#N/A,FALSE,"Report";#N/A,#N/A,FALSE,"forecast"}</definedName>
    <definedName name="we" hidden="1">{#N/A,#N/A,FALSE,"Pg 6b CustCount_Gas";#N/A,#N/A,FALSE,"QA";#N/A,#N/A,FALSE,"Report";#N/A,#N/A,FALSE,"forecast"}</definedName>
    <definedName name="WH" localSheetId="12" hidden="1">{#N/A,#N/A,FALSE,"Coversheet";#N/A,#N/A,FALSE,"QA"}</definedName>
    <definedName name="WH" localSheetId="14" hidden="1">{#N/A,#N/A,FALSE,"Coversheet";#N/A,#N/A,FALSE,"QA"}</definedName>
    <definedName name="WH" localSheetId="35" hidden="1">{#N/A,#N/A,FALSE,"Coversheet";#N/A,#N/A,FALSE,"QA"}</definedName>
    <definedName name="WH" localSheetId="34" hidden="1">{#N/A,#N/A,FALSE,"Coversheet";#N/A,#N/A,FALSE,"QA"}</definedName>
    <definedName name="WH" localSheetId="13" hidden="1">{#N/A,#N/A,FALSE,"Coversheet";#N/A,#N/A,FALSE,"QA"}</definedName>
    <definedName name="WH" localSheetId="15" hidden="1">{#N/A,#N/A,FALSE,"Coversheet";#N/A,#N/A,FALSE,"QA"}</definedName>
    <definedName name="WH" localSheetId="1" hidden="1">{#N/A,#N/A,FALSE,"Coversheet";#N/A,#N/A,FALSE,"QA"}</definedName>
    <definedName name="WH" localSheetId="33" hidden="1">{#N/A,#N/A,FALSE,"Coversheet";#N/A,#N/A,FALSE,"QA"}</definedName>
    <definedName name="WH" localSheetId="32" hidden="1">{#N/A,#N/A,FALSE,"Coversheet";#N/A,#N/A,FALSE,"QA"}</definedName>
    <definedName name="WH" localSheetId="11" hidden="1">{#N/A,#N/A,FALSE,"Coversheet";#N/A,#N/A,FALSE,"QA"}</definedName>
    <definedName name="WH" localSheetId="17" hidden="1">{#N/A,#N/A,FALSE,"Coversheet";#N/A,#N/A,FALSE,"QA"}</definedName>
    <definedName name="WH" localSheetId="30" hidden="1">{#N/A,#N/A,FALSE,"Coversheet";#N/A,#N/A,FALSE,"QA"}</definedName>
    <definedName name="WH" localSheetId="29" hidden="1">{#N/A,#N/A,FALSE,"Coversheet";#N/A,#N/A,FALSE,"QA"}</definedName>
    <definedName name="WH" localSheetId="0" hidden="1">{#N/A,#N/A,FALSE,"Coversheet";#N/A,#N/A,FALSE,"QA"}</definedName>
    <definedName name="WH" hidden="1">{#N/A,#N/A,FALSE,"Coversheet";#N/A,#N/A,FALSE,"QA"}</definedName>
    <definedName name="wrn.1._.Bi._.Monthly._.CR." localSheetId="12" hidden="1">{#N/A,#N/A,FALSE,"Drill Sites";"WP 212",#N/A,FALSE,"MWAG EOR";"WP 213",#N/A,FALSE,"MWAG EOR";#N/A,#N/A,FALSE,"Misc. Facility";#N/A,#N/A,FALSE,"WWTP"}</definedName>
    <definedName name="wrn.1._.Bi._.Monthly._.CR." localSheetId="14" hidden="1">{#N/A,#N/A,FALSE,"Drill Sites";"WP 212",#N/A,FALSE,"MWAG EOR";"WP 213",#N/A,FALSE,"MWAG EOR";#N/A,#N/A,FALSE,"Misc. Facility";#N/A,#N/A,FALSE,"WWTP"}</definedName>
    <definedName name="wrn.1._.Bi._.Monthly._.CR." localSheetId="35" hidden="1">{#N/A,#N/A,FALSE,"Drill Sites";"WP 212",#N/A,FALSE,"MWAG EOR";"WP 213",#N/A,FALSE,"MWAG EOR";#N/A,#N/A,FALSE,"Misc. Facility";#N/A,#N/A,FALSE,"WWTP"}</definedName>
    <definedName name="wrn.1._.Bi._.Monthly._.CR." localSheetId="34" hidden="1">{#N/A,#N/A,FALSE,"Drill Sites";"WP 212",#N/A,FALSE,"MWAG EOR";"WP 213",#N/A,FALSE,"MWAG EOR";#N/A,#N/A,FALSE,"Misc. Facility";#N/A,#N/A,FALSE,"WWTP"}</definedName>
    <definedName name="wrn.1._.Bi._.Monthly._.CR." localSheetId="13" hidden="1">{#N/A,#N/A,FALSE,"Drill Sites";"WP 212",#N/A,FALSE,"MWAG EOR";"WP 213",#N/A,FALSE,"MWAG EOR";#N/A,#N/A,FALSE,"Misc. Facility";#N/A,#N/A,FALSE,"WWTP"}</definedName>
    <definedName name="wrn.1._.Bi._.Monthly._.CR." localSheetId="15" hidden="1">{#N/A,#N/A,FALSE,"Drill Sites";"WP 212",#N/A,FALSE,"MWAG EOR";"WP 213",#N/A,FALSE,"MWAG EOR";#N/A,#N/A,FALSE,"Misc. Facility";#N/A,#N/A,FALSE,"WWTP"}</definedName>
    <definedName name="wrn.1._.Bi._.Monthly._.CR." localSheetId="1" hidden="1">{#N/A,#N/A,FALSE,"Drill Sites";"WP 212",#N/A,FALSE,"MWAG EOR";"WP 213",#N/A,FALSE,"MWAG EOR";#N/A,#N/A,FALSE,"Misc. Facility";#N/A,#N/A,FALSE,"WWTP"}</definedName>
    <definedName name="wrn.1._.Bi._.Monthly._.CR." localSheetId="33" hidden="1">{#N/A,#N/A,FALSE,"Drill Sites";"WP 212",#N/A,FALSE,"MWAG EOR";"WP 213",#N/A,FALSE,"MWAG EOR";#N/A,#N/A,FALSE,"Misc. Facility";#N/A,#N/A,FALSE,"WWTP"}</definedName>
    <definedName name="wrn.1._.Bi._.Monthly._.CR." localSheetId="32" hidden="1">{#N/A,#N/A,FALSE,"Drill Sites";"WP 212",#N/A,FALSE,"MWAG EOR";"WP 213",#N/A,FALSE,"MWAG EOR";#N/A,#N/A,FALSE,"Misc. Facility";#N/A,#N/A,FALSE,"WWTP"}</definedName>
    <definedName name="wrn.1._.Bi._.Monthly._.CR." localSheetId="11" hidden="1">{#N/A,#N/A,FALSE,"Drill Sites";"WP 212",#N/A,FALSE,"MWAG EOR";"WP 213",#N/A,FALSE,"MWAG EOR";#N/A,#N/A,FALSE,"Misc. Facility";#N/A,#N/A,FALSE,"WWTP"}</definedName>
    <definedName name="wrn.1._.Bi._.Monthly._.CR." localSheetId="17" hidden="1">{#N/A,#N/A,FALSE,"Drill Sites";"WP 212",#N/A,FALSE,"MWAG EOR";"WP 213",#N/A,FALSE,"MWAG EOR";#N/A,#N/A,FALSE,"Misc. Facility";#N/A,#N/A,FALSE,"WWTP"}</definedName>
    <definedName name="wrn.1._.Bi._.Monthly._.CR." localSheetId="30" hidden="1">{#N/A,#N/A,FALSE,"Drill Sites";"WP 212",#N/A,FALSE,"MWAG EOR";"WP 213",#N/A,FALSE,"MWAG EOR";#N/A,#N/A,FALSE,"Misc. Facility";#N/A,#N/A,FALSE,"WWTP"}</definedName>
    <definedName name="wrn.1._.Bi._.Monthly._.CR." localSheetId="29" hidden="1">{#N/A,#N/A,FALSE,"Drill Sites";"WP 212",#N/A,FALSE,"MWAG EOR";"WP 213",#N/A,FALSE,"MWAG EOR";#N/A,#N/A,FALSE,"Misc. Facility";#N/A,#N/A,FALSE,"WWTP"}</definedName>
    <definedName name="wrn.1._.Bi._.Monthly._.CR." localSheetId="0"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AAI." localSheetId="12" hidden="1">{#N/A,#N/A,FALSE,"CRPT";#N/A,#N/A,FALSE,"TREND";#N/A,#N/A,FALSE,"%Curve"}</definedName>
    <definedName name="wrn.AAI." localSheetId="14" hidden="1">{#N/A,#N/A,FALSE,"CRPT";#N/A,#N/A,FALSE,"TREND";#N/A,#N/A,FALSE,"%Curve"}</definedName>
    <definedName name="wrn.AAI." localSheetId="35" hidden="1">{#N/A,#N/A,FALSE,"CRPT";#N/A,#N/A,FALSE,"TREND";#N/A,#N/A,FALSE,"%Curve"}</definedName>
    <definedName name="wrn.AAI." localSheetId="34" hidden="1">{#N/A,#N/A,FALSE,"CRPT";#N/A,#N/A,FALSE,"TREND";#N/A,#N/A,FALSE,"%Curve"}</definedName>
    <definedName name="wrn.AAI." localSheetId="13" hidden="1">{#N/A,#N/A,FALSE,"CRPT";#N/A,#N/A,FALSE,"TREND";#N/A,#N/A,FALSE,"%Curve"}</definedName>
    <definedName name="wrn.AAI." localSheetId="15" hidden="1">{#N/A,#N/A,FALSE,"CRPT";#N/A,#N/A,FALSE,"TREND";#N/A,#N/A,FALSE,"%Curve"}</definedName>
    <definedName name="wrn.AAI." localSheetId="1" hidden="1">{#N/A,#N/A,FALSE,"CRPT";#N/A,#N/A,FALSE,"TREND";#N/A,#N/A,FALSE,"%Curve"}</definedName>
    <definedName name="wrn.AAI." localSheetId="33" hidden="1">{#N/A,#N/A,FALSE,"CRPT";#N/A,#N/A,FALSE,"TREND";#N/A,#N/A,FALSE,"%Curve"}</definedName>
    <definedName name="wrn.AAI." localSheetId="32" hidden="1">{#N/A,#N/A,FALSE,"CRPT";#N/A,#N/A,FALSE,"TREND";#N/A,#N/A,FALSE,"%Curve"}</definedName>
    <definedName name="wrn.AAI." localSheetId="11" hidden="1">{#N/A,#N/A,FALSE,"CRPT";#N/A,#N/A,FALSE,"TREND";#N/A,#N/A,FALSE,"%Curve"}</definedName>
    <definedName name="wrn.AAI." localSheetId="17" hidden="1">{#N/A,#N/A,FALSE,"CRPT";#N/A,#N/A,FALSE,"TREND";#N/A,#N/A,FALSE,"%Curve"}</definedName>
    <definedName name="wrn.AAI." localSheetId="30" hidden="1">{#N/A,#N/A,FALSE,"CRPT";#N/A,#N/A,FALSE,"TREND";#N/A,#N/A,FALSE,"%Curve"}</definedName>
    <definedName name="wrn.AAI." localSheetId="29" hidden="1">{#N/A,#N/A,FALSE,"CRPT";#N/A,#N/A,FALSE,"TREND";#N/A,#N/A,FALSE,"%Curve"}</definedName>
    <definedName name="wrn.AAI." localSheetId="0" hidden="1">{#N/A,#N/A,FALSE,"CRPT";#N/A,#N/A,FALSE,"TREND";#N/A,#N/A,FALSE,"%Curve"}</definedName>
    <definedName name="wrn.AAI." hidden="1">{#N/A,#N/A,FALSE,"CRPT";#N/A,#N/A,FALSE,"TREND";#N/A,#N/A,FALSE,"%Curve"}</definedName>
    <definedName name="wrn.AAI._.Report." localSheetId="12" hidden="1">{#N/A,#N/A,FALSE,"CRPT";#N/A,#N/A,FALSE,"TREND";#N/A,#N/A,FALSE,"% CURVE"}</definedName>
    <definedName name="wrn.AAI._.Report." localSheetId="14" hidden="1">{#N/A,#N/A,FALSE,"CRPT";#N/A,#N/A,FALSE,"TREND";#N/A,#N/A,FALSE,"% CURVE"}</definedName>
    <definedName name="wrn.AAI._.Report." localSheetId="35" hidden="1">{#N/A,#N/A,FALSE,"CRPT";#N/A,#N/A,FALSE,"TREND";#N/A,#N/A,FALSE,"% CURVE"}</definedName>
    <definedName name="wrn.AAI._.Report." localSheetId="34" hidden="1">{#N/A,#N/A,FALSE,"CRPT";#N/A,#N/A,FALSE,"TREND";#N/A,#N/A,FALSE,"% CURVE"}</definedName>
    <definedName name="wrn.AAI._.Report." localSheetId="13" hidden="1">{#N/A,#N/A,FALSE,"CRPT";#N/A,#N/A,FALSE,"TREND";#N/A,#N/A,FALSE,"% CURVE"}</definedName>
    <definedName name="wrn.AAI._.Report." localSheetId="15" hidden="1">{#N/A,#N/A,FALSE,"CRPT";#N/A,#N/A,FALSE,"TREND";#N/A,#N/A,FALSE,"% CURVE"}</definedName>
    <definedName name="wrn.AAI._.Report." localSheetId="1" hidden="1">{#N/A,#N/A,FALSE,"CRPT";#N/A,#N/A,FALSE,"TREND";#N/A,#N/A,FALSE,"% CURVE"}</definedName>
    <definedName name="wrn.AAI._.Report." localSheetId="33" hidden="1">{#N/A,#N/A,FALSE,"CRPT";#N/A,#N/A,FALSE,"TREND";#N/A,#N/A,FALSE,"% CURVE"}</definedName>
    <definedName name="wrn.AAI._.Report." localSheetId="32" hidden="1">{#N/A,#N/A,FALSE,"CRPT";#N/A,#N/A,FALSE,"TREND";#N/A,#N/A,FALSE,"% CURVE"}</definedName>
    <definedName name="wrn.AAI._.Report." localSheetId="11" hidden="1">{#N/A,#N/A,FALSE,"CRPT";#N/A,#N/A,FALSE,"TREND";#N/A,#N/A,FALSE,"% CURVE"}</definedName>
    <definedName name="wrn.AAI._.Report." localSheetId="17" hidden="1">{#N/A,#N/A,FALSE,"CRPT";#N/A,#N/A,FALSE,"TREND";#N/A,#N/A,FALSE,"% CURVE"}</definedName>
    <definedName name="wrn.AAI._.Report." localSheetId="30" hidden="1">{#N/A,#N/A,FALSE,"CRPT";#N/A,#N/A,FALSE,"TREND";#N/A,#N/A,FALSE,"% CURVE"}</definedName>
    <definedName name="wrn.AAI._.Report." localSheetId="29" hidden="1">{#N/A,#N/A,FALSE,"CRPT";#N/A,#N/A,FALSE,"TREND";#N/A,#N/A,FALSE,"% CURVE"}</definedName>
    <definedName name="wrn.AAI._.Report." localSheetId="0" hidden="1">{#N/A,#N/A,FALSE,"CRPT";#N/A,#N/A,FALSE,"TREND";#N/A,#N/A,FALSE,"% CURVE"}</definedName>
    <definedName name="wrn.AAI._.Report." hidden="1">{#N/A,#N/A,FALSE,"CRPT";#N/A,#N/A,FALSE,"TREND";#N/A,#N/A,FALSE,"% CURVE"}</definedName>
    <definedName name="wrn.Annual._.Cost._.Adjustment." localSheetId="1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4"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3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34"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3"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33"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3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1"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7"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3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2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12" hidden="1">{#N/A,#N/A,FALSE,"Summary (PC)";#N/A,#N/A,FALSE,"Production (PC)";#N/A,#N/A,FALSE,"Adj Hour Wksht (PC)";#N/A,#N/A,FALSE,"605&amp;606 Hrs (PC)";#N/A,#N/A,FALSE,"Rept Interval (PC)";#N/A,#N/A,FALSE,"Sum Prod (PC)";#N/A,#N/A,FALSE,"Rec. Wksht (PC)";#N/A,#N/A,FALSE,"Loc 13 Allocation (PC)"}</definedName>
    <definedName name="wrn.Annual._.Productivity._.Calc." localSheetId="14" hidden="1">{#N/A,#N/A,FALSE,"Summary (PC)";#N/A,#N/A,FALSE,"Production (PC)";#N/A,#N/A,FALSE,"Adj Hour Wksht (PC)";#N/A,#N/A,FALSE,"605&amp;606 Hrs (PC)";#N/A,#N/A,FALSE,"Rept Interval (PC)";#N/A,#N/A,FALSE,"Sum Prod (PC)";#N/A,#N/A,FALSE,"Rec. Wksht (PC)";#N/A,#N/A,FALSE,"Loc 13 Allocation (PC)"}</definedName>
    <definedName name="wrn.Annual._.Productivity._.Calc." localSheetId="35" hidden="1">{#N/A,#N/A,FALSE,"Summary (PC)";#N/A,#N/A,FALSE,"Production (PC)";#N/A,#N/A,FALSE,"Adj Hour Wksht (PC)";#N/A,#N/A,FALSE,"605&amp;606 Hrs (PC)";#N/A,#N/A,FALSE,"Rept Interval (PC)";#N/A,#N/A,FALSE,"Sum Prod (PC)";#N/A,#N/A,FALSE,"Rec. Wksht (PC)";#N/A,#N/A,FALSE,"Loc 13 Allocation (PC)"}</definedName>
    <definedName name="wrn.Annual._.Productivity._.Calc." localSheetId="34" hidden="1">{#N/A,#N/A,FALSE,"Summary (PC)";#N/A,#N/A,FALSE,"Production (PC)";#N/A,#N/A,FALSE,"Adj Hour Wksht (PC)";#N/A,#N/A,FALSE,"605&amp;606 Hrs (PC)";#N/A,#N/A,FALSE,"Rept Interval (PC)";#N/A,#N/A,FALSE,"Sum Prod (PC)";#N/A,#N/A,FALSE,"Rec. Wksht (PC)";#N/A,#N/A,FALSE,"Loc 13 Allocation (PC)"}</definedName>
    <definedName name="wrn.Annual._.Productivity._.Calc." localSheetId="13" hidden="1">{#N/A,#N/A,FALSE,"Summary (PC)";#N/A,#N/A,FALSE,"Production (PC)";#N/A,#N/A,FALSE,"Adj Hour Wksht (PC)";#N/A,#N/A,FALSE,"605&amp;606 Hrs (PC)";#N/A,#N/A,FALSE,"Rept Interval (PC)";#N/A,#N/A,FALSE,"Sum Prod (PC)";#N/A,#N/A,FALSE,"Rec. Wksht (PC)";#N/A,#N/A,FALSE,"Loc 13 Allocation (PC)"}</definedName>
    <definedName name="wrn.Annual._.Productivity._.Calc." localSheetId="15" hidden="1">{#N/A,#N/A,FALSE,"Summary (PC)";#N/A,#N/A,FALSE,"Production (PC)";#N/A,#N/A,FALSE,"Adj Hour Wksht (PC)";#N/A,#N/A,FALSE,"605&amp;606 Hrs (PC)";#N/A,#N/A,FALSE,"Rept Interval (PC)";#N/A,#N/A,FALSE,"Sum Prod (PC)";#N/A,#N/A,FALSE,"Rec. Wksht (PC)";#N/A,#N/A,FALSE,"Loc 13 Allocation (PC)"}</definedName>
    <definedName name="wrn.Annual._.Productivity._.Calc." localSheetId="1" hidden="1">{#N/A,#N/A,FALSE,"Summary (PC)";#N/A,#N/A,FALSE,"Production (PC)";#N/A,#N/A,FALSE,"Adj Hour Wksht (PC)";#N/A,#N/A,FALSE,"605&amp;606 Hrs (PC)";#N/A,#N/A,FALSE,"Rept Interval (PC)";#N/A,#N/A,FALSE,"Sum Prod (PC)";#N/A,#N/A,FALSE,"Rec. Wksht (PC)";#N/A,#N/A,FALSE,"Loc 13 Allocation (PC)"}</definedName>
    <definedName name="wrn.Annual._.Productivity._.Calc." localSheetId="33" hidden="1">{#N/A,#N/A,FALSE,"Summary (PC)";#N/A,#N/A,FALSE,"Production (PC)";#N/A,#N/A,FALSE,"Adj Hour Wksht (PC)";#N/A,#N/A,FALSE,"605&amp;606 Hrs (PC)";#N/A,#N/A,FALSE,"Rept Interval (PC)";#N/A,#N/A,FALSE,"Sum Prod (PC)";#N/A,#N/A,FALSE,"Rec. Wksht (PC)";#N/A,#N/A,FALSE,"Loc 13 Allocation (PC)"}</definedName>
    <definedName name="wrn.Annual._.Productivity._.Calc." localSheetId="32" hidden="1">{#N/A,#N/A,FALSE,"Summary (PC)";#N/A,#N/A,FALSE,"Production (PC)";#N/A,#N/A,FALSE,"Adj Hour Wksht (PC)";#N/A,#N/A,FALSE,"605&amp;606 Hrs (PC)";#N/A,#N/A,FALSE,"Rept Interval (PC)";#N/A,#N/A,FALSE,"Sum Prod (PC)";#N/A,#N/A,FALSE,"Rec. Wksht (PC)";#N/A,#N/A,FALSE,"Loc 13 Allocation (PC)"}</definedName>
    <definedName name="wrn.Annual._.Productivity._.Calc." localSheetId="11" hidden="1">{#N/A,#N/A,FALSE,"Summary (PC)";#N/A,#N/A,FALSE,"Production (PC)";#N/A,#N/A,FALSE,"Adj Hour Wksht (PC)";#N/A,#N/A,FALSE,"605&amp;606 Hrs (PC)";#N/A,#N/A,FALSE,"Rept Interval (PC)";#N/A,#N/A,FALSE,"Sum Prod (PC)";#N/A,#N/A,FALSE,"Rec. Wksht (PC)";#N/A,#N/A,FALSE,"Loc 13 Allocation (PC)"}</definedName>
    <definedName name="wrn.Annual._.Productivity._.Calc." localSheetId="17" hidden="1">{#N/A,#N/A,FALSE,"Summary (PC)";#N/A,#N/A,FALSE,"Production (PC)";#N/A,#N/A,FALSE,"Adj Hour Wksht (PC)";#N/A,#N/A,FALSE,"605&amp;606 Hrs (PC)";#N/A,#N/A,FALSE,"Rept Interval (PC)";#N/A,#N/A,FALSE,"Sum Prod (PC)";#N/A,#N/A,FALSE,"Rec. Wksht (PC)";#N/A,#N/A,FALSE,"Loc 13 Allocation (PC)"}</definedName>
    <definedName name="wrn.Annual._.Productivity._.Calc." localSheetId="30" hidden="1">{#N/A,#N/A,FALSE,"Summary (PC)";#N/A,#N/A,FALSE,"Production (PC)";#N/A,#N/A,FALSE,"Adj Hour Wksht (PC)";#N/A,#N/A,FALSE,"605&amp;606 Hrs (PC)";#N/A,#N/A,FALSE,"Rept Interval (PC)";#N/A,#N/A,FALSE,"Sum Prod (PC)";#N/A,#N/A,FALSE,"Rec. Wksht (PC)";#N/A,#N/A,FALSE,"Loc 13 Allocation (PC)"}</definedName>
    <definedName name="wrn.Annual._.Productivity._.Calc." localSheetId="29" hidden="1">{#N/A,#N/A,FALSE,"Summary (PC)";#N/A,#N/A,FALSE,"Production (PC)";#N/A,#N/A,FALSE,"Adj Hour Wksht (PC)";#N/A,#N/A,FALSE,"605&amp;606 Hrs (PC)";#N/A,#N/A,FALSE,"Rept Interval (PC)";#N/A,#N/A,FALSE,"Sum Prod (PC)";#N/A,#N/A,FALSE,"Rec. Wksht (PC)";#N/A,#N/A,FALSE,"Loc 13 Allocation (PC)"}</definedName>
    <definedName name="wrn.Annual._.Productivity._.Calc." localSheetId="0"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12" hidden="1">{#N/A,#N/A,FALSE,"CRPT";#N/A,#N/A,FALSE,"PCS ";#N/A,#N/A,FALSE,"TREND";#N/A,#N/A,FALSE,"% CURVE";#N/A,#N/A,FALSE,"FWICALC";#N/A,#N/A,FALSE,"CONTINGENCY";#N/A,#N/A,FALSE,"7616 Fab";#N/A,#N/A,FALSE,"7616 NSK"}</definedName>
    <definedName name="wrn.Anvil." localSheetId="14" hidden="1">{#N/A,#N/A,FALSE,"CRPT";#N/A,#N/A,FALSE,"PCS ";#N/A,#N/A,FALSE,"TREND";#N/A,#N/A,FALSE,"% CURVE";#N/A,#N/A,FALSE,"FWICALC";#N/A,#N/A,FALSE,"CONTINGENCY";#N/A,#N/A,FALSE,"7616 Fab";#N/A,#N/A,FALSE,"7616 NSK"}</definedName>
    <definedName name="wrn.Anvil." localSheetId="35" hidden="1">{#N/A,#N/A,FALSE,"CRPT";#N/A,#N/A,FALSE,"PCS ";#N/A,#N/A,FALSE,"TREND";#N/A,#N/A,FALSE,"% CURVE";#N/A,#N/A,FALSE,"FWICALC";#N/A,#N/A,FALSE,"CONTINGENCY";#N/A,#N/A,FALSE,"7616 Fab";#N/A,#N/A,FALSE,"7616 NSK"}</definedName>
    <definedName name="wrn.Anvil." localSheetId="34" hidden="1">{#N/A,#N/A,FALSE,"CRPT";#N/A,#N/A,FALSE,"PCS ";#N/A,#N/A,FALSE,"TREND";#N/A,#N/A,FALSE,"% CURVE";#N/A,#N/A,FALSE,"FWICALC";#N/A,#N/A,FALSE,"CONTINGENCY";#N/A,#N/A,FALSE,"7616 Fab";#N/A,#N/A,FALSE,"7616 NSK"}</definedName>
    <definedName name="wrn.Anvil." localSheetId="13" hidden="1">{#N/A,#N/A,FALSE,"CRPT";#N/A,#N/A,FALSE,"PCS ";#N/A,#N/A,FALSE,"TREND";#N/A,#N/A,FALSE,"% CURVE";#N/A,#N/A,FALSE,"FWICALC";#N/A,#N/A,FALSE,"CONTINGENCY";#N/A,#N/A,FALSE,"7616 Fab";#N/A,#N/A,FALSE,"7616 NSK"}</definedName>
    <definedName name="wrn.Anvil." localSheetId="15" hidden="1">{#N/A,#N/A,FALSE,"CRPT";#N/A,#N/A,FALSE,"PCS ";#N/A,#N/A,FALSE,"TREND";#N/A,#N/A,FALSE,"% CURVE";#N/A,#N/A,FALSE,"FWICALC";#N/A,#N/A,FALSE,"CONTINGENCY";#N/A,#N/A,FALSE,"7616 Fab";#N/A,#N/A,FALSE,"7616 NSK"}</definedName>
    <definedName name="wrn.Anvil." localSheetId="1" hidden="1">{#N/A,#N/A,FALSE,"CRPT";#N/A,#N/A,FALSE,"PCS ";#N/A,#N/A,FALSE,"TREND";#N/A,#N/A,FALSE,"% CURVE";#N/A,#N/A,FALSE,"FWICALC";#N/A,#N/A,FALSE,"CONTINGENCY";#N/A,#N/A,FALSE,"7616 Fab";#N/A,#N/A,FALSE,"7616 NSK"}</definedName>
    <definedName name="wrn.Anvil." localSheetId="33" hidden="1">{#N/A,#N/A,FALSE,"CRPT";#N/A,#N/A,FALSE,"PCS ";#N/A,#N/A,FALSE,"TREND";#N/A,#N/A,FALSE,"% CURVE";#N/A,#N/A,FALSE,"FWICALC";#N/A,#N/A,FALSE,"CONTINGENCY";#N/A,#N/A,FALSE,"7616 Fab";#N/A,#N/A,FALSE,"7616 NSK"}</definedName>
    <definedName name="wrn.Anvil." localSheetId="32" hidden="1">{#N/A,#N/A,FALSE,"CRPT";#N/A,#N/A,FALSE,"PCS ";#N/A,#N/A,FALSE,"TREND";#N/A,#N/A,FALSE,"% CURVE";#N/A,#N/A,FALSE,"FWICALC";#N/A,#N/A,FALSE,"CONTINGENCY";#N/A,#N/A,FALSE,"7616 Fab";#N/A,#N/A,FALSE,"7616 NSK"}</definedName>
    <definedName name="wrn.Anvil." localSheetId="11" hidden="1">{#N/A,#N/A,FALSE,"CRPT";#N/A,#N/A,FALSE,"PCS ";#N/A,#N/A,FALSE,"TREND";#N/A,#N/A,FALSE,"% CURVE";#N/A,#N/A,FALSE,"FWICALC";#N/A,#N/A,FALSE,"CONTINGENCY";#N/A,#N/A,FALSE,"7616 Fab";#N/A,#N/A,FALSE,"7616 NSK"}</definedName>
    <definedName name="wrn.Anvil." localSheetId="17" hidden="1">{#N/A,#N/A,FALSE,"CRPT";#N/A,#N/A,FALSE,"PCS ";#N/A,#N/A,FALSE,"TREND";#N/A,#N/A,FALSE,"% CURVE";#N/A,#N/A,FALSE,"FWICALC";#N/A,#N/A,FALSE,"CONTINGENCY";#N/A,#N/A,FALSE,"7616 Fab";#N/A,#N/A,FALSE,"7616 NSK"}</definedName>
    <definedName name="wrn.Anvil." localSheetId="30" hidden="1">{#N/A,#N/A,FALSE,"CRPT";#N/A,#N/A,FALSE,"PCS ";#N/A,#N/A,FALSE,"TREND";#N/A,#N/A,FALSE,"% CURVE";#N/A,#N/A,FALSE,"FWICALC";#N/A,#N/A,FALSE,"CONTINGENCY";#N/A,#N/A,FALSE,"7616 Fab";#N/A,#N/A,FALSE,"7616 NSK"}</definedName>
    <definedName name="wrn.Anvil." localSheetId="29" hidden="1">{#N/A,#N/A,FALSE,"CRPT";#N/A,#N/A,FALSE,"PCS ";#N/A,#N/A,FALSE,"TREND";#N/A,#N/A,FALSE,"% CURVE";#N/A,#N/A,FALSE,"FWICALC";#N/A,#N/A,FALSE,"CONTINGENCY";#N/A,#N/A,FALSE,"7616 Fab";#N/A,#N/A,FALSE,"7616 NSK"}</definedName>
    <definedName name="wrn.Anvil." localSheetId="0"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12"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4"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35"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34"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3"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5"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33"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32"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1"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7"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30"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29"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0"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1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3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3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3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3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7"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3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29"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3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3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3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3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7"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3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29"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12" hidden="1">{#N/A,#N/A,FALSE,"Cost Adjustment "}</definedName>
    <definedName name="wrn.Cost._.Adjustment." localSheetId="14" hidden="1">{#N/A,#N/A,FALSE,"Cost Adjustment "}</definedName>
    <definedName name="wrn.Cost._.Adjustment." localSheetId="35" hidden="1">{#N/A,#N/A,FALSE,"Cost Adjustment "}</definedName>
    <definedName name="wrn.Cost._.Adjustment." localSheetId="34" hidden="1">{#N/A,#N/A,FALSE,"Cost Adjustment "}</definedName>
    <definedName name="wrn.Cost._.Adjustment." localSheetId="13" hidden="1">{#N/A,#N/A,FALSE,"Cost Adjustment "}</definedName>
    <definedName name="wrn.Cost._.Adjustment." localSheetId="15" hidden="1">{#N/A,#N/A,FALSE,"Cost Adjustment "}</definedName>
    <definedName name="wrn.Cost._.Adjustment." localSheetId="1" hidden="1">{#N/A,#N/A,FALSE,"Cost Adjustment "}</definedName>
    <definedName name="wrn.Cost._.Adjustment." localSheetId="33" hidden="1">{#N/A,#N/A,FALSE,"Cost Adjustment "}</definedName>
    <definedName name="wrn.Cost._.Adjustment." localSheetId="32" hidden="1">{#N/A,#N/A,FALSE,"Cost Adjustment "}</definedName>
    <definedName name="wrn.Cost._.Adjustment." localSheetId="11" hidden="1">{#N/A,#N/A,FALSE,"Cost Adjustment "}</definedName>
    <definedName name="wrn.Cost._.Adjustment." localSheetId="17" hidden="1">{#N/A,#N/A,FALSE,"Cost Adjustment "}</definedName>
    <definedName name="wrn.Cost._.Adjustment." localSheetId="30" hidden="1">{#N/A,#N/A,FALSE,"Cost Adjustment "}</definedName>
    <definedName name="wrn.Cost._.Adjustment." localSheetId="29" hidden="1">{#N/A,#N/A,FALSE,"Cost Adjustment "}</definedName>
    <definedName name="wrn.Cost._.Adjustment." localSheetId="0" hidden="1">{#N/A,#N/A,FALSE,"Cost Adjustment "}</definedName>
    <definedName name="wrn.Cost._.Adjustment." hidden="1">{#N/A,#N/A,FALSE,"Cost Adjustment "}</definedName>
    <definedName name="wrn.Customer._.Counts._.Electric." localSheetId="12"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4"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3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34"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3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32"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7"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3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29"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2" hidden="1">{#N/A,#N/A,FALSE,"Pg 6b CustCount_Gas";#N/A,#N/A,FALSE,"QA";#N/A,#N/A,FALSE,"Report";#N/A,#N/A,FALSE,"forecast"}</definedName>
    <definedName name="wrn.Customer._.Counts._.Gas." localSheetId="14" hidden="1">{#N/A,#N/A,FALSE,"Pg 6b CustCount_Gas";#N/A,#N/A,FALSE,"QA";#N/A,#N/A,FALSE,"Report";#N/A,#N/A,FALSE,"forecast"}</definedName>
    <definedName name="wrn.Customer._.Counts._.Gas." localSheetId="35" hidden="1">{#N/A,#N/A,FALSE,"Pg 6b CustCount_Gas";#N/A,#N/A,FALSE,"QA";#N/A,#N/A,FALSE,"Report";#N/A,#N/A,FALSE,"forecast"}</definedName>
    <definedName name="wrn.Customer._.Counts._.Gas." localSheetId="34" hidden="1">{#N/A,#N/A,FALSE,"Pg 6b CustCount_Gas";#N/A,#N/A,FALSE,"QA";#N/A,#N/A,FALSE,"Report";#N/A,#N/A,FALSE,"forecast"}</definedName>
    <definedName name="wrn.Customer._.Counts._.Gas." localSheetId="13" hidden="1">{#N/A,#N/A,FALSE,"Pg 6b CustCount_Gas";#N/A,#N/A,FALSE,"QA";#N/A,#N/A,FALSE,"Report";#N/A,#N/A,FALSE,"forecast"}</definedName>
    <definedName name="wrn.Customer._.Counts._.Gas." localSheetId="15" hidden="1">{#N/A,#N/A,FALSE,"Pg 6b CustCount_Gas";#N/A,#N/A,FALSE,"QA";#N/A,#N/A,FALSE,"Report";#N/A,#N/A,FALSE,"forecast"}</definedName>
    <definedName name="wrn.Customer._.Counts._.Gas." localSheetId="1" hidden="1">{#N/A,#N/A,FALSE,"Pg 6b CustCount_Gas";#N/A,#N/A,FALSE,"QA";#N/A,#N/A,FALSE,"Report";#N/A,#N/A,FALSE,"forecast"}</definedName>
    <definedName name="wrn.Customer._.Counts._.Gas." localSheetId="33" hidden="1">{#N/A,#N/A,FALSE,"Pg 6b CustCount_Gas";#N/A,#N/A,FALSE,"QA";#N/A,#N/A,FALSE,"Report";#N/A,#N/A,FALSE,"forecast"}</definedName>
    <definedName name="wrn.Customer._.Counts._.Gas." localSheetId="32" hidden="1">{#N/A,#N/A,FALSE,"Pg 6b CustCount_Gas";#N/A,#N/A,FALSE,"QA";#N/A,#N/A,FALSE,"Report";#N/A,#N/A,FALSE,"forecast"}</definedName>
    <definedName name="wrn.Customer._.Counts._.Gas." localSheetId="11" hidden="1">{#N/A,#N/A,FALSE,"Pg 6b CustCount_Gas";#N/A,#N/A,FALSE,"QA";#N/A,#N/A,FALSE,"Report";#N/A,#N/A,FALSE,"forecast"}</definedName>
    <definedName name="wrn.Customer._.Counts._.Gas." localSheetId="17" hidden="1">{#N/A,#N/A,FALSE,"Pg 6b CustCount_Gas";#N/A,#N/A,FALSE,"QA";#N/A,#N/A,FALSE,"Report";#N/A,#N/A,FALSE,"forecast"}</definedName>
    <definedName name="wrn.Customer._.Counts._.Gas." localSheetId="30" hidden="1">{#N/A,#N/A,FALSE,"Pg 6b CustCount_Gas";#N/A,#N/A,FALSE,"QA";#N/A,#N/A,FALSE,"Report";#N/A,#N/A,FALSE,"forecast"}</definedName>
    <definedName name="wrn.Customer._.Counts._.Gas." localSheetId="29" hidden="1">{#N/A,#N/A,FALSE,"Pg 6b CustCount_Gas";#N/A,#N/A,FALSE,"QA";#N/A,#N/A,FALSE,"Report";#N/A,#N/A,FALSE,"forecast"}</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Depreciation." localSheetId="12" hidden="1">{#N/A,#N/A,TRUE,"Depreciation Summary";#N/A,#N/A,TRUE,"18, 21 &amp; 22 Depreciation";#N/A,#N/A,TRUE,"11 &amp; 12 Depreciation"}</definedName>
    <definedName name="wrn.Depreciation." localSheetId="14" hidden="1">{#N/A,#N/A,TRUE,"Depreciation Summary";#N/A,#N/A,TRUE,"18, 21 &amp; 22 Depreciation";#N/A,#N/A,TRUE,"11 &amp; 12 Depreciation"}</definedName>
    <definedName name="wrn.Depreciation." localSheetId="35" hidden="1">{#N/A,#N/A,TRUE,"Depreciation Summary";#N/A,#N/A,TRUE,"18, 21 &amp; 22 Depreciation";#N/A,#N/A,TRUE,"11 &amp; 12 Depreciation"}</definedName>
    <definedName name="wrn.Depreciation." localSheetId="34" hidden="1">{#N/A,#N/A,TRUE,"Depreciation Summary";#N/A,#N/A,TRUE,"18, 21 &amp; 22 Depreciation";#N/A,#N/A,TRUE,"11 &amp; 12 Depreciation"}</definedName>
    <definedName name="wrn.Depreciation." localSheetId="13" hidden="1">{#N/A,#N/A,TRUE,"Depreciation Summary";#N/A,#N/A,TRUE,"18, 21 &amp; 22 Depreciation";#N/A,#N/A,TRUE,"11 &amp; 12 Depreciation"}</definedName>
    <definedName name="wrn.Depreciation." localSheetId="15" hidden="1">{#N/A,#N/A,TRUE,"Depreciation Summary";#N/A,#N/A,TRUE,"18, 21 &amp; 22 Depreciation";#N/A,#N/A,TRUE,"11 &amp; 12 Depreciation"}</definedName>
    <definedName name="wrn.Depreciation." localSheetId="1" hidden="1">{#N/A,#N/A,TRUE,"Depreciation Summary";#N/A,#N/A,TRUE,"18, 21 &amp; 22 Depreciation";#N/A,#N/A,TRUE,"11 &amp; 12 Depreciation"}</definedName>
    <definedName name="wrn.Depreciation." localSheetId="33" hidden="1">{#N/A,#N/A,TRUE,"Depreciation Summary";#N/A,#N/A,TRUE,"18, 21 &amp; 22 Depreciation";#N/A,#N/A,TRUE,"11 &amp; 12 Depreciation"}</definedName>
    <definedName name="wrn.Depreciation." localSheetId="32" hidden="1">{#N/A,#N/A,TRUE,"Depreciation Summary";#N/A,#N/A,TRUE,"18, 21 &amp; 22 Depreciation";#N/A,#N/A,TRUE,"11 &amp; 12 Depreciation"}</definedName>
    <definedName name="wrn.Depreciation." localSheetId="11" hidden="1">{#N/A,#N/A,TRUE,"Depreciation Summary";#N/A,#N/A,TRUE,"18, 21 &amp; 22 Depreciation";#N/A,#N/A,TRUE,"11 &amp; 12 Depreciation"}</definedName>
    <definedName name="wrn.Depreciation." localSheetId="17" hidden="1">{#N/A,#N/A,TRUE,"Depreciation Summary";#N/A,#N/A,TRUE,"18, 21 &amp; 22 Depreciation";#N/A,#N/A,TRUE,"11 &amp; 12 Depreciation"}</definedName>
    <definedName name="wrn.Depreciation." localSheetId="30" hidden="1">{#N/A,#N/A,TRUE,"Depreciation Summary";#N/A,#N/A,TRUE,"18, 21 &amp; 22 Depreciation";#N/A,#N/A,TRUE,"11 &amp; 12 Depreciation"}</definedName>
    <definedName name="wrn.Depreciation." localSheetId="29" hidden="1">{#N/A,#N/A,TRUE,"Depreciation Summary";#N/A,#N/A,TRUE,"18, 21 &amp; 22 Depreciation";#N/A,#N/A,TRUE,"11 &amp; 12 Depreciation"}</definedName>
    <definedName name="wrn.Depreciation." localSheetId="0"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12" hidden="1">{#N/A,#N/A,FALSE,"schA"}</definedName>
    <definedName name="wrn.ECR." localSheetId="14" hidden="1">{#N/A,#N/A,FALSE,"schA"}</definedName>
    <definedName name="wrn.ECR." localSheetId="35" hidden="1">{#N/A,#N/A,FALSE,"schA"}</definedName>
    <definedName name="wrn.ECR." localSheetId="34" hidden="1">{#N/A,#N/A,FALSE,"schA"}</definedName>
    <definedName name="wrn.ECR." localSheetId="13" hidden="1">{#N/A,#N/A,FALSE,"schA"}</definedName>
    <definedName name="wrn.ECR." localSheetId="15" hidden="1">{#N/A,#N/A,FALSE,"schA"}</definedName>
    <definedName name="wrn.ECR." localSheetId="1" hidden="1">{#N/A,#N/A,FALSE,"schA"}</definedName>
    <definedName name="wrn.ECR." localSheetId="33" hidden="1">{#N/A,#N/A,FALSE,"schA"}</definedName>
    <definedName name="wrn.ECR." localSheetId="32" hidden="1">{#N/A,#N/A,FALSE,"schA"}</definedName>
    <definedName name="wrn.ECR." localSheetId="11" hidden="1">{#N/A,#N/A,FALSE,"schA"}</definedName>
    <definedName name="wrn.ECR." localSheetId="17" hidden="1">{#N/A,#N/A,FALSE,"schA"}</definedName>
    <definedName name="wrn.ECR." localSheetId="30" hidden="1">{#N/A,#N/A,FALSE,"schA"}</definedName>
    <definedName name="wrn.ECR." localSheetId="29" hidden="1">{#N/A,#N/A,FALSE,"schA"}</definedName>
    <definedName name="wrn.ECR." localSheetId="0" hidden="1">{#N/A,#N/A,FALSE,"schA"}</definedName>
    <definedName name="wrn.ECR." hidden="1">{#N/A,#N/A,FALSE,"schA"}</definedName>
    <definedName name="wrn.ESTIMATE." localSheetId="12" hidden="1">{#N/A,#N/A,FALSE,"CESTSUM";#N/A,#N/A,FALSE,"est sum A";#N/A,#N/A,FALSE,"est detail A"}</definedName>
    <definedName name="wrn.ESTIMATE." localSheetId="14" hidden="1">{#N/A,#N/A,FALSE,"CESTSUM";#N/A,#N/A,FALSE,"est sum A";#N/A,#N/A,FALSE,"est detail A"}</definedName>
    <definedName name="wrn.ESTIMATE." localSheetId="35" hidden="1">{#N/A,#N/A,FALSE,"CESTSUM";#N/A,#N/A,FALSE,"est sum A";#N/A,#N/A,FALSE,"est detail A"}</definedName>
    <definedName name="wrn.ESTIMATE." localSheetId="34" hidden="1">{#N/A,#N/A,FALSE,"CESTSUM";#N/A,#N/A,FALSE,"est sum A";#N/A,#N/A,FALSE,"est detail A"}</definedName>
    <definedName name="wrn.ESTIMATE." localSheetId="13" hidden="1">{#N/A,#N/A,FALSE,"CESTSUM";#N/A,#N/A,FALSE,"est sum A";#N/A,#N/A,FALSE,"est detail A"}</definedName>
    <definedName name="wrn.ESTIMATE." localSheetId="15" hidden="1">{#N/A,#N/A,FALSE,"CESTSUM";#N/A,#N/A,FALSE,"est sum A";#N/A,#N/A,FALSE,"est detail A"}</definedName>
    <definedName name="wrn.ESTIMATE." localSheetId="1" hidden="1">{#N/A,#N/A,FALSE,"CESTSUM";#N/A,#N/A,FALSE,"est sum A";#N/A,#N/A,FALSE,"est detail A"}</definedName>
    <definedName name="wrn.ESTIMATE." localSheetId="33" hidden="1">{#N/A,#N/A,FALSE,"CESTSUM";#N/A,#N/A,FALSE,"est sum A";#N/A,#N/A,FALSE,"est detail A"}</definedName>
    <definedName name="wrn.ESTIMATE." localSheetId="32" hidden="1">{#N/A,#N/A,FALSE,"CESTSUM";#N/A,#N/A,FALSE,"est sum A";#N/A,#N/A,FALSE,"est detail A"}</definedName>
    <definedName name="wrn.ESTIMATE." localSheetId="11" hidden="1">{#N/A,#N/A,FALSE,"CESTSUM";#N/A,#N/A,FALSE,"est sum A";#N/A,#N/A,FALSE,"est detail A"}</definedName>
    <definedName name="wrn.ESTIMATE." localSheetId="17" hidden="1">{#N/A,#N/A,FALSE,"CESTSUM";#N/A,#N/A,FALSE,"est sum A";#N/A,#N/A,FALSE,"est detail A"}</definedName>
    <definedName name="wrn.ESTIMATE." localSheetId="30" hidden="1">{#N/A,#N/A,FALSE,"CESTSUM";#N/A,#N/A,FALSE,"est sum A";#N/A,#N/A,FALSE,"est detail A"}</definedName>
    <definedName name="wrn.ESTIMATE." localSheetId="29" hidden="1">{#N/A,#N/A,FALSE,"CESTSUM";#N/A,#N/A,FALSE,"est sum A";#N/A,#N/A,FALSE,"est detail A"}</definedName>
    <definedName name="wrn.ESTIMATE." localSheetId="0" hidden="1">{#N/A,#N/A,FALSE,"CESTSUM";#N/A,#N/A,FALSE,"est sum A";#N/A,#N/A,FALSE,"est detail A"}</definedName>
    <definedName name="wrn.ESTIMATE." hidden="1">{#N/A,#N/A,FALSE,"CESTSUM";#N/A,#N/A,FALSE,"est sum A";#N/A,#N/A,FALSE,"est detail A"}</definedName>
    <definedName name="wrn.Forecast." localSheetId="12"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4"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35"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34"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3"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5"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33"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32"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1"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7"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30"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29"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0"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12" hidden="1">{#N/A,#N/A,TRUE,"CoverPage";#N/A,#N/A,TRUE,"Gas";#N/A,#N/A,TRUE,"Power";#N/A,#N/A,TRUE,"Historical DJ Mthly Prices"}</definedName>
    <definedName name="wrn.Fundamental." localSheetId="14" hidden="1">{#N/A,#N/A,TRUE,"CoverPage";#N/A,#N/A,TRUE,"Gas";#N/A,#N/A,TRUE,"Power";#N/A,#N/A,TRUE,"Historical DJ Mthly Prices"}</definedName>
    <definedName name="wrn.Fundamental." localSheetId="35" hidden="1">{#N/A,#N/A,TRUE,"CoverPage";#N/A,#N/A,TRUE,"Gas";#N/A,#N/A,TRUE,"Power";#N/A,#N/A,TRUE,"Historical DJ Mthly Prices"}</definedName>
    <definedName name="wrn.Fundamental." localSheetId="34" hidden="1">{#N/A,#N/A,TRUE,"CoverPage";#N/A,#N/A,TRUE,"Gas";#N/A,#N/A,TRUE,"Power";#N/A,#N/A,TRUE,"Historical DJ Mthly Prices"}</definedName>
    <definedName name="wrn.Fundamental." localSheetId="13" hidden="1">{#N/A,#N/A,TRUE,"CoverPage";#N/A,#N/A,TRUE,"Gas";#N/A,#N/A,TRUE,"Power";#N/A,#N/A,TRUE,"Historical DJ Mthly Prices"}</definedName>
    <definedName name="wrn.Fundamental." localSheetId="15" hidden="1">{#N/A,#N/A,TRUE,"CoverPage";#N/A,#N/A,TRUE,"Gas";#N/A,#N/A,TRUE,"Power";#N/A,#N/A,TRUE,"Historical DJ Mthly Prices"}</definedName>
    <definedName name="wrn.Fundamental." localSheetId="1" hidden="1">{#N/A,#N/A,TRUE,"CoverPage";#N/A,#N/A,TRUE,"Gas";#N/A,#N/A,TRUE,"Power";#N/A,#N/A,TRUE,"Historical DJ Mthly Prices"}</definedName>
    <definedName name="wrn.Fundamental." localSheetId="33" hidden="1">{#N/A,#N/A,TRUE,"CoverPage";#N/A,#N/A,TRUE,"Gas";#N/A,#N/A,TRUE,"Power";#N/A,#N/A,TRUE,"Historical DJ Mthly Prices"}</definedName>
    <definedName name="wrn.Fundamental." localSheetId="32" hidden="1">{#N/A,#N/A,TRUE,"CoverPage";#N/A,#N/A,TRUE,"Gas";#N/A,#N/A,TRUE,"Power";#N/A,#N/A,TRUE,"Historical DJ Mthly Prices"}</definedName>
    <definedName name="wrn.Fundamental." localSheetId="11" hidden="1">{#N/A,#N/A,TRUE,"CoverPage";#N/A,#N/A,TRUE,"Gas";#N/A,#N/A,TRUE,"Power";#N/A,#N/A,TRUE,"Historical DJ Mthly Prices"}</definedName>
    <definedName name="wrn.Fundamental." localSheetId="17" hidden="1">{#N/A,#N/A,TRUE,"CoverPage";#N/A,#N/A,TRUE,"Gas";#N/A,#N/A,TRUE,"Power";#N/A,#N/A,TRUE,"Historical DJ Mthly Prices"}</definedName>
    <definedName name="wrn.Fundamental." localSheetId="30" hidden="1">{#N/A,#N/A,TRUE,"CoverPage";#N/A,#N/A,TRUE,"Gas";#N/A,#N/A,TRUE,"Power";#N/A,#N/A,TRUE,"Historical DJ Mthly Prices"}</definedName>
    <definedName name="wrn.Fundamental." localSheetId="29" hidden="1">{#N/A,#N/A,TRUE,"CoverPage";#N/A,#N/A,TRUE,"Gas";#N/A,#N/A,TRUE,"Power";#N/A,#N/A,TRUE,"Historical DJ Mthly Prices"}</definedName>
    <definedName name="wrn.Fundamental." localSheetId="0" hidden="1">{#N/A,#N/A,TRUE,"CoverPage";#N/A,#N/A,TRUE,"Gas";#N/A,#N/A,TRUE,"Power";#N/A,#N/A,TRUE,"Historical DJ Mthly Prices"}</definedName>
    <definedName name="wrn.Fundamental." hidden="1">{#N/A,#N/A,TRUE,"CoverPage";#N/A,#N/A,TRUE,"Gas";#N/A,#N/A,TRUE,"Power";#N/A,#N/A,TRUE,"Historical DJ Mthly Prices"}</definedName>
    <definedName name="wrn.IEO." localSheetId="12" hidden="1">{#N/A,#N/A,FALSE,"SUMMARY";#N/A,#N/A,FALSE,"AE7616";#N/A,#N/A,FALSE,"AE7617";#N/A,#N/A,FALSE,"AE7618";#N/A,#N/A,FALSE,"AE7619"}</definedName>
    <definedName name="wrn.IEO." localSheetId="14" hidden="1">{#N/A,#N/A,FALSE,"SUMMARY";#N/A,#N/A,FALSE,"AE7616";#N/A,#N/A,FALSE,"AE7617";#N/A,#N/A,FALSE,"AE7618";#N/A,#N/A,FALSE,"AE7619"}</definedName>
    <definedName name="wrn.IEO." localSheetId="35" hidden="1">{#N/A,#N/A,FALSE,"SUMMARY";#N/A,#N/A,FALSE,"AE7616";#N/A,#N/A,FALSE,"AE7617";#N/A,#N/A,FALSE,"AE7618";#N/A,#N/A,FALSE,"AE7619"}</definedName>
    <definedName name="wrn.IEO." localSheetId="34" hidden="1">{#N/A,#N/A,FALSE,"SUMMARY";#N/A,#N/A,FALSE,"AE7616";#N/A,#N/A,FALSE,"AE7617";#N/A,#N/A,FALSE,"AE7618";#N/A,#N/A,FALSE,"AE7619"}</definedName>
    <definedName name="wrn.IEO." localSheetId="13" hidden="1">{#N/A,#N/A,FALSE,"SUMMARY";#N/A,#N/A,FALSE,"AE7616";#N/A,#N/A,FALSE,"AE7617";#N/A,#N/A,FALSE,"AE7618";#N/A,#N/A,FALSE,"AE7619"}</definedName>
    <definedName name="wrn.IEO." localSheetId="15" hidden="1">{#N/A,#N/A,FALSE,"SUMMARY";#N/A,#N/A,FALSE,"AE7616";#N/A,#N/A,FALSE,"AE7617";#N/A,#N/A,FALSE,"AE7618";#N/A,#N/A,FALSE,"AE7619"}</definedName>
    <definedName name="wrn.IEO." localSheetId="1" hidden="1">{#N/A,#N/A,FALSE,"SUMMARY";#N/A,#N/A,FALSE,"AE7616";#N/A,#N/A,FALSE,"AE7617";#N/A,#N/A,FALSE,"AE7618";#N/A,#N/A,FALSE,"AE7619"}</definedName>
    <definedName name="wrn.IEO." localSheetId="33" hidden="1">{#N/A,#N/A,FALSE,"SUMMARY";#N/A,#N/A,FALSE,"AE7616";#N/A,#N/A,FALSE,"AE7617";#N/A,#N/A,FALSE,"AE7618";#N/A,#N/A,FALSE,"AE7619"}</definedName>
    <definedName name="wrn.IEO." localSheetId="32" hidden="1">{#N/A,#N/A,FALSE,"SUMMARY";#N/A,#N/A,FALSE,"AE7616";#N/A,#N/A,FALSE,"AE7617";#N/A,#N/A,FALSE,"AE7618";#N/A,#N/A,FALSE,"AE7619"}</definedName>
    <definedName name="wrn.IEO." localSheetId="11" hidden="1">{#N/A,#N/A,FALSE,"SUMMARY";#N/A,#N/A,FALSE,"AE7616";#N/A,#N/A,FALSE,"AE7617";#N/A,#N/A,FALSE,"AE7618";#N/A,#N/A,FALSE,"AE7619"}</definedName>
    <definedName name="wrn.IEO." localSheetId="17" hidden="1">{#N/A,#N/A,FALSE,"SUMMARY";#N/A,#N/A,FALSE,"AE7616";#N/A,#N/A,FALSE,"AE7617";#N/A,#N/A,FALSE,"AE7618";#N/A,#N/A,FALSE,"AE7619"}</definedName>
    <definedName name="wrn.IEO." localSheetId="30" hidden="1">{#N/A,#N/A,FALSE,"SUMMARY";#N/A,#N/A,FALSE,"AE7616";#N/A,#N/A,FALSE,"AE7617";#N/A,#N/A,FALSE,"AE7618";#N/A,#N/A,FALSE,"AE7619"}</definedName>
    <definedName name="wrn.IEO." localSheetId="29" hidden="1">{#N/A,#N/A,FALSE,"SUMMARY";#N/A,#N/A,FALSE,"AE7616";#N/A,#N/A,FALSE,"AE7617";#N/A,#N/A,FALSE,"AE7618";#N/A,#N/A,FALSE,"AE7619"}</definedName>
    <definedName name="wrn.IEO." localSheetId="0" hidden="1">{#N/A,#N/A,FALSE,"SUMMARY";#N/A,#N/A,FALSE,"AE7616";#N/A,#N/A,FALSE,"AE7617";#N/A,#N/A,FALSE,"AE7618";#N/A,#N/A,FALSE,"AE7619"}</definedName>
    <definedName name="wrn.IEO." hidden="1">{#N/A,#N/A,FALSE,"SUMMARY";#N/A,#N/A,FALSE,"AE7616";#N/A,#N/A,FALSE,"AE7617";#N/A,#N/A,FALSE,"AE7618";#N/A,#N/A,FALSE,"AE7619"}</definedName>
    <definedName name="wrn.Incentive._.Overhead." localSheetId="12" hidden="1">{#N/A,#N/A,FALSE,"Coversheet";#N/A,#N/A,FALSE,"QA"}</definedName>
    <definedName name="wrn.Incentive._.Overhead." localSheetId="14" hidden="1">{#N/A,#N/A,FALSE,"Coversheet";#N/A,#N/A,FALSE,"QA"}</definedName>
    <definedName name="wrn.Incentive._.Overhead." localSheetId="35" hidden="1">{#N/A,#N/A,FALSE,"Coversheet";#N/A,#N/A,FALSE,"QA"}</definedName>
    <definedName name="wrn.Incentive._.Overhead." localSheetId="34" hidden="1">{#N/A,#N/A,FALSE,"Coversheet";#N/A,#N/A,FALSE,"QA"}</definedName>
    <definedName name="wrn.Incentive._.Overhead." localSheetId="13" hidden="1">{#N/A,#N/A,FALSE,"Coversheet";#N/A,#N/A,FALSE,"QA"}</definedName>
    <definedName name="wrn.Incentive._.Overhead." localSheetId="15" hidden="1">{#N/A,#N/A,FALSE,"Coversheet";#N/A,#N/A,FALSE,"QA"}</definedName>
    <definedName name="wrn.Incentive._.Overhead." localSheetId="1" hidden="1">{#N/A,#N/A,FALSE,"Coversheet";#N/A,#N/A,FALSE,"QA"}</definedName>
    <definedName name="wrn.Incentive._.Overhead." localSheetId="33" hidden="1">{#N/A,#N/A,FALSE,"Coversheet";#N/A,#N/A,FALSE,"QA"}</definedName>
    <definedName name="wrn.Incentive._.Overhead." localSheetId="32" hidden="1">{#N/A,#N/A,FALSE,"Coversheet";#N/A,#N/A,FALSE,"QA"}</definedName>
    <definedName name="wrn.Incentive._.Overhead." localSheetId="11" hidden="1">{#N/A,#N/A,FALSE,"Coversheet";#N/A,#N/A,FALSE,"QA"}</definedName>
    <definedName name="wrn.Incentive._.Overhead." localSheetId="17" hidden="1">{#N/A,#N/A,FALSE,"Coversheet";#N/A,#N/A,FALSE,"QA"}</definedName>
    <definedName name="wrn.Incentive._.Overhead." localSheetId="30" hidden="1">{#N/A,#N/A,FALSE,"Coversheet";#N/A,#N/A,FALSE,"QA"}</definedName>
    <definedName name="wrn.Incentive._.Overhead." localSheetId="29" hidden="1">{#N/A,#N/A,FALSE,"Coversheet";#N/A,#N/A,FALSE,"QA"}</definedName>
    <definedName name="wrn.Incentive._.Overhead." localSheetId="0" hidden="1">{#N/A,#N/A,FALSE,"Coversheet";#N/A,#N/A,FALSE,"QA"}</definedName>
    <definedName name="wrn.Incentive._.Overhead." hidden="1">{#N/A,#N/A,FALSE,"Coversheet";#N/A,#N/A,FALSE,"QA"}</definedName>
    <definedName name="wrn.limit_reports." localSheetId="12" hidden="1">{#N/A,#N/A,FALSE,"Schedule F";#N/A,#N/A,FALSE,"Schedule G"}</definedName>
    <definedName name="wrn.limit_reports." localSheetId="14" hidden="1">{#N/A,#N/A,FALSE,"Schedule F";#N/A,#N/A,FALSE,"Schedule G"}</definedName>
    <definedName name="wrn.limit_reports." localSheetId="35" hidden="1">{#N/A,#N/A,FALSE,"Schedule F";#N/A,#N/A,FALSE,"Schedule G"}</definedName>
    <definedName name="wrn.limit_reports." localSheetId="34" hidden="1">{#N/A,#N/A,FALSE,"Schedule F";#N/A,#N/A,FALSE,"Schedule G"}</definedName>
    <definedName name="wrn.limit_reports." localSheetId="13" hidden="1">{#N/A,#N/A,FALSE,"Schedule F";#N/A,#N/A,FALSE,"Schedule G"}</definedName>
    <definedName name="wrn.limit_reports." localSheetId="15" hidden="1">{#N/A,#N/A,FALSE,"Schedule F";#N/A,#N/A,FALSE,"Schedule G"}</definedName>
    <definedName name="wrn.limit_reports." localSheetId="1" hidden="1">{#N/A,#N/A,FALSE,"Schedule F";#N/A,#N/A,FALSE,"Schedule G"}</definedName>
    <definedName name="wrn.limit_reports." localSheetId="33" hidden="1">{#N/A,#N/A,FALSE,"Schedule F";#N/A,#N/A,FALSE,"Schedule G"}</definedName>
    <definedName name="wrn.limit_reports." localSheetId="32" hidden="1">{#N/A,#N/A,FALSE,"Schedule F";#N/A,#N/A,FALSE,"Schedule G"}</definedName>
    <definedName name="wrn.limit_reports." localSheetId="11" hidden="1">{#N/A,#N/A,FALSE,"Schedule F";#N/A,#N/A,FALSE,"Schedule G"}</definedName>
    <definedName name="wrn.limit_reports." localSheetId="17" hidden="1">{#N/A,#N/A,FALSE,"Schedule F";#N/A,#N/A,FALSE,"Schedule G"}</definedName>
    <definedName name="wrn.limit_reports." localSheetId="30" hidden="1">{#N/A,#N/A,FALSE,"Schedule F";#N/A,#N/A,FALSE,"Schedule G"}</definedName>
    <definedName name="wrn.limit_reports." localSheetId="29" hidden="1">{#N/A,#N/A,FALSE,"Schedule F";#N/A,#N/A,FALSE,"Schedule G"}</definedName>
    <definedName name="wrn.limit_reports." localSheetId="0" hidden="1">{#N/A,#N/A,FALSE,"Schedule F";#N/A,#N/A,FALSE,"Schedule G"}</definedName>
    <definedName name="wrn.limit_reports." hidden="1">{#N/A,#N/A,FALSE,"Schedule F";#N/A,#N/A,FALSE,"Schedule G"}</definedName>
    <definedName name="wrn.MARGIN_WO_QTR." localSheetId="12" hidden="1">{#N/A,#N/A,FALSE,"Month ";#N/A,#N/A,FALSE,"YTD";#N/A,#N/A,FALSE,"12 mo ended"}</definedName>
    <definedName name="wrn.MARGIN_WO_QTR." localSheetId="14" hidden="1">{#N/A,#N/A,FALSE,"Month ";#N/A,#N/A,FALSE,"YTD";#N/A,#N/A,FALSE,"12 mo ended"}</definedName>
    <definedName name="wrn.MARGIN_WO_QTR." localSheetId="35" hidden="1">{#N/A,#N/A,FALSE,"Month ";#N/A,#N/A,FALSE,"YTD";#N/A,#N/A,FALSE,"12 mo ended"}</definedName>
    <definedName name="wrn.MARGIN_WO_QTR." localSheetId="34" hidden="1">{#N/A,#N/A,FALSE,"Month ";#N/A,#N/A,FALSE,"YTD";#N/A,#N/A,FALSE,"12 mo ended"}</definedName>
    <definedName name="wrn.MARGIN_WO_QTR." localSheetId="13" hidden="1">{#N/A,#N/A,FALSE,"Month ";#N/A,#N/A,FALSE,"YTD";#N/A,#N/A,FALSE,"12 mo ended"}</definedName>
    <definedName name="wrn.MARGIN_WO_QTR." localSheetId="15" hidden="1">{#N/A,#N/A,FALSE,"Month ";#N/A,#N/A,FALSE,"YTD";#N/A,#N/A,FALSE,"12 mo ended"}</definedName>
    <definedName name="wrn.MARGIN_WO_QTR." localSheetId="1" hidden="1">{#N/A,#N/A,FALSE,"Month ";#N/A,#N/A,FALSE,"YTD";#N/A,#N/A,FALSE,"12 mo ended"}</definedName>
    <definedName name="wrn.MARGIN_WO_QTR." localSheetId="33" hidden="1">{#N/A,#N/A,FALSE,"Month ";#N/A,#N/A,FALSE,"YTD";#N/A,#N/A,FALSE,"12 mo ended"}</definedName>
    <definedName name="wrn.MARGIN_WO_QTR." localSheetId="32" hidden="1">{#N/A,#N/A,FALSE,"Month ";#N/A,#N/A,FALSE,"YTD";#N/A,#N/A,FALSE,"12 mo ended"}</definedName>
    <definedName name="wrn.MARGIN_WO_QTR." localSheetId="11" hidden="1">{#N/A,#N/A,FALSE,"Month ";#N/A,#N/A,FALSE,"YTD";#N/A,#N/A,FALSE,"12 mo ended"}</definedName>
    <definedName name="wrn.MARGIN_WO_QTR." localSheetId="17" hidden="1">{#N/A,#N/A,FALSE,"Month ";#N/A,#N/A,FALSE,"YTD";#N/A,#N/A,FALSE,"12 mo ended"}</definedName>
    <definedName name="wrn.MARGIN_WO_QTR." localSheetId="30" hidden="1">{#N/A,#N/A,FALSE,"Month ";#N/A,#N/A,FALSE,"YTD";#N/A,#N/A,FALSE,"12 mo ended"}</definedName>
    <definedName name="wrn.MARGIN_WO_QTR." localSheetId="29" hidden="1">{#N/A,#N/A,FALSE,"Month ";#N/A,#N/A,FALSE,"YTD";#N/A,#N/A,FALSE,"12 mo ended"}</definedName>
    <definedName name="wrn.MARGIN_WO_QTR." localSheetId="0" hidden="1">{#N/A,#N/A,FALSE,"Month ";#N/A,#N/A,FALSE,"YTD";#N/A,#N/A,FALSE,"12 mo ended"}</definedName>
    <definedName name="wrn.MARGIN_WO_QTR." hidden="1">{#N/A,#N/A,FALSE,"Month ";#N/A,#N/A,FALSE,"YTD";#N/A,#N/A,FALSE,"12 mo ended"}</definedName>
    <definedName name="wrn.Mining._.Flexibility." localSheetId="12" hidden="1">{#N/A,#N/A,FALSE,"Cover Sheet";"Use of Equipment",#N/A,FALSE,"Area C";"Equipment Hours",#N/A,FALSE,"All";"Summary",#N/A,FALSE,"All"}</definedName>
    <definedName name="wrn.Mining._.Flexibility." localSheetId="14" hidden="1">{#N/A,#N/A,FALSE,"Cover Sheet";"Use of Equipment",#N/A,FALSE,"Area C";"Equipment Hours",#N/A,FALSE,"All";"Summary",#N/A,FALSE,"All"}</definedName>
    <definedName name="wrn.Mining._.Flexibility." localSheetId="35" hidden="1">{#N/A,#N/A,FALSE,"Cover Sheet";"Use of Equipment",#N/A,FALSE,"Area C";"Equipment Hours",#N/A,FALSE,"All";"Summary",#N/A,FALSE,"All"}</definedName>
    <definedName name="wrn.Mining._.Flexibility." localSheetId="34" hidden="1">{#N/A,#N/A,FALSE,"Cover Sheet";"Use of Equipment",#N/A,FALSE,"Area C";"Equipment Hours",#N/A,FALSE,"All";"Summary",#N/A,FALSE,"All"}</definedName>
    <definedName name="wrn.Mining._.Flexibility." localSheetId="13" hidden="1">{#N/A,#N/A,FALSE,"Cover Sheet";"Use of Equipment",#N/A,FALSE,"Area C";"Equipment Hours",#N/A,FALSE,"All";"Summary",#N/A,FALSE,"All"}</definedName>
    <definedName name="wrn.Mining._.Flexibility." localSheetId="15" hidden="1">{#N/A,#N/A,FALSE,"Cover Sheet";"Use of Equipment",#N/A,FALSE,"Area C";"Equipment Hours",#N/A,FALSE,"All";"Summary",#N/A,FALSE,"All"}</definedName>
    <definedName name="wrn.Mining._.Flexibility." localSheetId="1" hidden="1">{#N/A,#N/A,FALSE,"Cover Sheet";"Use of Equipment",#N/A,FALSE,"Area C";"Equipment Hours",#N/A,FALSE,"All";"Summary",#N/A,FALSE,"All"}</definedName>
    <definedName name="wrn.Mining._.Flexibility." localSheetId="33" hidden="1">{#N/A,#N/A,FALSE,"Cover Sheet";"Use of Equipment",#N/A,FALSE,"Area C";"Equipment Hours",#N/A,FALSE,"All";"Summary",#N/A,FALSE,"All"}</definedName>
    <definedName name="wrn.Mining._.Flexibility." localSheetId="32" hidden="1">{#N/A,#N/A,FALSE,"Cover Sheet";"Use of Equipment",#N/A,FALSE,"Area C";"Equipment Hours",#N/A,FALSE,"All";"Summary",#N/A,FALSE,"All"}</definedName>
    <definedName name="wrn.Mining._.Flexibility." localSheetId="11" hidden="1">{#N/A,#N/A,FALSE,"Cover Sheet";"Use of Equipment",#N/A,FALSE,"Area C";"Equipment Hours",#N/A,FALSE,"All";"Summary",#N/A,FALSE,"All"}</definedName>
    <definedName name="wrn.Mining._.Flexibility." localSheetId="17" hidden="1">{#N/A,#N/A,FALSE,"Cover Sheet";"Use of Equipment",#N/A,FALSE,"Area C";"Equipment Hours",#N/A,FALSE,"All";"Summary",#N/A,FALSE,"All"}</definedName>
    <definedName name="wrn.Mining._.Flexibility." localSheetId="30" hidden="1">{#N/A,#N/A,FALSE,"Cover Sheet";"Use of Equipment",#N/A,FALSE,"Area C";"Equipment Hours",#N/A,FALSE,"All";"Summary",#N/A,FALSE,"All"}</definedName>
    <definedName name="wrn.Mining._.Flexibility." localSheetId="29" hidden="1">{#N/A,#N/A,FALSE,"Cover Sheet";"Use of Equipment",#N/A,FALSE,"Area C";"Equipment Hours",#N/A,FALSE,"All";"Summary",#N/A,FALSE,"All"}</definedName>
    <definedName name="wrn.Mining._.Flexibility." localSheetId="0"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12"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4"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35"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34"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3"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5"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33"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32"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1"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7"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30"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29"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0"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1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3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3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3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3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ductivity." localSheetId="12" hidden="1">{#N/A,#N/A,TRUE,"Prod Cover Sheets";"Prod Rec Wksht",#N/A,TRUE,"Prod Rec. Wksht (OLD)";"Table 3 and 4",#N/A,TRUE,"Prod Rec. Wksht (OLD)";"Table 5",#N/A,TRUE,"Prod Rec. Wksht (OLD)";"Tables",#N/A,TRUE,"Prod (OLD)";#N/A,#N/A,TRUE,"605&amp;606 Hrs (PC)"}</definedName>
    <definedName name="wrn.Productivity." localSheetId="14" hidden="1">{#N/A,#N/A,TRUE,"Prod Cover Sheets";"Prod Rec Wksht",#N/A,TRUE,"Prod Rec. Wksht (OLD)";"Table 3 and 4",#N/A,TRUE,"Prod Rec. Wksht (OLD)";"Table 5",#N/A,TRUE,"Prod Rec. Wksht (OLD)";"Tables",#N/A,TRUE,"Prod (OLD)";#N/A,#N/A,TRUE,"605&amp;606 Hrs (PC)"}</definedName>
    <definedName name="wrn.Productivity." localSheetId="35" hidden="1">{#N/A,#N/A,TRUE,"Prod Cover Sheets";"Prod Rec Wksht",#N/A,TRUE,"Prod Rec. Wksht (OLD)";"Table 3 and 4",#N/A,TRUE,"Prod Rec. Wksht (OLD)";"Table 5",#N/A,TRUE,"Prod Rec. Wksht (OLD)";"Tables",#N/A,TRUE,"Prod (OLD)";#N/A,#N/A,TRUE,"605&amp;606 Hrs (PC)"}</definedName>
    <definedName name="wrn.Productivity." localSheetId="34" hidden="1">{#N/A,#N/A,TRUE,"Prod Cover Sheets";"Prod Rec Wksht",#N/A,TRUE,"Prod Rec. Wksht (OLD)";"Table 3 and 4",#N/A,TRUE,"Prod Rec. Wksht (OLD)";"Table 5",#N/A,TRUE,"Prod Rec. Wksht (OLD)";"Tables",#N/A,TRUE,"Prod (OLD)";#N/A,#N/A,TRUE,"605&amp;606 Hrs (PC)"}</definedName>
    <definedName name="wrn.Productivity." localSheetId="13" hidden="1">{#N/A,#N/A,TRUE,"Prod Cover Sheets";"Prod Rec Wksht",#N/A,TRUE,"Prod Rec. Wksht (OLD)";"Table 3 and 4",#N/A,TRUE,"Prod Rec. Wksht (OLD)";"Table 5",#N/A,TRUE,"Prod Rec. Wksht (OLD)";"Tables",#N/A,TRUE,"Prod (OLD)";#N/A,#N/A,TRUE,"605&amp;606 Hrs (PC)"}</definedName>
    <definedName name="wrn.Productivity." localSheetId="15" hidden="1">{#N/A,#N/A,TRUE,"Prod Cover Sheets";"Prod Rec Wksht",#N/A,TRUE,"Prod Rec. Wksht (OLD)";"Table 3 and 4",#N/A,TRUE,"Prod Rec. Wksht (OLD)";"Table 5",#N/A,TRUE,"Prod Rec. Wksht (OLD)";"Tables",#N/A,TRUE,"Prod (OLD)";#N/A,#N/A,TRUE,"605&amp;606 Hrs (PC)"}</definedName>
    <definedName name="wrn.Productivity." localSheetId="1" hidden="1">{#N/A,#N/A,TRUE,"Prod Cover Sheets";"Prod Rec Wksht",#N/A,TRUE,"Prod Rec. Wksht (OLD)";"Table 3 and 4",#N/A,TRUE,"Prod Rec. Wksht (OLD)";"Table 5",#N/A,TRUE,"Prod Rec. Wksht (OLD)";"Tables",#N/A,TRUE,"Prod (OLD)";#N/A,#N/A,TRUE,"605&amp;606 Hrs (PC)"}</definedName>
    <definedName name="wrn.Productivity." localSheetId="33" hidden="1">{#N/A,#N/A,TRUE,"Prod Cover Sheets";"Prod Rec Wksht",#N/A,TRUE,"Prod Rec. Wksht (OLD)";"Table 3 and 4",#N/A,TRUE,"Prod Rec. Wksht (OLD)";"Table 5",#N/A,TRUE,"Prod Rec. Wksht (OLD)";"Tables",#N/A,TRUE,"Prod (OLD)";#N/A,#N/A,TRUE,"605&amp;606 Hrs (PC)"}</definedName>
    <definedName name="wrn.Productivity." localSheetId="32" hidden="1">{#N/A,#N/A,TRUE,"Prod Cover Sheets";"Prod Rec Wksht",#N/A,TRUE,"Prod Rec. Wksht (OLD)";"Table 3 and 4",#N/A,TRUE,"Prod Rec. Wksht (OLD)";"Table 5",#N/A,TRUE,"Prod Rec. Wksht (OLD)";"Tables",#N/A,TRUE,"Prod (OLD)";#N/A,#N/A,TRUE,"605&amp;606 Hrs (PC)"}</definedName>
    <definedName name="wrn.Productivity." localSheetId="11" hidden="1">{#N/A,#N/A,TRUE,"Prod Cover Sheets";"Prod Rec Wksht",#N/A,TRUE,"Prod Rec. Wksht (OLD)";"Table 3 and 4",#N/A,TRUE,"Prod Rec. Wksht (OLD)";"Table 5",#N/A,TRUE,"Prod Rec. Wksht (OLD)";"Tables",#N/A,TRUE,"Prod (OLD)";#N/A,#N/A,TRUE,"605&amp;606 Hrs (PC)"}</definedName>
    <definedName name="wrn.Productivity." localSheetId="17" hidden="1">{#N/A,#N/A,TRUE,"Prod Cover Sheets";"Prod Rec Wksht",#N/A,TRUE,"Prod Rec. Wksht (OLD)";"Table 3 and 4",#N/A,TRUE,"Prod Rec. Wksht (OLD)";"Table 5",#N/A,TRUE,"Prod Rec. Wksht (OLD)";"Tables",#N/A,TRUE,"Prod (OLD)";#N/A,#N/A,TRUE,"605&amp;606 Hrs (PC)"}</definedName>
    <definedName name="wrn.Productivity." localSheetId="30" hidden="1">{#N/A,#N/A,TRUE,"Prod Cover Sheets";"Prod Rec Wksht",#N/A,TRUE,"Prod Rec. Wksht (OLD)";"Table 3 and 4",#N/A,TRUE,"Prod Rec. Wksht (OLD)";"Table 5",#N/A,TRUE,"Prod Rec. Wksht (OLD)";"Tables",#N/A,TRUE,"Prod (OLD)";#N/A,#N/A,TRUE,"605&amp;606 Hrs (PC)"}</definedName>
    <definedName name="wrn.Productivity." localSheetId="29" hidden="1">{#N/A,#N/A,TRUE,"Prod Cover Sheets";"Prod Rec Wksht",#N/A,TRUE,"Prod Rec. Wksht (OLD)";"Table 3 and 4",#N/A,TRUE,"Prod Rec. Wksht (OLD)";"Table 5",#N/A,TRUE,"Prod Rec. Wksht (OLD)";"Tables",#N/A,TRUE,"Prod (OLD)";#N/A,#N/A,TRUE,"605&amp;606 Hrs (PC)"}</definedName>
    <definedName name="wrn.Productivity." localSheetId="0"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12"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4"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35"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34"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3"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5"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33"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32"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1"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7"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30"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29"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0"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12" hidden="1">{#N/A,#N/A,FALSE,"BASE";#N/A,#N/A,FALSE,"LOOPS";#N/A,#N/A,FALSE,"PLC"}</definedName>
    <definedName name="wrn.Project._.Services." localSheetId="14" hidden="1">{#N/A,#N/A,FALSE,"BASE";#N/A,#N/A,FALSE,"LOOPS";#N/A,#N/A,FALSE,"PLC"}</definedName>
    <definedName name="wrn.Project._.Services." localSheetId="35" hidden="1">{#N/A,#N/A,FALSE,"BASE";#N/A,#N/A,FALSE,"LOOPS";#N/A,#N/A,FALSE,"PLC"}</definedName>
    <definedName name="wrn.Project._.Services." localSheetId="34" hidden="1">{#N/A,#N/A,FALSE,"BASE";#N/A,#N/A,FALSE,"LOOPS";#N/A,#N/A,FALSE,"PLC"}</definedName>
    <definedName name="wrn.Project._.Services." localSheetId="13" hidden="1">{#N/A,#N/A,FALSE,"BASE";#N/A,#N/A,FALSE,"LOOPS";#N/A,#N/A,FALSE,"PLC"}</definedName>
    <definedName name="wrn.Project._.Services." localSheetId="15" hidden="1">{#N/A,#N/A,FALSE,"BASE";#N/A,#N/A,FALSE,"LOOPS";#N/A,#N/A,FALSE,"PLC"}</definedName>
    <definedName name="wrn.Project._.Services." localSheetId="1" hidden="1">{#N/A,#N/A,FALSE,"BASE";#N/A,#N/A,FALSE,"LOOPS";#N/A,#N/A,FALSE,"PLC"}</definedName>
    <definedName name="wrn.Project._.Services." localSheetId="33" hidden="1">{#N/A,#N/A,FALSE,"BASE";#N/A,#N/A,FALSE,"LOOPS";#N/A,#N/A,FALSE,"PLC"}</definedName>
    <definedName name="wrn.Project._.Services." localSheetId="32" hidden="1">{#N/A,#N/A,FALSE,"BASE";#N/A,#N/A,FALSE,"LOOPS";#N/A,#N/A,FALSE,"PLC"}</definedName>
    <definedName name="wrn.Project._.Services." localSheetId="11" hidden="1">{#N/A,#N/A,FALSE,"BASE";#N/A,#N/A,FALSE,"LOOPS";#N/A,#N/A,FALSE,"PLC"}</definedName>
    <definedName name="wrn.Project._.Services." localSheetId="17" hidden="1">{#N/A,#N/A,FALSE,"BASE";#N/A,#N/A,FALSE,"LOOPS";#N/A,#N/A,FALSE,"PLC"}</definedName>
    <definedName name="wrn.Project._.Services." localSheetId="30" hidden="1">{#N/A,#N/A,FALSE,"BASE";#N/A,#N/A,FALSE,"LOOPS";#N/A,#N/A,FALSE,"PLC"}</definedName>
    <definedName name="wrn.Project._.Services." localSheetId="29" hidden="1">{#N/A,#N/A,FALSE,"BASE";#N/A,#N/A,FALSE,"LOOPS";#N/A,#N/A,FALSE,"PLC"}</definedName>
    <definedName name="wrn.Project._.Services." localSheetId="0" hidden="1">{#N/A,#N/A,FALSE,"BASE";#N/A,#N/A,FALSE,"LOOPS";#N/A,#N/A,FALSE,"PLC"}</definedName>
    <definedName name="wrn.Project._.Services." hidden="1">{#N/A,#N/A,FALSE,"BASE";#N/A,#N/A,FALSE,"LOOPS";#N/A,#N/A,FALSE,"PLC"}</definedName>
    <definedName name="wrn.SCHEDULE." localSheetId="12" hidden="1">{#N/A,#N/A,FALSE,"7617 Fab";#N/A,#N/A,FALSE,"7617 NSK"}</definedName>
    <definedName name="wrn.SCHEDULE." localSheetId="14" hidden="1">{#N/A,#N/A,FALSE,"7617 Fab";#N/A,#N/A,FALSE,"7617 NSK"}</definedName>
    <definedName name="wrn.SCHEDULE." localSheetId="35" hidden="1">{#N/A,#N/A,FALSE,"7617 Fab";#N/A,#N/A,FALSE,"7617 NSK"}</definedName>
    <definedName name="wrn.SCHEDULE." localSheetId="34" hidden="1">{#N/A,#N/A,FALSE,"7617 Fab";#N/A,#N/A,FALSE,"7617 NSK"}</definedName>
    <definedName name="wrn.SCHEDULE." localSheetId="13" hidden="1">{#N/A,#N/A,FALSE,"7617 Fab";#N/A,#N/A,FALSE,"7617 NSK"}</definedName>
    <definedName name="wrn.SCHEDULE." localSheetId="15" hidden="1">{#N/A,#N/A,FALSE,"7617 Fab";#N/A,#N/A,FALSE,"7617 NSK"}</definedName>
    <definedName name="wrn.SCHEDULE." localSheetId="1" hidden="1">{#N/A,#N/A,FALSE,"7617 Fab";#N/A,#N/A,FALSE,"7617 NSK"}</definedName>
    <definedName name="wrn.SCHEDULE." localSheetId="33" hidden="1">{#N/A,#N/A,FALSE,"7617 Fab";#N/A,#N/A,FALSE,"7617 NSK"}</definedName>
    <definedName name="wrn.SCHEDULE." localSheetId="32" hidden="1">{#N/A,#N/A,FALSE,"7617 Fab";#N/A,#N/A,FALSE,"7617 NSK"}</definedName>
    <definedName name="wrn.SCHEDULE." localSheetId="11" hidden="1">{#N/A,#N/A,FALSE,"7617 Fab";#N/A,#N/A,FALSE,"7617 NSK"}</definedName>
    <definedName name="wrn.SCHEDULE." localSheetId="17" hidden="1">{#N/A,#N/A,FALSE,"7617 Fab";#N/A,#N/A,FALSE,"7617 NSK"}</definedName>
    <definedName name="wrn.SCHEDULE." localSheetId="30" hidden="1">{#N/A,#N/A,FALSE,"7617 Fab";#N/A,#N/A,FALSE,"7617 NSK"}</definedName>
    <definedName name="wrn.SCHEDULE." localSheetId="29" hidden="1">{#N/A,#N/A,FALSE,"7617 Fab";#N/A,#N/A,FALSE,"7617 NSK"}</definedName>
    <definedName name="wrn.SCHEDULE." localSheetId="0" hidden="1">{#N/A,#N/A,FALSE,"7617 Fab";#N/A,#N/A,FALSE,"7617 NSK"}</definedName>
    <definedName name="wrn.SCHEDULE." hidden="1">{#N/A,#N/A,FALSE,"7617 Fab";#N/A,#N/A,FALSE,"7617 NSK"}</definedName>
    <definedName name="wrn.Semi._.Annual._.Cost._.Adj." localSheetId="12"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4"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35"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34"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3"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5"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33"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32"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1"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7"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30"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29"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0"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12" hidden="1">{#N/A,#N/A,TRUE,"(SAPC) Summary";#N/A,#N/A,TRUE,"(SAPC) Production";#N/A,#N/A,TRUE,"(SAPC) Adj Hour Wksht";#N/A,#N/A,TRUE,"(SAPC) 605&amp;606 Hrs";#N/A,#N/A,TRUE,"(SAPC) Rept Interval";#N/A,#N/A,TRUE,"(SAPC) SumProd";#N/A,#N/A,TRUE,"(SAPC) Rec. Wksht"}</definedName>
    <definedName name="wrn.Semi._.Annual._.Prod._.Calc." localSheetId="14" hidden="1">{#N/A,#N/A,TRUE,"(SAPC) Summary";#N/A,#N/A,TRUE,"(SAPC) Production";#N/A,#N/A,TRUE,"(SAPC) Adj Hour Wksht";#N/A,#N/A,TRUE,"(SAPC) 605&amp;606 Hrs";#N/A,#N/A,TRUE,"(SAPC) Rept Interval";#N/A,#N/A,TRUE,"(SAPC) SumProd";#N/A,#N/A,TRUE,"(SAPC) Rec. Wksht"}</definedName>
    <definedName name="wrn.Semi._.Annual._.Prod._.Calc." localSheetId="35" hidden="1">{#N/A,#N/A,TRUE,"(SAPC) Summary";#N/A,#N/A,TRUE,"(SAPC) Production";#N/A,#N/A,TRUE,"(SAPC) Adj Hour Wksht";#N/A,#N/A,TRUE,"(SAPC) 605&amp;606 Hrs";#N/A,#N/A,TRUE,"(SAPC) Rept Interval";#N/A,#N/A,TRUE,"(SAPC) SumProd";#N/A,#N/A,TRUE,"(SAPC) Rec. Wksht"}</definedName>
    <definedName name="wrn.Semi._.Annual._.Prod._.Calc." localSheetId="34" hidden="1">{#N/A,#N/A,TRUE,"(SAPC) Summary";#N/A,#N/A,TRUE,"(SAPC) Production";#N/A,#N/A,TRUE,"(SAPC) Adj Hour Wksht";#N/A,#N/A,TRUE,"(SAPC) 605&amp;606 Hrs";#N/A,#N/A,TRUE,"(SAPC) Rept Interval";#N/A,#N/A,TRUE,"(SAPC) SumProd";#N/A,#N/A,TRUE,"(SAPC) Rec. Wksht"}</definedName>
    <definedName name="wrn.Semi._.Annual._.Prod._.Calc." localSheetId="13" hidden="1">{#N/A,#N/A,TRUE,"(SAPC) Summary";#N/A,#N/A,TRUE,"(SAPC) Production";#N/A,#N/A,TRUE,"(SAPC) Adj Hour Wksht";#N/A,#N/A,TRUE,"(SAPC) 605&amp;606 Hrs";#N/A,#N/A,TRUE,"(SAPC) Rept Interval";#N/A,#N/A,TRUE,"(SAPC) SumProd";#N/A,#N/A,TRUE,"(SAPC) Rec. Wksht"}</definedName>
    <definedName name="wrn.Semi._.Annual._.Prod._.Calc." localSheetId="15" hidden="1">{#N/A,#N/A,TRUE,"(SAPC) Summary";#N/A,#N/A,TRUE,"(SAPC) Production";#N/A,#N/A,TRUE,"(SAPC) Adj Hour Wksht";#N/A,#N/A,TRUE,"(SAPC) 605&amp;606 Hrs";#N/A,#N/A,TRUE,"(SAPC) Rept Interval";#N/A,#N/A,TRUE,"(SAPC) SumProd";#N/A,#N/A,TRUE,"(SAPC) Rec. Wksht"}</definedName>
    <definedName name="wrn.Semi._.Annual._.Prod._.Calc." localSheetId="1" hidden="1">{#N/A,#N/A,TRUE,"(SAPC) Summary";#N/A,#N/A,TRUE,"(SAPC) Production";#N/A,#N/A,TRUE,"(SAPC) Adj Hour Wksht";#N/A,#N/A,TRUE,"(SAPC) 605&amp;606 Hrs";#N/A,#N/A,TRUE,"(SAPC) Rept Interval";#N/A,#N/A,TRUE,"(SAPC) SumProd";#N/A,#N/A,TRUE,"(SAPC) Rec. Wksht"}</definedName>
    <definedName name="wrn.Semi._.Annual._.Prod._.Calc." localSheetId="33" hidden="1">{#N/A,#N/A,TRUE,"(SAPC) Summary";#N/A,#N/A,TRUE,"(SAPC) Production";#N/A,#N/A,TRUE,"(SAPC) Adj Hour Wksht";#N/A,#N/A,TRUE,"(SAPC) 605&amp;606 Hrs";#N/A,#N/A,TRUE,"(SAPC) Rept Interval";#N/A,#N/A,TRUE,"(SAPC) SumProd";#N/A,#N/A,TRUE,"(SAPC) Rec. Wksht"}</definedName>
    <definedName name="wrn.Semi._.Annual._.Prod._.Calc." localSheetId="32" hidden="1">{#N/A,#N/A,TRUE,"(SAPC) Summary";#N/A,#N/A,TRUE,"(SAPC) Production";#N/A,#N/A,TRUE,"(SAPC) Adj Hour Wksht";#N/A,#N/A,TRUE,"(SAPC) 605&amp;606 Hrs";#N/A,#N/A,TRUE,"(SAPC) Rept Interval";#N/A,#N/A,TRUE,"(SAPC) SumProd";#N/A,#N/A,TRUE,"(SAPC) Rec. Wksht"}</definedName>
    <definedName name="wrn.Semi._.Annual._.Prod._.Calc." localSheetId="11" hidden="1">{#N/A,#N/A,TRUE,"(SAPC) Summary";#N/A,#N/A,TRUE,"(SAPC) Production";#N/A,#N/A,TRUE,"(SAPC) Adj Hour Wksht";#N/A,#N/A,TRUE,"(SAPC) 605&amp;606 Hrs";#N/A,#N/A,TRUE,"(SAPC) Rept Interval";#N/A,#N/A,TRUE,"(SAPC) SumProd";#N/A,#N/A,TRUE,"(SAPC) Rec. Wksht"}</definedName>
    <definedName name="wrn.Semi._.Annual._.Prod._.Calc." localSheetId="17" hidden="1">{#N/A,#N/A,TRUE,"(SAPC) Summary";#N/A,#N/A,TRUE,"(SAPC) Production";#N/A,#N/A,TRUE,"(SAPC) Adj Hour Wksht";#N/A,#N/A,TRUE,"(SAPC) 605&amp;606 Hrs";#N/A,#N/A,TRUE,"(SAPC) Rept Interval";#N/A,#N/A,TRUE,"(SAPC) SumProd";#N/A,#N/A,TRUE,"(SAPC) Rec. Wksht"}</definedName>
    <definedName name="wrn.Semi._.Annual._.Prod._.Calc." localSheetId="30" hidden="1">{#N/A,#N/A,TRUE,"(SAPC) Summary";#N/A,#N/A,TRUE,"(SAPC) Production";#N/A,#N/A,TRUE,"(SAPC) Adj Hour Wksht";#N/A,#N/A,TRUE,"(SAPC) 605&amp;606 Hrs";#N/A,#N/A,TRUE,"(SAPC) Rept Interval";#N/A,#N/A,TRUE,"(SAPC) SumProd";#N/A,#N/A,TRUE,"(SAPC) Rec. Wksht"}</definedName>
    <definedName name="wrn.Semi._.Annual._.Prod._.Calc." localSheetId="29" hidden="1">{#N/A,#N/A,TRUE,"(SAPC) Summary";#N/A,#N/A,TRUE,"(SAPC) Production";#N/A,#N/A,TRUE,"(SAPC) Adj Hour Wksht";#N/A,#N/A,TRUE,"(SAPC) 605&amp;606 Hrs";#N/A,#N/A,TRUE,"(SAPC) Rept Interval";#N/A,#N/A,TRUE,"(SAPC) SumProd";#N/A,#N/A,TRUE,"(SAPC) Rec. Wksht"}</definedName>
    <definedName name="wrn.Semi._.Annual._.Prod._.Calc." localSheetId="0"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12" hidden="1">{#N/A,#N/A,FALSE,"SUMMARY";#N/A,#N/A,FALSE,"AE7616";#N/A,#N/A,FALSE,"AE7617";#N/A,#N/A,FALSE,"AE7618";#N/A,#N/A,FALSE,"AE7619";#N/A,#N/A,FALSE,"Target Materials"}</definedName>
    <definedName name="wrn.SLB." localSheetId="14" hidden="1">{#N/A,#N/A,FALSE,"SUMMARY";#N/A,#N/A,FALSE,"AE7616";#N/A,#N/A,FALSE,"AE7617";#N/A,#N/A,FALSE,"AE7618";#N/A,#N/A,FALSE,"AE7619";#N/A,#N/A,FALSE,"Target Materials"}</definedName>
    <definedName name="wrn.SLB." localSheetId="35" hidden="1">{#N/A,#N/A,FALSE,"SUMMARY";#N/A,#N/A,FALSE,"AE7616";#N/A,#N/A,FALSE,"AE7617";#N/A,#N/A,FALSE,"AE7618";#N/A,#N/A,FALSE,"AE7619";#N/A,#N/A,FALSE,"Target Materials"}</definedName>
    <definedName name="wrn.SLB." localSheetId="34" hidden="1">{#N/A,#N/A,FALSE,"SUMMARY";#N/A,#N/A,FALSE,"AE7616";#N/A,#N/A,FALSE,"AE7617";#N/A,#N/A,FALSE,"AE7618";#N/A,#N/A,FALSE,"AE7619";#N/A,#N/A,FALSE,"Target Materials"}</definedName>
    <definedName name="wrn.SLB." localSheetId="13" hidden="1">{#N/A,#N/A,FALSE,"SUMMARY";#N/A,#N/A,FALSE,"AE7616";#N/A,#N/A,FALSE,"AE7617";#N/A,#N/A,FALSE,"AE7618";#N/A,#N/A,FALSE,"AE7619";#N/A,#N/A,FALSE,"Target Materials"}</definedName>
    <definedName name="wrn.SLB." localSheetId="15" hidden="1">{#N/A,#N/A,FALSE,"SUMMARY";#N/A,#N/A,FALSE,"AE7616";#N/A,#N/A,FALSE,"AE7617";#N/A,#N/A,FALSE,"AE7618";#N/A,#N/A,FALSE,"AE7619";#N/A,#N/A,FALSE,"Target Materials"}</definedName>
    <definedName name="wrn.SLB." localSheetId="1" hidden="1">{#N/A,#N/A,FALSE,"SUMMARY";#N/A,#N/A,FALSE,"AE7616";#N/A,#N/A,FALSE,"AE7617";#N/A,#N/A,FALSE,"AE7618";#N/A,#N/A,FALSE,"AE7619";#N/A,#N/A,FALSE,"Target Materials"}</definedName>
    <definedName name="wrn.SLB." localSheetId="33" hidden="1">{#N/A,#N/A,FALSE,"SUMMARY";#N/A,#N/A,FALSE,"AE7616";#N/A,#N/A,FALSE,"AE7617";#N/A,#N/A,FALSE,"AE7618";#N/A,#N/A,FALSE,"AE7619";#N/A,#N/A,FALSE,"Target Materials"}</definedName>
    <definedName name="wrn.SLB." localSheetId="32" hidden="1">{#N/A,#N/A,FALSE,"SUMMARY";#N/A,#N/A,FALSE,"AE7616";#N/A,#N/A,FALSE,"AE7617";#N/A,#N/A,FALSE,"AE7618";#N/A,#N/A,FALSE,"AE7619";#N/A,#N/A,FALSE,"Target Materials"}</definedName>
    <definedName name="wrn.SLB." localSheetId="11" hidden="1">{#N/A,#N/A,FALSE,"SUMMARY";#N/A,#N/A,FALSE,"AE7616";#N/A,#N/A,FALSE,"AE7617";#N/A,#N/A,FALSE,"AE7618";#N/A,#N/A,FALSE,"AE7619";#N/A,#N/A,FALSE,"Target Materials"}</definedName>
    <definedName name="wrn.SLB." localSheetId="17" hidden="1">{#N/A,#N/A,FALSE,"SUMMARY";#N/A,#N/A,FALSE,"AE7616";#N/A,#N/A,FALSE,"AE7617";#N/A,#N/A,FALSE,"AE7618";#N/A,#N/A,FALSE,"AE7619";#N/A,#N/A,FALSE,"Target Materials"}</definedName>
    <definedName name="wrn.SLB." localSheetId="30" hidden="1">{#N/A,#N/A,FALSE,"SUMMARY";#N/A,#N/A,FALSE,"AE7616";#N/A,#N/A,FALSE,"AE7617";#N/A,#N/A,FALSE,"AE7618";#N/A,#N/A,FALSE,"AE7619";#N/A,#N/A,FALSE,"Target Materials"}</definedName>
    <definedName name="wrn.SLB." localSheetId="29" hidden="1">{#N/A,#N/A,FALSE,"SUMMARY";#N/A,#N/A,FALSE,"AE7616";#N/A,#N/A,FALSE,"AE7617";#N/A,#N/A,FALSE,"AE7618";#N/A,#N/A,FALSE,"AE7619";#N/A,#N/A,FALSE,"Target Materials"}</definedName>
    <definedName name="wrn.SLB." localSheetId="0"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2" hidden="1">{#N/A,#N/A,FALSE,"2002 Small Tool OH";#N/A,#N/A,FALSE,"QA"}</definedName>
    <definedName name="wrn.Small._.Tools._.Overhead." localSheetId="14" hidden="1">{#N/A,#N/A,FALSE,"2002 Small Tool OH";#N/A,#N/A,FALSE,"QA"}</definedName>
    <definedName name="wrn.Small._.Tools._.Overhead." localSheetId="35" hidden="1">{#N/A,#N/A,FALSE,"2002 Small Tool OH";#N/A,#N/A,FALSE,"QA"}</definedName>
    <definedName name="wrn.Small._.Tools._.Overhead." localSheetId="34" hidden="1">{#N/A,#N/A,FALSE,"2002 Small Tool OH";#N/A,#N/A,FALSE,"QA"}</definedName>
    <definedName name="wrn.Small._.Tools._.Overhead." localSheetId="13" hidden="1">{#N/A,#N/A,FALSE,"2002 Small Tool OH";#N/A,#N/A,FALSE,"QA"}</definedName>
    <definedName name="wrn.Small._.Tools._.Overhead." localSheetId="15" hidden="1">{#N/A,#N/A,FALSE,"2002 Small Tool OH";#N/A,#N/A,FALSE,"QA"}</definedName>
    <definedName name="wrn.Small._.Tools._.Overhead." localSheetId="1" hidden="1">{#N/A,#N/A,FALSE,"2002 Small Tool OH";#N/A,#N/A,FALSE,"QA"}</definedName>
    <definedName name="wrn.Small._.Tools._.Overhead." localSheetId="33" hidden="1">{#N/A,#N/A,FALSE,"2002 Small Tool OH";#N/A,#N/A,FALSE,"QA"}</definedName>
    <definedName name="wrn.Small._.Tools._.Overhead." localSheetId="32" hidden="1">{#N/A,#N/A,FALSE,"2002 Small Tool OH";#N/A,#N/A,FALSE,"QA"}</definedName>
    <definedName name="wrn.Small._.Tools._.Overhead." localSheetId="11" hidden="1">{#N/A,#N/A,FALSE,"2002 Small Tool OH";#N/A,#N/A,FALSE,"QA"}</definedName>
    <definedName name="wrn.Small._.Tools._.Overhead." localSheetId="17" hidden="1">{#N/A,#N/A,FALSE,"2002 Small Tool OH";#N/A,#N/A,FALSE,"QA"}</definedName>
    <definedName name="wrn.Small._.Tools._.Overhead." localSheetId="30" hidden="1">{#N/A,#N/A,FALSE,"2002 Small Tool OH";#N/A,#N/A,FALSE,"QA"}</definedName>
    <definedName name="wrn.Small._.Tools._.Overhead." localSheetId="29" hidden="1">{#N/A,#N/A,FALSE,"2002 Small Tool OH";#N/A,#N/A,FALSE,"QA"}</definedName>
    <definedName name="wrn.Small._.Tools._.Overhead." localSheetId="0" hidden="1">{#N/A,#N/A,FALSE,"2002 Small Tool OH";#N/A,#N/A,FALSE,"QA"}</definedName>
    <definedName name="wrn.Small._.Tools._.Overhead." hidden="1">{#N/A,#N/A,FALSE,"2002 Small Tool OH";#N/A,#N/A,FALSE,"QA"}</definedName>
    <definedName name="wrn.Summary." localSheetId="12" hidden="1">{#N/A,#N/A,FALSE,"Summ";#N/A,#N/A,FALSE,"General"}</definedName>
    <definedName name="wrn.Summary." localSheetId="14" hidden="1">{#N/A,#N/A,FALSE,"Summ";#N/A,#N/A,FALSE,"General"}</definedName>
    <definedName name="wrn.Summary." localSheetId="35" hidden="1">{#N/A,#N/A,FALSE,"Summ";#N/A,#N/A,FALSE,"General"}</definedName>
    <definedName name="wrn.Summary." localSheetId="34" hidden="1">{#N/A,#N/A,FALSE,"Summ";#N/A,#N/A,FALSE,"General"}</definedName>
    <definedName name="wrn.Summary." localSheetId="13" hidden="1">{#N/A,#N/A,FALSE,"Summ";#N/A,#N/A,FALSE,"General"}</definedName>
    <definedName name="wrn.Summary." localSheetId="15" hidden="1">{#N/A,#N/A,FALSE,"Summ";#N/A,#N/A,FALSE,"General"}</definedName>
    <definedName name="wrn.Summary." localSheetId="1" hidden="1">{#N/A,#N/A,FALSE,"Summ";#N/A,#N/A,FALSE,"General"}</definedName>
    <definedName name="wrn.Summary." localSheetId="33" hidden="1">{#N/A,#N/A,FALSE,"Summ";#N/A,#N/A,FALSE,"General"}</definedName>
    <definedName name="wrn.Summary." localSheetId="32" hidden="1">{#N/A,#N/A,FALSE,"Summ";#N/A,#N/A,FALSE,"General"}</definedName>
    <definedName name="wrn.Summary." localSheetId="11" hidden="1">{#N/A,#N/A,FALSE,"Summ";#N/A,#N/A,FALSE,"General"}</definedName>
    <definedName name="wrn.Summary." localSheetId="17" hidden="1">{#N/A,#N/A,FALSE,"Summ";#N/A,#N/A,FALSE,"General"}</definedName>
    <definedName name="wrn.Summary." localSheetId="30" hidden="1">{#N/A,#N/A,FALSE,"Summ";#N/A,#N/A,FALSE,"General"}</definedName>
    <definedName name="wrn.Summary." localSheetId="29" hidden="1">{#N/A,#N/A,FALSE,"Summ";#N/A,#N/A,FALSE,"General"}</definedName>
    <definedName name="wrn.Summary." localSheetId="0" hidden="1">{#N/A,#N/A,FALSE,"Summ";#N/A,#N/A,FALSE,"General"}</definedName>
    <definedName name="wrn.Summary." hidden="1">{#N/A,#N/A,FALSE,"Summ";#N/A,#N/A,FALSE,"General"}</definedName>
    <definedName name="wrn.test." localSheetId="12"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4"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35"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34"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3"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5"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33"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32"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1"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7"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30"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29"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0"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12"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4"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35"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34"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3"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5"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33"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32"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1"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7"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30"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29"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0"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1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3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3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3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3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3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29"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2" hidden="1">{#N/A,#N/A,FALSE,"Expenditures";#N/A,#N/A,FALSE,"Property Placed In-Service";#N/A,#N/A,FALSE,"Removals";#N/A,#N/A,FALSE,"Retirements";#N/A,#N/A,FALSE,"CWIP Balances";#N/A,#N/A,FALSE,"CWIP_Expend_Ratios";#N/A,#N/A,FALSE,"CWIP_Yr_End"}</definedName>
    <definedName name="wrn.USIM_Data_Abbrev." localSheetId="14" hidden="1">{#N/A,#N/A,FALSE,"Expenditures";#N/A,#N/A,FALSE,"Property Placed In-Service";#N/A,#N/A,FALSE,"Removals";#N/A,#N/A,FALSE,"Retirements";#N/A,#N/A,FALSE,"CWIP Balances";#N/A,#N/A,FALSE,"CWIP_Expend_Ratios";#N/A,#N/A,FALSE,"CWIP_Yr_End"}</definedName>
    <definedName name="wrn.USIM_Data_Abbrev." localSheetId="35" hidden="1">{#N/A,#N/A,FALSE,"Expenditures";#N/A,#N/A,FALSE,"Property Placed In-Service";#N/A,#N/A,FALSE,"Removals";#N/A,#N/A,FALSE,"Retirements";#N/A,#N/A,FALSE,"CWIP Balances";#N/A,#N/A,FALSE,"CWIP_Expend_Ratios";#N/A,#N/A,FALSE,"CWIP_Yr_End"}</definedName>
    <definedName name="wrn.USIM_Data_Abbrev." localSheetId="34" hidden="1">{#N/A,#N/A,FALSE,"Expenditures";#N/A,#N/A,FALSE,"Property Placed In-Service";#N/A,#N/A,FALSE,"Removals";#N/A,#N/A,FALSE,"Retirements";#N/A,#N/A,FALSE,"CWIP Balances";#N/A,#N/A,FALSE,"CWIP_Expend_Ratios";#N/A,#N/A,FALSE,"CWIP_Yr_End"}</definedName>
    <definedName name="wrn.USIM_Data_Abbrev." localSheetId="13" hidden="1">{#N/A,#N/A,FALSE,"Expenditures";#N/A,#N/A,FALSE,"Property Placed In-Service";#N/A,#N/A,FALSE,"Removals";#N/A,#N/A,FALSE,"Retirements";#N/A,#N/A,FALSE,"CWIP Balances";#N/A,#N/A,FALSE,"CWIP_Expend_Ratios";#N/A,#N/A,FALSE,"CWIP_Yr_End"}</definedName>
    <definedName name="wrn.USIM_Data_Abbrev." localSheetId="15" hidden="1">{#N/A,#N/A,FALSE,"Expenditures";#N/A,#N/A,FALSE,"Property Placed In-Service";#N/A,#N/A,FALSE,"Removals";#N/A,#N/A,FALSE,"Retirements";#N/A,#N/A,FALSE,"CWIP Balances";#N/A,#N/A,FALSE,"CWIP_Expend_Ratios";#N/A,#N/A,FALSE,"CWIP_Yr_End"}</definedName>
    <definedName name="wrn.USIM_Data_Abbrev." localSheetId="1" hidden="1">{#N/A,#N/A,FALSE,"Expenditures";#N/A,#N/A,FALSE,"Property Placed In-Service";#N/A,#N/A,FALSE,"Removals";#N/A,#N/A,FALSE,"Retirements";#N/A,#N/A,FALSE,"CWIP Balances";#N/A,#N/A,FALSE,"CWIP_Expend_Ratios";#N/A,#N/A,FALSE,"CWIP_Yr_End"}</definedName>
    <definedName name="wrn.USIM_Data_Abbrev." localSheetId="33" hidden="1">{#N/A,#N/A,FALSE,"Expenditures";#N/A,#N/A,FALSE,"Property Placed In-Service";#N/A,#N/A,FALSE,"Removals";#N/A,#N/A,FALSE,"Retirements";#N/A,#N/A,FALSE,"CWIP Balances";#N/A,#N/A,FALSE,"CWIP_Expend_Ratios";#N/A,#N/A,FALSE,"CWIP_Yr_End"}</definedName>
    <definedName name="wrn.USIM_Data_Abbrev." localSheetId="32" hidden="1">{#N/A,#N/A,FALSE,"Expenditures";#N/A,#N/A,FALSE,"Property Placed In-Service";#N/A,#N/A,FALSE,"Removals";#N/A,#N/A,FALSE,"Retirements";#N/A,#N/A,FALSE,"CWIP Balances";#N/A,#N/A,FALSE,"CWIP_Expend_Ratios";#N/A,#N/A,FALSE,"CWIP_Yr_End"}</definedName>
    <definedName name="wrn.USIM_Data_Abbrev." localSheetId="11" hidden="1">{#N/A,#N/A,FALSE,"Expenditures";#N/A,#N/A,FALSE,"Property Placed In-Service";#N/A,#N/A,FALSE,"Removals";#N/A,#N/A,FALSE,"Retirements";#N/A,#N/A,FALSE,"CWIP Balances";#N/A,#N/A,FALSE,"CWIP_Expend_Ratios";#N/A,#N/A,FALSE,"CWIP_Yr_End"}</definedName>
    <definedName name="wrn.USIM_Data_Abbrev." localSheetId="17" hidden="1">{#N/A,#N/A,FALSE,"Expenditures";#N/A,#N/A,FALSE,"Property Placed In-Service";#N/A,#N/A,FALSE,"Removals";#N/A,#N/A,FALSE,"Retirements";#N/A,#N/A,FALSE,"CWIP Balances";#N/A,#N/A,FALSE,"CWIP_Expend_Ratios";#N/A,#N/A,FALSE,"CWIP_Yr_End"}</definedName>
    <definedName name="wrn.USIM_Data_Abbrev." localSheetId="30" hidden="1">{#N/A,#N/A,FALSE,"Expenditures";#N/A,#N/A,FALSE,"Property Placed In-Service";#N/A,#N/A,FALSE,"Removals";#N/A,#N/A,FALSE,"Retirements";#N/A,#N/A,FALSE,"CWIP Balances";#N/A,#N/A,FALSE,"CWIP_Expend_Ratios";#N/A,#N/A,FALSE,"CWIP_Yr_End"}</definedName>
    <definedName name="wrn.USIM_Data_Abbrev." localSheetId="29" hidden="1">{#N/A,#N/A,FALSE,"Expenditures";#N/A,#N/A,FALSE,"Property Placed In-Service";#N/A,#N/A,FALSE,"Removals";#N/A,#N/A,FALSE,"Retirements";#N/A,#N/A,FALSE,"CWIP Balances";#N/A,#N/A,FALSE,"CWIP_Expend_Ratios";#N/A,#N/A,FALSE,"CWIP_Yr_End"}</definedName>
    <definedName name="wrn.USIM_Data_Abbrev." localSheetId="0"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2" hidden="1">{#N/A,#N/A,FALSE,"Expenditures";#N/A,#N/A,FALSE,"Property Placed In-Service";#N/A,#N/A,FALSE,"CWIP Balances"}</definedName>
    <definedName name="wrn.USIM_Data_Abbrev3." localSheetId="14" hidden="1">{#N/A,#N/A,FALSE,"Expenditures";#N/A,#N/A,FALSE,"Property Placed In-Service";#N/A,#N/A,FALSE,"CWIP Balances"}</definedName>
    <definedName name="wrn.USIM_Data_Abbrev3." localSheetId="35" hidden="1">{#N/A,#N/A,FALSE,"Expenditures";#N/A,#N/A,FALSE,"Property Placed In-Service";#N/A,#N/A,FALSE,"CWIP Balances"}</definedName>
    <definedName name="wrn.USIM_Data_Abbrev3." localSheetId="34" hidden="1">{#N/A,#N/A,FALSE,"Expenditures";#N/A,#N/A,FALSE,"Property Placed In-Service";#N/A,#N/A,FALSE,"CWIP Balances"}</definedName>
    <definedName name="wrn.USIM_Data_Abbrev3." localSheetId="13" hidden="1">{#N/A,#N/A,FALSE,"Expenditures";#N/A,#N/A,FALSE,"Property Placed In-Service";#N/A,#N/A,FALSE,"CWIP Balances"}</definedName>
    <definedName name="wrn.USIM_Data_Abbrev3." localSheetId="15" hidden="1">{#N/A,#N/A,FALSE,"Expenditures";#N/A,#N/A,FALSE,"Property Placed In-Service";#N/A,#N/A,FALSE,"CWIP Balances"}</definedName>
    <definedName name="wrn.USIM_Data_Abbrev3." localSheetId="1" hidden="1">{#N/A,#N/A,FALSE,"Expenditures";#N/A,#N/A,FALSE,"Property Placed In-Service";#N/A,#N/A,FALSE,"CWIP Balances"}</definedName>
    <definedName name="wrn.USIM_Data_Abbrev3." localSheetId="33" hidden="1">{#N/A,#N/A,FALSE,"Expenditures";#N/A,#N/A,FALSE,"Property Placed In-Service";#N/A,#N/A,FALSE,"CWIP Balances"}</definedName>
    <definedName name="wrn.USIM_Data_Abbrev3." localSheetId="32" hidden="1">{#N/A,#N/A,FALSE,"Expenditures";#N/A,#N/A,FALSE,"Property Placed In-Service";#N/A,#N/A,FALSE,"CWIP Balances"}</definedName>
    <definedName name="wrn.USIM_Data_Abbrev3." localSheetId="11" hidden="1">{#N/A,#N/A,FALSE,"Expenditures";#N/A,#N/A,FALSE,"Property Placed In-Service";#N/A,#N/A,FALSE,"CWIP Balances"}</definedName>
    <definedName name="wrn.USIM_Data_Abbrev3." localSheetId="17" hidden="1">{#N/A,#N/A,FALSE,"Expenditures";#N/A,#N/A,FALSE,"Property Placed In-Service";#N/A,#N/A,FALSE,"CWIP Balances"}</definedName>
    <definedName name="wrn.USIM_Data_Abbrev3." localSheetId="30" hidden="1">{#N/A,#N/A,FALSE,"Expenditures";#N/A,#N/A,FALSE,"Property Placed In-Service";#N/A,#N/A,FALSE,"CWIP Balances"}</definedName>
    <definedName name="wrn.USIM_Data_Abbrev3." localSheetId="29" hidden="1">{#N/A,#N/A,FALSE,"Expenditures";#N/A,#N/A,FALSE,"Property Placed In-Service";#N/A,#N/A,FALSE,"CWIP Balances"}</definedName>
    <definedName name="wrn.USIM_Data_Abbrev3." localSheetId="0" hidden="1">{#N/A,#N/A,FALSE,"Expenditures";#N/A,#N/A,FALSE,"Property Placed In-Service";#N/A,#N/A,FALSE,"CWIP Balances"}</definedName>
    <definedName name="wrn.USIM_Data_Abbrev3." hidden="1">{#N/A,#N/A,FALSE,"Expenditures";#N/A,#N/A,FALSE,"Property Placed In-Service";#N/A,#N/A,FALSE,"CWIP Balances"}</definedName>
    <definedName name="www" localSheetId="12" hidden="1">{#N/A,#N/A,FALSE,"schA"}</definedName>
    <definedName name="www" localSheetId="14" hidden="1">{#N/A,#N/A,FALSE,"schA"}</definedName>
    <definedName name="www" localSheetId="35" hidden="1">{#N/A,#N/A,FALSE,"schA"}</definedName>
    <definedName name="www" localSheetId="34" hidden="1">{#N/A,#N/A,FALSE,"schA"}</definedName>
    <definedName name="www" localSheetId="13" hidden="1">{#N/A,#N/A,FALSE,"schA"}</definedName>
    <definedName name="www" localSheetId="15" hidden="1">{#N/A,#N/A,FALSE,"schA"}</definedName>
    <definedName name="www" localSheetId="1" hidden="1">{#N/A,#N/A,FALSE,"schA"}</definedName>
    <definedName name="www" localSheetId="33" hidden="1">{#N/A,#N/A,FALSE,"schA"}</definedName>
    <definedName name="www" localSheetId="32" hidden="1">{#N/A,#N/A,FALSE,"schA"}</definedName>
    <definedName name="www" localSheetId="11" hidden="1">{#N/A,#N/A,FALSE,"schA"}</definedName>
    <definedName name="www" localSheetId="17" hidden="1">{#N/A,#N/A,FALSE,"schA"}</definedName>
    <definedName name="www" localSheetId="30" hidden="1">{#N/A,#N/A,FALSE,"schA"}</definedName>
    <definedName name="www" localSheetId="29" hidden="1">{#N/A,#N/A,FALSE,"schA"}</definedName>
    <definedName name="www" localSheetId="0" hidden="1">{#N/A,#N/A,FALSE,"schA"}</definedName>
    <definedName name="www" hidden="1">{#N/A,#N/A,FALSE,"schA"}</definedName>
    <definedName name="x" localSheetId="12" hidden="1">{#N/A,#N/A,FALSE,"Coversheet";#N/A,#N/A,FALSE,"QA"}</definedName>
    <definedName name="x" localSheetId="14" hidden="1">{#N/A,#N/A,FALSE,"Coversheet";#N/A,#N/A,FALSE,"QA"}</definedName>
    <definedName name="x" localSheetId="35" hidden="1">{#N/A,#N/A,FALSE,"Coversheet";#N/A,#N/A,FALSE,"QA"}</definedName>
    <definedName name="x" localSheetId="34" hidden="1">{#N/A,#N/A,FALSE,"Coversheet";#N/A,#N/A,FALSE,"QA"}</definedName>
    <definedName name="x" localSheetId="13" hidden="1">{#N/A,#N/A,FALSE,"Coversheet";#N/A,#N/A,FALSE,"QA"}</definedName>
    <definedName name="x" localSheetId="15" hidden="1">{#N/A,#N/A,FALSE,"Coversheet";#N/A,#N/A,FALSE,"QA"}</definedName>
    <definedName name="x" localSheetId="1" hidden="1">{#N/A,#N/A,FALSE,"Coversheet";#N/A,#N/A,FALSE,"QA"}</definedName>
    <definedName name="x" localSheetId="33" hidden="1">{#N/A,#N/A,FALSE,"Coversheet";#N/A,#N/A,FALSE,"QA"}</definedName>
    <definedName name="x" localSheetId="32" hidden="1">{#N/A,#N/A,FALSE,"Coversheet";#N/A,#N/A,FALSE,"QA"}</definedName>
    <definedName name="x" localSheetId="11" hidden="1">{#N/A,#N/A,FALSE,"Coversheet";#N/A,#N/A,FALSE,"QA"}</definedName>
    <definedName name="x" localSheetId="17" hidden="1">{#N/A,#N/A,FALSE,"Coversheet";#N/A,#N/A,FALSE,"QA"}</definedName>
    <definedName name="x" localSheetId="30" hidden="1">{#N/A,#N/A,FALSE,"Coversheet";#N/A,#N/A,FALSE,"QA"}</definedName>
    <definedName name="x" localSheetId="29" hidden="1">{#N/A,#N/A,FALSE,"Coversheet";#N/A,#N/A,FALSE,"QA"}</definedName>
    <definedName name="x" localSheetId="0" hidden="1">{#N/A,#N/A,FALSE,"Coversheet";#N/A,#N/A,FALSE,"QA"}</definedName>
    <definedName name="x" hidden="1">{#N/A,#N/A,FALSE,"Coversheet";#N/A,#N/A,FALSE,"QA"}</definedName>
    <definedName name="z" localSheetId="12" hidden="1">{#N/A,#N/A,FALSE,"Coversheet";#N/A,#N/A,FALSE,"QA"}</definedName>
    <definedName name="z" localSheetId="14" hidden="1">{#N/A,#N/A,FALSE,"Coversheet";#N/A,#N/A,FALSE,"QA"}</definedName>
    <definedName name="z" localSheetId="35" hidden="1">{#N/A,#N/A,FALSE,"Coversheet";#N/A,#N/A,FALSE,"QA"}</definedName>
    <definedName name="z" localSheetId="34" hidden="1">{#N/A,#N/A,FALSE,"Coversheet";#N/A,#N/A,FALSE,"QA"}</definedName>
    <definedName name="z" localSheetId="13" hidden="1">{#N/A,#N/A,FALSE,"Coversheet";#N/A,#N/A,FALSE,"QA"}</definedName>
    <definedName name="z" localSheetId="15" hidden="1">{#N/A,#N/A,FALSE,"Coversheet";#N/A,#N/A,FALSE,"QA"}</definedName>
    <definedName name="z" localSheetId="1" hidden="1">{#N/A,#N/A,FALSE,"Coversheet";#N/A,#N/A,FALSE,"QA"}</definedName>
    <definedName name="z" localSheetId="33" hidden="1">{#N/A,#N/A,FALSE,"Coversheet";#N/A,#N/A,FALSE,"QA"}</definedName>
    <definedName name="z" localSheetId="32" hidden="1">{#N/A,#N/A,FALSE,"Coversheet";#N/A,#N/A,FALSE,"QA"}</definedName>
    <definedName name="z" localSheetId="11" hidden="1">{#N/A,#N/A,FALSE,"Coversheet";#N/A,#N/A,FALSE,"QA"}</definedName>
    <definedName name="z" localSheetId="17" hidden="1">{#N/A,#N/A,FALSE,"Coversheet";#N/A,#N/A,FALSE,"QA"}</definedName>
    <definedName name="z" localSheetId="30" hidden="1">{#N/A,#N/A,FALSE,"Coversheet";#N/A,#N/A,FALSE,"QA"}</definedName>
    <definedName name="z" localSheetId="29" hidden="1">{#N/A,#N/A,FALSE,"Coversheet";#N/A,#N/A,FALSE,"QA"}</definedName>
    <definedName name="z" localSheetId="0" hidden="1">{#N/A,#N/A,FALSE,"Coversheet";#N/A,#N/A,FALSE,"QA"}</definedName>
    <definedName name="z" hidden="1">{#N/A,#N/A,FALSE,"Coversheet";#N/A,#N/A,FALSE,"QA"}</definedName>
    <definedName name="zzz" localSheetId="1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3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3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3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3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7"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3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29"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3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3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3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3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7"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3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29"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pivotCaches>
    <pivotCache cacheId="1" r:id="rId4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3" l="1"/>
  <c r="O57" i="3" s="1"/>
  <c r="P56" i="3"/>
  <c r="Q56" i="3"/>
  <c r="H17" i="18"/>
  <c r="H19" i="18" s="1"/>
  <c r="H20" i="18" s="1"/>
  <c r="D12" i="18"/>
  <c r="D13" i="18"/>
  <c r="D14" i="18" s="1"/>
  <c r="H13" i="18"/>
  <c r="P57" i="3" l="1"/>
  <c r="Q57" i="3"/>
  <c r="D17" i="18"/>
  <c r="D19" i="18" s="1"/>
  <c r="D20" i="18" s="1"/>
  <c r="J33" i="32"/>
  <c r="D26" i="18" l="1"/>
  <c r="C2" i="43"/>
  <c r="C3" i="43"/>
  <c r="C4" i="43"/>
  <c r="C5" i="43"/>
  <c r="C6" i="43"/>
  <c r="C7" i="43"/>
  <c r="E11" i="42"/>
  <c r="E11" i="41"/>
  <c r="C7" i="40"/>
  <c r="D7" i="40" s="1"/>
  <c r="E7" i="40" s="1"/>
  <c r="F7" i="40" s="1"/>
  <c r="G8" i="40"/>
  <c r="G9" i="40"/>
  <c r="G10" i="40"/>
  <c r="G11" i="40"/>
  <c r="G12" i="40"/>
  <c r="G13" i="40"/>
  <c r="G14" i="40"/>
  <c r="G15" i="40"/>
  <c r="G16" i="40"/>
  <c r="G17" i="40"/>
  <c r="G18" i="40"/>
  <c r="G19" i="40"/>
  <c r="G20" i="40"/>
  <c r="G21" i="40"/>
  <c r="B22" i="40"/>
  <c r="C22" i="40"/>
  <c r="D22" i="40"/>
  <c r="E22" i="40"/>
  <c r="F22" i="40"/>
  <c r="G22" i="40"/>
  <c r="D11" i="39"/>
  <c r="E11" i="39" s="1"/>
  <c r="C7" i="38"/>
  <c r="D7" i="38" s="1"/>
  <c r="E7" i="38" s="1"/>
  <c r="F7" i="38" s="1"/>
  <c r="G7" i="38" s="1"/>
  <c r="H7" i="38" s="1"/>
  <c r="I7" i="38" s="1"/>
  <c r="J7" i="38" s="1"/>
  <c r="K7" i="38" s="1"/>
  <c r="L7" i="38" s="1"/>
  <c r="M7" i="38" s="1"/>
  <c r="N8" i="38"/>
  <c r="N11" i="38" s="1"/>
  <c r="N9" i="38"/>
  <c r="N10" i="38"/>
  <c r="B11" i="38"/>
  <c r="C11" i="38"/>
  <c r="D11" i="38"/>
  <c r="E11" i="38"/>
  <c r="F11" i="38"/>
  <c r="G11" i="38"/>
  <c r="H11" i="38"/>
  <c r="I11" i="38"/>
  <c r="J11" i="38"/>
  <c r="K11" i="38"/>
  <c r="L11" i="38"/>
  <c r="M11" i="38"/>
  <c r="E15" i="38"/>
  <c r="F15" i="38" s="1"/>
  <c r="G15" i="38" s="1"/>
  <c r="H15" i="38" s="1"/>
  <c r="I15" i="38" s="1"/>
  <c r="J15" i="38" s="1"/>
  <c r="K15" i="38" s="1"/>
  <c r="L15" i="38" s="1"/>
  <c r="M15" i="38" s="1"/>
  <c r="N15" i="38" s="1"/>
  <c r="O15" i="38" s="1"/>
  <c r="P16" i="38"/>
  <c r="P17" i="38"/>
  <c r="P18" i="38"/>
  <c r="P19" i="38" s="1"/>
  <c r="D19" i="38"/>
  <c r="E19" i="38"/>
  <c r="F19" i="38"/>
  <c r="G19" i="38"/>
  <c r="H19" i="38"/>
  <c r="I19" i="38"/>
  <c r="J19" i="38"/>
  <c r="K19" i="38"/>
  <c r="L19" i="38"/>
  <c r="M19" i="38"/>
  <c r="N19" i="38"/>
  <c r="O19" i="38"/>
  <c r="N23" i="38"/>
  <c r="O23" i="38" s="1"/>
  <c r="M24" i="38"/>
  <c r="M27" i="38" s="1"/>
  <c r="N24" i="38"/>
  <c r="O24" i="38"/>
  <c r="P24" i="38"/>
  <c r="M25" i="38"/>
  <c r="P25" i="38" s="1"/>
  <c r="N25" i="38"/>
  <c r="O25" i="38"/>
  <c r="M26" i="38"/>
  <c r="P26" i="38" s="1"/>
  <c r="N26" i="38"/>
  <c r="N27" i="38" s="1"/>
  <c r="O26" i="38"/>
  <c r="O27" i="38"/>
  <c r="P27" i="38" l="1"/>
  <c r="C15" i="9" l="1"/>
  <c r="C14" i="9"/>
  <c r="C13" i="9"/>
  <c r="C12" i="9"/>
  <c r="C11" i="9"/>
  <c r="B49" i="32" l="1"/>
  <c r="B42" i="32"/>
  <c r="J51" i="32"/>
  <c r="C5" i="9" l="1"/>
  <c r="C16" i="36"/>
  <c r="B16" i="36"/>
  <c r="B15" i="36"/>
  <c r="C15" i="36"/>
  <c r="B51" i="32" l="1"/>
  <c r="B33" i="32" l="1"/>
  <c r="B34" i="32"/>
  <c r="B35" i="32"/>
  <c r="B31" i="32"/>
  <c r="B32" i="32"/>
  <c r="I8" i="32" l="1"/>
  <c r="I16" i="32" s="1"/>
  <c r="I24" i="32" s="1"/>
  <c r="C16" i="9" l="1"/>
  <c r="I13" i="32" s="1"/>
  <c r="C6" i="9"/>
  <c r="B52" i="32" l="1"/>
  <c r="B39" i="32"/>
  <c r="B40" i="32"/>
  <c r="B41" i="32"/>
  <c r="B48" i="32"/>
  <c r="B47" i="32"/>
  <c r="B50" i="32"/>
  <c r="B53" i="32"/>
  <c r="B45" i="32"/>
  <c r="B44" i="32"/>
  <c r="B43" i="32"/>
  <c r="B46" i="32"/>
  <c r="B54" i="32"/>
  <c r="B37" i="32"/>
  <c r="B38" i="32" l="1"/>
  <c r="B36" i="32"/>
  <c r="E6" i="34"/>
  <c r="E10" i="34" s="1"/>
  <c r="D6" i="34"/>
  <c r="D10" i="34" s="1"/>
  <c r="F5" i="34"/>
  <c r="F6" i="34" l="1"/>
  <c r="F9" i="34"/>
  <c r="C9" i="34"/>
  <c r="E9" i="34"/>
  <c r="C6" i="34"/>
  <c r="C10" i="34" s="1"/>
  <c r="D9" i="34"/>
  <c r="F10" i="34" l="1"/>
  <c r="O16" i="26"/>
  <c r="O19" i="26" s="1"/>
  <c r="D8" i="2" s="1"/>
  <c r="F12" i="32" l="1"/>
  <c r="F20" i="32" s="1"/>
  <c r="G12" i="32"/>
  <c r="G20" i="32" s="1"/>
  <c r="H12" i="32"/>
  <c r="H20" i="32" s="1"/>
  <c r="E12" i="32"/>
  <c r="E20" i="32" s="1"/>
  <c r="O10" i="26" l="1"/>
  <c r="D6" i="32"/>
  <c r="J16" i="32"/>
  <c r="J24" i="32" s="1"/>
  <c r="J8" i="32"/>
  <c r="H8" i="32"/>
  <c r="H16" i="32" s="1"/>
  <c r="H24" i="32" s="1"/>
  <c r="G8" i="32"/>
  <c r="G16" i="32" s="1"/>
  <c r="G24" i="32" s="1"/>
  <c r="F8" i="32"/>
  <c r="F16" i="32" s="1"/>
  <c r="F24" i="32" s="1"/>
  <c r="E8" i="32"/>
  <c r="E16" i="32" s="1"/>
  <c r="E24" i="32" s="1"/>
  <c r="B4" i="32"/>
  <c r="B5" i="32"/>
  <c r="B6" i="32"/>
  <c r="B7" i="32"/>
  <c r="B8" i="32"/>
  <c r="B9" i="32"/>
  <c r="B12" i="32"/>
  <c r="B13" i="32"/>
  <c r="B14" i="32"/>
  <c r="B15" i="32"/>
  <c r="B16" i="32"/>
  <c r="B17" i="32"/>
  <c r="B20" i="32"/>
  <c r="B21" i="32"/>
  <c r="B22" i="32"/>
  <c r="B23" i="32"/>
  <c r="B24" i="32"/>
  <c r="B25" i="32"/>
  <c r="L6" i="31"/>
  <c r="P6" i="31"/>
  <c r="J7" i="31"/>
  <c r="L7" i="31"/>
  <c r="P7" i="31"/>
  <c r="D8" i="31"/>
  <c r="L8" i="31"/>
  <c r="P8" i="31"/>
  <c r="L9" i="31"/>
  <c r="P9" i="31"/>
  <c r="L10" i="31"/>
  <c r="P10" i="31"/>
  <c r="L11" i="31"/>
  <c r="P11" i="31"/>
  <c r="D12" i="31"/>
  <c r="L12" i="31"/>
  <c r="P12" i="31"/>
  <c r="D13" i="31"/>
  <c r="L13" i="31"/>
  <c r="P13" i="31"/>
  <c r="D14" i="31"/>
  <c r="L14" i="31"/>
  <c r="P14" i="31"/>
  <c r="D15" i="31"/>
  <c r="L15" i="31"/>
  <c r="P15" i="31"/>
  <c r="D16" i="31"/>
  <c r="L16" i="31"/>
  <c r="P16" i="31"/>
  <c r="D17" i="31"/>
  <c r="L17" i="31"/>
  <c r="P17" i="31"/>
  <c r="D18" i="31"/>
  <c r="L18" i="31"/>
  <c r="P18" i="31"/>
  <c r="D21" i="31"/>
  <c r="J21" i="31"/>
  <c r="F21" i="31"/>
  <c r="F22" i="31"/>
  <c r="D40" i="31"/>
  <c r="D45" i="31"/>
  <c r="L6" i="30"/>
  <c r="P6" i="30" s="1"/>
  <c r="L7" i="30"/>
  <c r="P7" i="30"/>
  <c r="L8" i="30"/>
  <c r="P8" i="30" s="1"/>
  <c r="L9" i="30"/>
  <c r="P9" i="30"/>
  <c r="L10" i="30"/>
  <c r="P10" i="30" s="1"/>
  <c r="L11" i="30"/>
  <c r="P11" i="30"/>
  <c r="L12" i="30"/>
  <c r="P12" i="30" s="1"/>
  <c r="L13" i="30"/>
  <c r="P13" i="30"/>
  <c r="L14" i="30"/>
  <c r="P14" i="30" s="1"/>
  <c r="L15" i="30"/>
  <c r="P15" i="30"/>
  <c r="L16" i="30"/>
  <c r="P16" i="30" s="1"/>
  <c r="L17" i="30"/>
  <c r="P17" i="30"/>
  <c r="L18" i="30"/>
  <c r="P18" i="30" s="1"/>
  <c r="D19" i="30"/>
  <c r="L19" i="30"/>
  <c r="P19" i="30" s="1"/>
  <c r="D20" i="30"/>
  <c r="L20" i="30"/>
  <c r="P20" i="30"/>
  <c r="D21" i="30"/>
  <c r="L21" i="30" s="1"/>
  <c r="P21" i="30" s="1"/>
  <c r="D22" i="30"/>
  <c r="L22" i="30" s="1"/>
  <c r="P22" i="30" s="1"/>
  <c r="D23" i="30"/>
  <c r="L23" i="30"/>
  <c r="P23" i="30" s="1"/>
  <c r="D24" i="30"/>
  <c r="L24" i="30"/>
  <c r="P24" i="30"/>
  <c r="D27" i="30"/>
  <c r="J27" i="30" s="1"/>
  <c r="D28" i="30" s="1"/>
  <c r="H27" i="30"/>
  <c r="H28" i="30"/>
  <c r="B17" i="29"/>
  <c r="E15" i="29"/>
  <c r="E19" i="29"/>
  <c r="B13" i="29"/>
  <c r="A11" i="29"/>
  <c r="A12" i="29"/>
  <c r="A13" i="29"/>
  <c r="A14" i="29"/>
  <c r="A15" i="29"/>
  <c r="A16" i="29"/>
  <c r="A17" i="29"/>
  <c r="A4" i="29"/>
  <c r="D22" i="31"/>
  <c r="L21" i="31"/>
  <c r="P21" i="31"/>
  <c r="A18" i="29"/>
  <c r="A19" i="29"/>
  <c r="E17" i="29"/>
  <c r="O37" i="23"/>
  <c r="N37" i="23"/>
  <c r="M37" i="23"/>
  <c r="M35" i="23"/>
  <c r="P35" i="23"/>
  <c r="N35" i="23"/>
  <c r="O35" i="23"/>
  <c r="M36" i="23"/>
  <c r="P36" i="23"/>
  <c r="N36" i="23"/>
  <c r="O36" i="23"/>
  <c r="P34" i="23"/>
  <c r="N34" i="23"/>
  <c r="O34" i="23"/>
  <c r="M34" i="23"/>
  <c r="P29" i="23"/>
  <c r="J22" i="31"/>
  <c r="L22" i="31"/>
  <c r="P22" i="31"/>
  <c r="B19" i="29"/>
  <c r="E11" i="35"/>
  <c r="I11" i="35"/>
  <c r="I12" i="35"/>
  <c r="C7" i="23"/>
  <c r="D7" i="23"/>
  <c r="E7" i="23"/>
  <c r="F7" i="23"/>
  <c r="G7" i="23"/>
  <c r="H7" i="23"/>
  <c r="I7" i="23"/>
  <c r="J7" i="23"/>
  <c r="K7" i="23"/>
  <c r="L7" i="23"/>
  <c r="M7" i="23"/>
  <c r="N8" i="23"/>
  <c r="N11" i="23"/>
  <c r="N9" i="23"/>
  <c r="N10" i="23"/>
  <c r="B11" i="23"/>
  <c r="C11" i="23"/>
  <c r="D11" i="23"/>
  <c r="E11" i="23"/>
  <c r="F11" i="23"/>
  <c r="G11" i="23"/>
  <c r="H11" i="23"/>
  <c r="I11" i="23"/>
  <c r="J11" i="23"/>
  <c r="K11" i="23"/>
  <c r="L11" i="23"/>
  <c r="M11" i="23"/>
  <c r="E15" i="23"/>
  <c r="F15" i="23"/>
  <c r="G15" i="23"/>
  <c r="H15" i="23"/>
  <c r="I15" i="23"/>
  <c r="J15" i="23"/>
  <c r="K15" i="23"/>
  <c r="L15" i="23"/>
  <c r="M15" i="23"/>
  <c r="N15" i="23"/>
  <c r="O15" i="23"/>
  <c r="P16" i="23"/>
  <c r="P19" i="23"/>
  <c r="P17" i="23"/>
  <c r="P18" i="23"/>
  <c r="D19" i="23"/>
  <c r="E19" i="23"/>
  <c r="F19" i="23"/>
  <c r="G19" i="23"/>
  <c r="H19" i="23"/>
  <c r="I19" i="23"/>
  <c r="J19" i="23"/>
  <c r="K19" i="23"/>
  <c r="L19" i="23"/>
  <c r="M19" i="23"/>
  <c r="N19" i="23"/>
  <c r="O19" i="23"/>
  <c r="N23" i="23"/>
  <c r="O23" i="23"/>
  <c r="M24" i="23"/>
  <c r="N24" i="23"/>
  <c r="O24" i="23"/>
  <c r="P24" i="23"/>
  <c r="M25" i="23"/>
  <c r="P25" i="23"/>
  <c r="N25" i="23"/>
  <c r="O25" i="23"/>
  <c r="M26" i="23"/>
  <c r="N26" i="23"/>
  <c r="O26" i="23"/>
  <c r="P26" i="23"/>
  <c r="M27" i="23"/>
  <c r="N27" i="23"/>
  <c r="O27" i="23"/>
  <c r="P27" i="23"/>
  <c r="G5" i="20"/>
  <c r="G12" i="20"/>
  <c r="G13" i="20"/>
  <c r="G14" i="20"/>
  <c r="G15" i="20"/>
  <c r="G16" i="20"/>
  <c r="G17" i="20"/>
  <c r="G18" i="20"/>
  <c r="H14" i="20"/>
  <c r="K16" i="20"/>
  <c r="K20" i="20"/>
  <c r="H18" i="20"/>
  <c r="J113" i="19"/>
  <c r="I113" i="19"/>
  <c r="H113" i="19"/>
  <c r="G113" i="19"/>
  <c r="F113" i="19"/>
  <c r="E113" i="19"/>
  <c r="D113" i="19"/>
  <c r="C113" i="19"/>
  <c r="I21" i="35"/>
  <c r="E21" i="35"/>
  <c r="O59" i="3"/>
  <c r="G19" i="20"/>
  <c r="G20" i="20"/>
  <c r="H20" i="20"/>
  <c r="K18" i="20"/>
  <c r="B7" i="11"/>
  <c r="B8" i="11"/>
  <c r="B9" i="11"/>
  <c r="B10" i="11"/>
  <c r="B11" i="11"/>
  <c r="B12" i="11"/>
  <c r="B13" i="11"/>
  <c r="B14" i="11"/>
  <c r="B18" i="11"/>
  <c r="B19" i="11"/>
  <c r="B20" i="11"/>
  <c r="E20" i="11"/>
  <c r="B21" i="11"/>
  <c r="B22" i="11"/>
  <c r="B23" i="11"/>
  <c r="B24" i="11"/>
  <c r="B25" i="11"/>
  <c r="B29" i="11"/>
  <c r="B30" i="11"/>
  <c r="B31" i="11"/>
  <c r="E31" i="11"/>
  <c r="B32" i="11"/>
  <c r="B33" i="11"/>
  <c r="B34" i="11"/>
  <c r="B35" i="11"/>
  <c r="B36" i="11"/>
  <c r="B5" i="10"/>
  <c r="B6" i="10"/>
  <c r="B7" i="10"/>
  <c r="B8" i="10"/>
  <c r="B9" i="10"/>
  <c r="B10" i="10"/>
  <c r="B11" i="10"/>
  <c r="B12" i="10"/>
  <c r="B16" i="10"/>
  <c r="B17" i="10"/>
  <c r="B18" i="10"/>
  <c r="E18" i="10"/>
  <c r="B19" i="10"/>
  <c r="B20" i="10"/>
  <c r="B21" i="10"/>
  <c r="B22" i="10"/>
  <c r="B23" i="10"/>
  <c r="B27" i="10"/>
  <c r="B28" i="10"/>
  <c r="B29" i="10"/>
  <c r="E29" i="10"/>
  <c r="B30" i="10"/>
  <c r="B31" i="10"/>
  <c r="B32" i="10"/>
  <c r="B33" i="10"/>
  <c r="B34" i="10"/>
  <c r="B7" i="6"/>
  <c r="B8" i="6"/>
  <c r="B9" i="6"/>
  <c r="B10" i="6"/>
  <c r="B11" i="6"/>
  <c r="B12" i="6"/>
  <c r="B13" i="6"/>
  <c r="B14" i="6"/>
  <c r="B18" i="6"/>
  <c r="B19" i="6"/>
  <c r="B20" i="6"/>
  <c r="E20" i="6"/>
  <c r="B21" i="6"/>
  <c r="B22" i="6"/>
  <c r="B23" i="6"/>
  <c r="B24" i="6"/>
  <c r="B25" i="6"/>
  <c r="B29" i="6"/>
  <c r="B30" i="6"/>
  <c r="B31" i="6"/>
  <c r="E31" i="6"/>
  <c r="B32" i="6"/>
  <c r="B33" i="6"/>
  <c r="B34" i="6"/>
  <c r="B35" i="6"/>
  <c r="B36" i="6"/>
  <c r="J28" i="30" l="1"/>
  <c r="L28" i="30"/>
  <c r="P28" i="30" s="1"/>
  <c r="L27" i="30"/>
  <c r="P27" i="30" s="1"/>
  <c r="E13" i="32"/>
  <c r="D14" i="32"/>
  <c r="D22" i="32" s="1"/>
  <c r="E31" i="35"/>
  <c r="M11" i="35"/>
  <c r="M21" i="35"/>
  <c r="I31" i="35"/>
  <c r="H5" i="32"/>
  <c r="H6" i="32" s="1"/>
  <c r="H7" i="32" s="1"/>
  <c r="H9" i="32" s="1"/>
  <c r="M29" i="28" l="1"/>
  <c r="M31" i="28" s="1"/>
  <c r="E19" i="10"/>
  <c r="E20" i="10" s="1"/>
  <c r="E21" i="10" s="1"/>
  <c r="E23" i="10" s="1"/>
  <c r="I14" i="32"/>
  <c r="I15" i="32" s="1"/>
  <c r="I17" i="32" s="1"/>
  <c r="E18" i="32"/>
  <c r="M31" i="35"/>
  <c r="E14" i="32"/>
  <c r="E15" i="32" s="1"/>
  <c r="E17" i="32" s="1"/>
  <c r="H13" i="32"/>
  <c r="D16" i="8" l="1"/>
  <c r="H21" i="32"/>
  <c r="H22" i="32" s="1"/>
  <c r="H23" i="32" s="1"/>
  <c r="H25" i="32" s="1"/>
  <c r="J48" i="32" s="1"/>
  <c r="H14" i="32"/>
  <c r="H15" i="32" s="1"/>
  <c r="H17" i="32" s="1"/>
  <c r="I9" i="35" l="1"/>
  <c r="E9" i="35"/>
  <c r="H26" i="32"/>
  <c r="M9" i="35" l="1"/>
  <c r="I22" i="35"/>
  <c r="I32" i="35" s="1"/>
  <c r="E12" i="35" l="1"/>
  <c r="E21" i="11"/>
  <c r="E26" i="11" s="1"/>
  <c r="C18" i="8"/>
  <c r="G13" i="32" s="1"/>
  <c r="M12" i="35" l="1"/>
  <c r="D8" i="8"/>
  <c r="I8" i="35"/>
  <c r="G14" i="32"/>
  <c r="G15" i="32" s="1"/>
  <c r="G17" i="32" s="1"/>
  <c r="E22" i="11"/>
  <c r="E23" i="11" s="1"/>
  <c r="E25" i="11" s="1"/>
  <c r="J39" i="32" s="1"/>
  <c r="G18" i="32"/>
  <c r="I13" i="35" l="1"/>
  <c r="I10" i="35"/>
  <c r="I14" i="35" l="1"/>
  <c r="I18" i="35" l="1"/>
  <c r="D9" i="2"/>
  <c r="I28" i="35" l="1"/>
  <c r="C2" i="9" l="1"/>
  <c r="E11" i="6"/>
  <c r="E12" i="6" s="1"/>
  <c r="E14" i="6" s="1"/>
  <c r="Q58" i="3" l="1"/>
  <c r="Q59" i="3" s="1"/>
  <c r="E5" i="32"/>
  <c r="E22" i="6" l="1"/>
  <c r="E23" i="6" s="1"/>
  <c r="E25" i="6" s="1"/>
  <c r="E32" i="6"/>
  <c r="P58" i="3"/>
  <c r="P59" i="3" s="1"/>
  <c r="E6" i="32"/>
  <c r="E7" i="32" s="1"/>
  <c r="E9" i="32" s="1"/>
  <c r="E10" i="32"/>
  <c r="E21" i="32"/>
  <c r="E22" i="32" s="1"/>
  <c r="E23" i="32" s="1"/>
  <c r="E25" i="32" s="1"/>
  <c r="E10" i="11"/>
  <c r="E26" i="32" l="1"/>
  <c r="E8" i="10"/>
  <c r="E9" i="10" s="1"/>
  <c r="E33" i="6"/>
  <c r="E34" i="6" s="1"/>
  <c r="E36" i="6" s="1"/>
  <c r="E15" i="11"/>
  <c r="E32" i="11"/>
  <c r="E11" i="11"/>
  <c r="C4" i="9"/>
  <c r="E12" i="11"/>
  <c r="E14" i="11" s="1"/>
  <c r="J38" i="32" s="1"/>
  <c r="J40" i="32" s="1"/>
  <c r="E30" i="10" l="1"/>
  <c r="E10" i="10"/>
  <c r="E12" i="10" s="1"/>
  <c r="E31" i="10"/>
  <c r="E32" i="10" s="1"/>
  <c r="E34" i="10" s="1"/>
  <c r="M110" i="27"/>
  <c r="M112" i="27" s="1"/>
  <c r="N110" i="27"/>
  <c r="N112" i="27" s="1"/>
  <c r="E33" i="11"/>
  <c r="E34" i="11" s="1"/>
  <c r="E36" i="11" s="1"/>
  <c r="J37" i="32" s="1"/>
  <c r="C19" i="2" l="1"/>
  <c r="F13" i="32" s="1"/>
  <c r="J13" i="32" s="1"/>
  <c r="E19" i="35"/>
  <c r="C9" i="8"/>
  <c r="E8" i="35"/>
  <c r="M8" i="35" s="1"/>
  <c r="E110" i="27"/>
  <c r="E112" i="27" s="1"/>
  <c r="F110" i="27"/>
  <c r="F112" i="27" s="1"/>
  <c r="J110" i="27"/>
  <c r="J112" i="27" s="1"/>
  <c r="H110" i="27"/>
  <c r="H112" i="27" s="1"/>
  <c r="I110" i="27"/>
  <c r="I112" i="27" s="1"/>
  <c r="G110" i="27"/>
  <c r="G112" i="27" s="1"/>
  <c r="C110" i="27"/>
  <c r="C112" i="27" s="1"/>
  <c r="L110" i="27"/>
  <c r="L112" i="27" s="1"/>
  <c r="D110" i="27"/>
  <c r="D112" i="27" s="1"/>
  <c r="K110" i="27"/>
  <c r="K112" i="27" s="1"/>
  <c r="F14" i="32" l="1"/>
  <c r="F15" i="32" s="1"/>
  <c r="F17" i="32" s="1"/>
  <c r="J14" i="32"/>
  <c r="J15" i="32" s="1"/>
  <c r="J17" i="32" s="1"/>
  <c r="E22" i="35"/>
  <c r="E29" i="35"/>
  <c r="E10" i="35"/>
  <c r="M10" i="35"/>
  <c r="O110" i="27"/>
  <c r="O112" i="27" s="1"/>
  <c r="G5" i="32"/>
  <c r="C21" i="8"/>
  <c r="J45" i="32" l="1"/>
  <c r="E13" i="35"/>
  <c r="E14" i="35" s="1"/>
  <c r="I19" i="35"/>
  <c r="M22" i="35"/>
  <c r="E32" i="35"/>
  <c r="M32" i="35" s="1"/>
  <c r="J47" i="32" s="1"/>
  <c r="G21" i="32"/>
  <c r="G6" i="32"/>
  <c r="G7" i="32" s="1"/>
  <c r="G9" i="32" s="1"/>
  <c r="G10" i="32"/>
  <c r="C3" i="9" l="1"/>
  <c r="I23" i="35"/>
  <c r="M19" i="35"/>
  <c r="I29" i="35"/>
  <c r="I20" i="35"/>
  <c r="M13" i="35"/>
  <c r="M14" i="35" s="1"/>
  <c r="G22" i="32"/>
  <c r="G23" i="32" s="1"/>
  <c r="G25" i="32" s="1"/>
  <c r="C7" i="9" l="1"/>
  <c r="C10" i="2"/>
  <c r="I30" i="35"/>
  <c r="I24" i="35"/>
  <c r="M29" i="35"/>
  <c r="F18" i="32"/>
  <c r="I33" i="35"/>
  <c r="E18" i="35"/>
  <c r="M18" i="35" s="1"/>
  <c r="M28" i="35" s="1"/>
  <c r="G26" i="32"/>
  <c r="I34" i="35" l="1"/>
  <c r="J46" i="32"/>
  <c r="C20" i="9"/>
  <c r="J50" i="32" s="1"/>
  <c r="J49" i="32" s="1"/>
  <c r="I5" i="32"/>
  <c r="F5" i="32"/>
  <c r="C22" i="2"/>
  <c r="E20" i="35"/>
  <c r="M20" i="35"/>
  <c r="E28" i="35"/>
  <c r="E23" i="35"/>
  <c r="J5" i="32" l="1"/>
  <c r="J21" i="32" s="1"/>
  <c r="I21" i="32"/>
  <c r="I22" i="32" s="1"/>
  <c r="I23" i="32" s="1"/>
  <c r="I25" i="32" s="1"/>
  <c r="I6" i="32"/>
  <c r="I7" i="32" s="1"/>
  <c r="I9" i="32" s="1"/>
  <c r="F10" i="32"/>
  <c r="M30" i="35"/>
  <c r="E24" i="35"/>
  <c r="E30" i="35"/>
  <c r="J43" i="32"/>
  <c r="E33" i="35"/>
  <c r="M33" i="35" s="1"/>
  <c r="M23" i="35"/>
  <c r="M24" i="35" s="1"/>
  <c r="F6" i="32"/>
  <c r="F7" i="32" s="1"/>
  <c r="F9" i="32" s="1"/>
  <c r="F21" i="32"/>
  <c r="F22" i="32" s="1"/>
  <c r="F23" i="32" s="1"/>
  <c r="F25" i="32" s="1"/>
  <c r="D22" i="2"/>
  <c r="I26" i="32" l="1"/>
  <c r="E34" i="35"/>
  <c r="J6" i="32"/>
  <c r="J7" i="32" s="1"/>
  <c r="J9" i="32" s="1"/>
  <c r="J22" i="32"/>
  <c r="J23" i="32" s="1"/>
  <c r="J25" i="32" s="1"/>
  <c r="F26" i="32"/>
  <c r="M34" i="35"/>
  <c r="J26" i="32" l="1"/>
  <c r="J32" i="32"/>
  <c r="J34" i="32" s="1"/>
  <c r="J44" i="32" l="1"/>
  <c r="J42" i="32" l="1"/>
  <c r="J52" i="32" l="1"/>
  <c r="J53" i="32" s="1"/>
  <c r="J54" i="32" s="1"/>
  <c r="J58" i="32" s="1"/>
</calcChain>
</file>

<file path=xl/sharedStrings.xml><?xml version="1.0" encoding="utf-8"?>
<sst xmlns="http://schemas.openxmlformats.org/spreadsheetml/2006/main" count="2138" uniqueCount="604">
  <si>
    <t>Gas Position</t>
  </si>
  <si>
    <t>2023 Total</t>
  </si>
  <si>
    <r>
      <t xml:space="preserve">F23 Gas Load Forecast (Dth) </t>
    </r>
    <r>
      <rPr>
        <i/>
        <sz val="11"/>
        <color theme="1"/>
        <rFont val="Calibri"/>
        <family val="2"/>
        <scheme val="minor"/>
      </rPr>
      <t>(Before Losses), updated w Actuals</t>
    </r>
  </si>
  <si>
    <t>Dth</t>
  </si>
  <si>
    <t xml:space="preserve">Remove customers with own obligation under WAC 173-446-030(1)(e)(1) </t>
  </si>
  <si>
    <t>Forecast used for Position (Dth)</t>
  </si>
  <si>
    <t>Carbon Obligation (mTCO2e)</t>
  </si>
  <si>
    <t>(mTCO2e)</t>
  </si>
  <si>
    <t>No-Cost Allowances (mTCO2e) based on WAC 173-446-260</t>
  </si>
  <si>
    <t>Allowances Consigned Column O is 65% of line 7 (mTCO2e) book as you sell*</t>
  </si>
  <si>
    <t xml:space="preserve">Allowance Purchased (mTCO2e) </t>
  </si>
  <si>
    <t>Cumulative EOM Position (mTCO2e)</t>
  </si>
  <si>
    <t>a. State Carbon Reduction Charge</t>
  </si>
  <si>
    <t>Shaded information is designated as CONFIDENTIAL per WAC 480-07-160</t>
  </si>
  <si>
    <t>REVISED filing November 22, 2023  to Update for ECY EXEMPT LOAD - Effective Jan 1, 2024</t>
  </si>
  <si>
    <t>actuals</t>
  </si>
  <si>
    <t>forecast</t>
  </si>
  <si>
    <t>Diff</t>
  </si>
  <si>
    <t>REVENUE REQUIREMENT CALCULATION</t>
  </si>
  <si>
    <t>Calculation for Schedule 111 Charge</t>
  </si>
  <si>
    <t>No Cost Allowances (mTCO2e) shaped based on emissions</t>
  </si>
  <si>
    <t>Non Consigned No-cost Allowance %</t>
  </si>
  <si>
    <t xml:space="preserve">No-cost allowances for compliance (mTCO2e) shaped based on emissions </t>
  </si>
  <si>
    <t>Total allowances needed to cover (mTCO2e)</t>
  </si>
  <si>
    <t>Volumes assumed to be purchased at Auction</t>
  </si>
  <si>
    <t xml:space="preserve">Volumes assumed to be purchased at APCR Reserve Auction </t>
  </si>
  <si>
    <t>Volumes left to cover on 2ndary Market</t>
  </si>
  <si>
    <t>Total Covered Emissions</t>
  </si>
  <si>
    <t>check=&gt;</t>
  </si>
  <si>
    <t>Auction purchase price (Actual Settled Price or Nodal Exchange Future)</t>
  </si>
  <si>
    <t>$/CCA</t>
  </si>
  <si>
    <t xml:space="preserve">APCR Reserve Auction price (Actual Settled Price or Nodal Exchange Future) </t>
  </si>
  <si>
    <t>Ave of Daily Settled  Prices for volumes left to cover</t>
  </si>
  <si>
    <t>Actual/Forecasted Auction Purchases</t>
  </si>
  <si>
    <t>$</t>
  </si>
  <si>
    <t>Actual/Forecasted Reserve Auction Purchases</t>
  </si>
  <si>
    <t>Left to purchase on 2ndary Mkt</t>
  </si>
  <si>
    <t xml:space="preserve">      Total Emissions Expense for Rev Req</t>
  </si>
  <si>
    <t>Calculation for Schedule 111 Credit</t>
  </si>
  <si>
    <t>Volumes Estimated to be Consigned at Auction</t>
  </si>
  <si>
    <t>Auction Price (assumes Nodal Exh Rate in forecast months)</t>
  </si>
  <si>
    <t xml:space="preserve">   Total Proceeds before B&amp;O Tax</t>
  </si>
  <si>
    <t>B&amp;O tax (1.75%) applied to CCA Auction Proceeds</t>
  </si>
  <si>
    <t xml:space="preserve">     Total CCA Proceeds for Rev Req</t>
  </si>
  <si>
    <t>deferred</t>
  </si>
  <si>
    <t>Jan-Sept</t>
  </si>
  <si>
    <t>Oct-Dec</t>
  </si>
  <si>
    <t>80% per emissions volume</t>
  </si>
  <si>
    <t>20% actual ÷ 12 months</t>
  </si>
  <si>
    <t>Net Proceeds including B&amp;O Tax</t>
  </si>
  <si>
    <t>(Note 1):</t>
  </si>
  <si>
    <t>The projected total annual amount of revenues from allowances sold at auction pursuant to RCW 70A.65) is split 80/20,</t>
  </si>
  <si>
    <t xml:space="preserve">with 80% of the amount being allocated to the months based on monthly volumes </t>
  </si>
  <si>
    <t>and the remaining 20% being divided by 12 to get the monthly amounts.</t>
  </si>
  <si>
    <t xml:space="preserve">true-up </t>
  </si>
  <si>
    <r>
      <t xml:space="preserve">F22 Gas Load Forecast (Dth) </t>
    </r>
    <r>
      <rPr>
        <i/>
        <sz val="11"/>
        <color theme="1"/>
        <rFont val="Calibri"/>
        <family val="2"/>
        <scheme val="minor"/>
      </rPr>
      <t>(Before Losses), updated w Actuals</t>
    </r>
  </si>
  <si>
    <t>Allowances Consigned (mTCO2e) book as you sell*</t>
  </si>
  <si>
    <t>Notes</t>
  </si>
  <si>
    <t>35% of no-cost allowances for compliance (mTCO2e) shaped based on emissions</t>
  </si>
  <si>
    <t>Row</t>
  </si>
  <si>
    <t>Event</t>
  </si>
  <si>
    <t>Emissions</t>
  </si>
  <si>
    <t>Price</t>
  </si>
  <si>
    <t>Total Cost</t>
  </si>
  <si>
    <t>Actual or Forecast Purchased To Date (mTCO2e)**</t>
  </si>
  <si>
    <t>Left to Cover (mTCO2e)</t>
  </si>
  <si>
    <t>Deferral</t>
  </si>
  <si>
    <t>Cost of Emissions Incurred in 2023:</t>
  </si>
  <si>
    <t>Forecast Auction Price (assumes Nodal Exh Rate in forecast months)</t>
  </si>
  <si>
    <t>Nodal Exchange - Ave Daily Settlement Prices</t>
  </si>
  <si>
    <t>Forecast Purchases at Auction using forecasted auction price</t>
  </si>
  <si>
    <t xml:space="preserve">Estimate for allowances not purchased at auction*** </t>
  </si>
  <si>
    <t>Go-Forward</t>
  </si>
  <si>
    <t xml:space="preserve">Forecasted Cost Estimate </t>
  </si>
  <si>
    <t>Forecasted Portion (Aug-Dec 2023) of Total Estimated 2023 Obligation</t>
  </si>
  <si>
    <t>2023 Obligation (Excl. 35%)</t>
  </si>
  <si>
    <t>(Note 2)</t>
  </si>
  <si>
    <t>Purchased</t>
  </si>
  <si>
    <t>CCA Consigned at Auction</t>
  </si>
  <si>
    <t>Not Purchased</t>
  </si>
  <si>
    <t>Total</t>
  </si>
  <si>
    <t>Service &amp; Other Activities B&amp;O tax (1.75%) applied to CCA Auction Proceeds</t>
  </si>
  <si>
    <t xml:space="preserve">     Total CCA Proceeds (net of B&amp;O tax) </t>
  </si>
  <si>
    <t>Prorate to # of months (Aug-Dec 2023)</t>
  </si>
  <si>
    <t>Credit (Forecast) through Sch 111  Beginning August 1, 2023</t>
  </si>
  <si>
    <r>
      <rPr>
        <sz val="11"/>
        <color rgb="FFFF0000"/>
        <rFont val="Calibri"/>
        <family val="2"/>
      </rPr>
      <t>(Note 1)</t>
    </r>
    <r>
      <rPr>
        <sz val="11"/>
        <color theme="1"/>
        <rFont val="Calibri"/>
        <family val="2"/>
        <scheme val="minor"/>
      </rPr>
      <t xml:space="preserve"> Negative amount represents an adjustment to the deferral </t>
    </r>
  </si>
  <si>
    <t xml:space="preserve">period accrual for allowance purchases that could not be made at </t>
  </si>
  <si>
    <t xml:space="preserve">auction. The actual forecasted purchases for Aug - Dec on rows </t>
  </si>
  <si>
    <t>**Forecasted based on announced auction timing and auction purchase limits.</t>
  </si>
  <si>
    <t xml:space="preserve">21 and 22 covered a portion of the accrual from the deferral period, </t>
  </si>
  <si>
    <t>*** Priced at the historical average daily forward Nodal Exchange Settlement Price from March 7, 2023, the day following the announcement of the auction price for the February auction, through May 23, 2023.</t>
  </si>
  <si>
    <t>thus reversing some of that accrual at the original price.</t>
  </si>
  <si>
    <r>
      <rPr>
        <sz val="11"/>
        <color rgb="FFFF0000"/>
        <rFont val="Calibri"/>
        <family val="2"/>
      </rPr>
      <t>(Note 2)</t>
    </r>
    <r>
      <rPr>
        <sz val="11"/>
        <color theme="1"/>
        <rFont val="Calibri"/>
        <family val="2"/>
        <scheme val="minor"/>
      </rPr>
      <t xml:space="preserve"> Amounts are validated as the average allowance price falls </t>
    </r>
  </si>
  <si>
    <t>within the range of prices shown in column U, rows 16 - 24 above.</t>
  </si>
  <si>
    <t>2024 Total</t>
  </si>
  <si>
    <t>2025 Total</t>
  </si>
  <si>
    <t xml:space="preserve">b. State Carbon Reduction Credit </t>
  </si>
  <si>
    <t>Jan - Sep 2023 est. Emission Expense (deferral filing) in rates</t>
  </si>
  <si>
    <t>Oct - Dec 2023 est. Emission Expense in rates</t>
  </si>
  <si>
    <t xml:space="preserve">true-up  </t>
  </si>
  <si>
    <t>←Over Collection</t>
  </si>
  <si>
    <t>c. General Revenue true-up</t>
  </si>
  <si>
    <t xml:space="preserve">Nov 23 Filing related to the deferral period (Jan-Sep 23) </t>
  </si>
  <si>
    <t>Revenue Requirement</t>
  </si>
  <si>
    <t xml:space="preserve">Conversion Factor </t>
  </si>
  <si>
    <t>Increase (Decrease) NOI</t>
  </si>
  <si>
    <t>Increase (Decrease) FIT</t>
  </si>
  <si>
    <t>Total CCA Costs and Proceeds</t>
  </si>
  <si>
    <t>Rate Periods</t>
  </si>
  <si>
    <t>Net Deferred</t>
  </si>
  <si>
    <t xml:space="preserve">Total Gas CCA Nov 2023 Net Revenue Requirement </t>
  </si>
  <si>
    <r>
      <rPr>
        <b/>
        <sz val="14"/>
        <color rgb="FFFF0000"/>
        <rFont val="Times New Roman"/>
        <family val="1"/>
      </rPr>
      <t>Total</t>
    </r>
    <r>
      <rPr>
        <b/>
        <sz val="14"/>
        <color rgb="FF0000FF"/>
        <rFont val="Times New Roman"/>
        <family val="1"/>
      </rPr>
      <t xml:space="preserve"> Gas Schedule 111 </t>
    </r>
  </si>
  <si>
    <t>Check=&gt;</t>
  </si>
  <si>
    <t>CCA Allowance Proceeds</t>
  </si>
  <si>
    <t>Deferral Credits</t>
  </si>
  <si>
    <t xml:space="preserve">Gas CCA Credit Revenue Requirement </t>
  </si>
  <si>
    <r>
      <t xml:space="preserve">Gas Schedule 111 </t>
    </r>
    <r>
      <rPr>
        <b/>
        <sz val="14"/>
        <color rgb="FFFF0000"/>
        <rFont val="Times New Roman"/>
        <family val="1"/>
      </rPr>
      <t>Credit</t>
    </r>
  </si>
  <si>
    <t>Gas CCA Emissions Expense</t>
  </si>
  <si>
    <t>Jan-Sept 2023</t>
  </si>
  <si>
    <t>Deferral Costs</t>
  </si>
  <si>
    <t xml:space="preserve">Gas CCA Charge Revenue Requirement </t>
  </si>
  <si>
    <r>
      <t xml:space="preserve">Gas Schedule 111 </t>
    </r>
    <r>
      <rPr>
        <b/>
        <sz val="14"/>
        <color rgb="FFFF0000"/>
        <rFont val="Times New Roman"/>
        <family val="1"/>
      </rPr>
      <t>Charge</t>
    </r>
  </si>
  <si>
    <r>
      <t xml:space="preserve">For Rates effective Nov 1, 2023 to Oct 31, 2024 - </t>
    </r>
    <r>
      <rPr>
        <b/>
        <sz val="10.199999999999999"/>
        <color rgb="FFFF0000"/>
        <rFont val="Times New Roman"/>
        <family val="1"/>
      </rPr>
      <t>REVISED filing November 22, 2023  to Update for ECY EXEMPT LOAD - Effective Jan 1, 2024</t>
    </r>
  </si>
  <si>
    <t>Gas Schedule 111 CCA Deferral Portion of 2023</t>
  </si>
  <si>
    <t>Actuals Allowances purchases</t>
  </si>
  <si>
    <t>Forecast Allowances purchases to meet Obligations</t>
  </si>
  <si>
    <t xml:space="preserve">Total </t>
  </si>
  <si>
    <t>Net Charge</t>
  </si>
  <si>
    <t xml:space="preserve">Total Gas CCA  2023 Net Revenue Requirement </t>
  </si>
  <si>
    <t>Offsetting Credits</t>
  </si>
  <si>
    <t xml:space="preserve">Gas CCA Credit 2023 Revenue Requirement </t>
  </si>
  <si>
    <t>Aug-Dec 2023</t>
  </si>
  <si>
    <t>Forecasted Costs</t>
  </si>
  <si>
    <t xml:space="preserve">Gas CCA Charge 2023 Revenue Requirement </t>
  </si>
  <si>
    <t>Jan-Dec 2024</t>
  </si>
  <si>
    <t>For Rates effective January 1, 2024 through December 31, 2024</t>
  </si>
  <si>
    <t>Gas Schedule 111 CCA Revenue Requirement</t>
  </si>
  <si>
    <t>CCA Proceeds withholding for projects uses</t>
  </si>
  <si>
    <t xml:space="preserve">CCA Proceeds after B&amp;O Tax </t>
  </si>
  <si>
    <t>90 Day Ave of Historical Daily Settled Prices for volumes left to cover</t>
  </si>
  <si>
    <t xml:space="preserve">APCR Reserve Auction price (Actual Settled Price or Nodal Exchange Future for the monnth) </t>
  </si>
  <si>
    <t>Auction purchase price (Actual Settled Price or Nodal Exchange Future for the month)</t>
  </si>
  <si>
    <t>Allowances Consigned Column O is 70% of line 7 (mTCO2e) book as you sell*</t>
  </si>
  <si>
    <t xml:space="preserve">Reminder: 2023 had 2 filings </t>
  </si>
  <si>
    <t>2024  est. Emission Expense in rates</t>
  </si>
  <si>
    <t>nov 23- oct 24</t>
  </si>
  <si>
    <t>oct-dec 23</t>
  </si>
  <si>
    <t>jan 24- dec 24</t>
  </si>
  <si>
    <t>oct 23- sep 24</t>
  </si>
  <si>
    <t/>
  </si>
  <si>
    <t>Regulatory Debits</t>
  </si>
  <si>
    <t>4073</t>
  </si>
  <si>
    <t>Purchased Natural Gas</t>
  </si>
  <si>
    <t>2040</t>
  </si>
  <si>
    <t>Gas</t>
  </si>
  <si>
    <t>2</t>
  </si>
  <si>
    <t>9</t>
  </si>
  <si>
    <t>Amortize CCA Gas Exp Defrl Sch111</t>
  </si>
  <si>
    <t>Sch. 111 Recovery-G</t>
  </si>
  <si>
    <t>Purchased Gas Expens</t>
  </si>
  <si>
    <t>18239792</t>
  </si>
  <si>
    <t>65000020</t>
  </si>
  <si>
    <t>40730331</t>
  </si>
  <si>
    <t>Gas - Misc Revenue</t>
  </si>
  <si>
    <t>49500062</t>
  </si>
  <si>
    <t>8</t>
  </si>
  <si>
    <t>7</t>
  </si>
  <si>
    <t>6</t>
  </si>
  <si>
    <t>5</t>
  </si>
  <si>
    <t>4</t>
  </si>
  <si>
    <t>3</t>
  </si>
  <si>
    <t>1</t>
  </si>
  <si>
    <t>12</t>
  </si>
  <si>
    <t>11</t>
  </si>
  <si>
    <t>10</t>
  </si>
  <si>
    <t>Posting Date</t>
  </si>
  <si>
    <t>FERC Text</t>
  </si>
  <si>
    <t>FERC</t>
  </si>
  <si>
    <t>Func. Area Text</t>
  </si>
  <si>
    <t>Functional Area</t>
  </si>
  <si>
    <t>Proc. Grp. Text</t>
  </si>
  <si>
    <t>Processing  Group</t>
  </si>
  <si>
    <t>Period</t>
  </si>
  <si>
    <t>Name</t>
  </si>
  <si>
    <t>Name of offsetting account</t>
  </si>
  <si>
    <t>Cost element name</t>
  </si>
  <si>
    <t>Val.in rep.cur.</t>
  </si>
  <si>
    <t>Purchasing Document</t>
  </si>
  <si>
    <t>Offsetting acct no.</t>
  </si>
  <si>
    <t>Cost Element</t>
  </si>
  <si>
    <t>Order</t>
  </si>
  <si>
    <t>For Rates effective January 1, 2025 through December 31, 2025</t>
  </si>
  <si>
    <t>% applied to Obligation</t>
  </si>
  <si>
    <t>Amount required to be consigned</t>
  </si>
  <si>
    <t xml:space="preserve">Annual increase in % consigned </t>
  </si>
  <si>
    <t xml:space="preserve">% required to be consigned </t>
  </si>
  <si>
    <t>Anticipated no-cost allowances</t>
  </si>
  <si>
    <t xml:space="preserve">Annual reduction </t>
  </si>
  <si>
    <t xml:space="preserve">% no-cost allowances </t>
  </si>
  <si>
    <t>Baseline emissions</t>
  </si>
  <si>
    <t>Description</t>
  </si>
  <si>
    <t xml:space="preserve">   Total Proceeds </t>
  </si>
  <si>
    <t>Dollar amount</t>
  </si>
  <si>
    <t>←(Over)/Under Collection</t>
  </si>
  <si>
    <t>←Over/(Under) Credit</t>
  </si>
  <si>
    <t>2023 Gas CCA</t>
  </si>
  <si>
    <t>In Rates</t>
  </si>
  <si>
    <t xml:space="preserve">Vol </t>
  </si>
  <si>
    <t xml:space="preserve">Price </t>
  </si>
  <si>
    <t>Amount</t>
  </si>
  <si>
    <t>Auction</t>
  </si>
  <si>
    <t xml:space="preserve">2ndary Mkt </t>
  </si>
  <si>
    <t>Left to Cover</t>
  </si>
  <si>
    <t xml:space="preserve">     Total Obligation</t>
  </si>
  <si>
    <t>Note 1</t>
  </si>
  <si>
    <t>Consignment</t>
  </si>
  <si>
    <t>Note 2</t>
  </si>
  <si>
    <t>B&amp;O</t>
  </si>
  <si>
    <t xml:space="preserve">     Net Proceeds</t>
  </si>
  <si>
    <t>Withhold Decarb Projects</t>
  </si>
  <si>
    <t>n/a</t>
  </si>
  <si>
    <t>Net Proceeds after B&amp;O</t>
  </si>
  <si>
    <t>RSI</t>
  </si>
  <si>
    <t xml:space="preserve">     Rev Req</t>
  </si>
  <si>
    <t>check→</t>
  </si>
  <si>
    <t>1.  Lower emission volume (over collection) compounded by lower purchase price (over collection).</t>
  </si>
  <si>
    <t>Vol change X Orig Price</t>
  </si>
  <si>
    <t>Change in Price X New Vol</t>
  </si>
  <si>
    <t>2.  Higher consignment volumes ($10M over collection) more than offset by lower proceeds ($11M under collection).</t>
  </si>
  <si>
    <t>Net Proceeds Pre-B&amp;O Tax</t>
  </si>
  <si>
    <t>B&amp;O Tax</t>
  </si>
  <si>
    <t>Add for true-up analysis</t>
  </si>
  <si>
    <t>check</t>
  </si>
  <si>
    <t>IN RATES - 2023</t>
  </si>
  <si>
    <t>Deferral Portion</t>
  </si>
  <si>
    <t>Forecast Portion</t>
  </si>
  <si>
    <t>Carbon Position</t>
  </si>
  <si>
    <t>Deferral Filing==================&gt;</t>
  </si>
  <si>
    <t>Forecast Filing==================&gt;</t>
  </si>
  <si>
    <t>Volumes Assumed to be Purchased at Auction</t>
  </si>
  <si>
    <t>Volumes Actually Purchased on 2ndary Mkt</t>
  </si>
  <si>
    <t>All Other Volumes Left and Priced at 2ndary Market</t>
  </si>
  <si>
    <t xml:space="preserve">     Total Covered Emissions</t>
  </si>
  <si>
    <t>Auction Price Assumption - Nodal Exchange Futures Price</t>
  </si>
  <si>
    <t xml:space="preserve">Actual Market Purchases </t>
  </si>
  <si>
    <t>Auction Purchase Amount</t>
  </si>
  <si>
    <t>APCR Reserve Auction Amount / 2ndary Actual Mkt Purchases</t>
  </si>
  <si>
    <t>2ndary Mkt Purchase Amount - Estimate</t>
  </si>
  <si>
    <t>Volumes Assumed to be Consigned at Auction</t>
  </si>
  <si>
    <t>Proceeds from Auction</t>
  </si>
  <si>
    <t xml:space="preserve">CCA Proceeds Withholding for Decarb Projects </t>
  </si>
  <si>
    <t>Total Charges less Proceeds</t>
  </si>
  <si>
    <t xml:space="preserve">     Conversion Factor (RSI)</t>
  </si>
  <si>
    <t>REVENUE REQUIREMENT</t>
  </si>
  <si>
    <t xml:space="preserve">Auction Price Assumption </t>
  </si>
  <si>
    <t>Actual Market Purchases</t>
  </si>
  <si>
    <t>Auction Price Assumption</t>
  </si>
  <si>
    <t>←Over collection</t>
  </si>
  <si>
    <t>DIFFERENCE (UNGROUP TO VIEW)</t>
  </si>
  <si>
    <t>Volumes Assumed to be Purchased at APCR Reserve Auction</t>
  </si>
  <si>
    <t>30 Day Ave of Historical Daily Settled Prices for volumes left to cover</t>
  </si>
  <si>
    <t>TOTAL AFTER TAX COST OF CAPITAL</t>
  </si>
  <si>
    <t>EQUITY</t>
  </si>
  <si>
    <t>AFTER TAX SHORT TERM DEBT ( (LINE 1)* 79%)</t>
  </si>
  <si>
    <t>TOTAL</t>
  </si>
  <si>
    <t>SHORT AND LONG TERM DEBT</t>
  </si>
  <si>
    <t>FIT</t>
  </si>
  <si>
    <t>SUM OF TAXES OTHER</t>
  </si>
  <si>
    <t>ANNUAL FILING FEE</t>
  </si>
  <si>
    <t>BAD DEBTS</t>
  </si>
  <si>
    <t>Restating through December 2022</t>
  </si>
  <si>
    <t>DESCRIPTION</t>
  </si>
  <si>
    <t>NO.</t>
  </si>
  <si>
    <t>COST</t>
  </si>
  <si>
    <t>STRUCTURE</t>
  </si>
  <si>
    <t>LINE</t>
  </si>
  <si>
    <t>WEIGHTED</t>
  </si>
  <si>
    <t>CAPITAL</t>
  </si>
  <si>
    <t>CONVERSION FACTOR</t>
  </si>
  <si>
    <t>REQUESTED COST OF CAPITAL</t>
  </si>
  <si>
    <t>12 MONTHS ENDED JUNE 30, 2021</t>
  </si>
  <si>
    <r>
      <t xml:space="preserve">2022 GENERAL RATE CASE </t>
    </r>
    <r>
      <rPr>
        <b/>
        <sz val="10"/>
        <color rgb="FFFF0000"/>
        <rFont val="Times New Roman"/>
        <family val="1"/>
      </rPr>
      <t>WITH UPDATED FILING FEE</t>
    </r>
  </si>
  <si>
    <t>2022 GENERAL RATE CASE</t>
  </si>
  <si>
    <t>ELECTRIC RESULTS OF OPERATIONS</t>
  </si>
  <si>
    <t>PUGET SOUND ENERGY - GAS</t>
  </si>
  <si>
    <t>PUGET SOUND ENERGY - ELECTRIC</t>
  </si>
  <si>
    <t>EXH. SEF-3 page 3 of 3</t>
  </si>
  <si>
    <t>EXH. SEF-3 page 2 of 3</t>
  </si>
  <si>
    <t>Aug-Dec</t>
  </si>
  <si>
    <t>Aug-Sept</t>
  </si>
  <si>
    <t>CHECK</t>
  </si>
  <si>
    <t>go into effect until October 2023</t>
  </si>
  <si>
    <t xml:space="preserve">Added for true-up analysis due to the fact that August 2023 Filing rates did not </t>
  </si>
  <si>
    <t>CF</t>
  </si>
  <si>
    <t xml:space="preserve">Revenue Requirement </t>
  </si>
  <si>
    <t>Total allowances needed to cove</t>
  </si>
  <si>
    <t xml:space="preserve">Assumed Auction Price </t>
  </si>
  <si>
    <t>Allowances Consigned at Auction</t>
  </si>
  <si>
    <t xml:space="preserve">Assumed Auction Purchase Price </t>
  </si>
  <si>
    <t>CCA Auction Proceeds (pre B&amp;O tax)</t>
  </si>
  <si>
    <t>Credit (Proceeds net of B&amp;O)</t>
  </si>
  <si>
    <t>Net Cost and Credit</t>
  </si>
  <si>
    <t>2024 Gas CCA</t>
  </si>
  <si>
    <t>Actual -to-date</t>
  </si>
  <si>
    <t>TRUE-UP - 2023</t>
  </si>
  <si>
    <t>Net Revenue</t>
  </si>
  <si>
    <t>Credit (Non-Volumetric)</t>
  </si>
  <si>
    <t>Credit (Volumetric Low Income)</t>
  </si>
  <si>
    <t>Charge</t>
  </si>
  <si>
    <t>Sch. 111 CCA Deferral and Base Revenues (Oct. 2024 - Dec. 2024):</t>
  </si>
  <si>
    <t>Sch. 111 CCA Base Rates Effective Jan. 1, 2024:</t>
  </si>
  <si>
    <t>Sch. 111 CCA Deferral Rates Effective Nov. 1, 2023:</t>
  </si>
  <si>
    <t>Forecasted Monthly Revenues from Rates</t>
  </si>
  <si>
    <t>Gas Sch. 111 CCA</t>
  </si>
  <si>
    <t>Puget Sound Energy</t>
  </si>
  <si>
    <t>oct -dec 24</t>
  </si>
  <si>
    <t>Net revenue, net of RSI</t>
  </si>
  <si>
    <t>Facility Carbon Obligation (mTCO2e)</t>
  </si>
  <si>
    <t>Forecast Allowances purchases to meet 2023 Obligations</t>
  </si>
  <si>
    <t xml:space="preserve">2023 Compliance year true-up </t>
  </si>
  <si>
    <t xml:space="preserve">2024 Compliance year true-up </t>
  </si>
  <si>
    <t>Volume</t>
  </si>
  <si>
    <t>Q4 2023 Auction</t>
  </si>
  <si>
    <t>Q3 2023 Aution</t>
  </si>
  <si>
    <t>Type</t>
  </si>
  <si>
    <t>Consignments</t>
  </si>
  <si>
    <t>Tot Covered Obligation for 2023</t>
  </si>
  <si>
    <t>Open</t>
  </si>
  <si>
    <t>Mkt Purch</t>
  </si>
  <si>
    <t>For Modeling</t>
  </si>
  <si>
    <t xml:space="preserve">Open postion </t>
  </si>
  <si>
    <t>Total Purchased for 2023</t>
  </si>
  <si>
    <t>2ndary Mkt</t>
  </si>
  <si>
    <t>2024 2ndary</t>
  </si>
  <si>
    <t>Q4 2023 2ndary</t>
  </si>
  <si>
    <t>Reserve</t>
  </si>
  <si>
    <t>Q4 2023 APCR</t>
  </si>
  <si>
    <t>Q3 2023 APCR</t>
  </si>
  <si>
    <t>Q2 2023 Auction</t>
  </si>
  <si>
    <t>Q1 2023 Auction</t>
  </si>
  <si>
    <t>Purchases</t>
  </si>
  <si>
    <t xml:space="preserve">Date </t>
  </si>
  <si>
    <t>B&amp;O tax (1.75%) no longer applied to CCA Auction Proceeds</t>
  </si>
  <si>
    <t xml:space="preserve">Jan - Sep 2023 est. Proceeds (deferral filing) in rates, pre B&amp;O </t>
  </si>
  <si>
    <t>Oct-Dec 2023 B&amp;O in rates</t>
  </si>
  <si>
    <t>Jan - Sep 2023 B&amp;O in rates</t>
  </si>
  <si>
    <t>Actual B&amp;O paid</t>
  </si>
  <si>
    <t xml:space="preserve">Oct-Dec 2023 est. Proceeds in rates, pre B&amp;O </t>
  </si>
  <si>
    <t xml:space="preserve">Actual Revenue from Consignment </t>
  </si>
  <si>
    <t>Actual Allowances purchases in 2023 to meet 2023 Obligation</t>
  </si>
  <si>
    <t>Actual Allowances purchases in 2024 to meet 2023 Obligation</t>
  </si>
  <si>
    <t xml:space="preserve">←Over Collection after grossed up </t>
  </si>
  <si>
    <t>Rev Req</t>
  </si>
  <si>
    <t>Withholding for Decarb Projects</t>
  </si>
  <si>
    <t>Total CCA Proceeds for Rev Req</t>
  </si>
  <si>
    <t>2ndary Mkt Purchase Amount</t>
  </si>
  <si>
    <t>APCR Reserve Auction Amount</t>
  </si>
  <si>
    <t>←Facility Carbon Obligation + Jan and Feb actuals</t>
  </si>
  <si>
    <t>PRICE &amp; VOLUME CHANGE→</t>
  </si>
  <si>
    <t>Total Emissions Expense for Rev Req</t>
  </si>
  <si>
    <t>←90 Day Ave at 10.11.23</t>
  </si>
  <si>
    <t>IN RATES - 2024</t>
  </si>
  <si>
    <t>Q4 2024 Auction</t>
  </si>
  <si>
    <t>Q3 2024 Aution</t>
  </si>
  <si>
    <t>Q2 2024 Auction</t>
  </si>
  <si>
    <t>Q1 2024 Auction</t>
  </si>
  <si>
    <t>Date Rec'd / Delivered</t>
  </si>
  <si>
    <t>2ndary Mkt Purchases</t>
  </si>
  <si>
    <t>Total Actual Purchased for 2024</t>
  </si>
  <si>
    <t xml:space="preserve">Forecasted Q4 2024 Auction Purchase </t>
  </si>
  <si>
    <t xml:space="preserve">2024  est. Proceeds in rates, pre B&amp;O </t>
  </si>
  <si>
    <t>2024 B&amp;O set in rates</t>
  </si>
  <si>
    <t>Actuals Revenue from Consignment</t>
  </si>
  <si>
    <t xml:space="preserve">Forecast Revenue from Consignment </t>
  </si>
  <si>
    <t>True-Up - 2024</t>
  </si>
  <si>
    <t>Sch. 111 CCA Deferral and Base Revenues net of RSI (Oct. 2024 - Dec. 2024): for Interest cal</t>
  </si>
  <si>
    <t xml:space="preserve">Note: The negative balance in account 18630222 was due to the recovery of costs from customers during months with large loads but in which there were no allowance purchases.  The recovery of costs has been decreasing as the loads get lower but it has still been higher than the purchases.  The negative balance results in the accrual of interest expense, rather than interest income, so it is posted to a 431 order. </t>
  </si>
  <si>
    <t>A</t>
  </si>
  <si>
    <t>(-)  Fcst CCA Charge</t>
  </si>
  <si>
    <t xml:space="preserve">(+) Fcst Allowance purchase </t>
  </si>
  <si>
    <t>Forecasting Interest for the remainder of 2024</t>
  </si>
  <si>
    <t>F</t>
  </si>
  <si>
    <t>C</t>
  </si>
  <si>
    <t>Interest</t>
  </si>
  <si>
    <t>Interest Rate</t>
  </si>
  <si>
    <t>Average Balance</t>
  </si>
  <si>
    <t>Ending Balance</t>
  </si>
  <si>
    <t>Beginning Balance</t>
  </si>
  <si>
    <t>Month</t>
  </si>
  <si>
    <t>Account 18630222</t>
  </si>
  <si>
    <t>Interest on Funds for the Purchase of Gas Allowances</t>
  </si>
  <si>
    <t>Total Ending  Balance</t>
  </si>
  <si>
    <t>R2</t>
  </si>
  <si>
    <t xml:space="preserve">  Acct 25401202</t>
  </si>
  <si>
    <t xml:space="preserve">  Acct 25401182</t>
  </si>
  <si>
    <t>E</t>
  </si>
  <si>
    <t>Total Beginning  Balance</t>
  </si>
  <si>
    <t>R1</t>
  </si>
  <si>
    <t xml:space="preserve">Note: The average balance of the accounts is a positive amount as of May 2024 due to proceeds passed back to customers exceeding allowance sales proceeds. The positive balance results in the accrual of interest income, rather than interest expense, so it is posted to a 419 order. </t>
  </si>
  <si>
    <t xml:space="preserve">Account 25401212 was established in June 2024 to record monies spent on decarbonization projects. </t>
  </si>
  <si>
    <t xml:space="preserve">Account 25401222 was established in June 2024 to record proceeds to be used on decarbonization projects. </t>
  </si>
  <si>
    <t>Account 25401202 was established in October 2023 to amortize the CCA gas proceeds deferral.</t>
  </si>
  <si>
    <t>Account 25401182 was established in September 2023 to record the CCA gas allowance sales proceeds.</t>
  </si>
  <si>
    <t>(-)  Fcst CCA Allowance Sale Proceeds</t>
  </si>
  <si>
    <t>(+) Fcst CCA Credit</t>
  </si>
  <si>
    <t xml:space="preserve">Total of Accounts 25401182, 25401202, 25401222 and 25401212 </t>
  </si>
  <si>
    <t>Interest on Funds Received from the Sales of Gas Allowances</t>
  </si>
  <si>
    <t>tied to SAP</t>
  </si>
  <si>
    <t>Total 2025 Gas Net Rev Req</t>
  </si>
  <si>
    <t xml:space="preserve">Total Gas CCA Nov 2025 Net Revenue Requirement </t>
  </si>
  <si>
    <t>CCA Allowance Proceeds / Interest</t>
  </si>
  <si>
    <t>Total 2025 Gas Credit</t>
  </si>
  <si>
    <t>Schedule 111 Gas Credit</t>
  </si>
  <si>
    <t>Gas CCA Emissions Expense / Interest</t>
  </si>
  <si>
    <t>Total 2025 Gas Charge</t>
  </si>
  <si>
    <t>2023-2024 Interest</t>
  </si>
  <si>
    <t>2025 CCA Obligation</t>
  </si>
  <si>
    <t>Schedule 111 Gas Charge</t>
  </si>
  <si>
    <t>Total CCA Costs, Proceeds, Interest and Revenue True-up</t>
  </si>
  <si>
    <t xml:space="preserve">Check 2023+ 2024 Consignment Rev </t>
  </si>
  <si>
    <t xml:space="preserve">Total Rev </t>
  </si>
  <si>
    <t>Proceeds withheld</t>
  </si>
  <si>
    <t xml:space="preserve">Net </t>
  </si>
  <si>
    <t>tied to SAP above</t>
  </si>
  <si>
    <t>Book in SAP</t>
  </si>
  <si>
    <t>2ndary</t>
  </si>
  <si>
    <t xml:space="preserve">Check </t>
  </si>
  <si>
    <t xml:space="preserve">Auction </t>
  </si>
  <si>
    <t>Auction (not yet delivered)</t>
  </si>
  <si>
    <t>Debit to 15810032 and 18630222</t>
  </si>
  <si>
    <t xml:space="preserve">Trade Date </t>
  </si>
  <si>
    <t>2025 2ndary</t>
  </si>
  <si>
    <t>2026 2ndary</t>
  </si>
  <si>
    <t>2027 2ndary</t>
  </si>
  <si>
    <t>2028 2ndary</t>
  </si>
  <si>
    <t>2029 2ndary</t>
  </si>
  <si>
    <t>2030 2ndary</t>
  </si>
  <si>
    <t>2031 2ndary</t>
  </si>
  <si>
    <t>2032 2ndary</t>
  </si>
  <si>
    <t>True-Up</t>
  </si>
  <si>
    <t xml:space="preserve">Delivery Date </t>
  </si>
  <si>
    <t>Jan - Sep 2023 revenue set in rates</t>
  </si>
  <si>
    <t>Oct-Dec 2023 revenue set in rates</t>
  </si>
  <si>
    <t>2024 revenue set in rates</t>
  </si>
  <si>
    <t xml:space="preserve">Forecast revenue  October - Dec 24 </t>
  </si>
  <si>
    <r>
      <t xml:space="preserve">F24 Gas Load Forecast (Dth) </t>
    </r>
    <r>
      <rPr>
        <i/>
        <sz val="11"/>
        <color theme="1"/>
        <rFont val="Calibri"/>
        <family val="2"/>
        <scheme val="minor"/>
      </rPr>
      <t>(Before Losses)</t>
    </r>
  </si>
  <si>
    <t>CO2</t>
  </si>
  <si>
    <t>CH4</t>
  </si>
  <si>
    <t>N2O</t>
  </si>
  <si>
    <t>CO2e Calculated</t>
  </si>
  <si>
    <t>Time Horizon</t>
  </si>
  <si>
    <t>--</t>
  </si>
  <si>
    <t>IPCC Assessment Report 4 (AR)</t>
  </si>
  <si>
    <t>Global Warming Potential</t>
  </si>
  <si>
    <t>Emission Factors (Natural Gas), kg per MMBtu</t>
  </si>
  <si>
    <t>Default emission factors, Table C-2 and Table NN-1 (40 CFR Part 98)</t>
  </si>
  <si>
    <t>Emission Factors (Natural Gas), metric ton per MMBtu</t>
  </si>
  <si>
    <t>Conversion (kg to metric ton)</t>
  </si>
  <si>
    <t>Emission Factors on a per Therm Basis (conversion)</t>
  </si>
  <si>
    <t>Emission Factors (Natural Gas), kg per Therm</t>
  </si>
  <si>
    <t>Conversion (MMBtu to Therm)</t>
  </si>
  <si>
    <t>Emission Factors (Natural Gas), metric ton per Therm</t>
  </si>
  <si>
    <t>Allowances Consigned Column O is 75% of line 7 (mTCO2e) book as you sell*</t>
  </si>
  <si>
    <t>$/WCA</t>
  </si>
  <si>
    <t>Total Revenue Requirement Change</t>
  </si>
  <si>
    <t>Causes of Change in Revenue Requirement:</t>
  </si>
  <si>
    <t>Revenue Requirement set 1/1/2024</t>
  </si>
  <si>
    <t>Revenue Requirement filed for rates 1/1/2025</t>
  </si>
  <si>
    <t>True up for prior rate periods:</t>
  </si>
  <si>
    <t>For revenue volume variances</t>
  </si>
  <si>
    <t>August 23 Filing initialy filed for forecasted cost &amp; credit of Aug-Dec 23 but rates  didn't go into effect until Oct, thus only cover 3 months of cost and credit</t>
  </si>
  <si>
    <t>Average</t>
  </si>
  <si>
    <t>WCAs</t>
  </si>
  <si>
    <t>Auction Proceeds</t>
  </si>
  <si>
    <t>Net Before Other Items</t>
  </si>
  <si>
    <t>Decarb Holdback</t>
  </si>
  <si>
    <t>RSIs</t>
  </si>
  <si>
    <t>Actuals w/ Remaining Forecast</t>
  </si>
  <si>
    <t>(includes plugs)</t>
  </si>
  <si>
    <t>WCA Purchase Volume True-Up</t>
  </si>
  <si>
    <t>WCA Price True-Up</t>
  </si>
  <si>
    <t>Auction Proceeds Volume True-Up</t>
  </si>
  <si>
    <t>Auction Proceeds Price True-Up</t>
  </si>
  <si>
    <t>B&amp;O Taxes that were later exempted</t>
  </si>
  <si>
    <t>Combined</t>
  </si>
  <si>
    <t>Add pass back of net interest payable</t>
  </si>
  <si>
    <t>Net change in WCA purchase / auction proceeds pass back</t>
  </si>
  <si>
    <t>Net True-up</t>
  </si>
  <si>
    <t>plug</t>
  </si>
  <si>
    <t>Average Forecasted Tier 1 WCA Price (2025-2026)</t>
  </si>
  <si>
    <t xml:space="preserve">← Based on Average Forecasted Tier 1 WCA Price (2025-2026) </t>
  </si>
  <si>
    <t xml:space="preserve">Based on Average Forecasted Tier 1 WCA Price (2025-2026) </t>
  </si>
  <si>
    <t xml:space="preserve">Actual revenue </t>
  </si>
  <si>
    <t>Jan - Sep 2023 credit set in rates</t>
  </si>
  <si>
    <t>Oct-Dec 2023 credit set in rates</t>
  </si>
  <si>
    <t>2024 credit set in rates</t>
  </si>
  <si>
    <t xml:space="preserve">Actual Creditted </t>
  </si>
  <si>
    <t xml:space="preserve">Forecast Credit  October - Dec 24 </t>
  </si>
  <si>
    <t>total</t>
  </si>
  <si>
    <t xml:space="preserve">Forecasted Tier 1 WCA Price 2025 </t>
  </si>
  <si>
    <t>APCR Reserve Auction price</t>
  </si>
  <si>
    <t xml:space="preserve">Volumetric LI &amp; RNG Credit Only </t>
  </si>
  <si>
    <t>2023 Cost/Credit True-Up</t>
  </si>
  <si>
    <t>2024 Cost/Credit True-Up</t>
  </si>
  <si>
    <t xml:space="preserve">Revenue Collection True-Up (Charge) </t>
  </si>
  <si>
    <t>Net Revenue Collection True-Up</t>
  </si>
  <si>
    <t>See reconciliation below.</t>
  </si>
  <si>
    <t xml:space="preserve">Revenue Collection True-Up (Volumetric LI &amp; RNG Credit Only)∆ </t>
  </si>
  <si>
    <t xml:space="preserve">∆ The revenue collection true up for the revenue that was passing back the non-volumetric credits is not included here because it is conducted in the COS work papers. </t>
  </si>
  <si>
    <t>∆ Reconciliation of Total Revenue Requirement:</t>
  </si>
  <si>
    <t xml:space="preserve">Revenue requirement from these work papers that excludes the revenue collection true up for the revenue that was passing back the non-volumetric credits </t>
  </si>
  <si>
    <t>Revenue collection true up for the revenue that was passing back the non-volumetric credits from Cost of Service Work Papers</t>
  </si>
  <si>
    <t>Total Revenue Requirement per the Cover Letter</t>
  </si>
  <si>
    <t>Revenue Requirement Excluding Non-Vol Rev T/U</t>
  </si>
  <si>
    <t>Non-volumetric credits from Cost of Service Work Papers</t>
  </si>
  <si>
    <t>Credit</t>
  </si>
  <si>
    <t xml:space="preserve">net of RSI </t>
  </si>
  <si>
    <t>should be 0</t>
  </si>
  <si>
    <t xml:space="preserve">Price &amp; Volume True-Up </t>
  </si>
  <si>
    <t>General Revenue True-Up (Charge &amp; Credit)</t>
  </si>
  <si>
    <t>Grand Total</t>
  </si>
  <si>
    <t>RNG Participation Credit</t>
  </si>
  <si>
    <t>SCH_086GC</t>
  </si>
  <si>
    <t>SCH_041GC</t>
  </si>
  <si>
    <t>SCH_031GI</t>
  </si>
  <si>
    <t>SCH_031GC</t>
  </si>
  <si>
    <t>State Carbon Reduction Credit</t>
  </si>
  <si>
    <t>SCH_023G</t>
  </si>
  <si>
    <t>Sum of Overall Result</t>
  </si>
  <si>
    <t>Sum of 009/2024</t>
  </si>
  <si>
    <t>Sum of 008/2024</t>
  </si>
  <si>
    <t>Sum of 007/2024</t>
  </si>
  <si>
    <t>Sum of 006/2024</t>
  </si>
  <si>
    <t>Sum of 005/2024</t>
  </si>
  <si>
    <t>Sum of 004/2024</t>
  </si>
  <si>
    <t>Sum of 003/2024</t>
  </si>
  <si>
    <t>Sum of 002/2024</t>
  </si>
  <si>
    <t>Sum of 001/2024</t>
  </si>
  <si>
    <t>Sum of 012/2023</t>
  </si>
  <si>
    <t>Sum of 011/2023</t>
  </si>
  <si>
    <t>Sum of 010/2023</t>
  </si>
  <si>
    <t>Bill Line Item Type</t>
  </si>
  <si>
    <t>Rate Category</t>
  </si>
  <si>
    <t>Values</t>
  </si>
  <si>
    <t>(Multiple Items)</t>
  </si>
  <si>
    <t>Statistical Rate</t>
  </si>
  <si>
    <r>
      <rPr>
        <b/>
        <sz val="11"/>
        <color rgb="FFFF0000"/>
        <rFont val="Calibri"/>
        <family val="2"/>
        <scheme val="minor"/>
      </rPr>
      <t>Note:</t>
    </r>
    <r>
      <rPr>
        <sz val="11"/>
        <color theme="1"/>
        <rFont val="Calibri"/>
        <family val="2"/>
        <scheme val="minor"/>
      </rPr>
      <t xml:space="preserve">  Adjusted therms and revenue requirement for Aug23 - Dec23 compared to what was filed to reflect that rates were in effect Oct23-Dec23</t>
    </r>
  </si>
  <si>
    <r>
      <rPr>
        <vertAlign val="superscript"/>
        <sz val="11"/>
        <color theme="1"/>
        <rFont val="Calibri"/>
        <family val="2"/>
        <scheme val="minor"/>
      </rPr>
      <t>(1)</t>
    </r>
    <r>
      <rPr>
        <sz val="11"/>
        <color theme="1"/>
        <rFont val="Calibri"/>
        <family val="2"/>
        <scheme val="minor"/>
      </rPr>
      <t xml:space="preserve"> Actual billed therms of customers who received PSE Help and/or LIHEAP for the 12 months ending March 31, 2023 grossed up by 10%.</t>
    </r>
  </si>
  <si>
    <t>Residential (Low Income)</t>
  </si>
  <si>
    <t>(e)</t>
  </si>
  <si>
    <t>(d)</t>
  </si>
  <si>
    <t>(c)</t>
  </si>
  <si>
    <t>(b)</t>
  </si>
  <si>
    <t>(a)</t>
  </si>
  <si>
    <t>Base</t>
  </si>
  <si>
    <t>Dec. 2023</t>
  </si>
  <si>
    <t>Schedules</t>
  </si>
  <si>
    <t>Rate Class</t>
  </si>
  <si>
    <t>No.</t>
  </si>
  <si>
    <t>Credit Rate</t>
  </si>
  <si>
    <t>Requirement</t>
  </si>
  <si>
    <t>Aug. 2023 -</t>
  </si>
  <si>
    <t>Line</t>
  </si>
  <si>
    <t>Sch. 111</t>
  </si>
  <si>
    <t>Revenue</t>
  </si>
  <si>
    <r>
      <t xml:space="preserve">Therms </t>
    </r>
    <r>
      <rPr>
        <vertAlign val="superscript"/>
        <sz val="11"/>
        <color theme="1"/>
        <rFont val="Calibri"/>
        <family val="2"/>
        <scheme val="minor"/>
      </rPr>
      <t>(1)</t>
    </r>
  </si>
  <si>
    <t>Proposed</t>
  </si>
  <si>
    <t>Cap &amp; Invest</t>
  </si>
  <si>
    <t>Proposed Rates Effective August 1, 2023</t>
  </si>
  <si>
    <t>Calculation of Schedule 111 Low Income State Carbon Reduction Credit Volumetric Rates</t>
  </si>
  <si>
    <t>2023 Gas Schedule 111 Greenhouse Gas Emissions Cap and Invest Adjustment Filing</t>
  </si>
  <si>
    <t>Contracts</t>
  </si>
  <si>
    <t>87T</t>
  </si>
  <si>
    <t>86T</t>
  </si>
  <si>
    <t>85T</t>
  </si>
  <si>
    <t>41T</t>
  </si>
  <si>
    <t>31T</t>
  </si>
  <si>
    <t>Rate Schedule</t>
  </si>
  <si>
    <r>
      <t xml:space="preserve">Low Income Therm Forecast </t>
    </r>
    <r>
      <rPr>
        <b/>
        <u/>
        <vertAlign val="superscript"/>
        <sz val="11"/>
        <color theme="1"/>
        <rFont val="Calibri"/>
        <family val="2"/>
        <scheme val="minor"/>
      </rPr>
      <t xml:space="preserve">(1) </t>
    </r>
    <r>
      <rPr>
        <b/>
        <u/>
        <sz val="11"/>
        <color theme="1"/>
        <rFont val="Calibri"/>
        <family val="2"/>
        <scheme val="minor"/>
      </rPr>
      <t>:</t>
    </r>
  </si>
  <si>
    <t>August 2023 - December 2023</t>
  </si>
  <si>
    <t>Low Income Therm Forecast</t>
  </si>
  <si>
    <r>
      <rPr>
        <vertAlign val="superscript"/>
        <sz val="11"/>
        <color theme="1"/>
        <rFont val="Calibri"/>
        <family val="2"/>
        <scheme val="minor"/>
      </rPr>
      <t>(1)</t>
    </r>
    <r>
      <rPr>
        <sz val="11"/>
        <color theme="1"/>
        <rFont val="Calibri"/>
        <family val="2"/>
        <scheme val="minor"/>
      </rPr>
      <t xml:space="preserve"> Assume hitting the target of 70,000 Low Income customers by the end of December 2023, i.e., by January 1, 2023 (as required by Order 01 (Aug. 3, 2023) in Docket UG-230470). The 70,000 targets includes Known LI and Estimated LI customers. Assume that enrollment happens with lowest-income bracket tiers first, followed by higher income brackets until the targeted number of customers is reached.  After December 2023, assumed 10% annual, or 0.83% monthly, low income customer growth rate for each income tier.</t>
    </r>
  </si>
  <si>
    <t>Oct. 2024</t>
  </si>
  <si>
    <t>Nov. 2023 -</t>
  </si>
  <si>
    <t>Proposed Rates Effective November 1, 2023</t>
  </si>
  <si>
    <r>
      <rPr>
        <vertAlign val="superscript"/>
        <sz val="11"/>
        <color theme="1"/>
        <rFont val="Calibri"/>
        <family val="2"/>
        <scheme val="minor"/>
      </rPr>
      <t>(1)</t>
    </r>
    <r>
      <rPr>
        <sz val="11"/>
        <color theme="1"/>
        <rFont val="Calibri"/>
        <family val="2"/>
        <scheme val="minor"/>
      </rPr>
      <t xml:space="preserve"> Assume hitting the target of 70,000 Low Income customers by the end of December 2023, i.e., by January 1, 2024 (as required by Order 01 (Aug. 3, 2023) in Docket UG-230470). The 70,000 target includes Known Low Income and Estimated Low Income customers. Assume that enrollment happens with lowest-income bracket tiers first, followed by higher income brackets until the targeted number of customers is reached.  After December 2023, assumed 10% annual, or 0.83% monthly, low income customer growth rate for each income tier until October 2024.</t>
    </r>
  </si>
  <si>
    <t>Dec. 2024</t>
  </si>
  <si>
    <t>Jan. 2024 -</t>
  </si>
  <si>
    <t>Proposed Rates Effective January 1, 2024</t>
  </si>
  <si>
    <t>2024 Gas Schedule 111 Greenhouse Gas Emissions Cap and Invest Adjustment Filing</t>
  </si>
  <si>
    <t>LI &amp; RNG Credit</t>
  </si>
  <si>
    <t>Forecast revenue (LI &amp; RNG Credit)</t>
  </si>
  <si>
    <t>-</t>
  </si>
  <si>
    <t>Actual revenue (LI &amp; RNG Credit)</t>
  </si>
  <si>
    <t>+</t>
  </si>
  <si>
    <t xml:space="preserve">Credit True-Up LI &amp; RNG including RSI </t>
  </si>
  <si>
    <t>Secondary Mkt not yet delivered</t>
  </si>
  <si>
    <t>Shaded information is designated confidential per WAC 480-07-160</t>
  </si>
  <si>
    <t>REDACTED</t>
  </si>
  <si>
    <t>Increase in recovery for puchases of WCAs</t>
  </si>
  <si>
    <t>Increase in auction proceeds passed back</t>
  </si>
  <si>
    <t>Auction Price (assumes Forecasted Tier 1 Price for 2025)</t>
  </si>
  <si>
    <t>Auction purchase price (Forecasted Tier 1 Price for 2025)</t>
  </si>
  <si>
    <t>REDACTED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</si>
</sst>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000_);\(#,##0.0000000\)"/>
    <numFmt numFmtId="165" formatCode="_(* #,##0_);_(* \(#,##0\);_(* &quot;-&quot;??_);_(@_)"/>
    <numFmt numFmtId="166" formatCode="#,##0.00000_);\(#,##0.00000\)"/>
    <numFmt numFmtId="167" formatCode="_(&quot;$&quot;* #,##0_);_(&quot;$&quot;* \(#,##0\);_(&quot;$&quot;* &quot;-&quot;??_);_(@_)"/>
    <numFmt numFmtId="168" formatCode="[$-409]mmm\-yy;@"/>
    <numFmt numFmtId="169" formatCode="0.0000%"/>
    <numFmt numFmtId="170" formatCode="_(&quot;$&quot;* #,##0_);[Red]_(&quot;$&quot;* \(#,##0\);_(&quot;$&quot;* &quot;-&quot;_);_(@_)"/>
    <numFmt numFmtId="171" formatCode="&quot;$&quot;#,##0.00"/>
    <numFmt numFmtId="172" formatCode="0.000000"/>
    <numFmt numFmtId="173" formatCode="_(* #,##0.0000_);_(* \(#,##0.0000\);_(* &quot;-&quot;??_);_(@_)"/>
    <numFmt numFmtId="174" formatCode="0.000%"/>
    <numFmt numFmtId="175" formatCode="mmmm\ yyyy"/>
    <numFmt numFmtId="176" formatCode="0.0000"/>
    <numFmt numFmtId="177" formatCode="0.00000"/>
    <numFmt numFmtId="178" formatCode="0.000000000"/>
    <numFmt numFmtId="179" formatCode="&quot;$ &quot;#,##0.00;&quot;$ -&quot;#,##0.00"/>
    <numFmt numFmtId="180" formatCode="_(&quot;$&quot;* #,##0.00000_);_(&quot;$&quot;* \(#,##0.00000\);_(&quot;$&quot;* &quot;-&quot;??_);_(@_)"/>
  </numFmts>
  <fonts count="8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8"/>
      <color rgb="FFFF0000"/>
      <name val="Calibri"/>
      <family val="2"/>
      <scheme val="minor"/>
    </font>
    <font>
      <i/>
      <sz val="11"/>
      <color theme="1"/>
      <name val="Calibri"/>
      <family val="2"/>
      <scheme val="minor"/>
    </font>
    <font>
      <b/>
      <sz val="8"/>
      <color rgb="FFFF0000"/>
      <name val="Calibri"/>
      <family val="2"/>
      <scheme val="minor"/>
    </font>
    <font>
      <sz val="9"/>
      <color rgb="FF0000FF"/>
      <name val="Calibri"/>
      <family val="2"/>
      <scheme val="minor"/>
    </font>
    <font>
      <sz val="11"/>
      <color rgb="FFFF0000"/>
      <name val="Calibri"/>
      <family val="2"/>
    </font>
    <font>
      <b/>
      <sz val="12"/>
      <color theme="1"/>
      <name val="Times New Roman Bold"/>
    </font>
    <font>
      <b/>
      <sz val="12"/>
      <color theme="1"/>
      <name val="Arial"/>
      <family val="2"/>
    </font>
    <font>
      <sz val="8"/>
      <color rgb="FFFF0066"/>
      <name val="Calibri"/>
      <family val="2"/>
      <scheme val="minor"/>
    </font>
    <font>
      <b/>
      <sz val="12"/>
      <color rgb="FFFF0000"/>
      <name val="Times New Roman"/>
      <family val="1"/>
    </font>
    <font>
      <sz val="9"/>
      <color rgb="FFFF0000"/>
      <name val="Calibri"/>
      <family val="2"/>
      <scheme val="minor"/>
    </font>
    <font>
      <b/>
      <sz val="8"/>
      <color rgb="FFFF0066"/>
      <name val="Calibri"/>
      <family val="2"/>
      <scheme val="minor"/>
    </font>
    <font>
      <b/>
      <sz val="14"/>
      <color theme="0"/>
      <name val="Calibri"/>
      <family val="2"/>
      <scheme val="minor"/>
    </font>
    <font>
      <sz val="14"/>
      <color theme="0"/>
      <name val="Calibri"/>
      <family val="2"/>
      <scheme val="minor"/>
    </font>
    <font>
      <b/>
      <sz val="11"/>
      <color rgb="FFFF0000"/>
      <name val="Calibri"/>
      <family val="2"/>
      <scheme val="minor"/>
    </font>
    <font>
      <sz val="11"/>
      <color rgb="FF0000FF"/>
      <name val="Calibri"/>
      <family val="2"/>
      <scheme val="minor"/>
    </font>
    <font>
      <sz val="11"/>
      <color rgb="FF00CC00"/>
      <name val="Calibri"/>
      <family val="2"/>
      <scheme val="minor"/>
    </font>
    <font>
      <sz val="11"/>
      <name val="Calibri"/>
      <family val="2"/>
      <scheme val="minor"/>
    </font>
    <font>
      <b/>
      <sz val="11"/>
      <color rgb="FF009900"/>
      <name val="Calibri"/>
      <family val="2"/>
      <scheme val="minor"/>
    </font>
    <font>
      <b/>
      <sz val="11"/>
      <name val="Calibri"/>
      <family val="2"/>
      <scheme val="minor"/>
    </font>
    <font>
      <sz val="11"/>
      <color rgb="FF009900"/>
      <name val="Calibri"/>
      <family val="2"/>
      <scheme val="minor"/>
    </font>
    <font>
      <sz val="11"/>
      <color theme="1"/>
      <name val="Arial"/>
      <family val="2"/>
    </font>
    <font>
      <sz val="12"/>
      <color theme="1"/>
      <name val="Calibri"/>
      <family val="2"/>
      <scheme val="minor"/>
    </font>
    <font>
      <b/>
      <sz val="12"/>
      <color theme="1"/>
      <name val="Calibri"/>
      <family val="2"/>
      <scheme val="minor"/>
    </font>
    <font>
      <b/>
      <sz val="11"/>
      <color rgb="FF0000FF"/>
      <name val="Calibri"/>
      <family val="2"/>
      <scheme val="minor"/>
    </font>
    <font>
      <sz val="11"/>
      <color rgb="FF7030A0"/>
      <name val="Calibri"/>
      <family val="2"/>
      <scheme val="minor"/>
    </font>
    <font>
      <b/>
      <sz val="14"/>
      <name val="Calibri"/>
      <family val="2"/>
      <scheme val="minor"/>
    </font>
    <font>
      <sz val="11"/>
      <color theme="1"/>
      <name val="Times New Roman"/>
      <family val="1"/>
    </font>
    <font>
      <sz val="10"/>
      <color theme="1"/>
      <name val="Times New Roman"/>
      <family val="1"/>
    </font>
    <font>
      <b/>
      <sz val="12"/>
      <color theme="1"/>
      <name val="Times New Roman"/>
      <family val="1"/>
    </font>
    <font>
      <b/>
      <sz val="14"/>
      <color rgb="FF0000FF"/>
      <name val="Times New Roman"/>
      <family val="1"/>
    </font>
    <font>
      <b/>
      <sz val="14"/>
      <color rgb="FFFF0000"/>
      <name val="Times New Roman"/>
      <family val="1"/>
    </font>
    <font>
      <sz val="8"/>
      <color rgb="FFFF0066"/>
      <name val="Times New Roman"/>
      <family val="1"/>
    </font>
    <font>
      <sz val="14"/>
      <color theme="1"/>
      <name val="Times New Roman"/>
      <family val="1"/>
    </font>
    <font>
      <sz val="14"/>
      <color rgb="FFFF0000"/>
      <name val="Times New Roman"/>
      <family val="1"/>
    </font>
    <font>
      <b/>
      <sz val="10.199999999999999"/>
      <color rgb="FFFF0000"/>
      <name val="Times New Roman"/>
      <family val="1"/>
    </font>
    <font>
      <b/>
      <sz val="14"/>
      <color theme="1"/>
      <name val="Times New Roman"/>
      <family val="1"/>
    </font>
    <font>
      <sz val="10"/>
      <name val="Arial"/>
      <family val="2"/>
    </font>
    <font>
      <b/>
      <sz val="14"/>
      <color theme="1"/>
      <name val="Calibri"/>
      <family val="2"/>
      <scheme val="minor"/>
    </font>
    <font>
      <b/>
      <sz val="12"/>
      <color rgb="FFFF0000"/>
      <name val="Calibri"/>
      <family val="2"/>
      <scheme val="minor"/>
    </font>
    <font>
      <b/>
      <i/>
      <sz val="11"/>
      <color rgb="FF0000FF"/>
      <name val="Calibri"/>
      <family val="2"/>
      <scheme val="minor"/>
    </font>
    <font>
      <sz val="10"/>
      <color theme="1"/>
      <name val="Calibri"/>
      <family val="2"/>
      <scheme val="minor"/>
    </font>
    <font>
      <b/>
      <sz val="16"/>
      <color theme="0"/>
      <name val="Calibri"/>
      <family val="2"/>
      <scheme val="minor"/>
    </font>
    <font>
      <sz val="16"/>
      <color theme="0"/>
      <name val="Calibri"/>
      <family val="2"/>
      <scheme val="minor"/>
    </font>
    <font>
      <b/>
      <sz val="14"/>
      <color rgb="FFFF0000"/>
      <name val="Calibri"/>
      <family val="2"/>
      <scheme val="minor"/>
    </font>
    <font>
      <sz val="16"/>
      <color theme="1"/>
      <name val="Calibri"/>
      <family val="2"/>
      <scheme val="minor"/>
    </font>
    <font>
      <b/>
      <sz val="11"/>
      <color rgb="FFFF00FF"/>
      <name val="Calibri"/>
      <family val="2"/>
      <scheme val="minor"/>
    </font>
    <font>
      <b/>
      <sz val="16"/>
      <color rgb="FFFF0000"/>
      <name val="Calibri"/>
      <family val="2"/>
      <scheme val="minor"/>
    </font>
    <font>
      <b/>
      <sz val="11"/>
      <color theme="1" tint="0.499984740745262"/>
      <name val="Calibri"/>
      <family val="2"/>
      <scheme val="minor"/>
    </font>
    <font>
      <sz val="11"/>
      <color theme="1" tint="0.499984740745262"/>
      <name val="Calibri"/>
      <family val="2"/>
      <scheme val="minor"/>
    </font>
    <font>
      <b/>
      <sz val="10"/>
      <color theme="1"/>
      <name val="Times New Roman"/>
      <family val="1"/>
    </font>
    <font>
      <b/>
      <sz val="10"/>
      <color rgb="FFFF0000"/>
      <name val="Times New Roman"/>
      <family val="1"/>
    </font>
    <font>
      <b/>
      <sz val="10"/>
      <color rgb="FF0000FF"/>
      <name val="Times New Roman"/>
      <family val="1"/>
    </font>
    <font>
      <b/>
      <sz val="11"/>
      <color theme="1"/>
      <name val="Times New Roman"/>
      <family val="1"/>
    </font>
    <font>
      <sz val="10"/>
      <color rgb="FFFF0000"/>
      <name val="Calibri"/>
      <family val="2"/>
      <scheme val="minor"/>
    </font>
    <font>
      <sz val="11"/>
      <color theme="5" tint="-0.499984740745262"/>
      <name val="Calibri"/>
      <family val="2"/>
      <scheme val="minor"/>
    </font>
    <font>
      <sz val="10"/>
      <color theme="5" tint="-0.499984740745262"/>
      <name val="Calibri"/>
      <family val="2"/>
      <scheme val="minor"/>
    </font>
    <font>
      <b/>
      <sz val="11"/>
      <color theme="5" tint="-0.499984740745262"/>
      <name val="Calibri"/>
      <family val="2"/>
      <scheme val="minor"/>
    </font>
    <font>
      <b/>
      <sz val="13"/>
      <color rgb="FFFF0000"/>
      <name val="Calibri"/>
      <family val="2"/>
      <scheme val="minor"/>
    </font>
    <font>
      <b/>
      <sz val="10"/>
      <name val="Arial"/>
      <family val="2"/>
    </font>
    <font>
      <b/>
      <sz val="13"/>
      <color theme="1"/>
      <name val="Calibri"/>
      <family val="2"/>
      <scheme val="minor"/>
    </font>
    <font>
      <sz val="8"/>
      <color theme="1"/>
      <name val="Times New Roman"/>
      <family val="1"/>
    </font>
    <font>
      <b/>
      <sz val="12"/>
      <color rgb="FF0000FF"/>
      <name val="Times New Roman"/>
      <family val="1"/>
    </font>
    <font>
      <sz val="10"/>
      <name val="Arial"/>
      <family val="2"/>
    </font>
    <font>
      <sz val="11"/>
      <color indexed="8"/>
      <name val="Calibri"/>
      <family val="2"/>
      <scheme val="minor"/>
    </font>
    <font>
      <b/>
      <sz val="11"/>
      <color indexed="8"/>
      <name val="Calibri"/>
      <family val="2"/>
      <scheme val="minor"/>
    </font>
    <font>
      <b/>
      <u/>
      <sz val="11"/>
      <color theme="1"/>
      <name val="Calibri"/>
      <family val="2"/>
      <scheme val="minor"/>
    </font>
    <font>
      <i/>
      <sz val="11"/>
      <color theme="0" tint="-0.249977111117893"/>
      <name val="Calibri"/>
      <family val="2"/>
      <scheme val="minor"/>
    </font>
    <font>
      <sz val="11"/>
      <color theme="0" tint="-0.249977111117893"/>
      <name val="Calibri"/>
      <family val="2"/>
      <scheme val="minor"/>
    </font>
    <font>
      <sz val="11"/>
      <color theme="0" tint="-0.249977111117893"/>
      <name val="Times New Roman"/>
      <family val="1"/>
    </font>
    <font>
      <sz val="11"/>
      <color theme="0" tint="-0.14999847407452621"/>
      <name val="Calibri"/>
      <family val="2"/>
      <scheme val="minor"/>
    </font>
    <font>
      <vertAlign val="superscript"/>
      <sz val="11"/>
      <color theme="1"/>
      <name val="Calibri"/>
      <family val="2"/>
      <scheme val="minor"/>
    </font>
    <font>
      <sz val="11"/>
      <color rgb="FF008080"/>
      <name val="Calibri"/>
      <family val="2"/>
      <scheme val="minor"/>
    </font>
    <font>
      <b/>
      <u/>
      <vertAlign val="superscript"/>
      <sz val="11"/>
      <color theme="1"/>
      <name val="Calibri"/>
      <family val="2"/>
      <scheme val="minor"/>
    </font>
    <font>
      <sz val="11"/>
      <color rgb="FF006666"/>
      <name val="Calibri"/>
      <family val="2"/>
      <scheme val="minor"/>
    </font>
    <font>
      <sz val="9"/>
      <color theme="1"/>
      <name val="Calibri"/>
      <family val="2"/>
      <scheme val="minor"/>
    </font>
    <font>
      <sz val="18"/>
      <color theme="1"/>
      <name val="Calibri"/>
      <family val="2"/>
      <scheme val="minor"/>
    </font>
    <font>
      <b/>
      <sz val="18"/>
      <color theme="1"/>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00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indexed="13"/>
        <bgColor indexed="64"/>
      </patternFill>
    </fill>
    <fill>
      <patternFill patternType="solid">
        <fgColor indexed="22"/>
        <bgColor indexed="64"/>
      </patternFill>
    </fill>
    <fill>
      <patternFill patternType="solid">
        <fgColor rgb="FFCCFF33"/>
        <bgColor indexed="64"/>
      </patternFill>
    </fill>
    <fill>
      <patternFill patternType="solid">
        <fgColor rgb="FFFFFFCC"/>
        <bgColor indexed="64"/>
      </patternFill>
    </fill>
    <fill>
      <patternFill patternType="solid">
        <fgColor rgb="FFFFFF00"/>
        <bgColor indexed="64"/>
      </patternFill>
    </fill>
    <fill>
      <patternFill patternType="solid">
        <fgColor rgb="FF92D050"/>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1"/>
        <bgColor indexed="64"/>
      </patternFill>
    </fill>
  </fills>
  <borders count="71">
    <border>
      <left/>
      <right/>
      <top/>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right/>
      <top style="thin">
        <color indexed="64"/>
      </top>
      <bottom/>
      <diagonal/>
    </border>
    <border>
      <left style="thick">
        <color rgb="FFFFFF00"/>
      </left>
      <right/>
      <top style="thin">
        <color indexed="64"/>
      </top>
      <bottom/>
      <diagonal/>
    </border>
    <border>
      <left/>
      <right style="thick">
        <color rgb="FFFFFF00"/>
      </right>
      <top style="thin">
        <color indexed="64"/>
      </top>
      <bottom/>
      <diagonal/>
    </border>
    <border>
      <left style="thick">
        <color rgb="FFFFFF00"/>
      </left>
      <right/>
      <top style="thin">
        <color indexed="64"/>
      </top>
      <bottom style="thick">
        <color rgb="FFFFFF00"/>
      </bottom>
      <diagonal/>
    </border>
    <border>
      <left/>
      <right/>
      <top style="thin">
        <color indexed="64"/>
      </top>
      <bottom style="thick">
        <color rgb="FFFFFF00"/>
      </bottom>
      <diagonal/>
    </border>
    <border>
      <left style="thick">
        <color rgb="FFFFFF00"/>
      </left>
      <right style="thick">
        <color rgb="FFFFFF00"/>
      </right>
      <top/>
      <bottom/>
      <diagonal/>
    </border>
    <border>
      <left/>
      <right style="thick">
        <color rgb="FFFFFF00"/>
      </right>
      <top style="thin">
        <color indexed="64"/>
      </top>
      <bottom style="thick">
        <color rgb="FFFFFF00"/>
      </bottom>
      <diagonal/>
    </border>
    <border>
      <left style="thick">
        <color rgb="FFFFFF00"/>
      </left>
      <right/>
      <top style="thick">
        <color rgb="FFFFFF00"/>
      </top>
      <bottom style="thick">
        <color rgb="FFFFFF00"/>
      </bottom>
      <diagonal/>
    </border>
    <border>
      <left/>
      <right/>
      <top style="thick">
        <color rgb="FFFFFF00"/>
      </top>
      <bottom style="thick">
        <color rgb="FFFFFF00"/>
      </bottom>
      <diagonal/>
    </border>
    <border>
      <left/>
      <right style="thick">
        <color rgb="FFFFFF00"/>
      </right>
      <top style="thick">
        <color rgb="FFFFFF00"/>
      </top>
      <bottom style="thick">
        <color rgb="FFFFFF00"/>
      </bottom>
      <diagonal/>
    </border>
    <border>
      <left style="thick">
        <color rgb="FFFFFF00"/>
      </left>
      <right/>
      <top/>
      <bottom style="thick">
        <color rgb="FFFFFF00"/>
      </bottom>
      <diagonal/>
    </border>
    <border>
      <left/>
      <right/>
      <top/>
      <bottom style="thick">
        <color rgb="FFFFFF00"/>
      </bottom>
      <diagonal/>
    </border>
    <border>
      <left/>
      <right style="thick">
        <color rgb="FFFFFF00"/>
      </right>
      <top/>
      <bottom style="thick">
        <color rgb="FFFFFF00"/>
      </bottom>
      <diagonal/>
    </border>
    <border>
      <left/>
      <right/>
      <top style="thick">
        <color rgb="FFFFFF00"/>
      </top>
      <bottom style="thin">
        <color indexed="64"/>
      </bottom>
      <diagonal/>
    </border>
    <border>
      <left/>
      <right/>
      <top/>
      <bottom style="thin">
        <color indexed="64"/>
      </bottom>
      <diagonal/>
    </border>
    <border>
      <left/>
      <right/>
      <top/>
      <bottom style="double">
        <color indexed="64"/>
      </bottom>
      <diagonal/>
    </border>
    <border>
      <left style="thick">
        <color rgb="FFFFFF00"/>
      </left>
      <right style="thick">
        <color rgb="FFFFFF00"/>
      </right>
      <top style="thin">
        <color indexed="64"/>
      </top>
      <bottom style="thick">
        <color rgb="FFFFFF00"/>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rgb="FFFFFF00"/>
      </left>
      <right style="thick">
        <color rgb="FFFFFF00"/>
      </right>
      <top style="thick">
        <color rgb="FFFFFF00"/>
      </top>
      <bottom style="thick">
        <color rgb="FFFFFF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ck">
        <color rgb="FFFFFF00"/>
      </right>
      <top style="medium">
        <color indexed="64"/>
      </top>
      <bottom style="thick">
        <color rgb="FFFFFF0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DashDotDot">
        <color auto="1"/>
      </top>
      <bottom/>
      <diagonal/>
    </border>
    <border>
      <left style="thin">
        <color rgb="FFFFFF00"/>
      </left>
      <right style="thin">
        <color rgb="FFFFFF00"/>
      </right>
      <top style="thin">
        <color rgb="FFFFFF00"/>
      </top>
      <bottom style="thin">
        <color rgb="FFFFFF00"/>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6" fillId="0" borderId="0"/>
    <xf numFmtId="43" fontId="26" fillId="0" borderId="0" applyFont="0" applyFill="0" applyBorder="0" applyAlignment="0" applyProtection="0"/>
    <xf numFmtId="9" fontId="26" fillId="0" borderId="0" applyFont="0" applyFill="0" applyBorder="0" applyAlignment="0" applyProtection="0"/>
    <xf numFmtId="44" fontId="26" fillId="0" borderId="0" applyFont="0" applyFill="0" applyBorder="0" applyAlignment="0" applyProtection="0"/>
    <xf numFmtId="0" fontId="41" fillId="0" borderId="0"/>
    <xf numFmtId="0" fontId="67" fillId="0" borderId="0"/>
    <xf numFmtId="0" fontId="41" fillId="0" borderId="0"/>
    <xf numFmtId="0" fontId="68" fillId="0" borderId="0"/>
    <xf numFmtId="44" fontId="68"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79" fillId="0" borderId="0"/>
  </cellStyleXfs>
  <cellXfs count="872">
    <xf numFmtId="0" fontId="0" fillId="0" borderId="0" xfId="0"/>
    <xf numFmtId="0" fontId="4" fillId="0" borderId="0" xfId="0" applyFont="1" applyAlignment="1"/>
    <xf numFmtId="0" fontId="5" fillId="0" borderId="0" xfId="0" applyFont="1" applyAlignment="1">
      <alignment horizontal="center"/>
    </xf>
    <xf numFmtId="17" fontId="4" fillId="2" borderId="0" xfId="0" applyNumberFormat="1" applyFont="1" applyFill="1" applyAlignment="1">
      <alignment horizontal="center"/>
    </xf>
    <xf numFmtId="17" fontId="4" fillId="0" borderId="0" xfId="0" applyNumberFormat="1" applyFont="1" applyFill="1" applyAlignment="1">
      <alignment horizontal="center"/>
    </xf>
    <xf numFmtId="17" fontId="4" fillId="0" borderId="0" xfId="0" applyNumberFormat="1" applyFont="1" applyFill="1" applyBorder="1" applyAlignment="1">
      <alignment horizontal="center"/>
    </xf>
    <xf numFmtId="0" fontId="4" fillId="0" borderId="0" xfId="0" applyFont="1" applyFill="1" applyAlignment="1">
      <alignment horizontal="center"/>
    </xf>
    <xf numFmtId="0" fontId="0" fillId="0" borderId="0" xfId="0" applyAlignment="1"/>
    <xf numFmtId="38" fontId="5" fillId="0" borderId="0" xfId="1" applyNumberFormat="1" applyFont="1" applyAlignment="1">
      <alignment horizontal="center"/>
    </xf>
    <xf numFmtId="0" fontId="0" fillId="0" borderId="0" xfId="0" applyAlignment="1">
      <alignment horizontal="left"/>
    </xf>
    <xf numFmtId="0" fontId="0" fillId="0" borderId="6" xfId="0" applyBorder="1" applyAlignment="1"/>
    <xf numFmtId="0" fontId="0" fillId="0" borderId="6" xfId="0" applyFill="1" applyBorder="1" applyAlignment="1"/>
    <xf numFmtId="0" fontId="0" fillId="0" borderId="0" xfId="0" applyFill="1" applyAlignment="1"/>
    <xf numFmtId="37" fontId="0" fillId="0" borderId="0" xfId="1" applyNumberFormat="1" applyFont="1" applyFill="1" applyBorder="1"/>
    <xf numFmtId="0" fontId="7" fillId="0" borderId="0" xfId="0" applyFont="1" applyAlignment="1">
      <alignment horizontal="left"/>
    </xf>
    <xf numFmtId="164" fontId="8" fillId="0" borderId="0" xfId="1" applyNumberFormat="1" applyFont="1" applyFill="1" applyBorder="1"/>
    <xf numFmtId="0" fontId="3" fillId="4" borderId="0" xfId="0" applyFont="1" applyFill="1"/>
    <xf numFmtId="0" fontId="4" fillId="0" borderId="0" xfId="0" applyFont="1"/>
    <xf numFmtId="0" fontId="0" fillId="0" borderId="0" xfId="0" applyAlignment="1">
      <alignment horizontal="right"/>
    </xf>
    <xf numFmtId="0" fontId="10" fillId="3" borderId="13" xfId="0" applyFont="1" applyFill="1" applyBorder="1" applyAlignment="1">
      <alignment horizontal="left" vertical="center"/>
    </xf>
    <xf numFmtId="0" fontId="11" fillId="3" borderId="14" xfId="0" applyFont="1" applyFill="1" applyBorder="1"/>
    <xf numFmtId="0" fontId="0" fillId="3" borderId="14" xfId="0" applyFill="1" applyBorder="1"/>
    <xf numFmtId="0" fontId="0" fillId="3" borderId="15" xfId="0" applyFill="1" applyBorder="1"/>
    <xf numFmtId="0" fontId="0" fillId="0" borderId="0" xfId="0" applyFont="1"/>
    <xf numFmtId="0" fontId="12" fillId="0" borderId="0" xfId="0" applyFont="1" applyAlignment="1"/>
    <xf numFmtId="0" fontId="13" fillId="0" borderId="0" xfId="0" applyFont="1"/>
    <xf numFmtId="0" fontId="0" fillId="0" borderId="0" xfId="0" applyFill="1"/>
    <xf numFmtId="0" fontId="8" fillId="0" borderId="0" xfId="0" applyFont="1" applyFill="1" applyAlignment="1">
      <alignment horizontal="center"/>
    </xf>
    <xf numFmtId="0" fontId="14" fillId="0" borderId="0" xfId="0" applyFont="1" applyFill="1" applyAlignment="1">
      <alignment horizontal="center"/>
    </xf>
    <xf numFmtId="0" fontId="14" fillId="0" borderId="0" xfId="0" applyFont="1" applyFill="1" applyBorder="1" applyAlignment="1">
      <alignment horizontal="center"/>
    </xf>
    <xf numFmtId="0" fontId="0" fillId="0" borderId="0" xfId="0" applyFont="1" applyFill="1"/>
    <xf numFmtId="0" fontId="12" fillId="0" borderId="0" xfId="0" applyFont="1" applyFill="1" applyAlignment="1"/>
    <xf numFmtId="17" fontId="15" fillId="0" borderId="0" xfId="0" applyNumberFormat="1" applyFont="1" applyAlignment="1">
      <alignment horizontal="center" vertical="center" wrapText="1"/>
    </xf>
    <xf numFmtId="17" fontId="4" fillId="0" borderId="0" xfId="0" applyNumberFormat="1" applyFont="1" applyAlignment="1">
      <alignment horizontal="center"/>
    </xf>
    <xf numFmtId="38" fontId="15" fillId="0" borderId="0" xfId="0" applyNumberFormat="1" applyFont="1" applyAlignment="1">
      <alignment horizontal="center"/>
    </xf>
    <xf numFmtId="5" fontId="0" fillId="0" borderId="0" xfId="0" applyNumberFormat="1"/>
    <xf numFmtId="9" fontId="0" fillId="0" borderId="0" xfId="3" applyFont="1"/>
    <xf numFmtId="0" fontId="12" fillId="0" borderId="0" xfId="0" applyFont="1" applyAlignment="1">
      <alignment horizontal="center"/>
    </xf>
    <xf numFmtId="5" fontId="0" fillId="0" borderId="0" xfId="0" applyNumberFormat="1" applyFill="1"/>
    <xf numFmtId="0" fontId="16" fillId="5" borderId="0" xfId="0" applyFont="1" applyFill="1" applyAlignment="1"/>
    <xf numFmtId="164" fontId="17" fillId="5" borderId="0" xfId="1" applyNumberFormat="1" applyFont="1" applyFill="1" applyBorder="1"/>
    <xf numFmtId="164" fontId="17" fillId="5" borderId="0" xfId="1" applyNumberFormat="1" applyFont="1" applyFill="1"/>
    <xf numFmtId="0" fontId="12" fillId="0" borderId="0" xfId="0" applyFont="1" applyFill="1" applyAlignment="1">
      <alignment horizontal="center"/>
    </xf>
    <xf numFmtId="0" fontId="18" fillId="0" borderId="0" xfId="0" applyFont="1" applyFill="1" applyAlignment="1"/>
    <xf numFmtId="37" fontId="3" fillId="0" borderId="0" xfId="1" applyNumberFormat="1" applyFont="1" applyFill="1"/>
    <xf numFmtId="37" fontId="3" fillId="0" borderId="0" xfId="1" applyNumberFormat="1" applyFont="1" applyFill="1" applyBorder="1"/>
    <xf numFmtId="37" fontId="3" fillId="0" borderId="0" xfId="0" applyNumberFormat="1" applyFont="1" applyFill="1"/>
    <xf numFmtId="38" fontId="5" fillId="0" borderId="0" xfId="1" applyNumberFormat="1" applyFont="1" applyBorder="1" applyAlignment="1">
      <alignment horizontal="center"/>
    </xf>
    <xf numFmtId="0" fontId="12" fillId="0" borderId="0" xfId="2" applyNumberFormat="1" applyFont="1" applyAlignment="1">
      <alignment horizontal="center"/>
    </xf>
    <xf numFmtId="9" fontId="0" fillId="0" borderId="0" xfId="3" applyFont="1" applyFill="1" applyBorder="1"/>
    <xf numFmtId="9" fontId="1" fillId="0" borderId="0" xfId="3" applyFont="1" applyFill="1" applyBorder="1"/>
    <xf numFmtId="38" fontId="5" fillId="0" borderId="5" xfId="1" applyNumberFormat="1" applyFont="1" applyBorder="1" applyAlignment="1">
      <alignment horizontal="center"/>
    </xf>
    <xf numFmtId="37" fontId="12" fillId="0" borderId="0" xfId="0" applyNumberFormat="1" applyFont="1" applyAlignment="1">
      <alignment horizontal="center"/>
    </xf>
    <xf numFmtId="37" fontId="12" fillId="0" borderId="0" xfId="0" applyNumberFormat="1" applyFont="1" applyAlignment="1">
      <alignment horizontal="left"/>
    </xf>
    <xf numFmtId="37" fontId="0" fillId="0" borderId="0" xfId="0" applyNumberFormat="1" applyFill="1" applyBorder="1"/>
    <xf numFmtId="37" fontId="0" fillId="0" borderId="0" xfId="0" applyNumberFormat="1" applyFont="1" applyFill="1" applyBorder="1"/>
    <xf numFmtId="0" fontId="5" fillId="0" borderId="0" xfId="0" applyFont="1" applyAlignment="1">
      <alignment horizontal="right"/>
    </xf>
    <xf numFmtId="37" fontId="5" fillId="0" borderId="0" xfId="0" applyNumberFormat="1" applyFont="1" applyFill="1" applyBorder="1"/>
    <xf numFmtId="37" fontId="5" fillId="0" borderId="0" xfId="1" applyNumberFormat="1" applyFont="1" applyFill="1" applyBorder="1"/>
    <xf numFmtId="5" fontId="0" fillId="0" borderId="0" xfId="0" applyNumberFormat="1" applyFill="1" applyBorder="1"/>
    <xf numFmtId="7" fontId="3" fillId="0" borderId="0" xfId="0" applyNumberFormat="1" applyFont="1" applyFill="1" applyBorder="1" applyAlignment="1">
      <alignment horizontal="center"/>
    </xf>
    <xf numFmtId="10" fontId="3" fillId="0" borderId="0" xfId="3" applyNumberFormat="1" applyFont="1" applyFill="1" applyBorder="1"/>
    <xf numFmtId="37" fontId="3" fillId="0" borderId="0" xfId="0" applyNumberFormat="1" applyFont="1" applyFill="1" applyBorder="1"/>
    <xf numFmtId="0" fontId="21" fillId="0" borderId="0" xfId="0" applyFont="1" applyAlignment="1"/>
    <xf numFmtId="0" fontId="21" fillId="0" borderId="0" xfId="0" applyFont="1"/>
    <xf numFmtId="5" fontId="4" fillId="0" borderId="0" xfId="0" applyNumberFormat="1" applyFont="1" applyFill="1" applyBorder="1"/>
    <xf numFmtId="12" fontId="0" fillId="0" borderId="0" xfId="0" applyNumberFormat="1" applyFont="1" applyFill="1" applyBorder="1"/>
    <xf numFmtId="0" fontId="15" fillId="0" borderId="0" xfId="0" applyFont="1" applyAlignment="1">
      <alignment horizontal="center"/>
    </xf>
    <xf numFmtId="37" fontId="0" fillId="0" borderId="0" xfId="0" applyNumberFormat="1"/>
    <xf numFmtId="37" fontId="3" fillId="0" borderId="0" xfId="0" applyNumberFormat="1" applyFont="1" applyAlignment="1">
      <alignment horizontal="right"/>
    </xf>
    <xf numFmtId="37" fontId="0" fillId="0" borderId="0" xfId="0" applyNumberFormat="1" applyAlignment="1">
      <alignment horizontal="right"/>
    </xf>
    <xf numFmtId="166" fontId="0" fillId="0" borderId="0" xfId="0" applyNumberFormat="1"/>
    <xf numFmtId="37" fontId="3" fillId="0" borderId="0" xfId="0" applyNumberFormat="1" applyFont="1"/>
    <xf numFmtId="165" fontId="0" fillId="0" borderId="0" xfId="1" applyNumberFormat="1" applyFont="1"/>
    <xf numFmtId="165" fontId="0" fillId="0" borderId="0" xfId="1" applyNumberFormat="1" applyFont="1" applyBorder="1"/>
    <xf numFmtId="165" fontId="0" fillId="0" borderId="0" xfId="0" applyNumberFormat="1" applyFont="1" applyBorder="1"/>
    <xf numFmtId="0" fontId="0" fillId="0" borderId="0" xfId="0" applyBorder="1"/>
    <xf numFmtId="0" fontId="3" fillId="0" borderId="0" xfId="0" applyFont="1" applyAlignment="1"/>
    <xf numFmtId="37" fontId="0" fillId="0" borderId="0" xfId="0" applyNumberFormat="1" applyFont="1"/>
    <xf numFmtId="0" fontId="0" fillId="0" borderId="20" xfId="0" applyBorder="1"/>
    <xf numFmtId="0" fontId="4" fillId="0" borderId="0" xfId="0" applyFont="1" applyAlignment="1">
      <alignment horizontal="right"/>
    </xf>
    <xf numFmtId="0" fontId="10" fillId="0" borderId="0" xfId="0" applyFont="1" applyAlignment="1">
      <alignment horizontal="left" vertical="center"/>
    </xf>
    <xf numFmtId="0" fontId="0" fillId="0" borderId="0" xfId="0" applyAlignment="1">
      <alignment horizontal="center"/>
    </xf>
    <xf numFmtId="0" fontId="4" fillId="0" borderId="0" xfId="0" applyFont="1" applyAlignment="1">
      <alignment horizontal="center"/>
    </xf>
    <xf numFmtId="0" fontId="0" fillId="0" borderId="0" xfId="0" applyFill="1" applyAlignment="1">
      <alignment horizontal="center"/>
    </xf>
    <xf numFmtId="165" fontId="0" fillId="0" borderId="0" xfId="0" applyNumberFormat="1"/>
    <xf numFmtId="0" fontId="0" fillId="0" borderId="6" xfId="0" applyBorder="1"/>
    <xf numFmtId="0" fontId="0" fillId="0" borderId="6" xfId="0" applyFill="1" applyBorder="1" applyAlignment="1">
      <alignment horizontal="center"/>
    </xf>
    <xf numFmtId="37" fontId="0" fillId="0" borderId="0" xfId="1" applyNumberFormat="1" applyFont="1" applyFill="1"/>
    <xf numFmtId="37" fontId="0" fillId="0" borderId="3" xfId="1" applyNumberFormat="1" applyFont="1" applyFill="1" applyBorder="1"/>
    <xf numFmtId="0" fontId="0" fillId="0" borderId="6" xfId="0" applyBorder="1" applyAlignment="1">
      <alignment horizontal="center"/>
    </xf>
    <xf numFmtId="164" fontId="8" fillId="0" borderId="0" xfId="1" applyNumberFormat="1" applyFont="1" applyBorder="1"/>
    <xf numFmtId="0" fontId="3" fillId="0" borderId="0" xfId="0" applyFont="1"/>
    <xf numFmtId="0" fontId="2" fillId="5" borderId="0" xfId="0" applyFont="1" applyFill="1" applyAlignment="1"/>
    <xf numFmtId="0" fontId="0" fillId="5" borderId="0" xfId="0" applyFill="1" applyAlignment="1">
      <alignment horizontal="center"/>
    </xf>
    <xf numFmtId="164" fontId="8" fillId="5" borderId="0" xfId="1" applyNumberFormat="1" applyFont="1" applyFill="1" applyBorder="1"/>
    <xf numFmtId="164" fontId="8" fillId="5" borderId="0" xfId="1" applyNumberFormat="1" applyFont="1" applyFill="1"/>
    <xf numFmtId="37" fontId="0" fillId="5" borderId="0" xfId="0" applyNumberFormat="1" applyFill="1"/>
    <xf numFmtId="0" fontId="18" fillId="0" borderId="0" xfId="0" applyFont="1" applyFill="1" applyAlignment="1">
      <alignment horizontal="center"/>
    </xf>
    <xf numFmtId="0" fontId="3" fillId="0" borderId="20" xfId="0" applyFont="1" applyBorder="1" applyAlignment="1">
      <alignment horizontal="centerContinuous"/>
    </xf>
    <xf numFmtId="37" fontId="0" fillId="0" borderId="20" xfId="0" applyNumberFormat="1" applyBorder="1" applyAlignment="1">
      <alignment horizontal="center"/>
    </xf>
    <xf numFmtId="0" fontId="4" fillId="0" borderId="20" xfId="0" applyFont="1" applyBorder="1" applyAlignment="1">
      <alignment horizontal="center"/>
    </xf>
    <xf numFmtId="0" fontId="4" fillId="0" borderId="0" xfId="0" applyFont="1" applyBorder="1" applyAlignment="1">
      <alignment horizontal="center"/>
    </xf>
    <xf numFmtId="44" fontId="4" fillId="0" borderId="0" xfId="2" applyFont="1" applyBorder="1" applyAlignment="1">
      <alignment horizontal="center"/>
    </xf>
    <xf numFmtId="167" fontId="4" fillId="0" borderId="0" xfId="0" applyNumberFormat="1" applyFont="1" applyBorder="1" applyAlignment="1">
      <alignment horizontal="center"/>
    </xf>
    <xf numFmtId="37" fontId="0" fillId="0" borderId="0" xfId="0" applyNumberFormat="1" applyFill="1"/>
    <xf numFmtId="37" fontId="0" fillId="0" borderId="0" xfId="0" applyNumberFormat="1" applyAlignment="1">
      <alignment horizontal="center"/>
    </xf>
    <xf numFmtId="5" fontId="0" fillId="0" borderId="0" xfId="0" applyNumberFormat="1" applyBorder="1"/>
    <xf numFmtId="0" fontId="0" fillId="0" borderId="0" xfId="0" applyAlignment="1">
      <alignment wrapText="1"/>
    </xf>
    <xf numFmtId="0" fontId="14" fillId="0" borderId="0" xfId="0" applyFont="1" applyAlignment="1">
      <alignment horizontal="right"/>
    </xf>
    <xf numFmtId="5" fontId="0" fillId="0" borderId="0" xfId="0" applyNumberFormat="1" applyBorder="1" applyAlignment="1">
      <alignment vertical="center"/>
    </xf>
    <xf numFmtId="5" fontId="0" fillId="0" borderId="2" xfId="0" applyNumberFormat="1" applyFill="1" applyBorder="1"/>
    <xf numFmtId="5" fontId="4" fillId="0" borderId="21" xfId="0" applyNumberFormat="1" applyFont="1" applyFill="1" applyBorder="1"/>
    <xf numFmtId="167" fontId="0" fillId="0" borderId="21" xfId="0" applyNumberFormat="1" applyBorder="1"/>
    <xf numFmtId="43" fontId="5" fillId="0" borderId="0" xfId="1" applyFont="1" applyAlignment="1">
      <alignment horizontal="center"/>
    </xf>
    <xf numFmtId="7" fontId="3" fillId="0" borderId="0" xfId="0" applyNumberFormat="1" applyFont="1" applyFill="1" applyAlignment="1">
      <alignment horizontal="center"/>
    </xf>
    <xf numFmtId="10" fontId="3" fillId="0" borderId="0" xfId="3" applyNumberFormat="1" applyFont="1"/>
    <xf numFmtId="0" fontId="3" fillId="0" borderId="0" xfId="0" applyFont="1" applyAlignment="1">
      <alignment horizontal="right"/>
    </xf>
    <xf numFmtId="37" fontId="0" fillId="0" borderId="0" xfId="0" applyNumberFormat="1" applyFill="1" applyAlignment="1">
      <alignment horizontal="center"/>
    </xf>
    <xf numFmtId="37" fontId="0" fillId="0" borderId="0" xfId="0" applyNumberFormat="1" applyBorder="1" applyAlignment="1">
      <alignment horizontal="center"/>
    </xf>
    <xf numFmtId="0" fontId="0" fillId="0" borderId="0" xfId="0" applyFill="1" applyBorder="1"/>
    <xf numFmtId="5" fontId="0" fillId="0" borderId="2" xfId="0" applyNumberFormat="1" applyFont="1" applyFill="1" applyBorder="1"/>
    <xf numFmtId="13" fontId="0" fillId="0" borderId="0" xfId="0" applyNumberFormat="1" applyFill="1" applyBorder="1"/>
    <xf numFmtId="5" fontId="4" fillId="0" borderId="23" xfId="0" applyNumberFormat="1" applyFont="1" applyBorder="1"/>
    <xf numFmtId="0" fontId="0" fillId="0" borderId="0" xfId="0" applyFill="1" applyBorder="1" applyAlignment="1"/>
    <xf numFmtId="0" fontId="11" fillId="0" borderId="0" xfId="0" applyFont="1"/>
    <xf numFmtId="0" fontId="25" fillId="0" borderId="0" xfId="0" applyFont="1"/>
    <xf numFmtId="38" fontId="0" fillId="0" borderId="0" xfId="0" applyNumberFormat="1" applyBorder="1"/>
    <xf numFmtId="165" fontId="28" fillId="0" borderId="0" xfId="1" applyNumberFormat="1" applyFont="1"/>
    <xf numFmtId="0" fontId="29" fillId="0" borderId="0" xfId="0" applyFont="1"/>
    <xf numFmtId="0" fontId="30" fillId="0" borderId="0" xfId="0" applyFont="1"/>
    <xf numFmtId="0" fontId="31" fillId="0" borderId="0" xfId="0" applyFont="1"/>
    <xf numFmtId="5" fontId="31" fillId="0" borderId="23" xfId="0" applyNumberFormat="1" applyFont="1" applyFill="1" applyBorder="1"/>
    <xf numFmtId="165" fontId="31" fillId="0" borderId="0" xfId="1" applyNumberFormat="1" applyFont="1" applyAlignment="1">
      <alignment horizontal="center"/>
    </xf>
    <xf numFmtId="0" fontId="31" fillId="0" borderId="0" xfId="0" applyFont="1" applyFill="1"/>
    <xf numFmtId="37" fontId="31" fillId="0" borderId="6" xfId="0" applyNumberFormat="1" applyFont="1" applyFill="1" applyBorder="1"/>
    <xf numFmtId="170" fontId="32" fillId="0" borderId="0" xfId="0" applyNumberFormat="1" applyFont="1" applyFill="1" applyAlignment="1" applyProtection="1">
      <alignment horizontal="left"/>
    </xf>
    <xf numFmtId="170" fontId="31" fillId="0" borderId="0" xfId="0" applyNumberFormat="1" applyFont="1" applyFill="1" applyAlignment="1" applyProtection="1">
      <alignment horizontal="left"/>
    </xf>
    <xf numFmtId="37" fontId="31" fillId="0" borderId="0" xfId="0" applyNumberFormat="1" applyFont="1" applyFill="1"/>
    <xf numFmtId="9" fontId="32" fillId="0" borderId="0" xfId="0" applyNumberFormat="1" applyFont="1" applyFill="1" applyAlignment="1"/>
    <xf numFmtId="0" fontId="31" fillId="0" borderId="0" xfId="0" applyFont="1" applyFill="1" applyAlignment="1">
      <alignment horizontal="center"/>
    </xf>
    <xf numFmtId="0" fontId="31" fillId="0" borderId="0" xfId="0" applyFont="1" applyAlignment="1">
      <alignment horizontal="center"/>
    </xf>
    <xf numFmtId="0" fontId="31" fillId="0" borderId="0" xfId="0" applyFont="1" applyAlignment="1">
      <alignment horizontal="centerContinuous"/>
    </xf>
    <xf numFmtId="0" fontId="33" fillId="0" borderId="0" xfId="0" applyFont="1" applyAlignment="1">
      <alignment horizontal="centerContinuous"/>
    </xf>
    <xf numFmtId="0" fontId="31" fillId="8" borderId="0" xfId="0" applyFont="1" applyFill="1" applyAlignment="1">
      <alignment horizontal="centerContinuous"/>
    </xf>
    <xf numFmtId="0" fontId="34" fillId="8" borderId="0" xfId="0" applyFont="1" applyFill="1" applyAlignment="1">
      <alignment horizontal="centerContinuous"/>
    </xf>
    <xf numFmtId="5" fontId="36" fillId="0" borderId="0" xfId="0" applyNumberFormat="1" applyFont="1"/>
    <xf numFmtId="0" fontId="36" fillId="0" borderId="0" xfId="0" applyFont="1" applyAlignment="1">
      <alignment horizontal="right"/>
    </xf>
    <xf numFmtId="0" fontId="34" fillId="0" borderId="0" xfId="0" applyFont="1" applyFill="1"/>
    <xf numFmtId="0" fontId="37" fillId="0" borderId="0" xfId="0" applyFont="1" applyFill="1"/>
    <xf numFmtId="0" fontId="37" fillId="8" borderId="0" xfId="0" applyFont="1" applyFill="1" applyAlignment="1">
      <alignment horizontal="centerContinuous"/>
    </xf>
    <xf numFmtId="0" fontId="38" fillId="0" borderId="0" xfId="0" applyFont="1"/>
    <xf numFmtId="0" fontId="33" fillId="0" borderId="0" xfId="0" applyFont="1"/>
    <xf numFmtId="0" fontId="40" fillId="0" borderId="0" xfId="0" applyFont="1"/>
    <xf numFmtId="171" fontId="0" fillId="0" borderId="0" xfId="0" applyNumberFormat="1"/>
    <xf numFmtId="5" fontId="21" fillId="0" borderId="0" xfId="0" applyNumberFormat="1" applyFont="1"/>
    <xf numFmtId="5" fontId="31" fillId="0" borderId="0" xfId="0" applyNumberFormat="1" applyFont="1"/>
    <xf numFmtId="5" fontId="31" fillId="0" borderId="23" xfId="0" applyNumberFormat="1" applyFont="1" applyBorder="1"/>
    <xf numFmtId="37" fontId="31" fillId="0" borderId="6" xfId="0" applyNumberFormat="1" applyFont="1" applyBorder="1"/>
    <xf numFmtId="37" fontId="0" fillId="0" borderId="0" xfId="0" applyNumberFormat="1" applyBorder="1"/>
    <xf numFmtId="37" fontId="22" fillId="0" borderId="0" xfId="1" applyNumberFormat="1" applyFont="1" applyFill="1" applyBorder="1"/>
    <xf numFmtId="5" fontId="21" fillId="0" borderId="20" xfId="0" applyNumberFormat="1" applyFont="1" applyFill="1" applyBorder="1"/>
    <xf numFmtId="5" fontId="0" fillId="0" borderId="0" xfId="0" applyNumberFormat="1" applyFont="1" applyFill="1" applyBorder="1"/>
    <xf numFmtId="44" fontId="0" fillId="0" borderId="0" xfId="0" applyNumberFormat="1"/>
    <xf numFmtId="37" fontId="0" fillId="0" borderId="15" xfId="1" applyNumberFormat="1" applyFont="1" applyFill="1" applyBorder="1"/>
    <xf numFmtId="37" fontId="0" fillId="0" borderId="14" xfId="1" applyNumberFormat="1" applyFont="1" applyFill="1" applyBorder="1"/>
    <xf numFmtId="37" fontId="0" fillId="0" borderId="13" xfId="1" applyNumberFormat="1" applyFont="1" applyFill="1" applyBorder="1"/>
    <xf numFmtId="165" fontId="0" fillId="0" borderId="0" xfId="1" applyNumberFormat="1" applyFont="1" applyFill="1"/>
    <xf numFmtId="44" fontId="0" fillId="0" borderId="0" xfId="2" applyFont="1"/>
    <xf numFmtId="9" fontId="0" fillId="0" borderId="0" xfId="0" applyNumberFormat="1"/>
    <xf numFmtId="165" fontId="0" fillId="0" borderId="0" xfId="1" applyNumberFormat="1" applyFont="1" applyFill="1" applyBorder="1"/>
    <xf numFmtId="0" fontId="42" fillId="0" borderId="0" xfId="0" applyFont="1"/>
    <xf numFmtId="0" fontId="43" fillId="3" borderId="0" xfId="0" applyFont="1" applyFill="1" applyAlignment="1">
      <alignment horizontal="centerContinuous"/>
    </xf>
    <xf numFmtId="0" fontId="44" fillId="0" borderId="0" xfId="0" applyFont="1" applyFill="1"/>
    <xf numFmtId="43" fontId="0" fillId="0" borderId="0" xfId="1" applyNumberFormat="1" applyFont="1"/>
    <xf numFmtId="5" fontId="0" fillId="0" borderId="0" xfId="1" applyNumberFormat="1" applyFont="1"/>
    <xf numFmtId="165" fontId="0" fillId="0" borderId="6" xfId="1" applyNumberFormat="1" applyFont="1" applyBorder="1"/>
    <xf numFmtId="5" fontId="0" fillId="0" borderId="6" xfId="1" applyNumberFormat="1" applyFont="1" applyBorder="1"/>
    <xf numFmtId="165" fontId="3" fillId="0" borderId="0" xfId="1" applyNumberFormat="1" applyFont="1"/>
    <xf numFmtId="5" fontId="0" fillId="0" borderId="0" xfId="1" applyNumberFormat="1" applyFont="1" applyBorder="1"/>
    <xf numFmtId="0" fontId="18" fillId="0" borderId="0" xfId="0" applyFont="1"/>
    <xf numFmtId="5" fontId="0" fillId="0" borderId="0" xfId="1" applyNumberFormat="1" applyFont="1" applyAlignment="1">
      <alignment horizontal="center"/>
    </xf>
    <xf numFmtId="10" fontId="0" fillId="0" borderId="0" xfId="3" applyNumberFormat="1" applyFont="1"/>
    <xf numFmtId="5" fontId="0" fillId="0" borderId="23" xfId="1" applyNumberFormat="1" applyFont="1" applyBorder="1"/>
    <xf numFmtId="5" fontId="0" fillId="11" borderId="23" xfId="1" applyNumberFormat="1" applyFont="1" applyFill="1" applyBorder="1"/>
    <xf numFmtId="165" fontId="7" fillId="0" borderId="0" xfId="1" applyNumberFormat="1" applyFont="1" applyAlignment="1">
      <alignment horizontal="right"/>
    </xf>
    <xf numFmtId="165" fontId="0" fillId="12" borderId="0" xfId="1" applyNumberFormat="1" applyFont="1" applyFill="1"/>
    <xf numFmtId="165" fontId="0" fillId="0" borderId="0" xfId="1" applyNumberFormat="1" applyFont="1" applyAlignment="1">
      <alignment horizontal="right"/>
    </xf>
    <xf numFmtId="7" fontId="0" fillId="0" borderId="0" xfId="0" applyNumberFormat="1"/>
    <xf numFmtId="165" fontId="0" fillId="0" borderId="6" xfId="0" applyNumberFormat="1" applyBorder="1"/>
    <xf numFmtId="0" fontId="0" fillId="0" borderId="27" xfId="0" applyBorder="1"/>
    <xf numFmtId="0" fontId="0" fillId="0" borderId="28" xfId="0" applyBorder="1"/>
    <xf numFmtId="165" fontId="0" fillId="0" borderId="28" xfId="0" applyNumberFormat="1" applyFont="1" applyBorder="1"/>
    <xf numFmtId="165" fontId="0" fillId="0" borderId="29" xfId="0" applyNumberFormat="1" applyFont="1" applyBorder="1"/>
    <xf numFmtId="37" fontId="0" fillId="0" borderId="30" xfId="0" applyNumberFormat="1" applyBorder="1"/>
    <xf numFmtId="37" fontId="0" fillId="0" borderId="0" xfId="0" applyNumberFormat="1" applyBorder="1" applyAlignment="1">
      <alignment horizontal="right"/>
    </xf>
    <xf numFmtId="165" fontId="0" fillId="0" borderId="31" xfId="1" applyNumberFormat="1" applyFont="1" applyBorder="1"/>
    <xf numFmtId="165" fontId="0" fillId="0" borderId="32" xfId="0" applyNumberFormat="1" applyBorder="1"/>
    <xf numFmtId="9" fontId="0" fillId="0" borderId="0" xfId="3" applyFont="1" applyBorder="1"/>
    <xf numFmtId="9" fontId="0" fillId="0" borderId="31" xfId="3" applyFont="1" applyBorder="1"/>
    <xf numFmtId="37" fontId="0" fillId="0" borderId="33" xfId="0" applyNumberFormat="1" applyBorder="1"/>
    <xf numFmtId="37" fontId="0" fillId="0" borderId="34" xfId="0" applyNumberFormat="1" applyBorder="1"/>
    <xf numFmtId="165" fontId="0" fillId="0" borderId="34" xfId="0" applyNumberFormat="1" applyFont="1" applyBorder="1"/>
    <xf numFmtId="165" fontId="0" fillId="0" borderId="35" xfId="0" applyNumberFormat="1" applyFont="1" applyBorder="1"/>
    <xf numFmtId="5" fontId="0" fillId="0" borderId="20" xfId="1" applyNumberFormat="1" applyFont="1" applyBorder="1"/>
    <xf numFmtId="165" fontId="45" fillId="0" borderId="0" xfId="1" applyNumberFormat="1" applyFont="1"/>
    <xf numFmtId="1" fontId="45" fillId="0" borderId="0" xfId="1" applyNumberFormat="1" applyFont="1"/>
    <xf numFmtId="0" fontId="46" fillId="5" borderId="0" xfId="0" applyFont="1" applyFill="1"/>
    <xf numFmtId="0" fontId="47" fillId="5" borderId="0" xfId="0" applyFont="1" applyFill="1"/>
    <xf numFmtId="17" fontId="16" fillId="5" borderId="0" xfId="0" applyNumberFormat="1" applyFont="1" applyFill="1" applyAlignment="1">
      <alignment horizontal="center"/>
    </xf>
    <xf numFmtId="0" fontId="48" fillId="11" borderId="36" xfId="0" applyFont="1" applyFill="1" applyBorder="1" applyAlignment="1">
      <alignment horizontal="center"/>
    </xf>
    <xf numFmtId="0" fontId="49" fillId="0" borderId="0" xfId="0" applyFont="1"/>
    <xf numFmtId="17" fontId="4" fillId="0" borderId="0" xfId="0" applyNumberFormat="1" applyFont="1" applyFill="1" applyAlignment="1">
      <alignment horizontal="left"/>
    </xf>
    <xf numFmtId="17" fontId="4" fillId="4" borderId="37" xfId="0" applyNumberFormat="1" applyFont="1" applyFill="1" applyBorder="1" applyAlignment="1">
      <alignment horizontal="center"/>
    </xf>
    <xf numFmtId="37" fontId="0" fillId="4" borderId="37" xfId="0" applyNumberFormat="1" applyFill="1" applyBorder="1"/>
    <xf numFmtId="165" fontId="19" fillId="4" borderId="37" xfId="1" applyNumberFormat="1" applyFont="1" applyFill="1" applyBorder="1"/>
    <xf numFmtId="9" fontId="19" fillId="4" borderId="37" xfId="0" applyNumberFormat="1" applyFont="1" applyFill="1" applyBorder="1"/>
    <xf numFmtId="165" fontId="0" fillId="4" borderId="37" xfId="0" applyNumberFormat="1" applyFill="1" applyBorder="1"/>
    <xf numFmtId="165" fontId="0" fillId="4" borderId="38" xfId="0" applyNumberFormat="1" applyFill="1" applyBorder="1"/>
    <xf numFmtId="165" fontId="0" fillId="0" borderId="0" xfId="0" applyNumberFormat="1" applyFill="1" applyBorder="1"/>
    <xf numFmtId="0" fontId="0" fillId="4" borderId="37" xfId="0" applyFill="1" applyBorder="1"/>
    <xf numFmtId="165" fontId="0" fillId="4" borderId="37" xfId="1" applyNumberFormat="1" applyFont="1" applyFill="1" applyBorder="1"/>
    <xf numFmtId="165" fontId="0" fillId="4" borderId="38" xfId="1" applyNumberFormat="1" applyFont="1" applyFill="1" applyBorder="1"/>
    <xf numFmtId="7" fontId="19" fillId="4" borderId="37" xfId="1" applyNumberFormat="1" applyFont="1" applyFill="1" applyBorder="1"/>
    <xf numFmtId="44" fontId="19" fillId="4" borderId="37" xfId="1" applyNumberFormat="1" applyFont="1" applyFill="1" applyBorder="1"/>
    <xf numFmtId="165" fontId="50" fillId="0" borderId="0" xfId="1" applyNumberFormat="1" applyFont="1" applyAlignment="1">
      <alignment horizontal="right"/>
    </xf>
    <xf numFmtId="5" fontId="0" fillId="4" borderId="37" xfId="1" applyNumberFormat="1" applyFont="1" applyFill="1" applyBorder="1"/>
    <xf numFmtId="43" fontId="50" fillId="0" borderId="0" xfId="1" applyNumberFormat="1" applyFont="1"/>
    <xf numFmtId="5" fontId="0" fillId="4" borderId="38" xfId="1" applyNumberFormat="1" applyFont="1" applyFill="1" applyBorder="1"/>
    <xf numFmtId="165" fontId="3" fillId="4" borderId="37" xfId="1" applyNumberFormat="1" applyFont="1" applyFill="1" applyBorder="1"/>
    <xf numFmtId="5" fontId="0" fillId="4" borderId="39" xfId="1" applyNumberFormat="1" applyFont="1" applyFill="1" applyBorder="1"/>
    <xf numFmtId="174" fontId="0" fillId="0" borderId="0" xfId="3" applyNumberFormat="1" applyFont="1"/>
    <xf numFmtId="174" fontId="0" fillId="4" borderId="37" xfId="3" applyNumberFormat="1" applyFont="1" applyFill="1" applyBorder="1"/>
    <xf numFmtId="165" fontId="0" fillId="0" borderId="23" xfId="1" applyNumberFormat="1" applyFont="1" applyBorder="1"/>
    <xf numFmtId="165" fontId="0" fillId="4" borderId="40" xfId="1" applyNumberFormat="1" applyFont="1" applyFill="1" applyBorder="1"/>
    <xf numFmtId="5" fontId="0" fillId="0" borderId="0" xfId="1" applyNumberFormat="1" applyFont="1" applyFill="1" applyBorder="1"/>
    <xf numFmtId="165" fontId="49" fillId="13" borderId="0" xfId="1" applyNumberFormat="1" applyFont="1" applyFill="1"/>
    <xf numFmtId="171" fontId="51" fillId="0" borderId="0" xfId="0" applyNumberFormat="1" applyFont="1"/>
    <xf numFmtId="165" fontId="0" fillId="0" borderId="0" xfId="0" applyNumberFormat="1" applyBorder="1"/>
    <xf numFmtId="10" fontId="32" fillId="0" borderId="41" xfId="0" applyNumberFormat="1" applyFont="1" applyFill="1" applyBorder="1"/>
    <xf numFmtId="0" fontId="32" fillId="0" borderId="24" xfId="0" applyFont="1" applyFill="1" applyBorder="1"/>
    <xf numFmtId="9" fontId="32" fillId="0" borderId="24" xfId="0" applyNumberFormat="1" applyFont="1" applyFill="1" applyBorder="1"/>
    <xf numFmtId="0" fontId="32" fillId="0" borderId="42" xfId="0" applyNumberFormat="1" applyFont="1" applyFill="1" applyBorder="1" applyAlignment="1"/>
    <xf numFmtId="0" fontId="32" fillId="0" borderId="0" xfId="0" applyNumberFormat="1" applyFont="1" applyFill="1" applyBorder="1" applyAlignment="1">
      <alignment horizontal="center"/>
    </xf>
    <xf numFmtId="10" fontId="32" fillId="0" borderId="43" xfId="0" applyNumberFormat="1" applyFont="1" applyFill="1" applyBorder="1"/>
    <xf numFmtId="10" fontId="32" fillId="0" borderId="0" xfId="0" applyNumberFormat="1" applyFont="1" applyFill="1" applyBorder="1"/>
    <xf numFmtId="0" fontId="32" fillId="0" borderId="44" xfId="0" applyNumberFormat="1" applyFont="1" applyFill="1" applyBorder="1" applyAlignment="1"/>
    <xf numFmtId="0" fontId="32" fillId="0" borderId="43" xfId="0" applyFont="1" applyFill="1" applyBorder="1"/>
    <xf numFmtId="0" fontId="32" fillId="0" borderId="0" xfId="0" applyFont="1" applyFill="1" applyBorder="1"/>
    <xf numFmtId="169" fontId="54" fillId="0" borderId="45" xfId="0" applyNumberFormat="1" applyFont="1" applyFill="1" applyBorder="1"/>
    <xf numFmtId="0" fontId="32" fillId="0" borderId="6" xfId="0" applyFont="1" applyFill="1" applyBorder="1"/>
    <xf numFmtId="9" fontId="32" fillId="0" borderId="6" xfId="0" applyNumberFormat="1" applyFont="1" applyFill="1" applyBorder="1"/>
    <xf numFmtId="0" fontId="32" fillId="0" borderId="45" xfId="0" applyFont="1" applyFill="1" applyBorder="1"/>
    <xf numFmtId="0" fontId="54" fillId="0" borderId="46" xfId="0" applyFont="1" applyFill="1" applyBorder="1" applyAlignment="1">
      <alignment horizontal="left"/>
    </xf>
    <xf numFmtId="0" fontId="32" fillId="12" borderId="0" xfId="0" applyFont="1" applyFill="1" applyBorder="1"/>
    <xf numFmtId="10" fontId="32" fillId="12" borderId="41" xfId="0" applyNumberFormat="1" applyFont="1" applyFill="1" applyBorder="1"/>
    <xf numFmtId="0" fontId="32" fillId="12" borderId="24" xfId="0" applyFont="1" applyFill="1" applyBorder="1"/>
    <xf numFmtId="9" fontId="32" fillId="12" borderId="24" xfId="0" applyNumberFormat="1" applyFont="1" applyFill="1" applyBorder="1"/>
    <xf numFmtId="0" fontId="32" fillId="12" borderId="42" xfId="0" applyNumberFormat="1" applyFont="1" applyFill="1" applyBorder="1" applyAlignment="1"/>
    <xf numFmtId="10" fontId="32" fillId="12" borderId="43" xfId="0" applyNumberFormat="1" applyFont="1" applyFill="1" applyBorder="1"/>
    <xf numFmtId="10" fontId="32" fillId="12" borderId="0" xfId="0" applyNumberFormat="1" applyFont="1" applyFill="1" applyBorder="1"/>
    <xf numFmtId="0" fontId="32" fillId="12" borderId="44" xfId="0" applyNumberFormat="1" applyFont="1" applyFill="1" applyBorder="1" applyAlignment="1"/>
    <xf numFmtId="0" fontId="32" fillId="12" borderId="43" xfId="0" applyFont="1" applyFill="1" applyBorder="1"/>
    <xf numFmtId="10" fontId="54" fillId="12" borderId="45" xfId="0" applyNumberFormat="1" applyFont="1" applyFill="1" applyBorder="1"/>
    <xf numFmtId="0" fontId="32" fillId="12" borderId="6" xfId="0" applyFont="1" applyFill="1" applyBorder="1"/>
    <xf numFmtId="9" fontId="32" fillId="12" borderId="6" xfId="0" applyNumberFormat="1" applyFont="1" applyFill="1" applyBorder="1"/>
    <xf numFmtId="0" fontId="32" fillId="12" borderId="45" xfId="0" applyFont="1" applyFill="1" applyBorder="1"/>
    <xf numFmtId="0" fontId="54" fillId="12" borderId="46" xfId="0" applyFont="1" applyFill="1" applyBorder="1" applyAlignment="1">
      <alignment horizontal="left"/>
    </xf>
    <xf numFmtId="172" fontId="32" fillId="0" borderId="41" xfId="0" applyNumberFormat="1" applyFont="1" applyFill="1" applyBorder="1" applyAlignment="1" applyProtection="1">
      <protection locked="0"/>
    </xf>
    <xf numFmtId="0" fontId="32" fillId="0" borderId="20" xfId="0" applyNumberFormat="1" applyFont="1" applyFill="1" applyBorder="1" applyAlignment="1"/>
    <xf numFmtId="0" fontId="32" fillId="0" borderId="20" xfId="0" applyNumberFormat="1" applyFont="1" applyFill="1" applyBorder="1" applyAlignment="1">
      <alignment horizontal="left"/>
    </xf>
    <xf numFmtId="0" fontId="32" fillId="0" borderId="42" xfId="0" applyNumberFormat="1" applyFont="1" applyFill="1" applyBorder="1" applyAlignment="1">
      <alignment horizontal="center"/>
    </xf>
    <xf numFmtId="172" fontId="32" fillId="0" borderId="43" xfId="0" applyNumberFormat="1" applyFont="1" applyFill="1" applyBorder="1" applyAlignment="1"/>
    <xf numFmtId="9" fontId="32" fillId="0" borderId="0" xfId="0" applyNumberFormat="1" applyFont="1" applyFill="1" applyBorder="1" applyAlignment="1"/>
    <xf numFmtId="0" fontId="32" fillId="0" borderId="0" xfId="0" applyNumberFormat="1" applyFont="1" applyFill="1" applyBorder="1" applyAlignment="1"/>
    <xf numFmtId="0" fontId="32" fillId="0" borderId="0" xfId="0" applyNumberFormat="1" applyFont="1" applyFill="1" applyBorder="1" applyAlignment="1">
      <alignment horizontal="left"/>
    </xf>
    <xf numFmtId="0" fontId="32" fillId="0" borderId="44" xfId="0" applyNumberFormat="1" applyFont="1" applyFill="1" applyBorder="1" applyAlignment="1">
      <alignment horizontal="center"/>
    </xf>
    <xf numFmtId="10" fontId="54" fillId="0" borderId="45" xfId="0" applyNumberFormat="1" applyFont="1" applyFill="1" applyBorder="1"/>
    <xf numFmtId="172" fontId="32" fillId="0" borderId="47" xfId="0" applyNumberFormat="1" applyFont="1" applyFill="1" applyBorder="1" applyAlignment="1"/>
    <xf numFmtId="172" fontId="32" fillId="0" borderId="0" xfId="0" applyNumberFormat="1" applyFont="1" applyFill="1" applyBorder="1" applyAlignment="1"/>
    <xf numFmtId="172" fontId="55" fillId="0" borderId="43" xfId="0" applyNumberFormat="1" applyFont="1" applyFill="1" applyBorder="1" applyAlignment="1"/>
    <xf numFmtId="0" fontId="32" fillId="0" borderId="0" xfId="0" applyNumberFormat="1" applyFont="1" applyFill="1" applyAlignment="1">
      <alignment horizontal="center"/>
    </xf>
    <xf numFmtId="0" fontId="32" fillId="0" borderId="46" xfId="0" applyFont="1" applyFill="1" applyBorder="1"/>
    <xf numFmtId="0" fontId="32" fillId="0" borderId="20" xfId="0" applyFont="1" applyFill="1" applyBorder="1"/>
    <xf numFmtId="0" fontId="54" fillId="0" borderId="20" xfId="0" applyNumberFormat="1" applyFont="1" applyFill="1" applyBorder="1" applyAlignment="1">
      <alignment horizontal="center"/>
    </xf>
    <xf numFmtId="0" fontId="54" fillId="0" borderId="20" xfId="0" applyFont="1" applyFill="1" applyBorder="1" applyAlignment="1">
      <alignment horizontal="center"/>
    </xf>
    <xf numFmtId="0" fontId="32" fillId="0" borderId="0" xfId="0" applyFont="1" applyFill="1"/>
    <xf numFmtId="0" fontId="54" fillId="0" borderId="0" xfId="0" applyNumberFormat="1" applyFont="1" applyFill="1" applyAlignment="1">
      <alignment horizontal="center"/>
    </xf>
    <xf numFmtId="0" fontId="54" fillId="0" borderId="0" xfId="0" applyFont="1" applyFill="1" applyAlignment="1">
      <alignment horizontal="center"/>
    </xf>
    <xf numFmtId="0" fontId="32" fillId="0" borderId="0" xfId="0" applyFont="1" applyFill="1" applyAlignment="1">
      <alignment horizontal="centerContinuous"/>
    </xf>
    <xf numFmtId="0" fontId="56" fillId="0" borderId="0" xfId="0" applyFont="1" applyFill="1" applyAlignment="1">
      <alignment horizontal="centerContinuous"/>
    </xf>
    <xf numFmtId="0" fontId="54" fillId="0" borderId="0" xfId="0" applyFont="1" applyFill="1" applyAlignment="1">
      <alignment horizontal="centerContinuous"/>
    </xf>
    <xf numFmtId="0" fontId="57" fillId="0" borderId="41" xfId="0" applyFont="1" applyFill="1" applyBorder="1" applyAlignment="1">
      <alignment horizontal="centerContinuous"/>
    </xf>
    <xf numFmtId="0" fontId="57" fillId="0" borderId="24" xfId="0" applyFont="1" applyFill="1" applyBorder="1" applyAlignment="1">
      <alignment horizontal="centerContinuous"/>
    </xf>
    <xf numFmtId="0" fontId="57" fillId="0" borderId="48" xfId="0" applyFont="1" applyFill="1" applyBorder="1" applyAlignment="1">
      <alignment horizontal="centerContinuous"/>
    </xf>
    <xf numFmtId="10" fontId="0" fillId="4" borderId="37" xfId="3" applyNumberFormat="1" applyFont="1" applyFill="1" applyBorder="1"/>
    <xf numFmtId="165" fontId="3" fillId="0" borderId="0" xfId="1" applyNumberFormat="1" applyFont="1" applyFill="1"/>
    <xf numFmtId="37" fontId="59" fillId="0" borderId="0" xfId="0" applyNumberFormat="1" applyFont="1" applyFill="1" applyAlignment="1">
      <alignment horizontal="center"/>
    </xf>
    <xf numFmtId="37" fontId="59" fillId="0" borderId="0" xfId="0" applyNumberFormat="1" applyFont="1" applyFill="1"/>
    <xf numFmtId="7" fontId="59" fillId="0" borderId="0" xfId="0" applyNumberFormat="1" applyFont="1" applyFill="1"/>
    <xf numFmtId="0" fontId="59" fillId="0" borderId="0" xfId="0" applyFont="1"/>
    <xf numFmtId="5" fontId="59" fillId="0" borderId="0" xfId="0" applyNumberFormat="1" applyFont="1" applyFill="1"/>
    <xf numFmtId="165" fontId="59" fillId="0" borderId="0" xfId="1" applyNumberFormat="1" applyFont="1" applyFill="1"/>
    <xf numFmtId="44" fontId="59" fillId="0" borderId="0" xfId="0" applyNumberFormat="1" applyFont="1" applyFill="1"/>
    <xf numFmtId="165" fontId="59" fillId="0" borderId="0" xfId="0" applyNumberFormat="1" applyFont="1" applyFill="1"/>
    <xf numFmtId="0" fontId="59" fillId="0" borderId="0" xfId="0" applyFont="1" applyFill="1"/>
    <xf numFmtId="165" fontId="58" fillId="0" borderId="0" xfId="1" applyNumberFormat="1" applyFont="1" applyFill="1"/>
    <xf numFmtId="5" fontId="59" fillId="0" borderId="0" xfId="0" applyNumberFormat="1" applyFont="1" applyFill="1" applyBorder="1"/>
    <xf numFmtId="43" fontId="59" fillId="0" borderId="0" xfId="1" applyNumberFormat="1" applyFont="1" applyFill="1"/>
    <xf numFmtId="5" fontId="59" fillId="7" borderId="0" xfId="0" applyNumberFormat="1" applyFont="1" applyFill="1" applyBorder="1"/>
    <xf numFmtId="0" fontId="59" fillId="7" borderId="27" xfId="0" applyFont="1" applyFill="1" applyBorder="1"/>
    <xf numFmtId="0" fontId="0" fillId="7" borderId="28" xfId="0" applyFill="1" applyBorder="1"/>
    <xf numFmtId="0" fontId="0" fillId="7" borderId="29" xfId="0" applyFill="1" applyBorder="1"/>
    <xf numFmtId="0" fontId="59" fillId="7" borderId="30" xfId="0" applyFont="1" applyFill="1" applyBorder="1"/>
    <xf numFmtId="0" fontId="0" fillId="7" borderId="0" xfId="0" applyFill="1" applyBorder="1"/>
    <xf numFmtId="0" fontId="0" fillId="7" borderId="31" xfId="0" applyFill="1" applyBorder="1"/>
    <xf numFmtId="37" fontId="59" fillId="7" borderId="30" xfId="0" applyNumberFormat="1" applyFont="1" applyFill="1" applyBorder="1" applyAlignment="1">
      <alignment horizontal="center"/>
    </xf>
    <xf numFmtId="37" fontId="59" fillId="7" borderId="30" xfId="0" applyNumberFormat="1" applyFont="1" applyFill="1" applyBorder="1"/>
    <xf numFmtId="7" fontId="59" fillId="7" borderId="30" xfId="0" applyNumberFormat="1" applyFont="1" applyFill="1" applyBorder="1"/>
    <xf numFmtId="0" fontId="59" fillId="7" borderId="0" xfId="0" applyFont="1" applyFill="1" applyBorder="1"/>
    <xf numFmtId="0" fontId="59" fillId="7" borderId="31" xfId="0" applyFont="1" applyFill="1" applyBorder="1"/>
    <xf numFmtId="5" fontId="59" fillId="7" borderId="30" xfId="0" applyNumberFormat="1" applyFont="1" applyFill="1" applyBorder="1"/>
    <xf numFmtId="5" fontId="59" fillId="7" borderId="31" xfId="0" applyNumberFormat="1" applyFont="1" applyFill="1" applyBorder="1"/>
    <xf numFmtId="9" fontId="59" fillId="7" borderId="0" xfId="3" applyFont="1" applyFill="1" applyBorder="1"/>
    <xf numFmtId="9" fontId="59" fillId="7" borderId="31" xfId="3" applyFont="1" applyFill="1" applyBorder="1"/>
    <xf numFmtId="165" fontId="59" fillId="7" borderId="30" xfId="1" applyNumberFormat="1" applyFont="1" applyFill="1" applyBorder="1"/>
    <xf numFmtId="165" fontId="59" fillId="7" borderId="30" xfId="0" applyNumberFormat="1" applyFont="1" applyFill="1" applyBorder="1"/>
    <xf numFmtId="165" fontId="59" fillId="7" borderId="0" xfId="0" applyNumberFormat="1" applyFont="1" applyFill="1" applyBorder="1"/>
    <xf numFmtId="165" fontId="59" fillId="7" borderId="31" xfId="0" applyNumberFormat="1" applyFont="1" applyFill="1" applyBorder="1"/>
    <xf numFmtId="0" fontId="0" fillId="7" borderId="34" xfId="0" applyFill="1" applyBorder="1"/>
    <xf numFmtId="0" fontId="0" fillId="7" borderId="35" xfId="0" applyFill="1" applyBorder="1"/>
    <xf numFmtId="0" fontId="60" fillId="7" borderId="33" xfId="0" applyFont="1" applyFill="1" applyBorder="1" applyAlignment="1">
      <alignment horizontal="right"/>
    </xf>
    <xf numFmtId="5" fontId="59" fillId="7" borderId="34" xfId="0" applyNumberFormat="1" applyFont="1" applyFill="1" applyBorder="1"/>
    <xf numFmtId="165" fontId="61" fillId="7" borderId="0" xfId="1" applyNumberFormat="1" applyFont="1" applyFill="1" applyBorder="1"/>
    <xf numFmtId="165" fontId="61" fillId="7" borderId="31" xfId="1" applyNumberFormat="1" applyFont="1" applyFill="1" applyBorder="1"/>
    <xf numFmtId="37" fontId="61" fillId="7" borderId="0" xfId="0" applyNumberFormat="1" applyFont="1" applyFill="1" applyBorder="1" applyAlignment="1">
      <alignment horizontal="center"/>
    </xf>
    <xf numFmtId="37" fontId="61" fillId="7" borderId="31" xfId="0" applyNumberFormat="1" applyFont="1" applyFill="1" applyBorder="1" applyAlignment="1">
      <alignment horizontal="center"/>
    </xf>
    <xf numFmtId="0" fontId="60" fillId="0" borderId="0" xfId="0" applyFont="1" applyFill="1" applyAlignment="1">
      <alignment horizontal="right"/>
    </xf>
    <xf numFmtId="0" fontId="61" fillId="7" borderId="30" xfId="0" applyFont="1" applyFill="1" applyBorder="1"/>
    <xf numFmtId="43" fontId="61" fillId="7" borderId="30" xfId="1" applyNumberFormat="1" applyFont="1" applyFill="1" applyBorder="1"/>
    <xf numFmtId="167" fontId="0" fillId="0" borderId="6" xfId="0" applyNumberFormat="1" applyBorder="1"/>
    <xf numFmtId="167" fontId="0" fillId="0" borderId="0" xfId="0" applyNumberFormat="1"/>
    <xf numFmtId="167" fontId="0" fillId="0" borderId="0" xfId="2" applyNumberFormat="1" applyFont="1"/>
    <xf numFmtId="0" fontId="0" fillId="0" borderId="20" xfId="0" applyFont="1" applyFill="1" applyBorder="1" applyAlignment="1">
      <alignment horizontal="center"/>
    </xf>
    <xf numFmtId="17" fontId="0" fillId="0" borderId="20" xfId="0" applyNumberFormat="1" applyFont="1" applyFill="1" applyBorder="1" applyAlignment="1">
      <alignment horizontal="center"/>
    </xf>
    <xf numFmtId="17" fontId="19" fillId="0" borderId="20" xfId="0" applyNumberFormat="1" applyFont="1" applyFill="1" applyBorder="1" applyAlignment="1">
      <alignment horizontal="center"/>
    </xf>
    <xf numFmtId="167" fontId="0" fillId="0" borderId="0" xfId="0" applyNumberFormat="1" applyBorder="1"/>
    <xf numFmtId="167" fontId="19" fillId="0" borderId="0" xfId="2" applyNumberFormat="1" applyFont="1"/>
    <xf numFmtId="167" fontId="4" fillId="0" borderId="6" xfId="0" applyNumberFormat="1" applyFont="1" applyBorder="1"/>
    <xf numFmtId="0" fontId="0" fillId="0" borderId="20" xfId="0" applyFill="1" applyBorder="1"/>
    <xf numFmtId="38" fontId="3" fillId="13" borderId="0" xfId="0" applyNumberFormat="1" applyFont="1" applyFill="1"/>
    <xf numFmtId="5" fontId="0" fillId="0" borderId="6" xfId="0" applyNumberFormat="1" applyBorder="1"/>
    <xf numFmtId="7" fontId="0" fillId="0" borderId="6" xfId="0" applyNumberFormat="1" applyBorder="1"/>
    <xf numFmtId="38" fontId="0" fillId="0" borderId="6" xfId="0" applyNumberFormat="1" applyBorder="1"/>
    <xf numFmtId="0" fontId="0" fillId="0" borderId="0" xfId="0" applyBorder="1" applyAlignment="1">
      <alignment horizontal="center"/>
    </xf>
    <xf numFmtId="168" fontId="0" fillId="0" borderId="0" xfId="0" applyNumberFormat="1" applyFill="1" applyBorder="1" applyAlignment="1">
      <alignment horizontal="center"/>
    </xf>
    <xf numFmtId="0" fontId="4" fillId="0" borderId="0" xfId="0" applyFont="1" applyAlignment="1">
      <alignment horizontal="center" wrapText="1"/>
    </xf>
    <xf numFmtId="5" fontId="0" fillId="0" borderId="23" xfId="0" applyNumberFormat="1" applyBorder="1"/>
    <xf numFmtId="44" fontId="0" fillId="0" borderId="0" xfId="0" applyNumberFormat="1" applyBorder="1"/>
    <xf numFmtId="7" fontId="0" fillId="0" borderId="0" xfId="0" applyNumberFormat="1" applyBorder="1"/>
    <xf numFmtId="0" fontId="0" fillId="0" borderId="0" xfId="0" applyFill="1" applyBorder="1" applyAlignment="1">
      <alignment horizontal="center"/>
    </xf>
    <xf numFmtId="5" fontId="0" fillId="0" borderId="6" xfId="0" applyNumberFormat="1" applyFill="1" applyBorder="1"/>
    <xf numFmtId="168" fontId="0" fillId="0" borderId="6" xfId="0" applyNumberFormat="1" applyFill="1" applyBorder="1" applyAlignment="1">
      <alignment horizontal="center"/>
    </xf>
    <xf numFmtId="38" fontId="3" fillId="0" borderId="0" xfId="0" applyNumberFormat="1" applyFont="1" applyFill="1"/>
    <xf numFmtId="5" fontId="0" fillId="0" borderId="20" xfId="0" applyNumberFormat="1" applyBorder="1"/>
    <xf numFmtId="1" fontId="3" fillId="0" borderId="0" xfId="0" applyNumberFormat="1" applyFont="1"/>
    <xf numFmtId="165" fontId="4" fillId="0" borderId="0" xfId="1" applyNumberFormat="1" applyFont="1"/>
    <xf numFmtId="5" fontId="0" fillId="0" borderId="6" xfId="1" applyNumberFormat="1" applyFont="1" applyFill="1" applyBorder="1"/>
    <xf numFmtId="0" fontId="19" fillId="0" borderId="0" xfId="0" applyFont="1"/>
    <xf numFmtId="37" fontId="19" fillId="0" borderId="0" xfId="0" applyNumberFormat="1" applyFont="1"/>
    <xf numFmtId="0" fontId="16" fillId="5" borderId="0" xfId="0" applyFont="1" applyFill="1" applyAlignment="1">
      <alignment horizontal="center"/>
    </xf>
    <xf numFmtId="5" fontId="49" fillId="13" borderId="23" xfId="1" applyNumberFormat="1" applyFont="1" applyFill="1" applyBorder="1"/>
    <xf numFmtId="0" fontId="48" fillId="11" borderId="0" xfId="0" applyFont="1" applyFill="1" applyAlignment="1">
      <alignment horizontal="right"/>
    </xf>
    <xf numFmtId="0" fontId="0" fillId="11" borderId="0" xfId="0" applyFill="1"/>
    <xf numFmtId="165" fontId="7" fillId="0" borderId="0" xfId="1" applyNumberFormat="1" applyFont="1"/>
    <xf numFmtId="38" fontId="0" fillId="2" borderId="0" xfId="0" applyNumberFormat="1" applyFill="1" applyBorder="1"/>
    <xf numFmtId="0" fontId="0" fillId="2" borderId="0" xfId="0" applyFill="1" applyBorder="1"/>
    <xf numFmtId="168" fontId="0" fillId="2" borderId="0" xfId="0" applyNumberFormat="1" applyFill="1" applyBorder="1" applyAlignment="1">
      <alignment horizontal="center"/>
    </xf>
    <xf numFmtId="0" fontId="0" fillId="2" borderId="0" xfId="0" applyFill="1" applyBorder="1" applyAlignment="1">
      <alignment horizontal="center"/>
    </xf>
    <xf numFmtId="0" fontId="0" fillId="2" borderId="0" xfId="0" applyFill="1"/>
    <xf numFmtId="38" fontId="0" fillId="0" borderId="0" xfId="0" applyNumberFormat="1" applyFill="1"/>
    <xf numFmtId="38" fontId="0" fillId="0" borderId="20" xfId="0" applyNumberFormat="1" applyFill="1" applyBorder="1"/>
    <xf numFmtId="37" fontId="0" fillId="0" borderId="20" xfId="0" applyNumberFormat="1" applyFill="1" applyBorder="1"/>
    <xf numFmtId="165" fontId="52" fillId="0" borderId="0" xfId="1" applyNumberFormat="1" applyFont="1" applyFill="1"/>
    <xf numFmtId="165" fontId="53" fillId="0" borderId="0" xfId="1" applyNumberFormat="1" applyFont="1" applyFill="1"/>
    <xf numFmtId="165" fontId="53" fillId="0" borderId="0" xfId="1" applyNumberFormat="1" applyFont="1" applyFill="1" applyAlignment="1"/>
    <xf numFmtId="0" fontId="18" fillId="0" borderId="0" xfId="0" applyFont="1" applyFill="1"/>
    <xf numFmtId="5" fontId="53" fillId="0" borderId="6" xfId="1" applyNumberFormat="1" applyFont="1" applyFill="1" applyBorder="1"/>
    <xf numFmtId="165" fontId="0" fillId="0" borderId="0" xfId="1" applyNumberFormat="1" applyFont="1" applyFill="1" applyAlignment="1"/>
    <xf numFmtId="173" fontId="0" fillId="0" borderId="0" xfId="1" applyNumberFormat="1" applyFont="1" applyFill="1"/>
    <xf numFmtId="0" fontId="18" fillId="0" borderId="0" xfId="0" applyFont="1" applyFill="1" applyAlignment="1">
      <alignment horizontal="left"/>
    </xf>
    <xf numFmtId="9" fontId="0" fillId="0" borderId="0" xfId="3" applyFont="1" applyFill="1"/>
    <xf numFmtId="171" fontId="0" fillId="0" borderId="0" xfId="0" applyNumberFormat="1" applyFill="1"/>
    <xf numFmtId="171" fontId="51" fillId="0" borderId="0" xfId="0" applyNumberFormat="1" applyFont="1" applyFill="1"/>
    <xf numFmtId="171" fontId="18" fillId="0" borderId="0" xfId="0" applyNumberFormat="1" applyFont="1" applyFill="1"/>
    <xf numFmtId="43" fontId="0" fillId="0" borderId="0" xfId="0" applyNumberFormat="1"/>
    <xf numFmtId="0" fontId="0" fillId="0" borderId="0" xfId="0" applyBorder="1" applyAlignment="1">
      <alignment vertical="center" wrapText="1"/>
    </xf>
    <xf numFmtId="0" fontId="62" fillId="0" borderId="0" xfId="0" applyFont="1"/>
    <xf numFmtId="43" fontId="0" fillId="0" borderId="0" xfId="1" applyFont="1"/>
    <xf numFmtId="44" fontId="0" fillId="0" borderId="6" xfId="2" applyFont="1" applyBorder="1"/>
    <xf numFmtId="44" fontId="0" fillId="2" borderId="0" xfId="2" applyFont="1" applyFill="1"/>
    <xf numFmtId="10" fontId="0" fillId="2" borderId="0" xfId="3" applyNumberFormat="1" applyFont="1" applyFill="1" applyAlignment="1">
      <alignment horizontal="center" wrapText="1"/>
    </xf>
    <xf numFmtId="43" fontId="0" fillId="2" borderId="0" xfId="1" applyFont="1" applyFill="1"/>
    <xf numFmtId="175" fontId="0" fillId="2" borderId="0" xfId="0" applyNumberFormat="1" applyFill="1"/>
    <xf numFmtId="49" fontId="43" fillId="2" borderId="0" xfId="2" applyNumberFormat="1" applyFont="1" applyFill="1" applyAlignment="1">
      <alignment horizontal="right"/>
    </xf>
    <xf numFmtId="44" fontId="0" fillId="0" borderId="0" xfId="2" applyFont="1" applyFill="1"/>
    <xf numFmtId="10" fontId="0" fillId="0" borderId="0" xfId="3" applyNumberFormat="1" applyFont="1" applyFill="1" applyAlignment="1">
      <alignment horizontal="center" wrapText="1"/>
    </xf>
    <xf numFmtId="49" fontId="43" fillId="0" borderId="0" xfId="2" applyNumberFormat="1" applyFont="1" applyFill="1" applyAlignment="1">
      <alignment horizontal="right"/>
    </xf>
    <xf numFmtId="43" fontId="0" fillId="0" borderId="0" xfId="1" applyFont="1" applyFill="1"/>
    <xf numFmtId="43" fontId="4" fillId="0" borderId="0" xfId="1" applyFont="1" applyFill="1" applyAlignment="1">
      <alignment wrapText="1"/>
    </xf>
    <xf numFmtId="43" fontId="4" fillId="0" borderId="0" xfId="1" applyFont="1" applyFill="1"/>
    <xf numFmtId="175" fontId="0" fillId="0" borderId="0" xfId="0" applyNumberFormat="1" applyFill="1"/>
    <xf numFmtId="44" fontId="0" fillId="0" borderId="0" xfId="2" applyFont="1" applyAlignment="1">
      <alignment horizontal="centerContinuous"/>
    </xf>
    <xf numFmtId="0" fontId="0" fillId="0" borderId="0" xfId="0" applyAlignment="1">
      <alignment horizontal="centerContinuous"/>
    </xf>
    <xf numFmtId="10" fontId="0" fillId="0" borderId="0" xfId="3" applyNumberFormat="1" applyFont="1" applyAlignment="1">
      <alignment horizontal="centerContinuous" wrapText="1"/>
    </xf>
    <xf numFmtId="49" fontId="43" fillId="0" borderId="0" xfId="2" applyNumberFormat="1" applyFont="1" applyAlignment="1">
      <alignment horizontal="centerContinuous"/>
    </xf>
    <xf numFmtId="43" fontId="0" fillId="0" borderId="0" xfId="1" applyFont="1" applyAlignment="1">
      <alignment horizontal="centerContinuous"/>
    </xf>
    <xf numFmtId="175" fontId="0" fillId="0" borderId="0" xfId="0" applyNumberFormat="1" applyAlignment="1">
      <alignment horizontal="centerContinuous"/>
    </xf>
    <xf numFmtId="10" fontId="0" fillId="0" borderId="0" xfId="3" applyNumberFormat="1" applyFont="1" applyAlignment="1">
      <alignment horizontal="center" wrapText="1"/>
    </xf>
    <xf numFmtId="49" fontId="43" fillId="0" borderId="0" xfId="2" applyNumberFormat="1" applyFont="1" applyAlignment="1">
      <alignment horizontal="right"/>
    </xf>
    <xf numFmtId="175" fontId="0" fillId="0" borderId="0" xfId="0" applyNumberFormat="1"/>
    <xf numFmtId="49" fontId="43" fillId="0" borderId="0" xfId="1" applyNumberFormat="1" applyFont="1" applyAlignment="1">
      <alignment horizontal="right"/>
    </xf>
    <xf numFmtId="44" fontId="43" fillId="0" borderId="0" xfId="2" applyFont="1"/>
    <xf numFmtId="0" fontId="28" fillId="0" borderId="0" xfId="0" applyFont="1"/>
    <xf numFmtId="0" fontId="63" fillId="0" borderId="20" xfId="0" applyNumberFormat="1" applyFont="1" applyFill="1" applyBorder="1" applyAlignment="1">
      <alignment horizontal="center"/>
    </xf>
    <xf numFmtId="0" fontId="63" fillId="0" borderId="20" xfId="0" applyNumberFormat="1" applyFont="1" applyBorder="1" applyAlignment="1">
      <alignment horizontal="center" wrapText="1"/>
    </xf>
    <xf numFmtId="0" fontId="4" fillId="0" borderId="20" xfId="0" applyFont="1" applyBorder="1" applyAlignment="1">
      <alignment horizontal="center" wrapText="1"/>
    </xf>
    <xf numFmtId="14" fontId="27" fillId="0" borderId="0" xfId="0" applyNumberFormat="1" applyFont="1"/>
    <xf numFmtId="0" fontId="64" fillId="0" borderId="0" xfId="0" applyFont="1"/>
    <xf numFmtId="0" fontId="28" fillId="0" borderId="0" xfId="0" applyFont="1" applyAlignment="1">
      <alignment horizontal="left"/>
    </xf>
    <xf numFmtId="44" fontId="0" fillId="0" borderId="0" xfId="2" applyFont="1" applyBorder="1"/>
    <xf numFmtId="49" fontId="18" fillId="0" borderId="0" xfId="0" applyNumberFormat="1" applyFont="1" applyAlignment="1">
      <alignment horizontal="right"/>
    </xf>
    <xf numFmtId="43" fontId="21" fillId="0" borderId="0" xfId="1" applyFont="1"/>
    <xf numFmtId="49" fontId="28" fillId="0" borderId="0" xfId="2" applyNumberFormat="1" applyFont="1" applyAlignment="1">
      <alignment horizontal="right"/>
    </xf>
    <xf numFmtId="5" fontId="31" fillId="4" borderId="23" xfId="0" applyNumberFormat="1" applyFont="1" applyFill="1" applyBorder="1"/>
    <xf numFmtId="0" fontId="65" fillId="4" borderId="0" xfId="0" applyFont="1" applyFill="1"/>
    <xf numFmtId="0" fontId="65" fillId="0" borderId="0" xfId="0" applyFont="1" applyFill="1"/>
    <xf numFmtId="37" fontId="31" fillId="4" borderId="6" xfId="0" applyNumberFormat="1" applyFont="1" applyFill="1" applyBorder="1"/>
    <xf numFmtId="37" fontId="31" fillId="4" borderId="0" xfId="0" applyNumberFormat="1" applyFont="1" applyFill="1"/>
    <xf numFmtId="0" fontId="66" fillId="4" borderId="0" xfId="0" applyFont="1" applyFill="1" applyAlignment="1">
      <alignment horizontal="center" wrapText="1"/>
    </xf>
    <xf numFmtId="0" fontId="0" fillId="4" borderId="0" xfId="0" applyFill="1"/>
    <xf numFmtId="0" fontId="66" fillId="0" borderId="0" xfId="0" applyFont="1" applyAlignment="1">
      <alignment horizontal="left"/>
    </xf>
    <xf numFmtId="0" fontId="21" fillId="0" borderId="0" xfId="0" applyFont="1" applyFill="1"/>
    <xf numFmtId="0" fontId="57" fillId="0" borderId="0" xfId="0" applyFont="1" applyFill="1" applyAlignment="1">
      <alignment horizontal="center" wrapText="1"/>
    </xf>
    <xf numFmtId="172" fontId="0" fillId="0" borderId="0" xfId="0" applyNumberFormat="1"/>
    <xf numFmtId="5" fontId="57" fillId="0" borderId="23" xfId="0" applyNumberFormat="1" applyFont="1" applyFill="1" applyBorder="1"/>
    <xf numFmtId="5" fontId="57" fillId="4" borderId="23" xfId="0" applyNumberFormat="1" applyFont="1" applyFill="1" applyBorder="1"/>
    <xf numFmtId="5" fontId="3" fillId="0" borderId="0" xfId="0" applyNumberFormat="1" applyFont="1" applyBorder="1"/>
    <xf numFmtId="5" fontId="0" fillId="14" borderId="6" xfId="0" applyNumberFormat="1" applyFill="1" applyBorder="1"/>
    <xf numFmtId="0" fontId="0" fillId="0" borderId="50" xfId="0" applyBorder="1"/>
    <xf numFmtId="168" fontId="0" fillId="0" borderId="51" xfId="0" applyNumberFormat="1" applyFill="1" applyBorder="1" applyAlignment="1">
      <alignment horizontal="center"/>
    </xf>
    <xf numFmtId="0" fontId="0" fillId="0" borderId="51" xfId="0" applyBorder="1"/>
    <xf numFmtId="5" fontId="0" fillId="0" borderId="52" xfId="0" applyNumberFormat="1" applyBorder="1"/>
    <xf numFmtId="0" fontId="0" fillId="0" borderId="53" xfId="0" applyBorder="1"/>
    <xf numFmtId="5" fontId="0" fillId="0" borderId="54" xfId="0" applyNumberFormat="1" applyBorder="1"/>
    <xf numFmtId="5" fontId="0" fillId="14" borderId="54" xfId="0" applyNumberFormat="1" applyFill="1" applyBorder="1"/>
    <xf numFmtId="0" fontId="0" fillId="0" borderId="54" xfId="0" applyBorder="1"/>
    <xf numFmtId="0" fontId="0" fillId="0" borderId="55" xfId="0" applyBorder="1"/>
    <xf numFmtId="0" fontId="0" fillId="0" borderId="56" xfId="0" applyBorder="1"/>
    <xf numFmtId="5" fontId="0" fillId="0" borderId="51" xfId="0" applyNumberFormat="1" applyBorder="1"/>
    <xf numFmtId="0" fontId="0" fillId="0" borderId="52" xfId="0" applyBorder="1"/>
    <xf numFmtId="0" fontId="3" fillId="0" borderId="53" xfId="0" applyFont="1" applyBorder="1"/>
    <xf numFmtId="0" fontId="0" fillId="0" borderId="55" xfId="0" applyBorder="1" applyAlignment="1">
      <alignment horizontal="left" vertical="top"/>
    </xf>
    <xf numFmtId="0" fontId="0" fillId="0" borderId="53" xfId="0" applyBorder="1" applyAlignment="1">
      <alignment horizontal="left" vertical="top"/>
    </xf>
    <xf numFmtId="5" fontId="0" fillId="15" borderId="54" xfId="0" applyNumberFormat="1" applyFill="1" applyBorder="1"/>
    <xf numFmtId="5" fontId="0" fillId="6" borderId="0" xfId="0" applyNumberFormat="1" applyFill="1"/>
    <xf numFmtId="38" fontId="0" fillId="0" borderId="0" xfId="0" applyNumberFormat="1"/>
    <xf numFmtId="5" fontId="0" fillId="15" borderId="0" xfId="0" applyNumberFormat="1" applyFont="1" applyFill="1" applyBorder="1"/>
    <xf numFmtId="5" fontId="0" fillId="0" borderId="57" xfId="0" applyNumberFormat="1" applyBorder="1"/>
    <xf numFmtId="5" fontId="0" fillId="8" borderId="0" xfId="0" applyNumberFormat="1" applyFont="1" applyFill="1" applyBorder="1"/>
    <xf numFmtId="5" fontId="0" fillId="8" borderId="54" xfId="0" applyNumberFormat="1" applyFill="1" applyBorder="1"/>
    <xf numFmtId="0" fontId="67" fillId="0" borderId="0" xfId="9" applyAlignment="1">
      <alignment vertical="top"/>
    </xf>
    <xf numFmtId="14" fontId="67" fillId="9" borderId="25" xfId="9" applyNumberFormat="1" applyFill="1" applyBorder="1" applyAlignment="1">
      <alignment horizontal="right" vertical="top"/>
    </xf>
    <xf numFmtId="0" fontId="67" fillId="9" borderId="25" xfId="9" applyFill="1" applyBorder="1" applyAlignment="1">
      <alignment vertical="top"/>
    </xf>
    <xf numFmtId="4" fontId="67" fillId="9" borderId="25" xfId="9" applyNumberFormat="1" applyFill="1" applyBorder="1" applyAlignment="1">
      <alignment horizontal="right" vertical="top"/>
    </xf>
    <xf numFmtId="14" fontId="67" fillId="0" borderId="0" xfId="9" applyNumberFormat="1" applyAlignment="1">
      <alignment horizontal="right" vertical="top"/>
    </xf>
    <xf numFmtId="4" fontId="67" fillId="0" borderId="0" xfId="9" applyNumberFormat="1" applyAlignment="1">
      <alignment horizontal="right" vertical="top"/>
    </xf>
    <xf numFmtId="0" fontId="67" fillId="10" borderId="25" xfId="9" applyFill="1" applyBorder="1" applyAlignment="1">
      <alignment vertical="top"/>
    </xf>
    <xf numFmtId="0" fontId="67" fillId="10" borderId="25" xfId="9" applyFill="1" applyBorder="1" applyAlignment="1">
      <alignment vertical="top" wrapText="1"/>
    </xf>
    <xf numFmtId="0" fontId="0" fillId="0" borderId="0" xfId="0" applyFont="1" applyBorder="1" applyAlignment="1">
      <alignment horizontal="right"/>
    </xf>
    <xf numFmtId="0" fontId="0" fillId="0" borderId="0" xfId="0" applyFont="1" applyBorder="1"/>
    <xf numFmtId="0" fontId="68" fillId="0" borderId="0" xfId="0" applyFont="1" applyFill="1" applyBorder="1" applyAlignment="1">
      <alignment horizontal="right" vertical="center"/>
    </xf>
    <xf numFmtId="0" fontId="69" fillId="0" borderId="25" xfId="0" applyFont="1" applyFill="1" applyBorder="1" applyAlignment="1">
      <alignment horizontal="center" vertical="center"/>
    </xf>
    <xf numFmtId="0" fontId="4" fillId="0" borderId="25" xfId="0" applyFont="1" applyBorder="1" applyAlignment="1">
      <alignment horizontal="center" wrapText="1"/>
    </xf>
    <xf numFmtId="0" fontId="69" fillId="0" borderId="48" xfId="0" applyFont="1" applyFill="1" applyBorder="1" applyAlignment="1">
      <alignment horizontal="left" vertical="center"/>
    </xf>
    <xf numFmtId="0" fontId="0" fillId="0" borderId="41" xfId="0" applyFont="1" applyBorder="1"/>
    <xf numFmtId="0" fontId="21" fillId="0" borderId="58" xfId="10" applyFont="1" applyFill="1" applyBorder="1" applyAlignment="1">
      <alignment horizontal="right" vertical="center"/>
    </xf>
    <xf numFmtId="0" fontId="68" fillId="0" borderId="45" xfId="0" applyFont="1" applyFill="1" applyBorder="1" applyAlignment="1">
      <alignment horizontal="center" vertical="center"/>
    </xf>
    <xf numFmtId="0" fontId="68" fillId="0" borderId="58" xfId="0" applyFont="1" applyFill="1" applyBorder="1" applyAlignment="1">
      <alignment horizontal="center" vertical="center"/>
    </xf>
    <xf numFmtId="0" fontId="68" fillId="0" borderId="58" xfId="0" quotePrefix="1" applyFont="1" applyFill="1" applyBorder="1" applyAlignment="1">
      <alignment horizontal="center" vertical="center"/>
    </xf>
    <xf numFmtId="0" fontId="68" fillId="0" borderId="46" xfId="0" applyFont="1" applyFill="1" applyBorder="1" applyAlignment="1">
      <alignment horizontal="left" vertical="center"/>
    </xf>
    <xf numFmtId="0" fontId="21" fillId="0" borderId="59" xfId="0" applyFont="1" applyFill="1" applyBorder="1" applyAlignment="1">
      <alignment horizontal="right" vertical="center"/>
    </xf>
    <xf numFmtId="0" fontId="68" fillId="0" borderId="43" xfId="0" applyFont="1" applyFill="1" applyBorder="1" applyAlignment="1">
      <alignment horizontal="center" vertical="center"/>
    </xf>
    <xf numFmtId="0" fontId="68" fillId="0" borderId="60" xfId="0" applyFont="1" applyFill="1" applyBorder="1" applyAlignment="1">
      <alignment horizontal="center" vertical="center"/>
    </xf>
    <xf numFmtId="0" fontId="68" fillId="0" borderId="60" xfId="0" quotePrefix="1" applyFont="1" applyFill="1" applyBorder="1" applyAlignment="1">
      <alignment horizontal="center" vertical="center"/>
    </xf>
    <xf numFmtId="0" fontId="68" fillId="0" borderId="44" xfId="0" applyFont="1" applyFill="1" applyBorder="1" applyAlignment="1">
      <alignment horizontal="left" vertical="center"/>
    </xf>
    <xf numFmtId="0" fontId="0" fillId="0" borderId="58" xfId="0" applyFont="1" applyBorder="1" applyAlignment="1">
      <alignment horizontal="right"/>
    </xf>
    <xf numFmtId="0" fontId="0" fillId="0" borderId="45" xfId="0" applyFont="1" applyBorder="1" applyAlignment="1">
      <alignment horizontal="center"/>
    </xf>
    <xf numFmtId="176" fontId="0" fillId="0" borderId="58" xfId="0" applyNumberFormat="1" applyFont="1" applyBorder="1" applyAlignment="1">
      <alignment horizontal="center"/>
    </xf>
    <xf numFmtId="177" fontId="0" fillId="0" borderId="58" xfId="0" applyNumberFormat="1" applyFont="1" applyBorder="1" applyAlignment="1">
      <alignment horizontal="center"/>
    </xf>
    <xf numFmtId="0" fontId="0" fillId="0" borderId="46" xfId="0" applyFont="1" applyBorder="1" applyAlignment="1"/>
    <xf numFmtId="0" fontId="0" fillId="0" borderId="45" xfId="0" applyFont="1" applyBorder="1"/>
    <xf numFmtId="0" fontId="0" fillId="0" borderId="58" xfId="0" applyFont="1" applyBorder="1" applyAlignment="1">
      <alignment horizontal="center"/>
    </xf>
    <xf numFmtId="0" fontId="0" fillId="0" borderId="46" xfId="0" applyFont="1" applyBorder="1" applyAlignment="1">
      <alignment horizontal="right"/>
    </xf>
    <xf numFmtId="0" fontId="0" fillId="0" borderId="6" xfId="0" applyFont="1" applyBorder="1" applyAlignment="1">
      <alignment horizontal="center"/>
    </xf>
    <xf numFmtId="0" fontId="0" fillId="0" borderId="6" xfId="0" applyFont="1" applyBorder="1"/>
    <xf numFmtId="0" fontId="6" fillId="0" borderId="42" xfId="0" applyFont="1" applyBorder="1" applyAlignment="1">
      <alignment horizontal="right"/>
    </xf>
    <xf numFmtId="0" fontId="0" fillId="0" borderId="60" xfId="0" applyFont="1" applyBorder="1" applyAlignment="1">
      <alignment horizontal="right"/>
    </xf>
    <xf numFmtId="0" fontId="0" fillId="0" borderId="43" xfId="0" applyFont="1" applyBorder="1" applyAlignment="1">
      <alignment horizontal="center"/>
    </xf>
    <xf numFmtId="176" fontId="0" fillId="0" borderId="60" xfId="0" applyNumberFormat="1" applyFont="1" applyBorder="1" applyAlignment="1">
      <alignment horizontal="center"/>
    </xf>
    <xf numFmtId="177" fontId="0" fillId="0" borderId="60" xfId="0" applyNumberFormat="1" applyFont="1" applyBorder="1" applyAlignment="1">
      <alignment horizontal="center"/>
    </xf>
    <xf numFmtId="0" fontId="0" fillId="0" borderId="44" xfId="0" applyFont="1" applyBorder="1" applyAlignment="1"/>
    <xf numFmtId="0" fontId="0" fillId="0" borderId="43" xfId="0" applyFont="1" applyBorder="1"/>
    <xf numFmtId="0" fontId="0" fillId="0" borderId="25" xfId="0" applyFont="1" applyBorder="1" applyAlignment="1">
      <alignment horizontal="right"/>
    </xf>
    <xf numFmtId="0" fontId="0" fillId="0" borderId="41" xfId="0" applyFont="1" applyBorder="1" applyAlignment="1">
      <alignment horizontal="center"/>
    </xf>
    <xf numFmtId="0" fontId="0" fillId="0" borderId="25" xfId="0" applyFont="1" applyBorder="1" applyAlignment="1">
      <alignment horizontal="center"/>
    </xf>
    <xf numFmtId="0" fontId="0" fillId="0" borderId="48" xfId="0" applyFont="1" applyBorder="1" applyAlignment="1"/>
    <xf numFmtId="0" fontId="0" fillId="0" borderId="0" xfId="0" applyFont="1" applyAlignment="1">
      <alignment horizontal="right"/>
    </xf>
    <xf numFmtId="0" fontId="0" fillId="0" borderId="0" xfId="0" applyFont="1" applyAlignment="1">
      <alignment horizontal="center"/>
    </xf>
    <xf numFmtId="178" fontId="32" fillId="0" borderId="41" xfId="0" applyNumberFormat="1" applyFont="1" applyFill="1" applyBorder="1" applyAlignment="1" applyProtection="1">
      <protection locked="0"/>
    </xf>
    <xf numFmtId="178" fontId="32" fillId="0" borderId="43" xfId="0" applyNumberFormat="1" applyFont="1" applyFill="1" applyBorder="1" applyAlignment="1"/>
    <xf numFmtId="7" fontId="36" fillId="0" borderId="0" xfId="0" applyNumberFormat="1" applyFont="1"/>
    <xf numFmtId="167" fontId="31" fillId="0" borderId="6" xfId="2" applyNumberFormat="1" applyFont="1" applyFill="1" applyBorder="1"/>
    <xf numFmtId="167" fontId="31" fillId="4" borderId="6" xfId="2" applyNumberFormat="1" applyFont="1" applyFill="1" applyBorder="1"/>
    <xf numFmtId="167" fontId="31" fillId="0" borderId="6" xfId="0" applyNumberFormat="1" applyFont="1" applyFill="1" applyBorder="1"/>
    <xf numFmtId="167" fontId="31" fillId="4" borderId="6" xfId="0" applyNumberFormat="1" applyFont="1" applyFill="1" applyBorder="1"/>
    <xf numFmtId="167" fontId="31" fillId="4" borderId="0" xfId="0" applyNumberFormat="1" applyFont="1" applyFill="1" applyBorder="1"/>
    <xf numFmtId="165" fontId="31" fillId="0" borderId="61" xfId="1" applyNumberFormat="1" applyFont="1" applyBorder="1" applyAlignment="1">
      <alignment horizontal="center"/>
    </xf>
    <xf numFmtId="0" fontId="66" fillId="0" borderId="61" xfId="0" applyFont="1" applyBorder="1" applyAlignment="1">
      <alignment horizontal="left"/>
    </xf>
    <xf numFmtId="0" fontId="0" fillId="0" borderId="61" xfId="0" applyBorder="1"/>
    <xf numFmtId="5" fontId="0" fillId="0" borderId="61" xfId="0" applyNumberFormat="1" applyBorder="1"/>
    <xf numFmtId="167" fontId="31" fillId="4" borderId="61" xfId="0" applyNumberFormat="1" applyFont="1" applyFill="1" applyBorder="1"/>
    <xf numFmtId="167" fontId="57" fillId="4" borderId="23" xfId="0" applyNumberFormat="1" applyFont="1" applyFill="1" applyBorder="1"/>
    <xf numFmtId="170" fontId="31" fillId="0" borderId="0" xfId="0" applyNumberFormat="1" applyFont="1" applyFill="1" applyAlignment="1" applyProtection="1">
      <alignment horizontal="left" indent="1"/>
    </xf>
    <xf numFmtId="0" fontId="31" fillId="0" borderId="61" xfId="0" applyFont="1" applyBorder="1" applyAlignment="1">
      <alignment horizontal="center"/>
    </xf>
    <xf numFmtId="0" fontId="4" fillId="0" borderId="0" xfId="0" applyFont="1" applyFill="1" applyBorder="1" applyAlignment="1">
      <alignment horizontal="center"/>
    </xf>
    <xf numFmtId="0" fontId="4" fillId="0" borderId="20" xfId="0" applyFont="1" applyBorder="1" applyAlignment="1">
      <alignment horizontal="centerContinuous"/>
    </xf>
    <xf numFmtId="0" fontId="6" fillId="0" borderId="0" xfId="0" applyFont="1"/>
    <xf numFmtId="0" fontId="6" fillId="0" borderId="0" xfId="0" applyFont="1" applyAlignment="1">
      <alignment horizontal="right"/>
    </xf>
    <xf numFmtId="0" fontId="70" fillId="0" borderId="0" xfId="0" applyFont="1" applyBorder="1" applyAlignment="1">
      <alignment horizontal="left"/>
    </xf>
    <xf numFmtId="0" fontId="71" fillId="0" borderId="0" xfId="0" applyFont="1" applyAlignment="1">
      <alignment horizontal="centerContinuous"/>
    </xf>
    <xf numFmtId="172" fontId="65" fillId="0" borderId="0" xfId="0" applyNumberFormat="1" applyFont="1" applyFill="1"/>
    <xf numFmtId="0" fontId="72" fillId="0" borderId="0" xfId="0" applyFont="1" applyAlignment="1">
      <alignment horizontal="right"/>
    </xf>
    <xf numFmtId="37" fontId="73" fillId="0" borderId="0" xfId="0" applyNumberFormat="1" applyFont="1" applyFill="1"/>
    <xf numFmtId="165" fontId="0" fillId="0" borderId="20" xfId="1" applyNumberFormat="1" applyFont="1" applyFill="1" applyBorder="1"/>
    <xf numFmtId="0" fontId="7" fillId="0" borderId="0" xfId="0" applyFont="1" applyFill="1" applyAlignment="1">
      <alignment horizontal="left"/>
    </xf>
    <xf numFmtId="38" fontId="3" fillId="16" borderId="0" xfId="0" applyNumberFormat="1" applyFont="1" applyFill="1"/>
    <xf numFmtId="37" fontId="0" fillId="4" borderId="0" xfId="0" applyNumberFormat="1" applyFill="1" applyBorder="1"/>
    <xf numFmtId="37" fontId="0" fillId="4" borderId="31" xfId="0" applyNumberFormat="1" applyFill="1" applyBorder="1"/>
    <xf numFmtId="165" fontId="19" fillId="4" borderId="0" xfId="1" applyNumberFormat="1" applyFont="1" applyFill="1" applyBorder="1"/>
    <xf numFmtId="165" fontId="19" fillId="4" borderId="31" xfId="1" applyNumberFormat="1" applyFont="1" applyFill="1" applyBorder="1"/>
    <xf numFmtId="9" fontId="19" fillId="4" borderId="0" xfId="0" applyNumberFormat="1" applyFont="1" applyFill="1" applyBorder="1"/>
    <xf numFmtId="9" fontId="19" fillId="4" borderId="31" xfId="0" applyNumberFormat="1" applyFont="1" applyFill="1" applyBorder="1"/>
    <xf numFmtId="165" fontId="0" fillId="4" borderId="0" xfId="0" applyNumberFormat="1" applyFill="1" applyBorder="1"/>
    <xf numFmtId="165" fontId="0" fillId="4" borderId="31" xfId="0" applyNumberFormat="1" applyFill="1" applyBorder="1"/>
    <xf numFmtId="165" fontId="0" fillId="4" borderId="6" xfId="0" applyNumberFormat="1" applyFill="1" applyBorder="1"/>
    <xf numFmtId="165" fontId="0" fillId="4" borderId="32" xfId="0" applyNumberFormat="1" applyFill="1" applyBorder="1"/>
    <xf numFmtId="165" fontId="0" fillId="4" borderId="0" xfId="1" applyNumberFormat="1" applyFont="1" applyFill="1" applyBorder="1"/>
    <xf numFmtId="165" fontId="0" fillId="4" borderId="31" xfId="1" applyNumberFormat="1" applyFont="1" applyFill="1" applyBorder="1"/>
    <xf numFmtId="165" fontId="0" fillId="4" borderId="6" xfId="1" applyNumberFormat="1" applyFont="1" applyFill="1" applyBorder="1"/>
    <xf numFmtId="165" fontId="0" fillId="4" borderId="32" xfId="1" applyNumberFormat="1" applyFont="1" applyFill="1" applyBorder="1"/>
    <xf numFmtId="0" fontId="5" fillId="0" borderId="0" xfId="0" applyFont="1" applyFill="1" applyAlignment="1">
      <alignment horizontal="center"/>
    </xf>
    <xf numFmtId="7" fontId="19" fillId="4" borderId="0" xfId="1" applyNumberFormat="1" applyFont="1" applyFill="1" applyBorder="1"/>
    <xf numFmtId="7" fontId="19" fillId="4" borderId="31" xfId="1" applyNumberFormat="1" applyFont="1" applyFill="1" applyBorder="1"/>
    <xf numFmtId="44" fontId="19" fillId="4" borderId="0" xfId="1" applyNumberFormat="1" applyFont="1" applyFill="1" applyBorder="1"/>
    <xf numFmtId="44" fontId="19" fillId="4" borderId="31" xfId="1" applyNumberFormat="1" applyFont="1" applyFill="1" applyBorder="1"/>
    <xf numFmtId="5" fontId="0" fillId="4" borderId="0" xfId="1" applyNumberFormat="1" applyFont="1" applyFill="1" applyBorder="1"/>
    <xf numFmtId="5" fontId="0" fillId="4" borderId="31" xfId="1" applyNumberFormat="1" applyFont="1" applyFill="1" applyBorder="1"/>
    <xf numFmtId="44" fontId="0" fillId="0" borderId="0" xfId="1" applyNumberFormat="1" applyFont="1" applyFill="1"/>
    <xf numFmtId="0" fontId="4" fillId="0" borderId="0" xfId="0" applyFont="1" applyFill="1" applyAlignment="1"/>
    <xf numFmtId="38" fontId="5" fillId="0" borderId="0" xfId="1" applyNumberFormat="1" applyFont="1" applyFill="1" applyBorder="1" applyAlignment="1">
      <alignment horizontal="center"/>
    </xf>
    <xf numFmtId="5" fontId="4" fillId="0" borderId="0" xfId="0" applyNumberFormat="1" applyFont="1" applyFill="1" applyAlignment="1"/>
    <xf numFmtId="165" fontId="31" fillId="4" borderId="6" xfId="1" applyNumberFormat="1" applyFont="1" applyFill="1" applyBorder="1"/>
    <xf numFmtId="165" fontId="31" fillId="4" borderId="0" xfId="1" applyNumberFormat="1" applyFont="1" applyFill="1"/>
    <xf numFmtId="165" fontId="31" fillId="4" borderId="0" xfId="1" applyNumberFormat="1" applyFont="1" applyFill="1" applyBorder="1"/>
    <xf numFmtId="165" fontId="31" fillId="4" borderId="24" xfId="1" applyNumberFormat="1" applyFont="1" applyFill="1" applyBorder="1"/>
    <xf numFmtId="0" fontId="0" fillId="0" borderId="0" xfId="0" applyAlignment="1">
      <alignment horizontal="left" indent="1"/>
    </xf>
    <xf numFmtId="0" fontId="66" fillId="0" borderId="0" xfId="0" applyFont="1" applyBorder="1" applyAlignment="1">
      <alignment horizontal="left"/>
    </xf>
    <xf numFmtId="167" fontId="31" fillId="4" borderId="0" xfId="2" applyNumberFormat="1" applyFont="1" applyFill="1" applyBorder="1"/>
    <xf numFmtId="165" fontId="31" fillId="0" borderId="0" xfId="1" applyNumberFormat="1" applyFont="1" applyBorder="1" applyAlignment="1">
      <alignment horizontal="center"/>
    </xf>
    <xf numFmtId="0" fontId="31" fillId="0" borderId="0" xfId="0" applyFont="1" applyBorder="1" applyAlignment="1">
      <alignment horizontal="center"/>
    </xf>
    <xf numFmtId="167" fontId="57" fillId="4" borderId="23" xfId="2" applyNumberFormat="1" applyFont="1" applyFill="1" applyBorder="1"/>
    <xf numFmtId="0" fontId="74" fillId="0" borderId="0" xfId="0" applyFont="1"/>
    <xf numFmtId="5" fontId="72" fillId="0" borderId="0" xfId="0" applyNumberFormat="1" applyFont="1"/>
    <xf numFmtId="0" fontId="72" fillId="0" borderId="0" xfId="0" applyFont="1"/>
    <xf numFmtId="17" fontId="0" fillId="0" borderId="0" xfId="0" applyNumberFormat="1"/>
    <xf numFmtId="43" fontId="4" fillId="0" borderId="0" xfId="0" applyNumberFormat="1" applyFont="1"/>
    <xf numFmtId="170" fontId="31" fillId="0" borderId="0" xfId="0" applyNumberFormat="1" applyFont="1" applyFill="1" applyAlignment="1" applyProtection="1">
      <alignment horizontal="left" indent="4"/>
    </xf>
    <xf numFmtId="0" fontId="68" fillId="0" borderId="0" xfId="11"/>
    <xf numFmtId="167" fontId="0" fillId="0" borderId="0" xfId="12" applyNumberFormat="1" applyFont="1"/>
    <xf numFmtId="167" fontId="68" fillId="0" borderId="0" xfId="11" applyNumberFormat="1"/>
    <xf numFmtId="0" fontId="1" fillId="0" borderId="0" xfId="13"/>
    <xf numFmtId="167" fontId="1" fillId="0" borderId="6" xfId="13" applyNumberFormat="1" applyBorder="1"/>
    <xf numFmtId="167" fontId="1" fillId="0" borderId="0" xfId="13" applyNumberFormat="1"/>
    <xf numFmtId="167" fontId="0" fillId="0" borderId="0" xfId="14" applyNumberFormat="1" applyFont="1"/>
    <xf numFmtId="0" fontId="1" fillId="0" borderId="20" xfId="13" applyFont="1" applyFill="1" applyBorder="1" applyAlignment="1">
      <alignment horizontal="center"/>
    </xf>
    <xf numFmtId="17" fontId="1" fillId="0" borderId="20" xfId="13" applyNumberFormat="1" applyFont="1" applyFill="1" applyBorder="1" applyAlignment="1">
      <alignment horizontal="center"/>
    </xf>
    <xf numFmtId="17" fontId="19" fillId="0" borderId="20" xfId="13" applyNumberFormat="1" applyFont="1" applyFill="1" applyBorder="1" applyAlignment="1">
      <alignment horizontal="center"/>
    </xf>
    <xf numFmtId="0" fontId="4" fillId="0" borderId="0" xfId="13" applyFont="1"/>
    <xf numFmtId="167" fontId="1" fillId="0" borderId="0" xfId="13" applyNumberFormat="1" applyBorder="1"/>
    <xf numFmtId="167" fontId="19" fillId="0" borderId="0" xfId="14" applyNumberFormat="1" applyFont="1"/>
    <xf numFmtId="0" fontId="1" fillId="0" borderId="0" xfId="13" applyAlignment="1">
      <alignment horizontal="center"/>
    </xf>
    <xf numFmtId="0" fontId="1" fillId="0" borderId="0" xfId="13" applyFont="1"/>
    <xf numFmtId="0" fontId="1" fillId="0" borderId="0" xfId="13" applyFont="1" applyFill="1"/>
    <xf numFmtId="165" fontId="1" fillId="0" borderId="0" xfId="13" applyNumberFormat="1" applyFont="1" applyFill="1"/>
    <xf numFmtId="180" fontId="76" fillId="0" borderId="0" xfId="13" applyNumberFormat="1" applyFont="1" applyFill="1"/>
    <xf numFmtId="42" fontId="1" fillId="0" borderId="0" xfId="13" applyNumberFormat="1" applyFont="1"/>
    <xf numFmtId="165" fontId="76" fillId="0" borderId="0" xfId="13" applyNumberFormat="1" applyFont="1" applyFill="1"/>
    <xf numFmtId="0" fontId="1" fillId="0" borderId="0" xfId="13" applyFont="1" applyAlignment="1">
      <alignment horizontal="center"/>
    </xf>
    <xf numFmtId="0" fontId="1" fillId="0" borderId="0" xfId="13" applyFont="1" applyFill="1" applyBorder="1" applyAlignment="1">
      <alignment horizontal="center"/>
    </xf>
    <xf numFmtId="0" fontId="1" fillId="0" borderId="0" xfId="13" applyFont="1" applyFill="1" applyAlignment="1">
      <alignment horizontal="center"/>
    </xf>
    <xf numFmtId="0" fontId="1" fillId="0" borderId="20" xfId="13" applyFont="1" applyBorder="1" applyAlignment="1">
      <alignment horizontal="center"/>
    </xf>
    <xf numFmtId="0" fontId="1" fillId="0" borderId="0" xfId="13" applyFont="1" applyBorder="1" applyAlignment="1">
      <alignment horizontal="center"/>
    </xf>
    <xf numFmtId="0" fontId="1" fillId="0" borderId="0" xfId="13" applyFont="1" applyAlignment="1">
      <alignment horizontal="centerContinuous"/>
    </xf>
    <xf numFmtId="0" fontId="1" fillId="0" borderId="0" xfId="15" applyFont="1"/>
    <xf numFmtId="3" fontId="1" fillId="0" borderId="0" xfId="15" applyNumberFormat="1" applyFont="1"/>
    <xf numFmtId="0" fontId="1" fillId="0" borderId="0" xfId="15" applyFont="1" applyAlignment="1">
      <alignment horizontal="left"/>
    </xf>
    <xf numFmtId="3" fontId="1" fillId="0" borderId="6" xfId="15" applyNumberFormat="1" applyFont="1" applyBorder="1"/>
    <xf numFmtId="3" fontId="1" fillId="0" borderId="0" xfId="15" applyNumberFormat="1" applyFont="1" applyFill="1"/>
    <xf numFmtId="3" fontId="76" fillId="0" borderId="0" xfId="15" applyNumberFormat="1" applyFont="1" applyFill="1"/>
    <xf numFmtId="0" fontId="1" fillId="0" borderId="20" xfId="15" applyFont="1" applyFill="1" applyBorder="1" applyAlignment="1">
      <alignment horizontal="left"/>
    </xf>
    <xf numFmtId="0" fontId="1" fillId="0" borderId="0" xfId="15" applyFont="1" applyFill="1" applyAlignment="1">
      <alignment horizontal="left"/>
    </xf>
    <xf numFmtId="3" fontId="19" fillId="0" borderId="0" xfId="15" applyNumberFormat="1" applyFont="1" applyFill="1"/>
    <xf numFmtId="0" fontId="1" fillId="0" borderId="20" xfId="15" applyFont="1" applyFill="1" applyBorder="1" applyAlignment="1">
      <alignment horizontal="center"/>
    </xf>
    <xf numFmtId="17" fontId="1" fillId="0" borderId="20" xfId="15" applyNumberFormat="1" applyFont="1" applyFill="1" applyBorder="1" applyAlignment="1">
      <alignment horizontal="center"/>
    </xf>
    <xf numFmtId="17" fontId="19" fillId="0" borderId="20" xfId="15" applyNumberFormat="1" applyFont="1" applyFill="1" applyBorder="1" applyAlignment="1">
      <alignment horizontal="center"/>
    </xf>
    <xf numFmtId="0" fontId="1" fillId="0" borderId="20" xfId="15" applyFont="1" applyFill="1" applyBorder="1"/>
    <xf numFmtId="0" fontId="1" fillId="0" borderId="0" xfId="15" applyFont="1" applyFill="1"/>
    <xf numFmtId="0" fontId="1" fillId="0" borderId="0" xfId="15" applyFont="1" applyFill="1" applyAlignment="1">
      <alignment horizontal="centerContinuous"/>
    </xf>
    <xf numFmtId="0" fontId="70" fillId="0" borderId="0" xfId="15" applyFont="1" applyFill="1" applyBorder="1" applyAlignment="1">
      <alignment horizontal="left"/>
    </xf>
    <xf numFmtId="0" fontId="1" fillId="0" borderId="0" xfId="13" applyFont="1" applyAlignment="1">
      <alignment vertical="top" wrapText="1"/>
    </xf>
    <xf numFmtId="44" fontId="0" fillId="0" borderId="6" xfId="12" applyFont="1" applyBorder="1"/>
    <xf numFmtId="44" fontId="78" fillId="0" borderId="0" xfId="12" applyFont="1"/>
    <xf numFmtId="0" fontId="69" fillId="0" borderId="0" xfId="11" applyFont="1"/>
    <xf numFmtId="37" fontId="0" fillId="17" borderId="1" xfId="1" applyNumberFormat="1" applyFont="1" applyFill="1" applyBorder="1"/>
    <xf numFmtId="37" fontId="0" fillId="17" borderId="2" xfId="1" applyNumberFormat="1" applyFont="1" applyFill="1" applyBorder="1"/>
    <xf numFmtId="37" fontId="4" fillId="17" borderId="3" xfId="1" applyNumberFormat="1" applyFont="1" applyFill="1" applyBorder="1"/>
    <xf numFmtId="37" fontId="0" fillId="17" borderId="4" xfId="1" applyNumberFormat="1" applyFont="1" applyFill="1" applyBorder="1"/>
    <xf numFmtId="37" fontId="0" fillId="17" borderId="0" xfId="1" applyNumberFormat="1" applyFont="1" applyFill="1" applyBorder="1"/>
    <xf numFmtId="37" fontId="4" fillId="17" borderId="5" xfId="1" applyNumberFormat="1" applyFont="1" applyFill="1" applyBorder="1"/>
    <xf numFmtId="37" fontId="0" fillId="17" borderId="7" xfId="1" applyNumberFormat="1" applyFont="1" applyFill="1" applyBorder="1"/>
    <xf numFmtId="37" fontId="0" fillId="17" borderId="6" xfId="1" applyNumberFormat="1" applyFont="1" applyFill="1" applyBorder="1"/>
    <xf numFmtId="37" fontId="0" fillId="17" borderId="8" xfId="1" applyNumberFormat="1" applyFont="1" applyFill="1" applyBorder="1"/>
    <xf numFmtId="37" fontId="4" fillId="17" borderId="8" xfId="1" applyNumberFormat="1" applyFont="1" applyFill="1" applyBorder="1"/>
    <xf numFmtId="37" fontId="0" fillId="17" borderId="9" xfId="1" applyNumberFormat="1" applyFont="1" applyFill="1" applyBorder="1"/>
    <xf numFmtId="37" fontId="0" fillId="17" borderId="10" xfId="1" applyNumberFormat="1" applyFont="1" applyFill="1" applyBorder="1"/>
    <xf numFmtId="37" fontId="0" fillId="17" borderId="12" xfId="0" applyNumberFormat="1" applyFill="1" applyBorder="1"/>
    <xf numFmtId="37" fontId="0" fillId="17" borderId="1" xfId="0" applyNumberFormat="1" applyFill="1" applyBorder="1"/>
    <xf numFmtId="37" fontId="0" fillId="17" borderId="2" xfId="0" applyNumberFormat="1" applyFill="1" applyBorder="1"/>
    <xf numFmtId="37" fontId="0" fillId="17" borderId="16" xfId="1" applyNumberFormat="1" applyFont="1" applyFill="1" applyBorder="1"/>
    <xf numFmtId="37" fontId="0" fillId="17" borderId="17" xfId="1" applyNumberFormat="1" applyFont="1" applyFill="1" applyBorder="1"/>
    <xf numFmtId="37" fontId="1" fillId="17" borderId="18" xfId="1" applyNumberFormat="1" applyFont="1" applyFill="1" applyBorder="1"/>
    <xf numFmtId="37" fontId="0" fillId="17" borderId="19" xfId="1" applyNumberFormat="1" applyFont="1" applyFill="1" applyBorder="1"/>
    <xf numFmtId="37" fontId="1" fillId="17" borderId="3" xfId="1" applyNumberFormat="1" applyFont="1" applyFill="1" applyBorder="1"/>
    <xf numFmtId="37" fontId="4" fillId="17" borderId="12" xfId="1" applyNumberFormat="1" applyFont="1" applyFill="1" applyBorder="1"/>
    <xf numFmtId="37" fontId="0" fillId="17" borderId="4" xfId="0" applyNumberFormat="1" applyFill="1" applyBorder="1"/>
    <xf numFmtId="37" fontId="0" fillId="17" borderId="0" xfId="0" applyNumberFormat="1" applyFill="1" applyBorder="1"/>
    <xf numFmtId="37" fontId="1" fillId="17" borderId="5" xfId="1" applyNumberFormat="1" applyFont="1" applyFill="1" applyBorder="1"/>
    <xf numFmtId="37" fontId="0" fillId="17" borderId="20" xfId="1" applyNumberFormat="1" applyFont="1" applyFill="1" applyBorder="1"/>
    <xf numFmtId="37" fontId="0" fillId="17" borderId="9" xfId="0" applyNumberFormat="1" applyFill="1" applyBorder="1"/>
    <xf numFmtId="37" fontId="0" fillId="17" borderId="10" xfId="0" applyNumberFormat="1" applyFill="1" applyBorder="1"/>
    <xf numFmtId="37" fontId="0" fillId="17" borderId="17" xfId="0" applyNumberFormat="1" applyFill="1" applyBorder="1"/>
    <xf numFmtId="37" fontId="1" fillId="17" borderId="12" xfId="1" applyNumberFormat="1" applyFont="1" applyFill="1" applyBorder="1"/>
    <xf numFmtId="7" fontId="19" fillId="17" borderId="1" xfId="1" applyNumberFormat="1" applyFont="1" applyFill="1" applyBorder="1"/>
    <xf numFmtId="7" fontId="19" fillId="17" borderId="2" xfId="1" applyNumberFormat="1" applyFont="1" applyFill="1" applyBorder="1"/>
    <xf numFmtId="44" fontId="19" fillId="17" borderId="2" xfId="1" applyNumberFormat="1" applyFont="1" applyFill="1" applyBorder="1"/>
    <xf numFmtId="5" fontId="0" fillId="17" borderId="3" xfId="0" applyNumberFormat="1" applyFont="1" applyFill="1" applyBorder="1"/>
    <xf numFmtId="7" fontId="19" fillId="17" borderId="4" xfId="1" applyNumberFormat="1" applyFont="1" applyFill="1" applyBorder="1"/>
    <xf numFmtId="7" fontId="19" fillId="17" borderId="0" xfId="1" applyNumberFormat="1" applyFont="1" applyFill="1" applyBorder="1"/>
    <xf numFmtId="44" fontId="19" fillId="17" borderId="0" xfId="1" applyNumberFormat="1" applyFont="1" applyFill="1" applyBorder="1"/>
    <xf numFmtId="5" fontId="0" fillId="17" borderId="5" xfId="0" applyNumberFormat="1" applyFont="1" applyFill="1" applyBorder="1"/>
    <xf numFmtId="7" fontId="3" fillId="17" borderId="4" xfId="1" applyNumberFormat="1" applyFont="1" applyFill="1" applyBorder="1" applyAlignment="1">
      <alignment vertical="center"/>
    </xf>
    <xf numFmtId="7" fontId="3" fillId="17" borderId="0" xfId="1" applyNumberFormat="1" applyFont="1" applyFill="1" applyBorder="1" applyAlignment="1">
      <alignment vertical="center"/>
    </xf>
    <xf numFmtId="5" fontId="0" fillId="17" borderId="5" xfId="0" applyNumberFormat="1" applyFont="1" applyFill="1" applyBorder="1" applyAlignment="1">
      <alignment vertical="center"/>
    </xf>
    <xf numFmtId="5" fontId="0" fillId="17" borderId="4" xfId="0" applyNumberFormat="1" applyFont="1" applyFill="1" applyBorder="1"/>
    <xf numFmtId="5" fontId="0" fillId="17" borderId="0" xfId="0" applyNumberFormat="1" applyFont="1" applyFill="1" applyBorder="1"/>
    <xf numFmtId="5" fontId="0" fillId="17" borderId="16" xfId="0" applyNumberFormat="1" applyFill="1" applyBorder="1"/>
    <xf numFmtId="5" fontId="0" fillId="17" borderId="17" xfId="0" applyNumberFormat="1" applyFill="1" applyBorder="1"/>
    <xf numFmtId="5" fontId="0" fillId="17" borderId="18" xfId="0" applyNumberFormat="1" applyFont="1" applyFill="1" applyBorder="1"/>
    <xf numFmtId="7" fontId="19" fillId="17" borderId="4" xfId="1" applyNumberFormat="1" applyFont="1" applyFill="1" applyBorder="1" applyAlignment="1">
      <alignment vertical="center"/>
    </xf>
    <xf numFmtId="7" fontId="19" fillId="17" borderId="0" xfId="1" applyNumberFormat="1" applyFont="1" applyFill="1" applyBorder="1" applyAlignment="1">
      <alignment vertical="center"/>
    </xf>
    <xf numFmtId="44" fontId="19" fillId="17" borderId="0" xfId="1" applyNumberFormat="1" applyFont="1" applyFill="1" applyBorder="1" applyAlignment="1">
      <alignment vertical="center"/>
    </xf>
    <xf numFmtId="5" fontId="21" fillId="17" borderId="18" xfId="0" applyNumberFormat="1" applyFont="1" applyFill="1" applyBorder="1"/>
    <xf numFmtId="165" fontId="22" fillId="17" borderId="16" xfId="0" applyNumberFormat="1" applyFont="1" applyFill="1" applyBorder="1"/>
    <xf numFmtId="165" fontId="22" fillId="17" borderId="17" xfId="0" applyNumberFormat="1" applyFont="1" applyFill="1" applyBorder="1"/>
    <xf numFmtId="165" fontId="23" fillId="17" borderId="17" xfId="0" applyNumberFormat="1" applyFont="1" applyFill="1" applyBorder="1"/>
    <xf numFmtId="5" fontId="22" fillId="17" borderId="17" xfId="0" applyNumberFormat="1" applyFont="1" applyFill="1" applyBorder="1"/>
    <xf numFmtId="5" fontId="22" fillId="17" borderId="18" xfId="0" applyNumberFormat="1" applyFont="1" applyFill="1" applyBorder="1"/>
    <xf numFmtId="165" fontId="0" fillId="17" borderId="13" xfId="1" applyNumberFormat="1" applyFont="1" applyFill="1" applyBorder="1"/>
    <xf numFmtId="43" fontId="0" fillId="17" borderId="15" xfId="1" applyNumberFormat="1" applyFont="1" applyFill="1" applyBorder="1"/>
    <xf numFmtId="165" fontId="0" fillId="17" borderId="1" xfId="1" applyNumberFormat="1" applyFont="1" applyFill="1" applyBorder="1"/>
    <xf numFmtId="2" fontId="0" fillId="17" borderId="3" xfId="0" applyNumberFormat="1" applyFill="1" applyBorder="1"/>
    <xf numFmtId="165" fontId="0" fillId="17" borderId="4" xfId="1" applyNumberFormat="1" applyFont="1" applyFill="1" applyBorder="1"/>
    <xf numFmtId="43" fontId="0" fillId="17" borderId="5" xfId="1" applyNumberFormat="1" applyFont="1" applyFill="1" applyBorder="1"/>
    <xf numFmtId="165" fontId="0" fillId="17" borderId="9" xfId="1" applyNumberFormat="1" applyFont="1" applyFill="1" applyBorder="1"/>
    <xf numFmtId="43" fontId="0" fillId="17" borderId="12" xfId="1" applyNumberFormat="1" applyFont="1" applyFill="1" applyBorder="1"/>
    <xf numFmtId="37" fontId="0" fillId="17" borderId="3" xfId="0" applyNumberFormat="1" applyFill="1" applyBorder="1"/>
    <xf numFmtId="165" fontId="19" fillId="17" borderId="4" xfId="1" applyNumberFormat="1" applyFont="1" applyFill="1" applyBorder="1"/>
    <xf numFmtId="165" fontId="19" fillId="17" borderId="0" xfId="1" applyNumberFormat="1" applyFont="1" applyFill="1" applyBorder="1"/>
    <xf numFmtId="165" fontId="19" fillId="17" borderId="5" xfId="1" applyNumberFormat="1" applyFont="1" applyFill="1" applyBorder="1"/>
    <xf numFmtId="9" fontId="19" fillId="17" borderId="4" xfId="0" applyNumberFormat="1" applyFont="1" applyFill="1" applyBorder="1"/>
    <xf numFmtId="9" fontId="19" fillId="17" borderId="0" xfId="0" applyNumberFormat="1" applyFont="1" applyFill="1" applyBorder="1"/>
    <xf numFmtId="9" fontId="19" fillId="17" borderId="5" xfId="0" applyNumberFormat="1" applyFont="1" applyFill="1" applyBorder="1"/>
    <xf numFmtId="165" fontId="0" fillId="17" borderId="4" xfId="0" applyNumberFormat="1" applyFill="1" applyBorder="1"/>
    <xf numFmtId="165" fontId="0" fillId="17" borderId="0" xfId="0" applyNumberFormat="1" applyFill="1" applyBorder="1"/>
    <xf numFmtId="165" fontId="0" fillId="17" borderId="5" xfId="0" applyNumberFormat="1" applyFill="1" applyBorder="1"/>
    <xf numFmtId="165" fontId="0" fillId="17" borderId="9" xfId="0" applyNumberFormat="1" applyFill="1" applyBorder="1"/>
    <xf numFmtId="165" fontId="0" fillId="17" borderId="10" xfId="0" applyNumberFormat="1" applyFill="1" applyBorder="1"/>
    <xf numFmtId="165" fontId="0" fillId="17" borderId="12" xfId="0" applyNumberFormat="1" applyFill="1" applyBorder="1"/>
    <xf numFmtId="165" fontId="0" fillId="17" borderId="2" xfId="1" applyNumberFormat="1" applyFont="1" applyFill="1" applyBorder="1"/>
    <xf numFmtId="165" fontId="0" fillId="17" borderId="3" xfId="1" applyNumberFormat="1" applyFont="1" applyFill="1" applyBorder="1"/>
    <xf numFmtId="165" fontId="0" fillId="17" borderId="0" xfId="1" applyNumberFormat="1" applyFont="1" applyFill="1" applyBorder="1"/>
    <xf numFmtId="165" fontId="0" fillId="17" borderId="5" xfId="1" applyNumberFormat="1" applyFont="1" applyFill="1" applyBorder="1"/>
    <xf numFmtId="165" fontId="0" fillId="17" borderId="10" xfId="1" applyNumberFormat="1" applyFont="1" applyFill="1" applyBorder="1"/>
    <xf numFmtId="165" fontId="0" fillId="17" borderId="12" xfId="1" applyNumberFormat="1" applyFont="1" applyFill="1" applyBorder="1"/>
    <xf numFmtId="7" fontId="19" fillId="17" borderId="3" xfId="1" applyNumberFormat="1" applyFont="1" applyFill="1" applyBorder="1"/>
    <xf numFmtId="7" fontId="19" fillId="17" borderId="5" xfId="1" applyNumberFormat="1" applyFont="1" applyFill="1" applyBorder="1"/>
    <xf numFmtId="5" fontId="0" fillId="17" borderId="4" xfId="1" applyNumberFormat="1" applyFont="1" applyFill="1" applyBorder="1"/>
    <xf numFmtId="5" fontId="0" fillId="17" borderId="0" xfId="1" applyNumberFormat="1" applyFont="1" applyFill="1" applyBorder="1"/>
    <xf numFmtId="5" fontId="0" fillId="17" borderId="5" xfId="1" applyNumberFormat="1" applyFont="1" applyFill="1" applyBorder="1"/>
    <xf numFmtId="165" fontId="0" fillId="17" borderId="16" xfId="1" applyNumberFormat="1" applyFont="1" applyFill="1" applyBorder="1"/>
    <xf numFmtId="165" fontId="0" fillId="17" borderId="17" xfId="1" applyNumberFormat="1" applyFont="1" applyFill="1" applyBorder="1"/>
    <xf numFmtId="165" fontId="0" fillId="17" borderId="18" xfId="1" applyNumberFormat="1" applyFont="1" applyFill="1" applyBorder="1"/>
    <xf numFmtId="5" fontId="0" fillId="17" borderId="7" xfId="1" applyNumberFormat="1" applyFont="1" applyFill="1" applyBorder="1"/>
    <xf numFmtId="5" fontId="0" fillId="17" borderId="6" xfId="1" applyNumberFormat="1" applyFont="1" applyFill="1" applyBorder="1"/>
    <xf numFmtId="5" fontId="0" fillId="17" borderId="8" xfId="1" applyNumberFormat="1" applyFont="1" applyFill="1" applyBorder="1"/>
    <xf numFmtId="5" fontId="0" fillId="17" borderId="16" xfId="1" applyNumberFormat="1" applyFont="1" applyFill="1" applyBorder="1"/>
    <xf numFmtId="5" fontId="0" fillId="17" borderId="17" xfId="1" applyNumberFormat="1" applyFont="1" applyFill="1" applyBorder="1"/>
    <xf numFmtId="5" fontId="0" fillId="17" borderId="18" xfId="1" applyNumberFormat="1" applyFont="1" applyFill="1" applyBorder="1"/>
    <xf numFmtId="165" fontId="0" fillId="17" borderId="7" xfId="1" applyNumberFormat="1" applyFont="1" applyFill="1" applyBorder="1"/>
    <xf numFmtId="165" fontId="0" fillId="17" borderId="6" xfId="1" applyNumberFormat="1" applyFont="1" applyFill="1" applyBorder="1"/>
    <xf numFmtId="165" fontId="0" fillId="17" borderId="8" xfId="1" applyNumberFormat="1" applyFont="1" applyFill="1" applyBorder="1"/>
    <xf numFmtId="7" fontId="19" fillId="17" borderId="16" xfId="1" applyNumberFormat="1" applyFont="1" applyFill="1" applyBorder="1"/>
    <xf numFmtId="7" fontId="19" fillId="17" borderId="17" xfId="1" applyNumberFormat="1" applyFont="1" applyFill="1" applyBorder="1"/>
    <xf numFmtId="7" fontId="19" fillId="17" borderId="18" xfId="1" applyNumberFormat="1" applyFont="1" applyFill="1" applyBorder="1"/>
    <xf numFmtId="44" fontId="19" fillId="17" borderId="18" xfId="1" applyNumberFormat="1" applyFont="1" applyFill="1" applyBorder="1"/>
    <xf numFmtId="38" fontId="0" fillId="17" borderId="1" xfId="0" applyNumberFormat="1" applyFill="1" applyBorder="1"/>
    <xf numFmtId="7" fontId="0" fillId="17" borderId="3" xfId="0" applyNumberFormat="1" applyFill="1" applyBorder="1"/>
    <xf numFmtId="38" fontId="0" fillId="17" borderId="4" xfId="0" applyNumberFormat="1" applyFill="1" applyBorder="1"/>
    <xf numFmtId="7" fontId="0" fillId="17" borderId="5" xfId="0" applyNumberFormat="1" applyFill="1" applyBorder="1"/>
    <xf numFmtId="38" fontId="0" fillId="17" borderId="16" xfId="0" applyNumberFormat="1" applyFill="1" applyBorder="1"/>
    <xf numFmtId="7" fontId="0" fillId="17" borderId="18" xfId="0" applyNumberFormat="1" applyFill="1" applyBorder="1"/>
    <xf numFmtId="38" fontId="21" fillId="17" borderId="16" xfId="0" applyNumberFormat="1" applyFont="1" applyFill="1" applyBorder="1"/>
    <xf numFmtId="7" fontId="21" fillId="17" borderId="18" xfId="0" applyNumberFormat="1" applyFont="1" applyFill="1" applyBorder="1"/>
    <xf numFmtId="44" fontId="0" fillId="17" borderId="3" xfId="0" applyNumberFormat="1" applyFill="1" applyBorder="1"/>
    <xf numFmtId="44" fontId="0" fillId="17" borderId="5" xfId="0" applyNumberFormat="1" applyFill="1" applyBorder="1"/>
    <xf numFmtId="44" fontId="0" fillId="17" borderId="18" xfId="0" applyNumberFormat="1" applyFill="1" applyBorder="1"/>
    <xf numFmtId="38" fontId="0" fillId="17" borderId="13" xfId="0" applyNumberFormat="1" applyFill="1" applyBorder="1"/>
    <xf numFmtId="7" fontId="0" fillId="17" borderId="15" xfId="0" applyNumberFormat="1" applyFill="1" applyBorder="1"/>
    <xf numFmtId="7" fontId="21" fillId="17" borderId="49" xfId="0" applyNumberFormat="1" applyFont="1" applyFill="1" applyBorder="1"/>
    <xf numFmtId="38" fontId="0" fillId="17" borderId="9" xfId="0" applyNumberFormat="1" applyFill="1" applyBorder="1"/>
    <xf numFmtId="0" fontId="0" fillId="17" borderId="18" xfId="0" applyFill="1" applyBorder="1"/>
    <xf numFmtId="165" fontId="0" fillId="17" borderId="26" xfId="1" applyNumberFormat="1" applyFont="1" applyFill="1" applyBorder="1"/>
    <xf numFmtId="171" fontId="0" fillId="17" borderId="62" xfId="0" applyNumberFormat="1" applyFill="1" applyBorder="1"/>
    <xf numFmtId="37" fontId="0" fillId="17" borderId="11" xfId="1" applyNumberFormat="1" applyFont="1" applyFill="1" applyBorder="1"/>
    <xf numFmtId="5" fontId="0" fillId="17" borderId="4" xfId="0" applyNumberFormat="1" applyFill="1" applyBorder="1"/>
    <xf numFmtId="5" fontId="0" fillId="17" borderId="0" xfId="0" applyNumberFormat="1" applyFill="1" applyBorder="1"/>
    <xf numFmtId="5" fontId="0" fillId="17" borderId="9" xfId="0" applyNumberFormat="1" applyFill="1" applyBorder="1"/>
    <xf numFmtId="5" fontId="0" fillId="17" borderId="10" xfId="0" applyNumberFormat="1" applyFill="1" applyBorder="1"/>
    <xf numFmtId="5" fontId="0" fillId="17" borderId="12" xfId="0" applyNumberFormat="1" applyFont="1" applyFill="1" applyBorder="1"/>
    <xf numFmtId="5" fontId="20" fillId="17" borderId="5" xfId="0" applyNumberFormat="1" applyFont="1" applyFill="1" applyBorder="1"/>
    <xf numFmtId="165" fontId="19" fillId="17" borderId="7" xfId="1" applyNumberFormat="1" applyFont="1" applyFill="1" applyBorder="1" applyAlignment="1">
      <alignment vertical="center"/>
    </xf>
    <xf numFmtId="165" fontId="19" fillId="17" borderId="6" xfId="1" applyNumberFormat="1" applyFont="1" applyFill="1" applyBorder="1" applyAlignment="1">
      <alignment vertical="center"/>
    </xf>
    <xf numFmtId="165" fontId="21" fillId="17" borderId="6" xfId="1" applyNumberFormat="1" applyFont="1" applyFill="1" applyBorder="1" applyAlignment="1">
      <alignment vertical="center"/>
    </xf>
    <xf numFmtId="165" fontId="1" fillId="17" borderId="6" xfId="1" applyNumberFormat="1" applyFont="1" applyFill="1" applyBorder="1" applyAlignment="1">
      <alignment vertical="center"/>
    </xf>
    <xf numFmtId="165" fontId="1" fillId="17" borderId="8" xfId="1" applyNumberFormat="1" applyFont="1" applyFill="1" applyBorder="1" applyAlignment="1">
      <alignment vertical="center"/>
    </xf>
    <xf numFmtId="5" fontId="21" fillId="17" borderId="4" xfId="0" applyNumberFormat="1" applyFont="1" applyFill="1" applyBorder="1"/>
    <xf numFmtId="5" fontId="21" fillId="17" borderId="0" xfId="0" applyNumberFormat="1" applyFont="1" applyFill="1" applyBorder="1"/>
    <xf numFmtId="5" fontId="21" fillId="17" borderId="5" xfId="0" applyNumberFormat="1" applyFont="1" applyFill="1" applyBorder="1"/>
    <xf numFmtId="165" fontId="22" fillId="17" borderId="10" xfId="0" applyNumberFormat="1" applyFont="1" applyFill="1" applyBorder="1"/>
    <xf numFmtId="165" fontId="23" fillId="17" borderId="10" xfId="0" applyNumberFormat="1" applyFont="1" applyFill="1" applyBorder="1"/>
    <xf numFmtId="5" fontId="22" fillId="17" borderId="10" xfId="0" applyNumberFormat="1" applyFont="1" applyFill="1" applyBorder="1"/>
    <xf numFmtId="37" fontId="24" fillId="17" borderId="10" xfId="1" applyNumberFormat="1" applyFont="1" applyFill="1" applyBorder="1"/>
    <xf numFmtId="165" fontId="0" fillId="17" borderId="9" xfId="0" applyNumberFormat="1" applyFont="1" applyFill="1" applyBorder="1"/>
    <xf numFmtId="165" fontId="0" fillId="17" borderId="10" xfId="0" applyNumberFormat="1" applyFont="1" applyFill="1" applyBorder="1"/>
    <xf numFmtId="165" fontId="0" fillId="17" borderId="12" xfId="0" applyNumberFormat="1" applyFont="1" applyFill="1" applyBorder="1"/>
    <xf numFmtId="165" fontId="0" fillId="0" borderId="31" xfId="1" applyNumberFormat="1" applyFont="1" applyFill="1" applyBorder="1"/>
    <xf numFmtId="44" fontId="19" fillId="17" borderId="2" xfId="1" applyNumberFormat="1" applyFont="1" applyFill="1" applyBorder="1" applyAlignment="1">
      <alignment vertical="center"/>
    </xf>
    <xf numFmtId="44" fontId="19" fillId="17" borderId="5" xfId="1" applyNumberFormat="1" applyFont="1" applyFill="1" applyBorder="1" applyAlignment="1">
      <alignment vertical="center"/>
    </xf>
    <xf numFmtId="5" fontId="0" fillId="17" borderId="3" xfId="0" applyNumberFormat="1" applyFill="1" applyBorder="1"/>
    <xf numFmtId="5" fontId="0" fillId="17" borderId="12" xfId="0" applyNumberFormat="1" applyFill="1" applyBorder="1"/>
    <xf numFmtId="5" fontId="0" fillId="17" borderId="15" xfId="0" applyNumberFormat="1" applyFill="1" applyBorder="1"/>
    <xf numFmtId="37" fontId="4" fillId="17" borderId="15" xfId="1" applyNumberFormat="1" applyFont="1" applyFill="1" applyBorder="1"/>
    <xf numFmtId="37" fontId="59" fillId="17" borderId="1" xfId="0" applyNumberFormat="1" applyFont="1" applyFill="1" applyBorder="1"/>
    <xf numFmtId="37" fontId="59" fillId="17" borderId="2" xfId="0" applyNumberFormat="1" applyFont="1" applyFill="1" applyBorder="1"/>
    <xf numFmtId="37" fontId="59" fillId="17" borderId="3" xfId="0" applyNumberFormat="1" applyFont="1" applyFill="1" applyBorder="1"/>
    <xf numFmtId="7" fontId="59" fillId="17" borderId="16" xfId="0" applyNumberFormat="1" applyFont="1" applyFill="1" applyBorder="1"/>
    <xf numFmtId="7" fontId="59" fillId="17" borderId="17" xfId="0" applyNumberFormat="1" applyFont="1" applyFill="1" applyBorder="1"/>
    <xf numFmtId="7" fontId="59" fillId="17" borderId="18" xfId="0" applyNumberFormat="1" applyFont="1" applyFill="1" applyBorder="1"/>
    <xf numFmtId="165" fontId="59" fillId="17" borderId="1" xfId="1" applyNumberFormat="1" applyFont="1" applyFill="1" applyBorder="1"/>
    <xf numFmtId="165" fontId="59" fillId="17" borderId="2" xfId="1" applyNumberFormat="1" applyFont="1" applyFill="1" applyBorder="1"/>
    <xf numFmtId="165" fontId="59" fillId="17" borderId="3" xfId="1" applyNumberFormat="1" applyFont="1" applyFill="1" applyBorder="1"/>
    <xf numFmtId="44" fontId="59" fillId="17" borderId="16" xfId="0" applyNumberFormat="1" applyFont="1" applyFill="1" applyBorder="1"/>
    <xf numFmtId="44" fontId="59" fillId="17" borderId="17" xfId="0" applyNumberFormat="1" applyFont="1" applyFill="1" applyBorder="1"/>
    <xf numFmtId="44" fontId="59" fillId="17" borderId="18" xfId="0" applyNumberFormat="1" applyFont="1" applyFill="1" applyBorder="1"/>
    <xf numFmtId="0" fontId="0" fillId="17" borderId="1" xfId="0" applyFill="1" applyBorder="1"/>
    <xf numFmtId="7" fontId="0" fillId="17" borderId="2" xfId="0" applyNumberFormat="1" applyFill="1" applyBorder="1"/>
    <xf numFmtId="167" fontId="0" fillId="17" borderId="3" xfId="0" applyNumberFormat="1" applyFill="1" applyBorder="1"/>
    <xf numFmtId="0" fontId="0" fillId="17" borderId="4" xfId="0" applyFill="1" applyBorder="1"/>
    <xf numFmtId="7" fontId="0" fillId="17" borderId="0" xfId="0" applyNumberFormat="1" applyFill="1" applyBorder="1"/>
    <xf numFmtId="167" fontId="0" fillId="17" borderId="5" xfId="0" applyNumberFormat="1" applyFill="1" applyBorder="1"/>
    <xf numFmtId="0" fontId="0" fillId="17" borderId="16" xfId="0" applyFill="1" applyBorder="1"/>
    <xf numFmtId="7" fontId="0" fillId="17" borderId="10" xfId="0" applyNumberFormat="1" applyFill="1" applyBorder="1"/>
    <xf numFmtId="167" fontId="0" fillId="17" borderId="12" xfId="0" applyNumberFormat="1" applyFill="1" applyBorder="1"/>
    <xf numFmtId="37" fontId="0" fillId="17" borderId="13" xfId="0" applyNumberFormat="1" applyFill="1" applyBorder="1"/>
    <xf numFmtId="44" fontId="0" fillId="17" borderId="15" xfId="0" applyNumberFormat="1" applyFill="1" applyBorder="1"/>
    <xf numFmtId="37" fontId="0" fillId="17" borderId="22" xfId="0" applyNumberFormat="1" applyFill="1" applyBorder="1"/>
    <xf numFmtId="7" fontId="0" fillId="17" borderId="17" xfId="0" applyNumberFormat="1" applyFill="1" applyBorder="1"/>
    <xf numFmtId="167" fontId="0" fillId="17" borderId="18" xfId="0" applyNumberFormat="1" applyFill="1" applyBorder="1"/>
    <xf numFmtId="44" fontId="0" fillId="17" borderId="1" xfId="2" applyFont="1" applyFill="1" applyBorder="1"/>
    <xf numFmtId="44" fontId="0" fillId="17" borderId="16" xfId="2" applyFont="1" applyFill="1" applyBorder="1"/>
    <xf numFmtId="0" fontId="79" fillId="3" borderId="63" xfId="16" applyFill="1" applyBorder="1"/>
    <xf numFmtId="0" fontId="79" fillId="3" borderId="64" xfId="16" applyFill="1" applyBorder="1"/>
    <xf numFmtId="0" fontId="79" fillId="3" borderId="65" xfId="16" applyFill="1" applyBorder="1"/>
    <xf numFmtId="0" fontId="79" fillId="0" borderId="0" xfId="16"/>
    <xf numFmtId="0" fontId="79" fillId="3" borderId="66" xfId="16" applyFill="1" applyBorder="1"/>
    <xf numFmtId="0" fontId="79" fillId="3" borderId="0" xfId="16" applyFill="1" applyBorder="1"/>
    <xf numFmtId="0" fontId="79" fillId="3" borderId="67" xfId="16" applyFill="1" applyBorder="1"/>
    <xf numFmtId="0" fontId="80" fillId="3" borderId="0" xfId="16" applyFont="1" applyFill="1" applyBorder="1"/>
    <xf numFmtId="0" fontId="81" fillId="3" borderId="0" xfId="16" applyFont="1" applyFill="1" applyBorder="1" applyAlignment="1"/>
    <xf numFmtId="0" fontId="81" fillId="3" borderId="67" xfId="16" applyFont="1" applyFill="1" applyBorder="1" applyAlignment="1"/>
    <xf numFmtId="0" fontId="79" fillId="3" borderId="68" xfId="16" applyFill="1" applyBorder="1"/>
    <xf numFmtId="0" fontId="79" fillId="3" borderId="69" xfId="16" applyFill="1" applyBorder="1"/>
    <xf numFmtId="0" fontId="79" fillId="3" borderId="70" xfId="16" applyFill="1" applyBorder="1"/>
    <xf numFmtId="5" fontId="29" fillId="0" borderId="0" xfId="0" applyNumberFormat="1" applyFont="1" applyFill="1" applyBorder="1"/>
    <xf numFmtId="5" fontId="29" fillId="0" borderId="54" xfId="0" applyNumberFormat="1" applyFont="1" applyBorder="1"/>
    <xf numFmtId="5" fontId="0" fillId="0" borderId="17" xfId="0" applyNumberFormat="1" applyFill="1" applyBorder="1"/>
    <xf numFmtId="0" fontId="4" fillId="0" borderId="17" xfId="0" applyFont="1" applyBorder="1" applyAlignment="1">
      <alignment horizontal="center"/>
    </xf>
    <xf numFmtId="5" fontId="0" fillId="0" borderId="54" xfId="0" applyNumberFormat="1" applyFill="1" applyBorder="1"/>
    <xf numFmtId="5" fontId="0" fillId="0" borderId="57" xfId="0" applyNumberFormat="1" applyFill="1" applyBorder="1"/>
    <xf numFmtId="38" fontId="0" fillId="17" borderId="0" xfId="0" applyNumberFormat="1" applyFill="1" applyBorder="1"/>
    <xf numFmtId="5" fontId="0" fillId="17" borderId="18" xfId="0" applyNumberFormat="1" applyFill="1" applyBorder="1"/>
    <xf numFmtId="7" fontId="0" fillId="17" borderId="20" xfId="0" applyNumberFormat="1" applyFill="1" applyBorder="1"/>
    <xf numFmtId="43" fontId="0" fillId="17" borderId="13" xfId="1" applyFont="1" applyFill="1" applyBorder="1"/>
    <xf numFmtId="43" fontId="0" fillId="17" borderId="14" xfId="1" applyFont="1" applyFill="1" applyBorder="1"/>
    <xf numFmtId="44" fontId="0" fillId="17" borderId="15" xfId="2" applyFont="1" applyFill="1" applyBorder="1"/>
    <xf numFmtId="0" fontId="0" fillId="17" borderId="14" xfId="0" applyFill="1" applyBorder="1"/>
    <xf numFmtId="43" fontId="0" fillId="17" borderId="15" xfId="1" applyFont="1" applyFill="1" applyBorder="1"/>
    <xf numFmtId="44" fontId="0" fillId="17" borderId="26" xfId="2" applyFont="1" applyFill="1" applyBorder="1"/>
    <xf numFmtId="44" fontId="0" fillId="17" borderId="14" xfId="2" applyFont="1" applyFill="1" applyBorder="1"/>
    <xf numFmtId="5" fontId="0" fillId="17" borderId="14" xfId="2" applyNumberFormat="1" applyFont="1" applyFill="1" applyBorder="1"/>
    <xf numFmtId="0" fontId="81" fillId="3" borderId="0" xfId="16" applyFont="1" applyFill="1" applyBorder="1" applyAlignment="1">
      <alignment horizontal="center"/>
    </xf>
    <xf numFmtId="0" fontId="0" fillId="0" borderId="46" xfId="0" applyBorder="1" applyAlignment="1">
      <alignment vertical="center" wrapText="1"/>
    </xf>
    <xf numFmtId="0" fontId="0" fillId="0" borderId="6" xfId="0" applyBorder="1" applyAlignment="1">
      <alignment vertical="center" wrapText="1"/>
    </xf>
    <xf numFmtId="0" fontId="0" fillId="0" borderId="45" xfId="0" applyBorder="1" applyAlignment="1">
      <alignment vertical="center" wrapText="1"/>
    </xf>
    <xf numFmtId="0" fontId="0" fillId="0" borderId="44" xfId="0" applyBorder="1" applyAlignment="1">
      <alignment vertical="center" wrapText="1"/>
    </xf>
    <xf numFmtId="0" fontId="0" fillId="0" borderId="0" xfId="0" applyBorder="1" applyAlignment="1">
      <alignment vertical="center" wrapText="1"/>
    </xf>
    <xf numFmtId="0" fontId="0" fillId="0" borderId="43"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0" fillId="0" borderId="47" xfId="0" applyBorder="1" applyAlignment="1">
      <alignment vertical="center" wrapText="1"/>
    </xf>
    <xf numFmtId="0" fontId="0" fillId="0" borderId="46" xfId="0" applyFont="1" applyBorder="1" applyAlignment="1">
      <alignment wrapText="1"/>
    </xf>
    <xf numFmtId="0" fontId="0" fillId="0" borderId="6" xfId="0" applyFont="1" applyBorder="1" applyAlignment="1">
      <alignment wrapText="1"/>
    </xf>
    <xf numFmtId="0" fontId="0" fillId="0" borderId="45" xfId="0" applyFont="1" applyBorder="1" applyAlignment="1">
      <alignment wrapText="1"/>
    </xf>
    <xf numFmtId="0" fontId="0" fillId="0" borderId="44" xfId="0" applyFont="1" applyBorder="1" applyAlignment="1">
      <alignment wrapText="1"/>
    </xf>
    <xf numFmtId="0" fontId="0" fillId="0" borderId="0" xfId="0" applyFont="1" applyBorder="1" applyAlignment="1">
      <alignment wrapText="1"/>
    </xf>
    <xf numFmtId="0" fontId="0" fillId="0" borderId="43" xfId="0" applyFont="1" applyBorder="1" applyAlignment="1">
      <alignment wrapText="1"/>
    </xf>
    <xf numFmtId="0" fontId="0" fillId="0" borderId="42" xfId="0" applyFont="1" applyBorder="1" applyAlignment="1">
      <alignment wrapText="1"/>
    </xf>
    <xf numFmtId="0" fontId="0" fillId="0" borderId="20" xfId="0" applyFont="1" applyBorder="1" applyAlignment="1">
      <alignment wrapText="1"/>
    </xf>
    <xf numFmtId="0" fontId="0" fillId="0" borderId="47" xfId="0" applyFont="1" applyBorder="1" applyAlignment="1">
      <alignment wrapText="1"/>
    </xf>
    <xf numFmtId="0" fontId="1" fillId="0" borderId="0" xfId="13" applyFont="1" applyAlignment="1">
      <alignment horizontal="center"/>
    </xf>
    <xf numFmtId="0" fontId="1" fillId="0" borderId="0" xfId="13" applyFont="1" applyAlignment="1">
      <alignment horizontal="left" wrapText="1"/>
    </xf>
    <xf numFmtId="0" fontId="1" fillId="0" borderId="0" xfId="15" applyFont="1" applyAlignment="1">
      <alignment horizontal="center"/>
    </xf>
    <xf numFmtId="0" fontId="1" fillId="0" borderId="0" xfId="15" applyFont="1" applyFill="1" applyAlignment="1">
      <alignment horizontal="center"/>
    </xf>
    <xf numFmtId="17" fontId="1" fillId="0" borderId="0" xfId="15" applyNumberFormat="1" applyFont="1" applyFill="1" applyAlignment="1">
      <alignment horizontal="center"/>
    </xf>
    <xf numFmtId="0" fontId="1" fillId="0" borderId="0" xfId="15" applyFont="1" applyAlignment="1">
      <alignment horizontal="left" wrapText="1"/>
    </xf>
    <xf numFmtId="0" fontId="1" fillId="0" borderId="0" xfId="13" applyFont="1" applyAlignment="1">
      <alignment horizontal="left" vertical="top" wrapText="1"/>
    </xf>
    <xf numFmtId="0" fontId="10" fillId="0" borderId="0" xfId="0" applyFont="1" applyFill="1" applyBorder="1" applyAlignment="1">
      <alignment horizontal="left" vertical="center"/>
    </xf>
    <xf numFmtId="0" fontId="27" fillId="0" borderId="0" xfId="0" applyFont="1" applyAlignment="1">
      <alignment horizontal="center"/>
    </xf>
    <xf numFmtId="7" fontId="19" fillId="17" borderId="13" xfId="1" applyNumberFormat="1" applyFont="1" applyFill="1" applyBorder="1"/>
    <xf numFmtId="7" fontId="19" fillId="17" borderId="14" xfId="1" applyNumberFormat="1" applyFont="1" applyFill="1" applyBorder="1"/>
    <xf numFmtId="7" fontId="19" fillId="17" borderId="15" xfId="1" applyNumberFormat="1" applyFont="1" applyFill="1" applyBorder="1"/>
  </cellXfs>
  <cellStyles count="17">
    <cellStyle name="Comma" xfId="1" builtinId="3"/>
    <cellStyle name="Comma 2" xfId="5"/>
    <cellStyle name="Currency" xfId="2" builtinId="4"/>
    <cellStyle name="Currency 2" xfId="7"/>
    <cellStyle name="Currency 2 2" xfId="14"/>
    <cellStyle name="Currency 3" xfId="12"/>
    <cellStyle name="Normal" xfId="0" builtinId="0"/>
    <cellStyle name="Normal 2" xfId="4"/>
    <cellStyle name="Normal 2 2" xfId="13"/>
    <cellStyle name="Normal 3" xfId="8"/>
    <cellStyle name="Normal 3 2" xfId="15"/>
    <cellStyle name="Normal 3 3" xfId="16"/>
    <cellStyle name="Normal 4" xfId="9"/>
    <cellStyle name="Normal 5" xfId="11"/>
    <cellStyle name="Normal_LCI Vectors_GREET1.8c.0_v5" xfId="10"/>
    <cellStyle name="Percent" xfId="3" builtinId="5"/>
    <cellStyle name="Percent 2" xfId="6"/>
  </cellStyles>
  <dxfs count="3">
    <dxf>
      <numFmt numFmtId="167" formatCode="_(&quot;$&quot;* #,##0_);_(&quot;$&quot;* \(#,##0\);_(&quot;$&quot;* &quot;-&quot;??_);_(@_)"/>
    </dxf>
    <dxf>
      <numFmt numFmtId="181" formatCode="_(&quot;$&quot;* #,##0.0_);_(&quot;$&quot;* \(#,##0.0\);_(&quot;$&quot;* &quot;-&quot;??_);_(@_)"/>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6.xml"/><Relationship Id="rId47" Type="http://schemas.openxmlformats.org/officeDocument/2006/relationships/externalLink" Target="externalLinks/externalLink11.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3"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externalLink" Target="externalLinks/externalLink12.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externalLink" Target="externalLinks/externalLink10.xml"/><Relationship Id="rId20" Type="http://schemas.openxmlformats.org/officeDocument/2006/relationships/worksheet" Target="worksheets/sheet20.xml"/><Relationship Id="rId41" Type="http://schemas.openxmlformats.org/officeDocument/2006/relationships/externalLink" Target="externalLinks/externalLink5.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pivotCacheDefinition" Target="pivotCache/pivotCacheDefinition1.xml"/><Relationship Id="rId57" Type="http://schemas.openxmlformats.org/officeDocument/2006/relationships/customXml" Target="../customXml/item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8.xml"/><Relationship Id="rId5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175867</xdr:colOff>
      <xdr:row>5</xdr:row>
      <xdr:rowOff>9663</xdr:rowOff>
    </xdr:from>
    <xdr:to>
      <xdr:col>18</xdr:col>
      <xdr:colOff>127334</xdr:colOff>
      <xdr:row>32</xdr:row>
      <xdr:rowOff>142353</xdr:rowOff>
    </xdr:to>
    <xdr:pic>
      <xdr:nvPicPr>
        <xdr:cNvPr id="2" name="Picture 1"/>
        <xdr:cNvPicPr>
          <a:picLocks noChangeAspect="1"/>
        </xdr:cNvPicPr>
      </xdr:nvPicPr>
      <xdr:blipFill>
        <a:blip xmlns:r="http://schemas.openxmlformats.org/officeDocument/2006/relationships" r:embed="rId1"/>
        <a:stretch>
          <a:fillRect/>
        </a:stretch>
      </xdr:blipFill>
      <xdr:spPr>
        <a:xfrm>
          <a:off x="8508171" y="1011859"/>
          <a:ext cx="7306424" cy="527619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276226</xdr:colOff>
      <xdr:row>47</xdr:row>
      <xdr:rowOff>73264</xdr:rowOff>
    </xdr:from>
    <xdr:ext cx="8839199" cy="2472627"/>
    <xdr:pic>
      <xdr:nvPicPr>
        <xdr:cNvPr id="2" name="Picture 1"/>
        <xdr:cNvPicPr>
          <a:picLocks noChangeAspect="1"/>
        </xdr:cNvPicPr>
      </xdr:nvPicPr>
      <xdr:blipFill>
        <a:blip xmlns:r="http://schemas.openxmlformats.org/officeDocument/2006/relationships" r:embed="rId1"/>
        <a:stretch>
          <a:fillRect/>
        </a:stretch>
      </xdr:blipFill>
      <xdr:spPr>
        <a:xfrm>
          <a:off x="885826" y="10385664"/>
          <a:ext cx="8839199" cy="247262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114300</xdr:colOff>
      <xdr:row>17</xdr:row>
      <xdr:rowOff>2</xdr:rowOff>
    </xdr:from>
    <xdr:to>
      <xdr:col>3</xdr:col>
      <xdr:colOff>290782</xdr:colOff>
      <xdr:row>23</xdr:row>
      <xdr:rowOff>76200</xdr:rowOff>
    </xdr:to>
    <xdr:sp macro="" textlink="">
      <xdr:nvSpPr>
        <xdr:cNvPr id="2" name="Rounded Rectangle 1"/>
        <xdr:cNvSpPr/>
      </xdr:nvSpPr>
      <xdr:spPr>
        <a:xfrm>
          <a:off x="1333500" y="3130552"/>
          <a:ext cx="786082" cy="118109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1100" b="1">
              <a:solidFill>
                <a:srgbClr val="FF0000"/>
              </a:solidFill>
              <a:latin typeface="Arial" panose="020B0604020202020204" pitchFamily="34" charset="0"/>
              <a:cs typeface="Arial" panose="020B0604020202020204" pitchFamily="34" charset="0"/>
            </a:rPr>
            <a:t>E</a:t>
          </a:r>
        </a:p>
      </xdr:txBody>
    </xdr:sp>
    <xdr:clientData/>
  </xdr:twoCellAnchor>
  <xdr:twoCellAnchor>
    <xdr:from>
      <xdr:col>8</xdr:col>
      <xdr:colOff>85725</xdr:colOff>
      <xdr:row>17</xdr:row>
      <xdr:rowOff>9527</xdr:rowOff>
    </xdr:from>
    <xdr:to>
      <xdr:col>9</xdr:col>
      <xdr:colOff>262207</xdr:colOff>
      <xdr:row>23</xdr:row>
      <xdr:rowOff>85726</xdr:rowOff>
    </xdr:to>
    <xdr:sp macro="" textlink="">
      <xdr:nvSpPr>
        <xdr:cNvPr id="3" name="Rounded Rectangle 2"/>
        <xdr:cNvSpPr/>
      </xdr:nvSpPr>
      <xdr:spPr>
        <a:xfrm>
          <a:off x="4962525" y="3140077"/>
          <a:ext cx="786082" cy="118109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1100" b="1">
              <a:solidFill>
                <a:srgbClr val="FF0000"/>
              </a:solidFill>
              <a:latin typeface="Arial" panose="020B0604020202020204" pitchFamily="34" charset="0"/>
              <a:cs typeface="Arial" panose="020B0604020202020204" pitchFamily="34" charset="0"/>
            </a:rPr>
            <a: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1897529</xdr:colOff>
      <xdr:row>7</xdr:row>
      <xdr:rowOff>14942</xdr:rowOff>
    </xdr:from>
    <xdr:to>
      <xdr:col>13</xdr:col>
      <xdr:colOff>149412</xdr:colOff>
      <xdr:row>25</xdr:row>
      <xdr:rowOff>126215</xdr:rowOff>
    </xdr:to>
    <xdr:pic>
      <xdr:nvPicPr>
        <xdr:cNvPr id="2" name="Picture 1"/>
        <xdr:cNvPicPr>
          <a:picLocks noChangeAspect="1"/>
        </xdr:cNvPicPr>
      </xdr:nvPicPr>
      <xdr:blipFill>
        <a:blip xmlns:r="http://schemas.openxmlformats.org/officeDocument/2006/relationships" r:embed="rId1"/>
        <a:stretch>
          <a:fillRect/>
        </a:stretch>
      </xdr:blipFill>
      <xdr:spPr>
        <a:xfrm>
          <a:off x="10638117" y="1352177"/>
          <a:ext cx="5199530" cy="37324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Current\Emissions%20Inventory%202022%20working\Large%20Customers%20LDC%20supply\2021%20shell%202022_12_8_441_NG_supplier_reporting_too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YMENT%20PROCESSING/Wong%20Matthew/Reports/DailyPaymentTotals_Analysi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GrpRevnu/PUBLIC/Schedules/Schedule%20111%20CCA%20Gas/2025%20rates%20Nov%202024%20Filing/NEW-PSE-WP-GAS-CCA-Rate-Spread-Design-Bill-Impacts-11-15-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udget\2011%20Bgt\Units\11%20AOP_A_mo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emp\Temporary%20Internet%20Files\Content.Outlook\S5M2I7E6\1&amp;2%20Section%203%202011%20AOP\Section%203\Section%203%20SpreadShee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ower%20Costs\Resources\Coal\WEC%20Pricing%20Analysis\2012\Colstrip%201&amp;2%202012%20AOP%20Final%20Vers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rpRevnu/PUBLIC/%23%202022%20GRC/Compliance%20Filing%20for%20New%20Rates/220066-67-PSE-WP-REVREC-COS-22GRC-Compliance%20Revised-1-9-2023%20(C)/NEW-PSE-WP-SEF-9G-GAS-REV-REQ-MODEL-22GRC-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Aggregate emissions"/>
      <sheetName val="Up- or down-stream LDC,pipeline"/>
      <sheetName val="End-users and large customers"/>
      <sheetName val="Storage and direct deliveries"/>
      <sheetName val="Interstate pipeline deliveries"/>
      <sheetName val="Biomethane"/>
      <sheetName val="LPG, CNG, LNG Importers"/>
      <sheetName val="Reference"/>
      <sheetName val="Validation"/>
    </sheetNames>
    <sheetDataSet>
      <sheetData sheetId="0"/>
      <sheetData sheetId="1"/>
      <sheetData sheetId="2"/>
      <sheetData sheetId="3"/>
      <sheetData sheetId="4"/>
      <sheetData sheetId="5"/>
      <sheetData sheetId="6"/>
      <sheetData sheetId="7"/>
      <sheetData sheetId="8">
        <row r="49">
          <cell r="B49" t="str">
            <v>Agrium Kennewick Fertilizer Operations (KFO) - Kennewick</v>
          </cell>
        </row>
        <row r="50">
          <cell r="B50" t="str">
            <v>Air Liquide Hydrogen Plant  - Anacortes</v>
          </cell>
        </row>
        <row r="51">
          <cell r="B51" t="str">
            <v>Alcoa Intalco Works - Ferndale</v>
          </cell>
        </row>
        <row r="52">
          <cell r="B52" t="str">
            <v>Alcoa Wenatchee Works - Malaga</v>
          </cell>
        </row>
        <row r="53">
          <cell r="B53" t="str">
            <v>Alon Asphalt Company - Seattle</v>
          </cell>
        </row>
        <row r="54">
          <cell r="B54" t="str">
            <v>Analog Devices, Inc. - Camas</v>
          </cell>
        </row>
        <row r="55">
          <cell r="B55" t="str">
            <v>Ardagh Glass Inc. - Seattle</v>
          </cell>
        </row>
        <row r="56">
          <cell r="B56" t="str">
            <v>Arlington Dry Kilns LLC - Arlington</v>
          </cell>
        </row>
        <row r="57">
          <cell r="B57" t="str">
            <v>Ascensus Specialties LLC - Elma</v>
          </cell>
        </row>
        <row r="58">
          <cell r="B58" t="str">
            <v>Ash Grove Cement Company - Seattle</v>
          </cell>
        </row>
        <row r="59">
          <cell r="B59" t="str">
            <v>Basic American Foods - Moses Lake</v>
          </cell>
        </row>
        <row r="60">
          <cell r="B60" t="str">
            <v>Bio Energy Washington, LLC - Maple Valley</v>
          </cell>
        </row>
        <row r="61">
          <cell r="B61" t="str">
            <v>Boeing Commercial Airplanes - Everett</v>
          </cell>
        </row>
        <row r="62">
          <cell r="B62" t="str">
            <v>Boise Cascade Wood Products, LLC.  Kettle Falls Lumber - Kettle Falls</v>
          </cell>
        </row>
        <row r="63">
          <cell r="B63" t="str">
            <v>Boise Cascade Wood Products, LLC.  Kettle Falls Plywood - Kettle Falls</v>
          </cell>
        </row>
        <row r="64">
          <cell r="B64" t="str">
            <v>Bonneville Power Administration - WA Only - statewide</v>
          </cell>
        </row>
        <row r="65">
          <cell r="B65" t="str">
            <v>Boulder Park Generating Station - Spokane Valley</v>
          </cell>
        </row>
        <row r="66">
          <cell r="B66" t="str">
            <v>bp Cherry Point Refinery - Blaine</v>
          </cell>
        </row>
        <row r="67">
          <cell r="B67" t="str">
            <v>Cardinal FG Company - Winlock</v>
          </cell>
        </row>
        <row r="68">
          <cell r="B68" t="str">
            <v>Cathcart Landfill - Snohomish</v>
          </cell>
        </row>
        <row r="69">
          <cell r="B69" t="str">
            <v>Central Washington University - Ellensburg</v>
          </cell>
        </row>
        <row r="70">
          <cell r="B70" t="str">
            <v>CenTrio Energy Seattle LLC - Seattle</v>
          </cell>
        </row>
        <row r="71">
          <cell r="B71" t="str">
            <v>CertainTeed Gypsum - Seattle</v>
          </cell>
        </row>
        <row r="72">
          <cell r="B72" t="str">
            <v>Cheyne Landfill - Zillah</v>
          </cell>
        </row>
        <row r="73">
          <cell r="B73" t="str">
            <v>City of Spokane Northside Landfill - Spokane</v>
          </cell>
        </row>
        <row r="74">
          <cell r="B74" t="str">
            <v>City of Tacoma Solid Waste Facility - Tacoma</v>
          </cell>
        </row>
        <row r="75">
          <cell r="B75" t="str">
            <v>Cosmo Specialty Fibers Inc - Cosmopolis</v>
          </cell>
        </row>
        <row r="76">
          <cell r="B76" t="str">
            <v>Cowlitz County Headquarters Landfill - Castle Rock</v>
          </cell>
        </row>
        <row r="77">
          <cell r="B77" t="str">
            <v>Cowlitz County Landfill - Longview</v>
          </cell>
        </row>
        <row r="78">
          <cell r="B78" t="str">
            <v>Darigold - Chehalis</v>
          </cell>
        </row>
        <row r="79">
          <cell r="B79" t="str">
            <v>Darigold - Lynden</v>
          </cell>
        </row>
        <row r="80">
          <cell r="B80" t="str">
            <v>Darigold - Sunnyside</v>
          </cell>
        </row>
        <row r="81">
          <cell r="B81" t="str">
            <v>Darling Ingredients Inc - Tacoma</v>
          </cell>
        </row>
        <row r="82">
          <cell r="B82" t="str">
            <v>DH Feeders - Eltopia</v>
          </cell>
        </row>
        <row r="83">
          <cell r="B83" t="str">
            <v>Easterday Ranches South Feedlot - Kennewick</v>
          </cell>
        </row>
        <row r="84">
          <cell r="B84" t="str">
            <v>El Oro Cattle Feeders, LLC - Moses Lake</v>
          </cell>
        </row>
        <row r="85">
          <cell r="B85" t="str">
            <v>Emerald City Renewables LLC LFGTE- Graham</v>
          </cell>
        </row>
        <row r="86">
          <cell r="B86" t="str">
            <v>Emerald Kalama Chemical, LLC - Kalama</v>
          </cell>
        </row>
        <row r="87">
          <cell r="B87" t="str">
            <v>Fairchild AFB - Spokane Co.</v>
          </cell>
        </row>
        <row r="88">
          <cell r="B88" t="str">
            <v>Frederickson Power LP - Tacoma</v>
          </cell>
        </row>
        <row r="89">
          <cell r="B89" t="str">
            <v>Frito Lay - Vancouver</v>
          </cell>
        </row>
        <row r="90">
          <cell r="B90" t="str">
            <v>Gas Transmission Northwest Compressor Station 6 - Rosalia</v>
          </cell>
        </row>
        <row r="91">
          <cell r="B91" t="str">
            <v>Gas Transmission Northwest Compressor Station 7 - Starbuck</v>
          </cell>
        </row>
        <row r="92">
          <cell r="B92" t="str">
            <v>Gas Transmission Northwest Compressor Station 8 - Wallula</v>
          </cell>
        </row>
        <row r="93">
          <cell r="B93" t="str">
            <v>General Chemical - Anacortes</v>
          </cell>
        </row>
        <row r="94">
          <cell r="B94" t="str">
            <v>Georgia-Pacific Consumer Products LLC - Camas</v>
          </cell>
        </row>
        <row r="95">
          <cell r="B95" t="str">
            <v>Georgia-Pacific Gypsum LLC - Tacoma</v>
          </cell>
        </row>
        <row r="96">
          <cell r="B96" t="str">
            <v>Goodrich Corporation - Spokane</v>
          </cell>
        </row>
        <row r="97">
          <cell r="B97" t="str">
            <v>Grant County Landfill 1 - Ephrata</v>
          </cell>
        </row>
        <row r="98">
          <cell r="B98" t="str">
            <v>Graymont Western US. Inc. - Tacoma</v>
          </cell>
        </row>
        <row r="99">
          <cell r="B99" t="str">
            <v>Grays Harbor Energy Center - Elma</v>
          </cell>
        </row>
        <row r="100">
          <cell r="B100" t="str">
            <v>Great Western Malt - Vancouver</v>
          </cell>
        </row>
        <row r="101">
          <cell r="B101" t="str">
            <v>Guy Bennett Lumber Company - Clarkston</v>
          </cell>
        </row>
        <row r="102">
          <cell r="B102" t="str">
            <v>H.W. Hill Landfill Gas Power Plant - Roosevelt</v>
          </cell>
        </row>
        <row r="103">
          <cell r="B103" t="str">
            <v>Hampton Lumber Mills Washington Inc. - Darrington</v>
          </cell>
        </row>
        <row r="104">
          <cell r="B104" t="str">
            <v>Hampton Lumber Mills Washington Inc. - Morton</v>
          </cell>
        </row>
        <row r="105">
          <cell r="B105" t="str">
            <v>Hampton Lumber Mills Washington Inc. - Randle</v>
          </cell>
        </row>
        <row r="106">
          <cell r="B106" t="str">
            <v>Hidden Valley Landfill - Puyallup</v>
          </cell>
        </row>
        <row r="107">
          <cell r="B107" t="str">
            <v>Horn Rapids Sanitary Landfill - Richland</v>
          </cell>
        </row>
        <row r="108">
          <cell r="B108" t="str">
            <v>Horse Heaven Cattle Feeders, Inc. - Sunnyside</v>
          </cell>
        </row>
        <row r="109">
          <cell r="B109" t="str">
            <v>Imerys Minerals Quincy Plant - Quincy</v>
          </cell>
        </row>
        <row r="110">
          <cell r="B110" t="str">
            <v>Inland Empire Paper Company - Spokane</v>
          </cell>
        </row>
        <row r="111">
          <cell r="B111" t="str">
            <v>Interfor US, Inc. - Forks</v>
          </cell>
        </row>
        <row r="112">
          <cell r="B112" t="str">
            <v>Interfor US, Inc. - Port Angeles</v>
          </cell>
        </row>
        <row r="113">
          <cell r="B113" t="str">
            <v>Interfor US, Inc. - Tacoma</v>
          </cell>
        </row>
        <row r="114">
          <cell r="B114" t="str">
            <v>J.R. Simplot Company - Moses Lake</v>
          </cell>
        </row>
        <row r="115">
          <cell r="B115" t="str">
            <v>J.R. Simplot Company - Othello</v>
          </cell>
        </row>
        <row r="116">
          <cell r="B116" t="str">
            <v>James Hardie Building Products - Tacoma</v>
          </cell>
        </row>
        <row r="117">
          <cell r="B117" t="str">
            <v>Kaiser Aluminum Washington, LLC (Trentwood Works) - Spokane Valley</v>
          </cell>
        </row>
        <row r="118">
          <cell r="B118" t="str">
            <v>Kettle Falls Generating Station - Kettle Falls</v>
          </cell>
        </row>
        <row r="119">
          <cell r="B119" t="str">
            <v>Kimberly-Clark Corporation - Everett</v>
          </cell>
        </row>
        <row r="120">
          <cell r="B120" t="str">
            <v>King County Solid Waste Cedar Hills Landfill - Maple Valley</v>
          </cell>
        </row>
        <row r="121">
          <cell r="B121" t="str">
            <v>Lamb Weston - Connell</v>
          </cell>
        </row>
        <row r="122">
          <cell r="B122" t="str">
            <v>Lamb Weston - Pasco</v>
          </cell>
        </row>
        <row r="123">
          <cell r="B123" t="str">
            <v>Lamb Weston - Quincy</v>
          </cell>
        </row>
        <row r="124">
          <cell r="B124" t="str">
            <v>Lamb Weston - Richland</v>
          </cell>
        </row>
        <row r="125">
          <cell r="B125" t="str">
            <v>Lamb Weston - Warden</v>
          </cell>
        </row>
        <row r="126">
          <cell r="B126" t="str">
            <v>Leichner Landfill - Vancouver</v>
          </cell>
        </row>
        <row r="127">
          <cell r="B127" t="str">
            <v>LRI Landfill - Graham</v>
          </cell>
        </row>
        <row r="128">
          <cell r="B128" t="str">
            <v>Marathon Anacortes Refinery - Anacortes</v>
          </cell>
        </row>
        <row r="129">
          <cell r="B129" t="str">
            <v>Matheson - Anacortes</v>
          </cell>
        </row>
        <row r="130">
          <cell r="B130" t="str">
            <v>McCain Foods - Othello</v>
          </cell>
        </row>
        <row r="131">
          <cell r="B131" t="str">
            <v>McKinley Paper Co. - Washington Mill - Port Angeles</v>
          </cell>
        </row>
        <row r="132">
          <cell r="B132" t="str">
            <v>Michelsen Packaging - Yakima</v>
          </cell>
        </row>
        <row r="133">
          <cell r="B133" t="str">
            <v>Naval Air Station Whidbey Island - Oak Harbor</v>
          </cell>
        </row>
        <row r="134">
          <cell r="B134" t="str">
            <v>Naval Base Kitsap - Bremerton</v>
          </cell>
        </row>
        <row r="135">
          <cell r="B135" t="str">
            <v>Naval Base Kitsap Bangor - Silverdale</v>
          </cell>
        </row>
        <row r="136">
          <cell r="B136" t="str">
            <v>Nippon Dynawave - Longview</v>
          </cell>
        </row>
        <row r="137">
          <cell r="B137" t="str">
            <v>North Pacific Paper Company, LLC - Longview</v>
          </cell>
        </row>
        <row r="138">
          <cell r="B138" t="str">
            <v>Northwest Hardwoods Inc. - Centralia</v>
          </cell>
        </row>
        <row r="139">
          <cell r="B139" t="str">
            <v>Northwest Hardwoods Inc. - Longview</v>
          </cell>
        </row>
        <row r="140">
          <cell r="B140" t="str">
            <v>Northwest Hardwoods Inc. - Mount Vernon</v>
          </cell>
        </row>
        <row r="141">
          <cell r="B141" t="str">
            <v>Northwest Pipeline C/S - Chehalis</v>
          </cell>
        </row>
        <row r="142">
          <cell r="B142" t="str">
            <v>Northwest Pipeline C/S - Goldendale</v>
          </cell>
        </row>
        <row r="143">
          <cell r="B143" t="str">
            <v>Northwest Pipeline C/S - Mount Vernon</v>
          </cell>
        </row>
        <row r="144">
          <cell r="B144" t="str">
            <v>Northwest Pipeline C/S - Snohomish</v>
          </cell>
        </row>
        <row r="145">
          <cell r="B145" t="str">
            <v>Northwest Pipeline C/S - Sumas</v>
          </cell>
        </row>
        <row r="146">
          <cell r="B146" t="str">
            <v>Northwest Pipeline C/S - Sumner</v>
          </cell>
        </row>
        <row r="147">
          <cell r="B147" t="str">
            <v>Northwest Pipeline C/S - Washougal</v>
          </cell>
        </row>
        <row r="148">
          <cell r="B148" t="str">
            <v>Northwest Pipeline Plymouth C/S - Plymouth</v>
          </cell>
        </row>
        <row r="149">
          <cell r="B149" t="str">
            <v>Northwest Pipeline Roosevelt C/S - Bickleton</v>
          </cell>
        </row>
        <row r="150">
          <cell r="B150" t="str">
            <v>Northwest Pipeline Willard C/S - Cook</v>
          </cell>
        </row>
        <row r="151">
          <cell r="B151" t="str">
            <v>Nucor Steel Seattle, Inc, - Seattle</v>
          </cell>
        </row>
        <row r="152">
          <cell r="B152" t="str">
            <v>Okanogan County Central Landfill - Okanogan</v>
          </cell>
        </row>
        <row r="153">
          <cell r="B153" t="str">
            <v>Olympic View Sanitary Landfill - Bremerton</v>
          </cell>
        </row>
        <row r="154">
          <cell r="B154" t="str">
            <v>Owens-Brockway Glass Container Inc Plant #2 - Kalama</v>
          </cell>
        </row>
        <row r="155">
          <cell r="B155" t="str">
            <v>PacifiCorp Energy - Chehalis Generation Facility - Chehalis</v>
          </cell>
        </row>
        <row r="156">
          <cell r="B156" t="str">
            <v>Packaging Corporation of America - Wallula</v>
          </cell>
        </row>
        <row r="157">
          <cell r="B157" t="str">
            <v>Phillips 66 Ferndale Refinery - Ferndale</v>
          </cell>
        </row>
        <row r="158">
          <cell r="B158" t="str">
            <v>Ponderay Newsprint Company - Usk</v>
          </cell>
        </row>
        <row r="159">
          <cell r="B159" t="str">
            <v>Port Townsend Paper Corporation - Port Townsend</v>
          </cell>
        </row>
        <row r="160">
          <cell r="B160" t="str">
            <v>Puget Sound Energy - Encogen Generating Station - Bellingham</v>
          </cell>
        </row>
        <row r="161">
          <cell r="B161" t="str">
            <v>Puget Sound Energy - Ferndale Generating Station - Ferndale</v>
          </cell>
        </row>
        <row r="162">
          <cell r="B162" t="str">
            <v>Puget Sound Energy - Frederickson Generating Station - Tacoma</v>
          </cell>
        </row>
        <row r="163">
          <cell r="B163" t="str">
            <v>Puget Sound Energy - Fredonia Generating Station - Mount Vernon</v>
          </cell>
        </row>
        <row r="164">
          <cell r="B164" t="str">
            <v>Puget Sound Energy - Goldendale Generating Station - Goldendale</v>
          </cell>
        </row>
        <row r="165">
          <cell r="B165" t="str">
            <v>Puget Sound Energy - Jackson Prairie Gas Storage - Chehalis</v>
          </cell>
        </row>
        <row r="166">
          <cell r="B166" t="str">
            <v>Puget Sound Energy - Mint Farm Generating Station - Longview</v>
          </cell>
        </row>
        <row r="167">
          <cell r="B167" t="str">
            <v>Puget Sound Energy - Sumas Generating Station - Sumas</v>
          </cell>
        </row>
        <row r="168">
          <cell r="B168" t="str">
            <v>Puget Sound Energy - Whitehorn Generating Station - Blaine</v>
          </cell>
        </row>
        <row r="169">
          <cell r="B169" t="str">
            <v>Puget Sound Energy T&amp;D - statewide</v>
          </cell>
        </row>
        <row r="170">
          <cell r="B170" t="str">
            <v>Rainier Veneer, Inc. - Spanaway</v>
          </cell>
        </row>
        <row r="171">
          <cell r="B171" t="str">
            <v>REC Solar Grade Silicon - Moses Lake</v>
          </cell>
        </row>
        <row r="172">
          <cell r="B172" t="str">
            <v>REG Grays Harbor LLC - Hoquiam</v>
          </cell>
        </row>
        <row r="173">
          <cell r="B173" t="str">
            <v>River Road Generating Plant - Vancouver</v>
          </cell>
        </row>
        <row r="174">
          <cell r="B174" t="str">
            <v>Roosevelt Regional Landfill - Roosevelt</v>
          </cell>
        </row>
        <row r="175">
          <cell r="B175" t="str">
            <v>Schweitzer Engineering Laboratories, Inc. - Pullman</v>
          </cell>
        </row>
        <row r="176">
          <cell r="B176" t="str">
            <v>SDS Lumber Company - Bingen</v>
          </cell>
        </row>
        <row r="177">
          <cell r="B177" t="str">
            <v>Seattle-Tacoma International Airport - Seattle</v>
          </cell>
        </row>
        <row r="178">
          <cell r="B178" t="str">
            <v>SEH America, Inc - Vancouver</v>
          </cell>
        </row>
        <row r="179">
          <cell r="B179" t="str">
            <v>SGL Carbon, LLC - Moses Lake</v>
          </cell>
        </row>
        <row r="180">
          <cell r="B180" t="str">
            <v>Shell Puget Sound Refinery - Anacortes</v>
          </cell>
        </row>
        <row r="181">
          <cell r="B181" t="str">
            <v>Sierra Pacific Industries - Aberdeen</v>
          </cell>
        </row>
        <row r="182">
          <cell r="B182" t="str">
            <v>Sierra Pacific Industries - Burlington - Mount Vernon</v>
          </cell>
        </row>
        <row r="183">
          <cell r="B183" t="str">
            <v>Sierra Pacific Industries - Centralia</v>
          </cell>
        </row>
        <row r="184">
          <cell r="B184" t="str">
            <v>Sierra Pacific Industries - Shelton</v>
          </cell>
        </row>
        <row r="185">
          <cell r="B185" t="str">
            <v>Simplot Feeders LTD. - Burbank</v>
          </cell>
        </row>
        <row r="186">
          <cell r="B186" t="str">
            <v>Solvay Chemicals, Inc. - Longview</v>
          </cell>
        </row>
        <row r="187">
          <cell r="B187" t="str">
            <v>Sonoco Products - Sumner</v>
          </cell>
        </row>
        <row r="188">
          <cell r="B188" t="str">
            <v>Spectrum Glass Company - Woodinville</v>
          </cell>
        </row>
        <row r="189">
          <cell r="B189" t="str">
            <v>Spokane Waste to Energy Facility - Spokane</v>
          </cell>
        </row>
        <row r="190">
          <cell r="B190" t="str">
            <v>Star Forge LLC dba Jorgensen Forge - Tukwila</v>
          </cell>
        </row>
        <row r="191">
          <cell r="B191" t="str">
            <v>Starbucks Kent Flexible Plant - Kent</v>
          </cell>
        </row>
        <row r="192">
          <cell r="B192" t="str">
            <v>Steelscape</v>
          </cell>
        </row>
        <row r="193">
          <cell r="B193" t="str">
            <v>Terrace Heights Landfill - Yakima</v>
          </cell>
        </row>
        <row r="194">
          <cell r="B194" t="str">
            <v>The Boeing Company - Auburn Site - Auburn</v>
          </cell>
        </row>
        <row r="195">
          <cell r="B195" t="str">
            <v>The Boeing Company - Fabrication (Frederickson Site) - Puyallup</v>
          </cell>
        </row>
        <row r="196">
          <cell r="B196" t="str">
            <v>The Boeing Company - Renton</v>
          </cell>
        </row>
        <row r="197">
          <cell r="B197" t="str">
            <v>The Boeing Company: Boeing Plant 2 - Seattle</v>
          </cell>
        </row>
        <row r="198">
          <cell r="B198" t="str">
            <v>The Boeing Company: DC/MFC - Tukwila</v>
          </cell>
        </row>
        <row r="199">
          <cell r="B199" t="str">
            <v>TransAlta Centralia Generation LLC - Centralia</v>
          </cell>
        </row>
        <row r="200">
          <cell r="B200" t="str">
            <v>Tree Top - Prosser</v>
          </cell>
        </row>
        <row r="201">
          <cell r="B201" t="str">
            <v>Tree Top - Selah Campus</v>
          </cell>
        </row>
        <row r="202">
          <cell r="B202" t="str">
            <v>Tree Top - Wenatchee</v>
          </cell>
        </row>
        <row r="203">
          <cell r="B203" t="str">
            <v>Tyson Fresh Meats, Inc. - Wallula</v>
          </cell>
        </row>
        <row r="204">
          <cell r="B204" t="str">
            <v>U.S. Department of Energy Hanford Site - Richland</v>
          </cell>
        </row>
        <row r="205">
          <cell r="B205" t="str">
            <v>U.S. Oil &amp; Refining Co. - Tacoma</v>
          </cell>
        </row>
        <row r="206">
          <cell r="B206" t="str">
            <v>University of Washington Seattle Campus - Seattle</v>
          </cell>
        </row>
        <row r="207">
          <cell r="B207" t="str">
            <v>US Army Joint Base Lewis-McChord - Pierce Co.</v>
          </cell>
        </row>
        <row r="208">
          <cell r="B208" t="str">
            <v>Vaagen Bros. Lumber, Inc. - Colville</v>
          </cell>
        </row>
        <row r="209">
          <cell r="B209" t="str">
            <v>WaferTech LLC - Camas</v>
          </cell>
        </row>
        <row r="210">
          <cell r="B210" t="str">
            <v>Washington Potato Company</v>
          </cell>
        </row>
        <row r="211">
          <cell r="B211" t="str">
            <v>Washington State University - Pullman</v>
          </cell>
        </row>
        <row r="212">
          <cell r="B212" t="str">
            <v>Waste Management Greater Wenatchee Regional Landfill - East Wenatchee</v>
          </cell>
        </row>
        <row r="213">
          <cell r="B213" t="str">
            <v>WestRock CP, LLC - Tacoma</v>
          </cell>
        </row>
        <row r="214">
          <cell r="B214" t="str">
            <v>WestRock LLC - Longview</v>
          </cell>
        </row>
        <row r="215">
          <cell r="B215" t="str">
            <v>Weyerhaeuser Raymond Lumber - Raymond</v>
          </cell>
        </row>
        <row r="216">
          <cell r="B216" t="str">
            <v>Willamette Valley Company - Centralia</v>
          </cell>
        </row>
        <row r="217">
          <cell r="B217" t="str">
            <v>Cascade Natural Gas Corporation</v>
          </cell>
        </row>
        <row r="218">
          <cell r="B218" t="str">
            <v>Avista Corporation - WA</v>
          </cell>
        </row>
        <row r="219">
          <cell r="B219" t="str">
            <v>NW Natural</v>
          </cell>
        </row>
        <row r="220">
          <cell r="B220" t="str">
            <v>Puget Sound Energy LDC</v>
          </cell>
        </row>
      </sheetData>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111 Rate Summary"/>
      <sheetName val="Sch. 111 Charge Rates"/>
      <sheetName val="Sch. 111 Low Inc. Credit Rates"/>
      <sheetName val="Sch. 111 Non-Vol Credit Rates"/>
      <sheetName val="Sch.111 Non-Vol Credit Seasonal"/>
      <sheetName val="Rate Impacts--&gt;"/>
      <sheetName val="Rate Impacts Sch 111"/>
      <sheetName val="Typical Res Bill Sch 111"/>
      <sheetName val="Sch. 111 Charge"/>
      <sheetName val="Sch. 111 Credit"/>
      <sheetName val="Work Papers--&gt;"/>
      <sheetName val="2025 Rev Req"/>
      <sheetName val="Rev Req in Rates"/>
      <sheetName val="Low Income Forecast"/>
      <sheetName val="CCA Therm Forecast"/>
      <sheetName val="CCA Customer Forecast"/>
      <sheetName val="F2024 Forecast"/>
      <sheetName val="True-up--&gt;"/>
      <sheetName val="CCA NV Cred True Up"/>
      <sheetName val="CCA Rev_Actual"/>
      <sheetName val="CCA_Unbilled"/>
      <sheetName val="Sch. 111 NV Rates_Eff Oct23"/>
      <sheetName val="Sch. 111 NV Rates_Eff Nov23"/>
      <sheetName val="Sch. 111 NV Rates_Eff Jan24"/>
      <sheetName val="CCA Projected Rev_Oct24-Dec24"/>
      <sheetName val="CCA Projected Rev_Aug23-Dec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4">
          <cell r="M24">
            <v>-14370173.880434316</v>
          </cell>
        </row>
      </sheetData>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Rollforward Other Schedules"/>
      <sheetName val="Def, COC, ConvF"/>
      <sheetName val="Compare"/>
      <sheetName val="Subject to Refund"/>
      <sheetName val="Summary"/>
      <sheetName val="Detailed Summary"/>
      <sheetName val="Common Adj"/>
      <sheetName val="Gas Adj"/>
      <sheetName val="Rev Exp change"/>
      <sheetName val="Gas O&amp;M Reduction"/>
      <sheetName val="Dec13"/>
      <sheetName val="Final Rate Years"/>
      <sheetName val="SEF-13 p1 Gas wp"/>
      <sheetName val="SEF-13 p 2 Gas wp"/>
      <sheetName val="Adj List"/>
      <sheetName val="JDT Rev Detail Exh"/>
      <sheetName val="Check Totals"/>
      <sheetName val="Named Ranges G"/>
      <sheetName val="TEMP ORIG"/>
      <sheetName val="TEMP DIFF"/>
    </sheetNames>
    <sheetDataSet>
      <sheetData sheetId="0">
        <row r="37">
          <cell r="S37">
            <v>84691.133481632452</v>
          </cell>
        </row>
      </sheetData>
      <sheetData sheetId="1">
        <row r="10">
          <cell r="F10">
            <v>-104947.15356591334</v>
          </cell>
        </row>
      </sheetData>
      <sheetData sheetId="2">
        <row r="15">
          <cell r="J15">
            <v>7.2300000000000003E-2</v>
          </cell>
        </row>
      </sheetData>
      <sheetData sheetId="3"/>
      <sheetData sheetId="4"/>
      <sheetData sheetId="5">
        <row r="30">
          <cell r="K30">
            <v>12043570.406415544</v>
          </cell>
        </row>
      </sheetData>
      <sheetData sheetId="6">
        <row r="9">
          <cell r="BY9">
            <v>11.01</v>
          </cell>
        </row>
      </sheetData>
      <sheetData sheetId="7">
        <row r="16">
          <cell r="GV16">
            <v>3870.6276671299306</v>
          </cell>
        </row>
      </sheetData>
      <sheetData sheetId="8"/>
      <sheetData sheetId="9">
        <row r="65">
          <cell r="E65">
            <v>8543.8956401567903</v>
          </cell>
        </row>
      </sheetData>
      <sheetData sheetId="10">
        <row r="29">
          <cell r="K29">
            <v>-7236443</v>
          </cell>
        </row>
      </sheetData>
      <sheetData sheetId="11">
        <row r="30">
          <cell r="G30">
            <v>-18786319.376339614</v>
          </cell>
        </row>
      </sheetData>
      <sheetData sheetId="12">
        <row r="15">
          <cell r="D15">
            <v>93053500.841340855</v>
          </cell>
        </row>
      </sheetData>
      <sheetData sheetId="13">
        <row r="4">
          <cell r="G4">
            <v>148876035.75999987</v>
          </cell>
        </row>
      </sheetData>
      <sheetData sheetId="14">
        <row r="4">
          <cell r="G4">
            <v>37092182.872925773</v>
          </cell>
        </row>
      </sheetData>
      <sheetData sheetId="15"/>
      <sheetData sheetId="16">
        <row r="6">
          <cell r="E6">
            <v>-118510.48999999999</v>
          </cell>
        </row>
      </sheetData>
      <sheetData sheetId="17"/>
      <sheetData sheetId="18">
        <row r="2">
          <cell r="B2" t="str">
            <v>PUGET SOUND ENERGY - GAS</v>
          </cell>
        </row>
        <row r="10">
          <cell r="B10">
            <v>0.21</v>
          </cell>
        </row>
      </sheetData>
      <sheetData sheetId="19" refreshError="1"/>
      <sheetData sheetId="20"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GrpRates/Public/Gas%20Sch.%20111%20CCA/2025/Effective%20Jan.%201,%202025/Revenue%20Requirement/True%20Up/CCA%20Credit%20Revenue%20Oct23-Sep24/Gas%20Sch.%20111_CCA%20Credit%20Rev_Oct23-Sep2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chmidt, Paul" refreshedDate="45586.712195949076" createdVersion="6" refreshedVersion="6" minRefreshableVersion="3" recordCount="93">
  <cacheSource type="worksheet">
    <worksheetSource ref="A5:P98" sheet="Analysis 1" r:id="rId2"/>
  </cacheSource>
  <cacheFields count="16">
    <cacheField name="Rate Category" numFmtId="0">
      <sharedItems count="22">
        <s v="SCH_016GR"/>
        <s v="SCH_023G"/>
        <s v="SCH_031GC"/>
        <s v="SCH_031GI"/>
        <s v="SCH_031GTI"/>
        <s v="SCH_041GC"/>
        <s v="SCH_041GI"/>
        <s v="SCH_041GTC"/>
        <s v="SCH_041GTI"/>
        <s v="SCH_085GC"/>
        <s v="SCH_085GI"/>
        <s v="SCH_085GTC"/>
        <s v="SCH_085GTI"/>
        <s v="SCH_086GC"/>
        <s v="SCH_086GI"/>
        <s v="SCH_086GTC"/>
        <s v="SCH_086GTI"/>
        <s v="SCH_087GC"/>
        <s v="SCH_087GTC"/>
        <s v="SCH_087GTI"/>
        <s v="SCH_099GT"/>
        <s v="Overall Result"/>
      </sharedItems>
    </cacheField>
    <cacheField name="Statistical Rate" numFmtId="0">
      <sharedItems count="13">
        <s v="GSU_111_CP"/>
        <s v="GSU_111"/>
        <s v="Result"/>
        <s v="GSR_111_CP"/>
        <s v="GSR_111_CR"/>
        <s v="GSR_111_LI"/>
        <s v="GRES_111"/>
        <s v="GSC_111"/>
        <s v="GSC_111_CP"/>
        <s v="GSC_111_CR"/>
        <s v="GST_111"/>
        <s v="GST_111_CP"/>
        <s v="GST_111_CR"/>
      </sharedItems>
    </cacheField>
    <cacheField name="Bill Line Item Type" numFmtId="0">
      <sharedItems count="4">
        <s v="State Carbon Reduction Charge"/>
        <s v="State Carbon Reduction Credit"/>
        <s v="Result"/>
        <s v="RNG Participation Credit"/>
      </sharedItems>
    </cacheField>
    <cacheField name="010/2023" numFmtId="0">
      <sharedItems containsString="0" containsBlank="1" containsNumber="1" minValue="-4192565.89" maxValue="3329884.47" count="41">
        <m/>
        <n v="79.86"/>
        <n v="-66.08"/>
        <n v="13.78"/>
        <n v="-4192565.89"/>
        <n v="-41123.54"/>
        <n v="-1832.48"/>
        <n v="-3832.93"/>
        <n v="3329884.47"/>
        <n v="-909470.37"/>
        <n v="-3933.92"/>
        <n v="1418273.57"/>
        <n v="-1871275.08"/>
        <n v="-456935.43"/>
        <n v="-75.319999999999993"/>
        <n v="75092.160000000003"/>
        <n v="-82581.36"/>
        <n v="-7564.52"/>
        <n v="368719.27"/>
        <n v="-514502.37"/>
        <n v="-145783.1"/>
        <n v="75178.75"/>
        <n v="-31590.47"/>
        <n v="43588.28"/>
        <n v="105067.3"/>
        <n v="-57061.93"/>
        <n v="48005.37"/>
        <n v="20396.900000000001"/>
        <n v="-6616.91"/>
        <n v="13779.99"/>
        <n v="-493.59"/>
        <n v="25663.83"/>
        <n v="-32193.91"/>
        <n v="-7023.67"/>
        <n v="2563.35"/>
        <n v="-2663.09"/>
        <n v="-99.74"/>
        <n v="23028.7"/>
        <n v="-8938.0400000000009"/>
        <n v="14090.66"/>
        <n v="-1407398.75"/>
      </sharedItems>
    </cacheField>
    <cacheField name="011/2023" numFmtId="0">
      <sharedItems containsString="0" containsBlank="1" containsNumber="1" minValue="-14987992.26" maxValue="18373265.300000001" count="68">
        <m/>
        <n v="183.62"/>
        <n v="-149.80000000000001"/>
        <n v="33.82"/>
        <n v="-14987992.26"/>
        <n v="-246509.58"/>
        <n v="2.54"/>
        <n v="-11068.17"/>
        <n v="18373265.300000001"/>
        <n v="3127697.83"/>
        <n v="-12278.67"/>
        <n v="6223449.46"/>
        <n v="-5937780.4699999997"/>
        <n v="273390.32"/>
        <n v="-156.82"/>
        <n v="356488.95"/>
        <n v="-249500.69"/>
        <n v="106831.44"/>
        <n v="0"/>
        <n v="-280.73"/>
        <n v="-2141.1999999999998"/>
        <n v="1585182.84"/>
        <n v="-1363706.3"/>
        <n v="219335.34"/>
        <n v="239862.35"/>
        <n v="-76963.48"/>
        <n v="162898.87"/>
        <n v="287055.03999999998"/>
        <n v="-288150.51"/>
        <n v="-1095.47"/>
        <n v="128991.32"/>
        <n v="-65285.1"/>
        <n v="63706.22"/>
        <n v="328256.69"/>
        <n v="-151923.41"/>
        <n v="176333.28"/>
        <n v="95108.21"/>
        <n v="-28891.77"/>
        <n v="66216.44"/>
        <n v="332628"/>
        <n v="-299889.64"/>
        <n v="32738.36"/>
        <n v="931266.42"/>
        <n v="-743204.76"/>
        <n v="188061.66"/>
        <n v="-1091.83"/>
        <n v="127697.76"/>
        <n v="-94405.47"/>
        <n v="32200.46"/>
        <n v="8626.66"/>
        <n v="-6636.18"/>
        <n v="1990.48"/>
        <n v="2207.42"/>
        <n v="-3753.55"/>
        <n v="-1546.13"/>
        <n v="11976.55"/>
        <n v="-15014.2"/>
        <n v="-3037.65"/>
        <n v="105413.56"/>
        <n v="-156612.06"/>
        <n v="-51198.5"/>
        <n v="49266.77"/>
        <n v="-78306.03"/>
        <n v="-29039.26"/>
        <n v="275457.38"/>
        <n v="-239877.61"/>
        <n v="35579.769999999997"/>
        <n v="4400816.55"/>
      </sharedItems>
    </cacheField>
    <cacheField name="012/2023" numFmtId="0">
      <sharedItems containsString="0" containsBlank="1" containsNumber="1" minValue="-26539431.940000001" maxValue="33717160.409999996" count="70">
        <m/>
        <n v="211.69"/>
        <n v="-171.45"/>
        <n v="40.24"/>
        <n v="-26539431.940000001"/>
        <n v="-744477.28"/>
        <n v="0"/>
        <n v="-15353.9"/>
        <n v="33717160.409999996"/>
        <n v="6417897.29"/>
        <n v="-17767.45"/>
        <n v="11272749.720000001"/>
        <n v="-9714427.2300000004"/>
        <n v="1540555.04"/>
        <n v="-180.51"/>
        <n v="671824.14"/>
        <n v="-397721.38"/>
        <n v="273922.25"/>
        <n v="-415"/>
        <n v="-3948.29"/>
        <n v="2789370.51"/>
        <n v="-1800261.27"/>
        <n v="985160.95"/>
        <n v="380828.97"/>
        <n v="-98868.86"/>
        <n v="281960.11"/>
        <n v="523672.27"/>
        <n v="-472562.25"/>
        <n v="51110.02"/>
        <n v="202316.38"/>
        <n v="-107114.11"/>
        <n v="95202.27"/>
        <n v="587512.4"/>
        <n v="-254231.87"/>
        <n v="333280.53000000003"/>
        <n v="114089.57"/>
        <n v="-47083.9"/>
        <n v="67005.67"/>
        <n v="592442.64"/>
        <n v="-477512.43"/>
        <n v="114930.21"/>
        <n v="1440514.27"/>
        <n v="-1183400.3700000001"/>
        <n v="257113.9"/>
        <n v="-1254.33"/>
        <n v="247682.54"/>
        <n v="-129926.11"/>
        <n v="116502.1"/>
        <n v="13837.62"/>
        <n v="-8358.19"/>
        <n v="5479.43"/>
        <n v="218.34"/>
        <n v="-5603.23"/>
        <n v="-5384.89"/>
        <n v="19405.330000000002"/>
        <n v="-22412.92"/>
        <n v="-3007.59"/>
        <n v="58648.92"/>
        <n v="-23463.01"/>
        <n v="35185.910000000003"/>
        <n v="195450.23999999999"/>
        <n v="-430355.48"/>
        <n v="-234905.24"/>
        <n v="92208.12"/>
        <n v="-215177.74"/>
        <n v="-122969.62"/>
        <n v="388437.63"/>
        <n v="-288566.75"/>
        <n v="99870.88"/>
        <n v="10308534.460000001"/>
      </sharedItems>
    </cacheField>
    <cacheField name="001/2024" numFmtId="0">
      <sharedItems containsString="0" containsBlank="1" containsNumber="1" minValue="-27205668.460000001" maxValue="36673923.670000002" count="68">
        <m/>
        <n v="206.78"/>
        <n v="-158.47"/>
        <n v="48.31"/>
        <n v="-27205668.460000001"/>
        <n v="-2710425.7"/>
        <n v="0"/>
        <n v="-15344.95"/>
        <n v="36673923.670000002"/>
        <n v="6742484.5599999996"/>
        <n v="-14919.63"/>
        <n v="12751338.119999999"/>
        <n v="-9597617.6899999995"/>
        <n v="3138800.8"/>
        <n v="-164.71"/>
        <n v="783240.07"/>
        <n v="-385793.01"/>
        <n v="397282.35"/>
        <n v="-456.26"/>
        <n v="-8572.1200000000008"/>
        <n v="3089173.45"/>
        <n v="-1708022.35"/>
        <n v="1372578.98"/>
        <n v="356169.36"/>
        <n v="-92292.66"/>
        <n v="263876.7"/>
        <n v="567744.42000000004"/>
        <n v="-472562.25"/>
        <n v="95182.17"/>
        <n v="192112.31"/>
        <n v="-107114.11"/>
        <n v="84998.2"/>
        <n v="739947.35"/>
        <n v="-280616.89"/>
        <n v="459330.46"/>
        <n v="123587.83"/>
        <n v="-51069.5"/>
        <n v="72518.33"/>
        <n v="590329.21"/>
        <n v="-478204.48"/>
        <n v="112124.73"/>
        <n v="1441929.3"/>
        <n v="-1237961.8700000001"/>
        <n v="203967.43"/>
        <n v="-1220.6600000000001"/>
        <n v="274849.23"/>
        <n v="-129464.41"/>
        <n v="144164.16"/>
        <n v="12819.02"/>
        <n v="-7977.59"/>
        <n v="4841.43"/>
        <n v="-5603.23"/>
        <n v="18950.47"/>
        <n v="-22412.92"/>
        <n v="-3462.45"/>
        <n v="176100.22"/>
        <n v="-68341.740000000005"/>
        <n v="107758.48"/>
        <n v="204177.37"/>
        <n v="-430355.48"/>
        <n v="-226178.11"/>
        <n v="88241.279999999999"/>
        <n v="-215177.74"/>
        <n v="-126936.46"/>
        <n v="859910"/>
        <n v="-464714.87"/>
        <n v="395195.13"/>
        <n v="13232515.710000001"/>
      </sharedItems>
    </cacheField>
    <cacheField name="002/2024" numFmtId="0">
      <sharedItems containsString="0" containsBlank="1" containsNumber="1" minValue="-23542387.82" maxValue="30798731.91" count="68">
        <m/>
        <n v="203.31"/>
        <n v="-149.31"/>
        <n v="54"/>
        <n v="-23542387.82"/>
        <n v="-2513970.4700000002"/>
        <n v="0"/>
        <n v="-15133.09"/>
        <n v="30798731.91"/>
        <n v="4727240.53"/>
        <n v="-14361.69"/>
        <n v="10837028.130000001"/>
        <n v="-7841009.8399999999"/>
        <n v="2981656.6"/>
        <n v="-166.4"/>
        <n v="640831.52"/>
        <n v="-314900.94"/>
        <n v="325764.18"/>
        <n v="-35.72"/>
        <n v="-4369.1000000000004"/>
        <n v="2827701.7"/>
        <n v="-1519948.67"/>
        <n v="1303383.93"/>
        <n v="318184.68"/>
        <n v="-84991.3"/>
        <n v="233193.38"/>
        <n v="575728.97"/>
        <n v="-414743.25"/>
        <n v="160985.72"/>
        <n v="200828.3"/>
        <n v="-94008.47"/>
        <n v="106819.83"/>
        <n v="563708.6"/>
        <n v="-245616.6"/>
        <n v="318092"/>
        <n v="153528.92000000001"/>
        <n v="-67540.33"/>
        <n v="85988.59"/>
        <n v="562710.46"/>
        <n v="-381719.14"/>
        <n v="180991.32"/>
        <n v="1294592.76"/>
        <n v="-988999.59"/>
        <n v="305593.17"/>
        <n v="-1206.03"/>
        <n v="245970.65"/>
        <n v="-113137.87"/>
        <n v="131626.75"/>
        <n v="11342.38"/>
        <n v="-7108.86"/>
        <n v="4233.5200000000004"/>
        <n v="-4150.21"/>
        <n v="15632.7"/>
        <n v="-16600.84"/>
        <n v="-968.14"/>
        <n v="64236.74"/>
        <n v="-37715.730000000003"/>
        <n v="26521.01"/>
        <n v="288924.18"/>
        <n v="-244057.4"/>
        <n v="44866.78"/>
        <n v="127014.18"/>
        <n v="-122028.7"/>
        <n v="4985.4799999999996"/>
        <n v="520700.84"/>
        <n v="-221546.5"/>
        <n v="299154.34000000003"/>
        <n v="11235997.060000001"/>
      </sharedItems>
    </cacheField>
    <cacheField name="003/2024" numFmtId="0">
      <sharedItems containsString="0" containsBlank="1" containsNumber="1" minValue="-20958989.199999999" maxValue="30914764.690000001" count="66">
        <m/>
        <n v="203.31"/>
        <n v="-149.31"/>
        <n v="54"/>
        <n v="-20958989.199999999"/>
        <n v="-2552778.2799999998"/>
        <n v="0"/>
        <n v="-15264.14"/>
        <n v="30914764.690000001"/>
        <n v="7387733.0700000003"/>
        <n v="-14294.5"/>
        <n v="10643118.32"/>
        <n v="-6958004.7300000004"/>
        <n v="3670819.09"/>
        <n v="-166.36"/>
        <n v="667849.52"/>
        <n v="-283006.09000000003"/>
        <n v="384677.07"/>
        <n v="-32.270000000000003"/>
        <n v="2702581.02"/>
        <n v="-1484925.01"/>
        <n v="1217656.01"/>
        <n v="322138.03999999998"/>
        <n v="-82615.27"/>
        <n v="239522.77"/>
        <n v="510818.82"/>
        <n v="-414743.25"/>
        <n v="96075.57"/>
        <n v="181620.36"/>
        <n v="-88478.56"/>
        <n v="93141.8"/>
        <n v="600003.63"/>
        <n v="-293452.07"/>
        <n v="306551.56"/>
        <n v="26950.959999999999"/>
        <n v="-35491.11"/>
        <n v="-8540.15"/>
        <n v="428778.61"/>
        <n v="-347017.4"/>
        <n v="81761.210000000006"/>
        <n v="1309068.92"/>
        <n v="-1006350.46"/>
        <n v="302718.46000000002"/>
        <n v="-1206.03"/>
        <n v="196583.46"/>
        <n v="-109002.58"/>
        <n v="86374.85"/>
        <n v="13211.55"/>
        <n v="-7108.87"/>
        <n v="6102.68"/>
        <n v="666.17"/>
        <n v="-4150.21"/>
        <n v="-3484.04"/>
        <n v="11528.63"/>
        <n v="-16600.84"/>
        <n v="-5072.21"/>
        <n v="426665.7"/>
        <n v="-427100.45"/>
        <n v="-434.75"/>
        <n v="125056.43"/>
        <n v="-122028.7"/>
        <n v="3027.73"/>
        <n v="817236.88"/>
        <n v="-398783.7"/>
        <n v="418453.18"/>
        <n v="14277105.630000001"/>
      </sharedItems>
    </cacheField>
    <cacheField name="004/2024" numFmtId="0">
      <sharedItems containsString="0" containsBlank="1" containsNumber="1" minValue="-17242220.600000001" maxValue="21961696.579999998" count="77">
        <m/>
        <n v="203.31"/>
        <n v="-149.31"/>
        <n v="54"/>
        <n v="-17242220.600000001"/>
        <n v="-1863433.31"/>
        <n v="0"/>
        <n v="-15419.56"/>
        <n v="21961696.579999998"/>
        <n v="2840623.11"/>
        <n v="-14371.93"/>
        <n v="8364424.8899999997"/>
        <n v="-5737470.4199999999"/>
        <n v="2612582.54"/>
        <n v="-166.34"/>
        <n v="464008.14"/>
        <n v="-229546.35"/>
        <n v="234295.45"/>
        <n v="-28.67"/>
        <n v="-8738.19"/>
        <n v="2346500.56"/>
        <n v="-484816.66"/>
        <n v="-911901.58"/>
        <n v="941044.13"/>
        <n v="299277.5"/>
        <n v="-30117.24"/>
        <n v="-46647.46"/>
        <n v="222512.8"/>
        <n v="538811.06000000006"/>
        <n v="-420273.16"/>
        <n v="118537.9"/>
        <n v="209379.34"/>
        <n v="-94008.47"/>
        <n v="115370.87"/>
        <n v="564865.74"/>
        <n v="-83974.62"/>
        <n v="-175749.26"/>
        <n v="305141.86"/>
        <n v="88830.43"/>
        <n v="-15013.16"/>
        <n v="-25935.81"/>
        <n v="47881.46"/>
        <n v="430691.13"/>
        <n v="-347017.4"/>
        <n v="83673.73"/>
        <n v="1721227.61"/>
        <n v="-971648.72"/>
        <n v="749578.89"/>
        <n v="-1206.02"/>
        <n v="247233.21"/>
        <n v="-32083.13"/>
        <n v="-78552.929999999993"/>
        <n v="135391.13"/>
        <n v="11752.21"/>
        <n v="-2859.68"/>
        <n v="-3949.36"/>
        <n v="4943.17"/>
        <n v="354.25"/>
        <n v="-4150.21"/>
        <n v="-3795.96"/>
        <n v="22711.85"/>
        <n v="-16600.84"/>
        <n v="6111.01"/>
        <n v="135412.93"/>
        <n v="-28915.39"/>
        <n v="-49030.45"/>
        <n v="57467.09"/>
        <n v="384659.21"/>
        <n v="-366086.1"/>
        <n v="18573.11"/>
        <n v="118501.75"/>
        <n v="-122028.7"/>
        <n v="-3526.95"/>
        <n v="543325.31999999995"/>
        <n v="-310165.09999999998"/>
        <n v="233160.22"/>
        <n v="8719590.8900000006"/>
      </sharedItems>
    </cacheField>
    <cacheField name="005/2024" numFmtId="0">
      <sharedItems containsString="0" containsBlank="1" containsNumber="1" minValue="-11129306.890000001" maxValue="16044832.880000001" count="77">
        <m/>
        <n v="203.32"/>
        <n v="-149.34"/>
        <n v="53.98"/>
        <n v="-11129306.890000001"/>
        <n v="-1376540.35"/>
        <n v="0"/>
        <n v="-15568.26"/>
        <n v="16044832.880000001"/>
        <n v="3523417.38"/>
        <n v="-9325.01"/>
        <n v="6608997.9500000002"/>
        <n v="-4120570.66"/>
        <n v="2479102.2799999998"/>
        <n v="-166.35"/>
        <n v="320936"/>
        <n v="-161920.6"/>
        <n v="158849.04999999999"/>
        <n v="-20.51"/>
        <n v="-4369.1000000000004"/>
        <n v="2002252.77"/>
        <n v="-1061208.17"/>
        <n v="-59019.3"/>
        <n v="877656.2"/>
        <n v="312439.01"/>
        <n v="-66806.53"/>
        <n v="-5264.72"/>
        <n v="240367.76"/>
        <n v="483349.06"/>
        <n v="-265888.86"/>
        <n v="-5714.24"/>
        <n v="211745.96"/>
        <n v="201365.37"/>
        <n v="-83425.710000000006"/>
        <n v="117939.66"/>
        <n v="393670.5"/>
        <n v="-192013.32"/>
        <n v="-24229.5"/>
        <n v="177427.68"/>
        <n v="102939.05"/>
        <n v="-36467.550000000003"/>
        <n v="-4436.3900000000003"/>
        <n v="62035.11"/>
        <n v="467455.12"/>
        <n v="-270817.71000000002"/>
        <n v="-34701.74"/>
        <n v="161935.67000000001"/>
        <n v="1468581.03"/>
        <n v="-747485.86"/>
        <n v="721095.17"/>
        <n v="-611.58000000000004"/>
        <n v="161459.54"/>
        <n v="-75632.960000000006"/>
        <n v="-3198.98"/>
        <n v="82016.02"/>
        <n v="11988.78"/>
        <n v="-5732.89"/>
        <n v="6255.89"/>
        <n v="8841.4"/>
        <n v="-4150.21"/>
        <n v="4691.1899999999996"/>
        <n v="20874.12"/>
        <n v="-13775.74"/>
        <n v="7098.38"/>
        <n v="45559.87"/>
        <n v="-37715.730000000003"/>
        <n v="7844.14"/>
        <n v="348778.56"/>
        <n v="-288459.89"/>
        <n v="60318.67"/>
        <n v="129198.8"/>
        <n v="-101018.1"/>
        <n v="28180.7"/>
        <n v="483579.38"/>
        <n v="-219542.93"/>
        <n v="264036.45"/>
        <n v="9192046.8300000001"/>
      </sharedItems>
    </cacheField>
    <cacheField name="006/2024" numFmtId="0">
      <sharedItems containsString="0" containsBlank="1" containsNumber="1" minValue="-6803449.7699999996" maxValue="11302853.949999999" count="71">
        <m/>
        <n v="203.31"/>
        <n v="-149.33000000000001"/>
        <n v="53.98"/>
        <n v="-86.97"/>
        <n v="-6803449.7699999996"/>
        <n v="-964137.59"/>
        <n v="0"/>
        <n v="-15787.27"/>
        <n v="11302853.949999999"/>
        <n v="3519392.35"/>
        <n v="-9663.19"/>
        <n v="4925278.1500000004"/>
        <n v="-3086007.32"/>
        <n v="1829607.64"/>
        <n v="-166.35"/>
        <n v="190348.89"/>
        <n v="-123965.79"/>
        <n v="66216.75"/>
        <n v="-14.94"/>
        <n v="-4369.1000000000004"/>
        <n v="1648807.11"/>
        <n v="-977571.4"/>
        <n v="-1209.58"/>
        <n v="665657.03"/>
        <n v="352153.38"/>
        <n v="-76491.58"/>
        <n v="-364.48"/>
        <n v="275297.32"/>
        <n v="480965.22"/>
        <n v="-245190.6"/>
        <n v="235774.62"/>
        <n v="206551.93"/>
        <n v="-85717.95"/>
        <n v="120833.98"/>
        <n v="387769.75"/>
        <n v="-220343.45"/>
        <n v="167426.29999999999"/>
        <n v="60218.41"/>
        <n v="-38568.9"/>
        <n v="21649.51"/>
        <n v="440947.20000000001"/>
        <n v="-300851.45"/>
        <n v="140095.75"/>
        <n v="1376563.46"/>
        <n v="-758265.77"/>
        <n v="618297.68999999994"/>
        <n v="-611.57000000000005"/>
        <n v="140318.70000000001"/>
        <n v="-62863.69"/>
        <n v="76843.44"/>
        <n v="8724.7999999999993"/>
        <n v="-4959.08"/>
        <n v="3765.72"/>
        <n v="9485.93"/>
        <n v="-4150.21"/>
        <n v="5335.72"/>
        <n v="18599.05"/>
        <n v="-14016.21"/>
        <n v="4582.84"/>
        <n v="303148.27"/>
        <n v="-216901.09"/>
        <n v="86247.18"/>
        <n v="127013.97"/>
        <n v="-80596.460000000006"/>
        <n v="46417.51"/>
        <n v="-224694.63"/>
        <n v="-122604.07"/>
        <n v="132927.9"/>
        <n v="-214370.8"/>
        <n v="7669109.5899999999"/>
      </sharedItems>
    </cacheField>
    <cacheField name="007/2024" numFmtId="0">
      <sharedItems containsString="0" containsBlank="1" containsNumber="1" minValue="-2924192.02" maxValue="6190958.1500000004" count="79">
        <n v="124.5"/>
        <n v="-91.43"/>
        <n v="79.569999999999993"/>
        <n v="-58.42"/>
        <n v="54.22"/>
        <n v="-1489126.22"/>
        <n v="-2924192.02"/>
        <n v="-515877.54"/>
        <n v="0"/>
        <n v="-16085.38"/>
        <n v="6190958.1500000004"/>
        <n v="1245676.99"/>
        <n v="-9481.19"/>
        <n v="3425164.46"/>
        <n v="-357758.84"/>
        <n v="-1435640.53"/>
        <n v="1622283.9"/>
        <n v="-166.35"/>
        <n v="176294.36"/>
        <n v="-10931.55"/>
        <n v="-52541.51"/>
        <n v="112654.95"/>
        <m/>
        <n v="-11.98"/>
        <n v="-4369.09"/>
        <n v="1087868.26"/>
        <n v="-677606.12"/>
        <n v="40.49"/>
        <n v="405933.54"/>
        <n v="209207.05"/>
        <n v="-58301.69"/>
        <n v="150905.35999999999"/>
        <n v="424016.15"/>
        <n v="-227579.19"/>
        <n v="196436.96"/>
        <n v="197941.81"/>
        <n v="-85315.37"/>
        <n v="112626.44"/>
        <n v="315532.84000000003"/>
        <n v="-194022.31"/>
        <n v="-7849"/>
        <n v="113661.53"/>
        <n v="80060.91"/>
        <n v="-30713.46"/>
        <n v="49347.45"/>
        <n v="364046.49"/>
        <n v="-268010.58"/>
        <n v="96035.91"/>
        <n v="-224402.75"/>
        <n v="-689227.76"/>
        <n v="106614.11"/>
        <n v="-807016.4"/>
        <n v="-611.58000000000004"/>
        <n v="95603.5"/>
        <n v="-45932.7"/>
        <n v="49059.22"/>
        <n v="6690.35"/>
        <n v="-4274.45"/>
        <n v="2415.9"/>
        <n v="8456.86"/>
        <n v="-4150.21"/>
        <n v="4306.6499999999996"/>
        <n v="12246.85"/>
        <n v="-9927.16"/>
        <n v="2319.69"/>
        <n v="67553.59"/>
        <n v="-63990.33"/>
        <n v="3563.26"/>
        <n v="263151.42"/>
        <n v="-178307.83"/>
        <n v="84843.59"/>
        <n v="128887.7"/>
        <n v="-62871.38"/>
        <n v="66016.320000000007"/>
        <n v="949081.22"/>
        <n v="-289887.21999999997"/>
        <n v="-132927.9"/>
        <n v="526266.1"/>
        <n v="4037379.6"/>
      </sharedItems>
    </cacheField>
    <cacheField name="008/2024" numFmtId="0">
      <sharedItems containsString="0" containsBlank="1" containsNumber="1" minValue="-2924152.74" maxValue="5897954.8300000001" count="72">
        <n v="203.31"/>
        <n v="-149.33000000000001"/>
        <m/>
        <n v="53.98"/>
        <n v="-2924152.74"/>
        <n v="-31327.95"/>
        <n v="-415470.25"/>
        <n v="0"/>
        <n v="-16345.6"/>
        <n v="5016392.79"/>
        <n v="1629096.25"/>
        <n v="-9474.42"/>
        <n v="3048344.17"/>
        <n v="-697125.98"/>
        <n v="-32686.6"/>
        <n v="2309057.17"/>
        <n v="-166.93"/>
        <n v="127827.15"/>
        <n v="-18107.830000000002"/>
        <n v="-1798.36"/>
        <n v="107754.03"/>
        <n v="1036521.48"/>
        <n v="-624224.54"/>
        <n v="-14364.51"/>
        <n v="397932.43"/>
        <n v="221599.47"/>
        <n v="-59126.559999999998"/>
        <n v="162472.91"/>
        <n v="428326.9"/>
        <n v="-210315.6"/>
        <n v="218011.3"/>
        <n v="192400.48"/>
        <n v="-85302.080000000002"/>
        <n v="107098.4"/>
        <n v="315935.68"/>
        <n v="-205015.81"/>
        <n v="110919.87"/>
        <n v="90852.479999999996"/>
        <n v="-45408.84"/>
        <n v="45443.64"/>
        <n v="366868.27"/>
        <n v="-243595.54"/>
        <n v="123272.73"/>
        <n v="1230483.24"/>
        <n v="-755970.68"/>
        <n v="-1735.09"/>
        <n v="472777.47"/>
        <n v="-611.58000000000004"/>
        <n v="46233.2"/>
        <n v="-31408.400000000001"/>
        <n v="14213.22"/>
        <n v="7106.45"/>
        <n v="-4119.92"/>
        <n v="2986.53"/>
        <n v="17226.060000000001"/>
        <n v="-4150.21"/>
        <n v="13075.85"/>
        <n v="9486.4"/>
        <n v="-7677.73"/>
        <n v="1808.67"/>
        <n v="25749.01"/>
        <n v="-25749.01"/>
        <n v="257271.75"/>
        <n v="-178738.83"/>
        <n v="78532.92"/>
        <n v="104314.18"/>
        <n v="-55820.12"/>
        <n v="48494.06"/>
        <n v="249949.54"/>
        <n v="-194996.14"/>
        <n v="54953.4"/>
        <n v="5897954.8300000001"/>
      </sharedItems>
    </cacheField>
    <cacheField name="009/2024" numFmtId="0">
      <sharedItems containsString="0" containsBlank="1" containsNumber="1" minValue="-3457870.75" maxValue="6550718.5999999996" count="69">
        <n v="203.31"/>
        <n v="-149.33000000000001"/>
        <m/>
        <n v="53.98"/>
        <n v="-3457870.75"/>
        <n v="-4052.56"/>
        <n v="-519696.24"/>
        <n v="1.0900000000000001"/>
        <n v="-16573.38"/>
        <n v="6074516.3700000001"/>
        <n v="2076324.53"/>
        <n v="-8364.27"/>
        <n v="3343613.75"/>
        <n v="-868370.7"/>
        <n v="-3041.82"/>
        <n v="2463836.96"/>
        <n v="-168.79"/>
        <n v="135637.46"/>
        <n v="-24865.7"/>
        <n v="-229.18"/>
        <n v="110373.79"/>
        <n v="0"/>
        <n v="1104693.6299999999"/>
        <n v="-690335.92"/>
        <n v="414357.71"/>
        <n v="247408.8"/>
        <n v="-63490.61"/>
        <n v="183918.19"/>
        <n v="456573.25"/>
        <n v="-220814.66"/>
        <n v="235758.59"/>
        <n v="196483.7"/>
        <n v="-83834.23"/>
        <n v="112649.47"/>
        <n v="289142.19"/>
        <n v="-184523.58"/>
        <n v="104618.61"/>
        <n v="67825.36"/>
        <n v="-37581.97"/>
        <n v="30243.39"/>
        <n v="394056.55"/>
        <n v="-269085.49"/>
        <n v="124971.06"/>
        <n v="1170850.8799999999"/>
        <n v="-726418.28"/>
        <n v="444432.6"/>
        <n v="-611.58000000000004"/>
        <n v="57102.01"/>
        <n v="-35209.519999999997"/>
        <n v="21280.91"/>
        <n v="7233.92"/>
        <n v="-3906.94"/>
        <n v="3326.98"/>
        <n v="8913.81"/>
        <n v="-4150.21"/>
        <n v="4763.6000000000004"/>
        <n v="12779.94"/>
        <n v="-8505.93"/>
        <n v="4274.01"/>
        <n v="258112.18"/>
        <n v="-178888.15"/>
        <n v="79224.03"/>
        <n v="123306.89"/>
        <n v="-62871.38"/>
        <n v="60435.51"/>
        <n v="271947.28999999998"/>
        <n v="-196072.61"/>
        <n v="75874.679999999993"/>
        <n v="6550718.5999999996"/>
      </sharedItems>
    </cacheField>
    <cacheField name="Overall Result" numFmtId="164">
      <sharedItems containsSemiMixedTypes="0" containsString="0" containsNumber="1" minValue="-155561585.36000001" maxValue="220398981.169999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3">
  <r>
    <x v="0"/>
    <x v="0"/>
    <x v="0"/>
    <x v="0"/>
    <x v="0"/>
    <x v="0"/>
    <x v="0"/>
    <x v="0"/>
    <x v="0"/>
    <x v="0"/>
    <x v="0"/>
    <x v="0"/>
    <x v="0"/>
    <x v="0"/>
    <x v="0"/>
    <n v="531.12"/>
  </r>
  <r>
    <x v="0"/>
    <x v="0"/>
    <x v="1"/>
    <x v="0"/>
    <x v="0"/>
    <x v="0"/>
    <x v="0"/>
    <x v="0"/>
    <x v="0"/>
    <x v="0"/>
    <x v="0"/>
    <x v="0"/>
    <x v="1"/>
    <x v="1"/>
    <x v="1"/>
    <n v="-390.09"/>
  </r>
  <r>
    <x v="0"/>
    <x v="1"/>
    <x v="0"/>
    <x v="1"/>
    <x v="1"/>
    <x v="1"/>
    <x v="1"/>
    <x v="1"/>
    <x v="1"/>
    <x v="1"/>
    <x v="1"/>
    <x v="1"/>
    <x v="2"/>
    <x v="2"/>
    <x v="2"/>
    <n v="1778.08"/>
  </r>
  <r>
    <x v="0"/>
    <x v="1"/>
    <x v="1"/>
    <x v="2"/>
    <x v="2"/>
    <x v="2"/>
    <x v="2"/>
    <x v="2"/>
    <x v="2"/>
    <x v="2"/>
    <x v="2"/>
    <x v="2"/>
    <x v="3"/>
    <x v="2"/>
    <x v="2"/>
    <n v="-1350.82"/>
  </r>
  <r>
    <x v="0"/>
    <x v="2"/>
    <x v="2"/>
    <x v="3"/>
    <x v="3"/>
    <x v="3"/>
    <x v="3"/>
    <x v="3"/>
    <x v="3"/>
    <x v="3"/>
    <x v="3"/>
    <x v="3"/>
    <x v="4"/>
    <x v="3"/>
    <x v="3"/>
    <n v="568.29"/>
  </r>
  <r>
    <x v="1"/>
    <x v="3"/>
    <x v="1"/>
    <x v="0"/>
    <x v="0"/>
    <x v="0"/>
    <x v="0"/>
    <x v="0"/>
    <x v="0"/>
    <x v="0"/>
    <x v="0"/>
    <x v="4"/>
    <x v="5"/>
    <x v="4"/>
    <x v="4"/>
    <n v="-7871236.6799999997"/>
  </r>
  <r>
    <x v="1"/>
    <x v="4"/>
    <x v="1"/>
    <x v="4"/>
    <x v="4"/>
    <x v="4"/>
    <x v="4"/>
    <x v="4"/>
    <x v="4"/>
    <x v="4"/>
    <x v="4"/>
    <x v="5"/>
    <x v="6"/>
    <x v="5"/>
    <x v="5"/>
    <n v="-155561585.36000001"/>
  </r>
  <r>
    <x v="1"/>
    <x v="5"/>
    <x v="1"/>
    <x v="5"/>
    <x v="5"/>
    <x v="5"/>
    <x v="5"/>
    <x v="5"/>
    <x v="5"/>
    <x v="5"/>
    <x v="5"/>
    <x v="6"/>
    <x v="7"/>
    <x v="6"/>
    <x v="6"/>
    <n v="-14464440.130000001"/>
  </r>
  <r>
    <x v="1"/>
    <x v="5"/>
    <x v="1"/>
    <x v="6"/>
    <x v="6"/>
    <x v="6"/>
    <x v="6"/>
    <x v="6"/>
    <x v="6"/>
    <x v="6"/>
    <x v="6"/>
    <x v="7"/>
    <x v="8"/>
    <x v="7"/>
    <x v="7"/>
    <n v="-1828.85"/>
  </r>
  <r>
    <x v="1"/>
    <x v="6"/>
    <x v="3"/>
    <x v="7"/>
    <x v="7"/>
    <x v="7"/>
    <x v="7"/>
    <x v="7"/>
    <x v="7"/>
    <x v="7"/>
    <x v="7"/>
    <x v="8"/>
    <x v="9"/>
    <x v="8"/>
    <x v="8"/>
    <n v="-171776.63"/>
  </r>
  <r>
    <x v="1"/>
    <x v="6"/>
    <x v="0"/>
    <x v="8"/>
    <x v="8"/>
    <x v="8"/>
    <x v="8"/>
    <x v="8"/>
    <x v="8"/>
    <x v="8"/>
    <x v="8"/>
    <x v="9"/>
    <x v="10"/>
    <x v="9"/>
    <x v="9"/>
    <n v="220398981.16999999"/>
  </r>
  <r>
    <x v="1"/>
    <x v="2"/>
    <x v="2"/>
    <x v="9"/>
    <x v="9"/>
    <x v="9"/>
    <x v="9"/>
    <x v="9"/>
    <x v="9"/>
    <x v="9"/>
    <x v="9"/>
    <x v="10"/>
    <x v="11"/>
    <x v="10"/>
    <x v="10"/>
    <n v="42328113.520000003"/>
  </r>
  <r>
    <x v="2"/>
    <x v="7"/>
    <x v="3"/>
    <x v="10"/>
    <x v="10"/>
    <x v="10"/>
    <x v="10"/>
    <x v="10"/>
    <x v="10"/>
    <x v="10"/>
    <x v="10"/>
    <x v="11"/>
    <x v="12"/>
    <x v="11"/>
    <x v="11"/>
    <n v="-138235.87"/>
  </r>
  <r>
    <x v="2"/>
    <x v="7"/>
    <x v="0"/>
    <x v="11"/>
    <x v="11"/>
    <x v="11"/>
    <x v="11"/>
    <x v="11"/>
    <x v="11"/>
    <x v="11"/>
    <x v="11"/>
    <x v="12"/>
    <x v="13"/>
    <x v="12"/>
    <x v="12"/>
    <n v="82861780.689999998"/>
  </r>
  <r>
    <x v="2"/>
    <x v="8"/>
    <x v="1"/>
    <x v="0"/>
    <x v="0"/>
    <x v="0"/>
    <x v="0"/>
    <x v="0"/>
    <x v="0"/>
    <x v="0"/>
    <x v="0"/>
    <x v="0"/>
    <x v="14"/>
    <x v="13"/>
    <x v="13"/>
    <n v="-1923255.52"/>
  </r>
  <r>
    <x v="2"/>
    <x v="9"/>
    <x v="1"/>
    <x v="12"/>
    <x v="12"/>
    <x v="12"/>
    <x v="12"/>
    <x v="12"/>
    <x v="12"/>
    <x v="12"/>
    <x v="12"/>
    <x v="13"/>
    <x v="15"/>
    <x v="14"/>
    <x v="14"/>
    <n v="-56335532.390000001"/>
  </r>
  <r>
    <x v="2"/>
    <x v="2"/>
    <x v="2"/>
    <x v="13"/>
    <x v="13"/>
    <x v="13"/>
    <x v="13"/>
    <x v="13"/>
    <x v="13"/>
    <x v="13"/>
    <x v="13"/>
    <x v="14"/>
    <x v="16"/>
    <x v="15"/>
    <x v="15"/>
    <n v="24464756.91"/>
  </r>
  <r>
    <x v="3"/>
    <x v="7"/>
    <x v="3"/>
    <x v="14"/>
    <x v="14"/>
    <x v="14"/>
    <x v="14"/>
    <x v="14"/>
    <x v="14"/>
    <x v="14"/>
    <x v="14"/>
    <x v="15"/>
    <x v="17"/>
    <x v="16"/>
    <x v="16"/>
    <n v="-1911.23"/>
  </r>
  <r>
    <x v="3"/>
    <x v="7"/>
    <x v="0"/>
    <x v="15"/>
    <x v="15"/>
    <x v="15"/>
    <x v="15"/>
    <x v="15"/>
    <x v="15"/>
    <x v="15"/>
    <x v="15"/>
    <x v="16"/>
    <x v="18"/>
    <x v="17"/>
    <x v="17"/>
    <n v="4610378.3600000003"/>
  </r>
  <r>
    <x v="3"/>
    <x v="8"/>
    <x v="1"/>
    <x v="0"/>
    <x v="0"/>
    <x v="0"/>
    <x v="0"/>
    <x v="0"/>
    <x v="0"/>
    <x v="0"/>
    <x v="0"/>
    <x v="0"/>
    <x v="19"/>
    <x v="18"/>
    <x v="18"/>
    <n v="-53905.08"/>
  </r>
  <r>
    <x v="3"/>
    <x v="9"/>
    <x v="1"/>
    <x v="16"/>
    <x v="16"/>
    <x v="16"/>
    <x v="16"/>
    <x v="16"/>
    <x v="16"/>
    <x v="16"/>
    <x v="16"/>
    <x v="17"/>
    <x v="20"/>
    <x v="19"/>
    <x v="19"/>
    <n v="-2283505.2599999998"/>
  </r>
  <r>
    <x v="3"/>
    <x v="2"/>
    <x v="2"/>
    <x v="17"/>
    <x v="17"/>
    <x v="17"/>
    <x v="17"/>
    <x v="17"/>
    <x v="17"/>
    <x v="17"/>
    <x v="17"/>
    <x v="18"/>
    <x v="21"/>
    <x v="20"/>
    <x v="20"/>
    <n v="2271056.79"/>
  </r>
  <r>
    <x v="4"/>
    <x v="10"/>
    <x v="0"/>
    <x v="0"/>
    <x v="18"/>
    <x v="6"/>
    <x v="6"/>
    <x v="6"/>
    <x v="6"/>
    <x v="6"/>
    <x v="6"/>
    <x v="7"/>
    <x v="8"/>
    <x v="7"/>
    <x v="21"/>
    <n v="0"/>
  </r>
  <r>
    <x v="4"/>
    <x v="11"/>
    <x v="1"/>
    <x v="0"/>
    <x v="0"/>
    <x v="0"/>
    <x v="0"/>
    <x v="0"/>
    <x v="0"/>
    <x v="0"/>
    <x v="0"/>
    <x v="0"/>
    <x v="22"/>
    <x v="7"/>
    <x v="21"/>
    <n v="0"/>
  </r>
  <r>
    <x v="4"/>
    <x v="12"/>
    <x v="1"/>
    <x v="0"/>
    <x v="19"/>
    <x v="18"/>
    <x v="18"/>
    <x v="18"/>
    <x v="18"/>
    <x v="18"/>
    <x v="18"/>
    <x v="19"/>
    <x v="23"/>
    <x v="2"/>
    <x v="2"/>
    <n v="-1296.08"/>
  </r>
  <r>
    <x v="4"/>
    <x v="2"/>
    <x v="2"/>
    <x v="0"/>
    <x v="19"/>
    <x v="18"/>
    <x v="18"/>
    <x v="18"/>
    <x v="18"/>
    <x v="18"/>
    <x v="18"/>
    <x v="19"/>
    <x v="23"/>
    <x v="7"/>
    <x v="21"/>
    <n v="-1296.08"/>
  </r>
  <r>
    <x v="5"/>
    <x v="7"/>
    <x v="3"/>
    <x v="0"/>
    <x v="20"/>
    <x v="19"/>
    <x v="19"/>
    <x v="19"/>
    <x v="0"/>
    <x v="19"/>
    <x v="19"/>
    <x v="20"/>
    <x v="24"/>
    <x v="7"/>
    <x v="2"/>
    <n v="-40876.19"/>
  </r>
  <r>
    <x v="5"/>
    <x v="7"/>
    <x v="0"/>
    <x v="18"/>
    <x v="21"/>
    <x v="20"/>
    <x v="20"/>
    <x v="20"/>
    <x v="19"/>
    <x v="20"/>
    <x v="20"/>
    <x v="21"/>
    <x v="25"/>
    <x v="21"/>
    <x v="22"/>
    <n v="22589372.600000001"/>
  </r>
  <r>
    <x v="5"/>
    <x v="8"/>
    <x v="1"/>
    <x v="0"/>
    <x v="0"/>
    <x v="0"/>
    <x v="0"/>
    <x v="0"/>
    <x v="0"/>
    <x v="21"/>
    <x v="21"/>
    <x v="22"/>
    <x v="26"/>
    <x v="22"/>
    <x v="23"/>
    <n v="-4515762.8099999996"/>
  </r>
  <r>
    <x v="5"/>
    <x v="9"/>
    <x v="1"/>
    <x v="19"/>
    <x v="22"/>
    <x v="21"/>
    <x v="21"/>
    <x v="21"/>
    <x v="20"/>
    <x v="22"/>
    <x v="22"/>
    <x v="23"/>
    <x v="27"/>
    <x v="23"/>
    <x v="21"/>
    <n v="-9377820.4499999993"/>
  </r>
  <r>
    <x v="5"/>
    <x v="2"/>
    <x v="2"/>
    <x v="20"/>
    <x v="23"/>
    <x v="22"/>
    <x v="22"/>
    <x v="22"/>
    <x v="21"/>
    <x v="23"/>
    <x v="23"/>
    <x v="24"/>
    <x v="28"/>
    <x v="24"/>
    <x v="24"/>
    <n v="8654913.1500000004"/>
  </r>
  <r>
    <x v="6"/>
    <x v="7"/>
    <x v="0"/>
    <x v="21"/>
    <x v="24"/>
    <x v="23"/>
    <x v="23"/>
    <x v="23"/>
    <x v="22"/>
    <x v="24"/>
    <x v="24"/>
    <x v="25"/>
    <x v="29"/>
    <x v="25"/>
    <x v="25"/>
    <n v="3334447.36"/>
  </r>
  <r>
    <x v="6"/>
    <x v="8"/>
    <x v="1"/>
    <x v="0"/>
    <x v="0"/>
    <x v="0"/>
    <x v="0"/>
    <x v="0"/>
    <x v="0"/>
    <x v="25"/>
    <x v="25"/>
    <x v="26"/>
    <x v="30"/>
    <x v="26"/>
    <x v="26"/>
    <n v="-354334.21"/>
  </r>
  <r>
    <x v="6"/>
    <x v="9"/>
    <x v="1"/>
    <x v="22"/>
    <x v="25"/>
    <x v="24"/>
    <x v="24"/>
    <x v="24"/>
    <x v="23"/>
    <x v="26"/>
    <x v="26"/>
    <x v="27"/>
    <x v="8"/>
    <x v="2"/>
    <x v="2"/>
    <n v="-519598.7"/>
  </r>
  <r>
    <x v="6"/>
    <x v="2"/>
    <x v="2"/>
    <x v="23"/>
    <x v="26"/>
    <x v="25"/>
    <x v="25"/>
    <x v="25"/>
    <x v="24"/>
    <x v="27"/>
    <x v="27"/>
    <x v="28"/>
    <x v="31"/>
    <x v="27"/>
    <x v="27"/>
    <n v="2460514.4500000002"/>
  </r>
  <r>
    <x v="7"/>
    <x v="10"/>
    <x v="0"/>
    <x v="0"/>
    <x v="27"/>
    <x v="26"/>
    <x v="26"/>
    <x v="26"/>
    <x v="25"/>
    <x v="28"/>
    <x v="28"/>
    <x v="29"/>
    <x v="32"/>
    <x v="28"/>
    <x v="28"/>
    <n v="5277061.16"/>
  </r>
  <r>
    <x v="7"/>
    <x v="11"/>
    <x v="1"/>
    <x v="0"/>
    <x v="0"/>
    <x v="0"/>
    <x v="0"/>
    <x v="0"/>
    <x v="0"/>
    <x v="0"/>
    <x v="29"/>
    <x v="30"/>
    <x v="33"/>
    <x v="29"/>
    <x v="29"/>
    <n v="-1169788.9099999999"/>
  </r>
  <r>
    <x v="7"/>
    <x v="12"/>
    <x v="1"/>
    <x v="0"/>
    <x v="28"/>
    <x v="27"/>
    <x v="27"/>
    <x v="27"/>
    <x v="26"/>
    <x v="29"/>
    <x v="30"/>
    <x v="0"/>
    <x v="22"/>
    <x v="7"/>
    <x v="2"/>
    <n v="-2488748.91"/>
  </r>
  <r>
    <x v="7"/>
    <x v="2"/>
    <x v="2"/>
    <x v="0"/>
    <x v="29"/>
    <x v="28"/>
    <x v="28"/>
    <x v="28"/>
    <x v="27"/>
    <x v="30"/>
    <x v="31"/>
    <x v="31"/>
    <x v="34"/>
    <x v="30"/>
    <x v="30"/>
    <n v="1618523.34"/>
  </r>
  <r>
    <x v="8"/>
    <x v="10"/>
    <x v="0"/>
    <x v="0"/>
    <x v="30"/>
    <x v="29"/>
    <x v="29"/>
    <x v="29"/>
    <x v="28"/>
    <x v="31"/>
    <x v="32"/>
    <x v="32"/>
    <x v="35"/>
    <x v="31"/>
    <x v="31"/>
    <n v="2109991.2999999998"/>
  </r>
  <r>
    <x v="8"/>
    <x v="11"/>
    <x v="1"/>
    <x v="0"/>
    <x v="0"/>
    <x v="0"/>
    <x v="0"/>
    <x v="0"/>
    <x v="0"/>
    <x v="0"/>
    <x v="33"/>
    <x v="33"/>
    <x v="36"/>
    <x v="32"/>
    <x v="32"/>
    <n v="-423595.34"/>
  </r>
  <r>
    <x v="8"/>
    <x v="12"/>
    <x v="1"/>
    <x v="0"/>
    <x v="31"/>
    <x v="30"/>
    <x v="30"/>
    <x v="30"/>
    <x v="29"/>
    <x v="32"/>
    <x v="0"/>
    <x v="0"/>
    <x v="22"/>
    <x v="2"/>
    <x v="2"/>
    <n v="-556008.81999999995"/>
  </r>
  <r>
    <x v="8"/>
    <x v="2"/>
    <x v="2"/>
    <x v="0"/>
    <x v="32"/>
    <x v="31"/>
    <x v="31"/>
    <x v="31"/>
    <x v="30"/>
    <x v="33"/>
    <x v="34"/>
    <x v="34"/>
    <x v="37"/>
    <x v="33"/>
    <x v="33"/>
    <n v="1130387.1399999999"/>
  </r>
  <r>
    <x v="9"/>
    <x v="7"/>
    <x v="0"/>
    <x v="24"/>
    <x v="33"/>
    <x v="32"/>
    <x v="32"/>
    <x v="32"/>
    <x v="31"/>
    <x v="34"/>
    <x v="35"/>
    <x v="35"/>
    <x v="38"/>
    <x v="34"/>
    <x v="34"/>
    <n v="5191412.67"/>
  </r>
  <r>
    <x v="9"/>
    <x v="8"/>
    <x v="1"/>
    <x v="0"/>
    <x v="0"/>
    <x v="0"/>
    <x v="0"/>
    <x v="0"/>
    <x v="0"/>
    <x v="35"/>
    <x v="36"/>
    <x v="36"/>
    <x v="39"/>
    <x v="35"/>
    <x v="35"/>
    <n v="-1079893.0900000001"/>
  </r>
  <r>
    <x v="9"/>
    <x v="9"/>
    <x v="1"/>
    <x v="25"/>
    <x v="34"/>
    <x v="33"/>
    <x v="33"/>
    <x v="33"/>
    <x v="32"/>
    <x v="36"/>
    <x v="37"/>
    <x v="0"/>
    <x v="40"/>
    <x v="2"/>
    <x v="2"/>
    <n v="-1490730.53"/>
  </r>
  <r>
    <x v="9"/>
    <x v="2"/>
    <x v="2"/>
    <x v="26"/>
    <x v="35"/>
    <x v="34"/>
    <x v="34"/>
    <x v="34"/>
    <x v="33"/>
    <x v="37"/>
    <x v="38"/>
    <x v="37"/>
    <x v="41"/>
    <x v="36"/>
    <x v="36"/>
    <n v="2620789.0499999998"/>
  </r>
  <r>
    <x v="10"/>
    <x v="7"/>
    <x v="0"/>
    <x v="27"/>
    <x v="36"/>
    <x v="35"/>
    <x v="35"/>
    <x v="35"/>
    <x v="34"/>
    <x v="38"/>
    <x v="39"/>
    <x v="38"/>
    <x v="42"/>
    <x v="37"/>
    <x v="37"/>
    <n v="1024389.03"/>
  </r>
  <r>
    <x v="10"/>
    <x v="8"/>
    <x v="1"/>
    <x v="0"/>
    <x v="0"/>
    <x v="0"/>
    <x v="0"/>
    <x v="0"/>
    <x v="0"/>
    <x v="39"/>
    <x v="40"/>
    <x v="39"/>
    <x v="43"/>
    <x v="38"/>
    <x v="38"/>
    <n v="-203753.88"/>
  </r>
  <r>
    <x v="10"/>
    <x v="9"/>
    <x v="1"/>
    <x v="28"/>
    <x v="37"/>
    <x v="36"/>
    <x v="36"/>
    <x v="36"/>
    <x v="35"/>
    <x v="40"/>
    <x v="41"/>
    <x v="0"/>
    <x v="22"/>
    <x v="2"/>
    <x v="2"/>
    <n v="-267065.71999999997"/>
  </r>
  <r>
    <x v="10"/>
    <x v="2"/>
    <x v="2"/>
    <x v="29"/>
    <x v="38"/>
    <x v="37"/>
    <x v="37"/>
    <x v="37"/>
    <x v="36"/>
    <x v="41"/>
    <x v="42"/>
    <x v="40"/>
    <x v="44"/>
    <x v="39"/>
    <x v="39"/>
    <n v="553569.43000000005"/>
  </r>
  <r>
    <x v="11"/>
    <x v="10"/>
    <x v="0"/>
    <x v="0"/>
    <x v="39"/>
    <x v="38"/>
    <x v="38"/>
    <x v="38"/>
    <x v="37"/>
    <x v="42"/>
    <x v="43"/>
    <x v="41"/>
    <x v="45"/>
    <x v="40"/>
    <x v="40"/>
    <n v="4970953.68"/>
  </r>
  <r>
    <x v="11"/>
    <x v="11"/>
    <x v="1"/>
    <x v="0"/>
    <x v="0"/>
    <x v="0"/>
    <x v="0"/>
    <x v="0"/>
    <x v="0"/>
    <x v="0"/>
    <x v="44"/>
    <x v="42"/>
    <x v="46"/>
    <x v="41"/>
    <x v="41"/>
    <n v="-1352360.77"/>
  </r>
  <r>
    <x v="11"/>
    <x v="12"/>
    <x v="1"/>
    <x v="0"/>
    <x v="40"/>
    <x v="39"/>
    <x v="39"/>
    <x v="39"/>
    <x v="38"/>
    <x v="43"/>
    <x v="45"/>
    <x v="0"/>
    <x v="22"/>
    <x v="2"/>
    <x v="2"/>
    <n v="-2366062.23"/>
  </r>
  <r>
    <x v="11"/>
    <x v="2"/>
    <x v="2"/>
    <x v="0"/>
    <x v="41"/>
    <x v="40"/>
    <x v="40"/>
    <x v="40"/>
    <x v="39"/>
    <x v="44"/>
    <x v="46"/>
    <x v="43"/>
    <x v="47"/>
    <x v="42"/>
    <x v="42"/>
    <n v="1252530.68"/>
  </r>
  <r>
    <x v="12"/>
    <x v="10"/>
    <x v="0"/>
    <x v="0"/>
    <x v="42"/>
    <x v="41"/>
    <x v="41"/>
    <x v="41"/>
    <x v="40"/>
    <x v="45"/>
    <x v="47"/>
    <x v="44"/>
    <x v="48"/>
    <x v="43"/>
    <x v="43"/>
    <n v="13160675.140000001"/>
  </r>
  <r>
    <x v="12"/>
    <x v="11"/>
    <x v="1"/>
    <x v="0"/>
    <x v="0"/>
    <x v="0"/>
    <x v="0"/>
    <x v="0"/>
    <x v="0"/>
    <x v="0"/>
    <x v="48"/>
    <x v="45"/>
    <x v="49"/>
    <x v="44"/>
    <x v="44"/>
    <n v="-3677368.35"/>
  </r>
  <r>
    <x v="12"/>
    <x v="12"/>
    <x v="1"/>
    <x v="0"/>
    <x v="43"/>
    <x v="42"/>
    <x v="42"/>
    <x v="42"/>
    <x v="41"/>
    <x v="46"/>
    <x v="0"/>
    <x v="0"/>
    <x v="50"/>
    <x v="45"/>
    <x v="2"/>
    <n v="-6026686.75"/>
  </r>
  <r>
    <x v="12"/>
    <x v="2"/>
    <x v="2"/>
    <x v="0"/>
    <x v="44"/>
    <x v="43"/>
    <x v="43"/>
    <x v="43"/>
    <x v="42"/>
    <x v="47"/>
    <x v="49"/>
    <x v="46"/>
    <x v="51"/>
    <x v="46"/>
    <x v="45"/>
    <n v="3456620.04"/>
  </r>
  <r>
    <x v="13"/>
    <x v="7"/>
    <x v="3"/>
    <x v="30"/>
    <x v="45"/>
    <x v="44"/>
    <x v="44"/>
    <x v="44"/>
    <x v="43"/>
    <x v="48"/>
    <x v="50"/>
    <x v="47"/>
    <x v="52"/>
    <x v="47"/>
    <x v="46"/>
    <n v="-10736.38"/>
  </r>
  <r>
    <x v="13"/>
    <x v="7"/>
    <x v="0"/>
    <x v="31"/>
    <x v="46"/>
    <x v="45"/>
    <x v="45"/>
    <x v="45"/>
    <x v="44"/>
    <x v="49"/>
    <x v="51"/>
    <x v="48"/>
    <x v="53"/>
    <x v="48"/>
    <x v="47"/>
    <n v="1866397.63"/>
  </r>
  <r>
    <x v="13"/>
    <x v="8"/>
    <x v="1"/>
    <x v="0"/>
    <x v="0"/>
    <x v="0"/>
    <x v="0"/>
    <x v="0"/>
    <x v="0"/>
    <x v="50"/>
    <x v="52"/>
    <x v="49"/>
    <x v="54"/>
    <x v="49"/>
    <x v="48"/>
    <n v="-283130.40000000002"/>
  </r>
  <r>
    <x v="13"/>
    <x v="9"/>
    <x v="1"/>
    <x v="32"/>
    <x v="47"/>
    <x v="46"/>
    <x v="46"/>
    <x v="46"/>
    <x v="45"/>
    <x v="51"/>
    <x v="53"/>
    <x v="7"/>
    <x v="8"/>
    <x v="2"/>
    <x v="2"/>
    <n v="-689882.26"/>
  </r>
  <r>
    <x v="13"/>
    <x v="2"/>
    <x v="2"/>
    <x v="33"/>
    <x v="48"/>
    <x v="47"/>
    <x v="47"/>
    <x v="47"/>
    <x v="46"/>
    <x v="52"/>
    <x v="54"/>
    <x v="50"/>
    <x v="55"/>
    <x v="50"/>
    <x v="49"/>
    <n v="882648.59"/>
  </r>
  <r>
    <x v="14"/>
    <x v="7"/>
    <x v="0"/>
    <x v="34"/>
    <x v="49"/>
    <x v="48"/>
    <x v="48"/>
    <x v="48"/>
    <x v="47"/>
    <x v="53"/>
    <x v="55"/>
    <x v="51"/>
    <x v="56"/>
    <x v="51"/>
    <x v="50"/>
    <n v="115897.09"/>
  </r>
  <r>
    <x v="14"/>
    <x v="8"/>
    <x v="1"/>
    <x v="0"/>
    <x v="0"/>
    <x v="0"/>
    <x v="0"/>
    <x v="0"/>
    <x v="0"/>
    <x v="54"/>
    <x v="56"/>
    <x v="52"/>
    <x v="57"/>
    <x v="52"/>
    <x v="51"/>
    <n v="-25852.959999999999"/>
  </r>
  <r>
    <x v="14"/>
    <x v="9"/>
    <x v="1"/>
    <x v="35"/>
    <x v="50"/>
    <x v="49"/>
    <x v="49"/>
    <x v="49"/>
    <x v="48"/>
    <x v="55"/>
    <x v="0"/>
    <x v="0"/>
    <x v="22"/>
    <x v="2"/>
    <x v="2"/>
    <n v="-43802.14"/>
  </r>
  <r>
    <x v="14"/>
    <x v="2"/>
    <x v="2"/>
    <x v="36"/>
    <x v="51"/>
    <x v="50"/>
    <x v="50"/>
    <x v="50"/>
    <x v="49"/>
    <x v="56"/>
    <x v="57"/>
    <x v="53"/>
    <x v="58"/>
    <x v="53"/>
    <x v="52"/>
    <n v="46241.99"/>
  </r>
  <r>
    <x v="15"/>
    <x v="10"/>
    <x v="0"/>
    <x v="0"/>
    <x v="52"/>
    <x v="51"/>
    <x v="6"/>
    <x v="6"/>
    <x v="50"/>
    <x v="57"/>
    <x v="58"/>
    <x v="54"/>
    <x v="59"/>
    <x v="54"/>
    <x v="53"/>
    <n v="56370.239999999998"/>
  </r>
  <r>
    <x v="15"/>
    <x v="11"/>
    <x v="1"/>
    <x v="0"/>
    <x v="0"/>
    <x v="0"/>
    <x v="0"/>
    <x v="0"/>
    <x v="0"/>
    <x v="0"/>
    <x v="59"/>
    <x v="55"/>
    <x v="60"/>
    <x v="55"/>
    <x v="54"/>
    <n v="-20751.05"/>
  </r>
  <r>
    <x v="15"/>
    <x v="12"/>
    <x v="1"/>
    <x v="0"/>
    <x v="53"/>
    <x v="52"/>
    <x v="51"/>
    <x v="51"/>
    <x v="51"/>
    <x v="58"/>
    <x v="0"/>
    <x v="0"/>
    <x v="22"/>
    <x v="2"/>
    <x v="2"/>
    <n v="-27410.639999999999"/>
  </r>
  <r>
    <x v="15"/>
    <x v="2"/>
    <x v="2"/>
    <x v="0"/>
    <x v="54"/>
    <x v="53"/>
    <x v="51"/>
    <x v="51"/>
    <x v="52"/>
    <x v="59"/>
    <x v="60"/>
    <x v="56"/>
    <x v="61"/>
    <x v="56"/>
    <x v="55"/>
    <n v="8208.5499999999993"/>
  </r>
  <r>
    <x v="16"/>
    <x v="10"/>
    <x v="0"/>
    <x v="0"/>
    <x v="55"/>
    <x v="54"/>
    <x v="52"/>
    <x v="52"/>
    <x v="53"/>
    <x v="60"/>
    <x v="61"/>
    <x v="57"/>
    <x v="62"/>
    <x v="57"/>
    <x v="56"/>
    <n v="174191.89"/>
  </r>
  <r>
    <x v="16"/>
    <x v="11"/>
    <x v="1"/>
    <x v="0"/>
    <x v="0"/>
    <x v="0"/>
    <x v="0"/>
    <x v="0"/>
    <x v="0"/>
    <x v="0"/>
    <x v="62"/>
    <x v="58"/>
    <x v="63"/>
    <x v="58"/>
    <x v="57"/>
    <n v="-53902.77"/>
  </r>
  <r>
    <x v="16"/>
    <x v="12"/>
    <x v="1"/>
    <x v="0"/>
    <x v="56"/>
    <x v="55"/>
    <x v="53"/>
    <x v="53"/>
    <x v="54"/>
    <x v="61"/>
    <x v="0"/>
    <x v="0"/>
    <x v="22"/>
    <x v="2"/>
    <x v="2"/>
    <n v="-109642.56"/>
  </r>
  <r>
    <x v="16"/>
    <x v="2"/>
    <x v="2"/>
    <x v="0"/>
    <x v="57"/>
    <x v="56"/>
    <x v="54"/>
    <x v="54"/>
    <x v="55"/>
    <x v="62"/>
    <x v="63"/>
    <x v="59"/>
    <x v="64"/>
    <x v="59"/>
    <x v="58"/>
    <n v="10646.56"/>
  </r>
  <r>
    <x v="17"/>
    <x v="7"/>
    <x v="0"/>
    <x v="37"/>
    <x v="0"/>
    <x v="57"/>
    <x v="55"/>
    <x v="55"/>
    <x v="0"/>
    <x v="63"/>
    <x v="64"/>
    <x v="0"/>
    <x v="65"/>
    <x v="60"/>
    <x v="2"/>
    <n v="596289.98"/>
  </r>
  <r>
    <x v="17"/>
    <x v="8"/>
    <x v="1"/>
    <x v="0"/>
    <x v="0"/>
    <x v="0"/>
    <x v="0"/>
    <x v="0"/>
    <x v="0"/>
    <x v="64"/>
    <x v="65"/>
    <x v="0"/>
    <x v="66"/>
    <x v="61"/>
    <x v="2"/>
    <n v="-156370.46"/>
  </r>
  <r>
    <x v="17"/>
    <x v="9"/>
    <x v="1"/>
    <x v="38"/>
    <x v="0"/>
    <x v="58"/>
    <x v="56"/>
    <x v="56"/>
    <x v="0"/>
    <x v="65"/>
    <x v="0"/>
    <x v="0"/>
    <x v="22"/>
    <x v="2"/>
    <x v="2"/>
    <n v="-187488.97"/>
  </r>
  <r>
    <x v="17"/>
    <x v="2"/>
    <x v="2"/>
    <x v="39"/>
    <x v="0"/>
    <x v="59"/>
    <x v="57"/>
    <x v="57"/>
    <x v="0"/>
    <x v="66"/>
    <x v="66"/>
    <x v="0"/>
    <x v="67"/>
    <x v="7"/>
    <x v="2"/>
    <n v="252430.55"/>
  </r>
  <r>
    <x v="18"/>
    <x v="10"/>
    <x v="0"/>
    <x v="0"/>
    <x v="58"/>
    <x v="60"/>
    <x v="58"/>
    <x v="58"/>
    <x v="56"/>
    <x v="67"/>
    <x v="67"/>
    <x v="60"/>
    <x v="68"/>
    <x v="62"/>
    <x v="59"/>
    <n v="3035752.44"/>
  </r>
  <r>
    <x v="18"/>
    <x v="11"/>
    <x v="1"/>
    <x v="0"/>
    <x v="0"/>
    <x v="0"/>
    <x v="0"/>
    <x v="0"/>
    <x v="0"/>
    <x v="0"/>
    <x v="68"/>
    <x v="61"/>
    <x v="69"/>
    <x v="63"/>
    <x v="60"/>
    <n v="-1041295.79"/>
  </r>
  <r>
    <x v="18"/>
    <x v="12"/>
    <x v="1"/>
    <x v="0"/>
    <x v="59"/>
    <x v="61"/>
    <x v="59"/>
    <x v="59"/>
    <x v="57"/>
    <x v="68"/>
    <x v="0"/>
    <x v="0"/>
    <x v="22"/>
    <x v="2"/>
    <x v="2"/>
    <n v="-2054566.97"/>
  </r>
  <r>
    <x v="18"/>
    <x v="2"/>
    <x v="2"/>
    <x v="0"/>
    <x v="60"/>
    <x v="62"/>
    <x v="60"/>
    <x v="60"/>
    <x v="58"/>
    <x v="69"/>
    <x v="69"/>
    <x v="62"/>
    <x v="70"/>
    <x v="64"/>
    <x v="61"/>
    <n v="-60110.32"/>
  </r>
  <r>
    <x v="19"/>
    <x v="10"/>
    <x v="0"/>
    <x v="0"/>
    <x v="61"/>
    <x v="63"/>
    <x v="61"/>
    <x v="61"/>
    <x v="59"/>
    <x v="70"/>
    <x v="70"/>
    <x v="63"/>
    <x v="71"/>
    <x v="65"/>
    <x v="62"/>
    <n v="1213010.07"/>
  </r>
  <r>
    <x v="19"/>
    <x v="11"/>
    <x v="1"/>
    <x v="0"/>
    <x v="0"/>
    <x v="0"/>
    <x v="0"/>
    <x v="0"/>
    <x v="0"/>
    <x v="0"/>
    <x v="71"/>
    <x v="64"/>
    <x v="72"/>
    <x v="66"/>
    <x v="63"/>
    <n v="-363177.44"/>
  </r>
  <r>
    <x v="19"/>
    <x v="12"/>
    <x v="1"/>
    <x v="0"/>
    <x v="62"/>
    <x v="64"/>
    <x v="62"/>
    <x v="62"/>
    <x v="60"/>
    <x v="71"/>
    <x v="0"/>
    <x v="0"/>
    <x v="22"/>
    <x v="2"/>
    <x v="2"/>
    <n v="-874747.61"/>
  </r>
  <r>
    <x v="19"/>
    <x v="2"/>
    <x v="2"/>
    <x v="0"/>
    <x v="63"/>
    <x v="65"/>
    <x v="63"/>
    <x v="63"/>
    <x v="61"/>
    <x v="72"/>
    <x v="72"/>
    <x v="65"/>
    <x v="73"/>
    <x v="67"/>
    <x v="64"/>
    <n v="-24914.98"/>
  </r>
  <r>
    <x v="20"/>
    <x v="10"/>
    <x v="0"/>
    <x v="0"/>
    <x v="64"/>
    <x v="66"/>
    <x v="64"/>
    <x v="64"/>
    <x v="62"/>
    <x v="73"/>
    <x v="73"/>
    <x v="66"/>
    <x v="74"/>
    <x v="68"/>
    <x v="65"/>
    <n v="5134930.8499999996"/>
  </r>
  <r>
    <x v="20"/>
    <x v="11"/>
    <x v="1"/>
    <x v="0"/>
    <x v="0"/>
    <x v="0"/>
    <x v="0"/>
    <x v="0"/>
    <x v="0"/>
    <x v="0"/>
    <x v="74"/>
    <x v="67"/>
    <x v="75"/>
    <x v="69"/>
    <x v="66"/>
    <n v="-1023102.97"/>
  </r>
  <r>
    <x v="20"/>
    <x v="12"/>
    <x v="1"/>
    <x v="0"/>
    <x v="65"/>
    <x v="67"/>
    <x v="65"/>
    <x v="65"/>
    <x v="63"/>
    <x v="74"/>
    <x v="0"/>
    <x v="68"/>
    <x v="76"/>
    <x v="2"/>
    <x v="2"/>
    <n v="-1923654.53"/>
  </r>
  <r>
    <x v="20"/>
    <x v="2"/>
    <x v="2"/>
    <x v="0"/>
    <x v="66"/>
    <x v="68"/>
    <x v="66"/>
    <x v="66"/>
    <x v="64"/>
    <x v="75"/>
    <x v="75"/>
    <x v="69"/>
    <x v="77"/>
    <x v="70"/>
    <x v="67"/>
    <n v="2188173.35"/>
  </r>
  <r>
    <x v="21"/>
    <x v="2"/>
    <x v="2"/>
    <x v="40"/>
    <x v="67"/>
    <x v="69"/>
    <x v="67"/>
    <x v="67"/>
    <x v="65"/>
    <x v="76"/>
    <x v="76"/>
    <x v="70"/>
    <x v="78"/>
    <x v="71"/>
    <x v="68"/>
    <n v="9411437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3:O11" firstHeaderRow="1" firstDataRow="2" firstDataCol="2" rowPageCount="1" colPageCount="1"/>
  <pivotFields count="16">
    <pivotField axis="axisRow" compact="0" outline="0" showAll="0" defaultSubtotal="0">
      <items count="22">
        <item x="21"/>
        <item x="0"/>
        <item x="1"/>
        <item x="2"/>
        <item x="3"/>
        <item x="4"/>
        <item x="5"/>
        <item x="6"/>
        <item x="7"/>
        <item x="8"/>
        <item x="9"/>
        <item x="10"/>
        <item x="11"/>
        <item x="12"/>
        <item x="13"/>
        <item x="14"/>
        <item x="15"/>
        <item x="16"/>
        <item x="17"/>
        <item x="18"/>
        <item x="19"/>
        <item x="20"/>
      </items>
    </pivotField>
    <pivotField axis="axisPage" compact="0" outline="0" multipleItemSelectionAllowed="1" showAll="0">
      <items count="14">
        <item x="6"/>
        <item x="7"/>
        <item h="1" x="8"/>
        <item h="1" x="9"/>
        <item h="1" x="3"/>
        <item h="1" x="4"/>
        <item x="5"/>
        <item h="1" x="10"/>
        <item h="1" x="11"/>
        <item h="1" x="12"/>
        <item h="1" x="1"/>
        <item h="1" x="0"/>
        <item h="1" x="2"/>
        <item t="default"/>
      </items>
    </pivotField>
    <pivotField axis="axisRow" compact="0" outline="0" showAll="0" defaultSubtotal="0">
      <items count="4">
        <item h="1" x="2"/>
        <item x="3"/>
        <item h="1" x="0"/>
        <item x="1"/>
      </items>
    </pivotField>
    <pivotField dataField="1" compact="0" outline="0" showAll="0">
      <items count="42">
        <item x="4"/>
        <item x="12"/>
        <item x="40"/>
        <item x="9"/>
        <item x="19"/>
        <item x="13"/>
        <item x="20"/>
        <item x="16"/>
        <item x="25"/>
        <item x="5"/>
        <item x="32"/>
        <item x="22"/>
        <item x="38"/>
        <item x="17"/>
        <item x="33"/>
        <item x="28"/>
        <item x="10"/>
        <item x="7"/>
        <item x="35"/>
        <item x="6"/>
        <item x="30"/>
        <item x="36"/>
        <item x="14"/>
        <item x="2"/>
        <item x="3"/>
        <item x="1"/>
        <item x="34"/>
        <item x="29"/>
        <item x="39"/>
        <item x="27"/>
        <item x="37"/>
        <item x="31"/>
        <item x="23"/>
        <item x="26"/>
        <item x="15"/>
        <item x="21"/>
        <item x="24"/>
        <item x="18"/>
        <item x="11"/>
        <item x="8"/>
        <item x="0"/>
        <item t="default"/>
      </items>
    </pivotField>
    <pivotField dataField="1" compact="0" outline="0" showAll="0">
      <items count="69">
        <item x="4"/>
        <item x="12"/>
        <item x="22"/>
        <item x="43"/>
        <item x="40"/>
        <item x="28"/>
        <item x="16"/>
        <item x="5"/>
        <item x="65"/>
        <item x="59"/>
        <item x="34"/>
        <item x="47"/>
        <item x="62"/>
        <item x="25"/>
        <item x="31"/>
        <item x="60"/>
        <item x="63"/>
        <item x="37"/>
        <item x="56"/>
        <item x="10"/>
        <item x="7"/>
        <item x="50"/>
        <item x="53"/>
        <item x="57"/>
        <item x="20"/>
        <item x="54"/>
        <item x="29"/>
        <item x="45"/>
        <item x="19"/>
        <item x="14"/>
        <item x="2"/>
        <item x="18"/>
        <item x="6"/>
        <item x="3"/>
        <item x="1"/>
        <item x="51"/>
        <item x="52"/>
        <item x="49"/>
        <item x="55"/>
        <item x="48"/>
        <item x="41"/>
        <item x="66"/>
        <item x="61"/>
        <item x="32"/>
        <item x="38"/>
        <item x="36"/>
        <item x="58"/>
        <item x="17"/>
        <item x="46"/>
        <item x="30"/>
        <item x="26"/>
        <item x="35"/>
        <item x="44"/>
        <item x="23"/>
        <item x="24"/>
        <item x="13"/>
        <item x="64"/>
        <item x="27"/>
        <item x="33"/>
        <item x="39"/>
        <item x="15"/>
        <item x="42"/>
        <item x="21"/>
        <item x="9"/>
        <item x="67"/>
        <item x="11"/>
        <item x="8"/>
        <item x="0"/>
        <item t="default"/>
      </items>
    </pivotField>
    <pivotField dataField="1" compact="0" outline="0" showAll="0">
      <items count="71">
        <item x="4"/>
        <item x="12"/>
        <item x="21"/>
        <item x="42"/>
        <item x="5"/>
        <item x="39"/>
        <item x="27"/>
        <item x="61"/>
        <item x="16"/>
        <item x="67"/>
        <item x="33"/>
        <item x="62"/>
        <item x="64"/>
        <item x="46"/>
        <item x="65"/>
        <item x="30"/>
        <item x="24"/>
        <item x="36"/>
        <item x="58"/>
        <item x="55"/>
        <item x="10"/>
        <item x="7"/>
        <item x="49"/>
        <item x="52"/>
        <item x="53"/>
        <item x="19"/>
        <item x="56"/>
        <item x="44"/>
        <item x="18"/>
        <item x="14"/>
        <item x="2"/>
        <item x="6"/>
        <item x="3"/>
        <item x="1"/>
        <item x="51"/>
        <item x="50"/>
        <item x="48"/>
        <item x="54"/>
        <item x="59"/>
        <item x="28"/>
        <item x="57"/>
        <item x="37"/>
        <item x="63"/>
        <item x="31"/>
        <item x="68"/>
        <item x="35"/>
        <item x="40"/>
        <item x="47"/>
        <item x="60"/>
        <item x="29"/>
        <item x="45"/>
        <item x="43"/>
        <item x="17"/>
        <item x="25"/>
        <item x="34"/>
        <item x="23"/>
        <item x="66"/>
        <item x="26"/>
        <item x="32"/>
        <item x="38"/>
        <item x="15"/>
        <item x="22"/>
        <item x="41"/>
        <item x="13"/>
        <item x="20"/>
        <item x="9"/>
        <item x="69"/>
        <item x="11"/>
        <item x="8"/>
        <item x="0"/>
        <item t="default"/>
      </items>
    </pivotField>
    <pivotField dataField="1" compact="0" outline="0" showAll="0">
      <items count="69">
        <item x="4"/>
        <item x="12"/>
        <item x="5"/>
        <item x="21"/>
        <item x="42"/>
        <item x="39"/>
        <item x="27"/>
        <item x="65"/>
        <item x="59"/>
        <item x="16"/>
        <item x="33"/>
        <item x="60"/>
        <item x="62"/>
        <item x="46"/>
        <item x="63"/>
        <item x="30"/>
        <item x="24"/>
        <item x="56"/>
        <item x="36"/>
        <item x="53"/>
        <item x="7"/>
        <item x="10"/>
        <item x="19"/>
        <item x="49"/>
        <item x="51"/>
        <item x="54"/>
        <item x="44"/>
        <item x="18"/>
        <item x="14"/>
        <item x="2"/>
        <item x="6"/>
        <item x="3"/>
        <item x="1"/>
        <item x="50"/>
        <item x="48"/>
        <item x="52"/>
        <item x="37"/>
        <item x="31"/>
        <item x="61"/>
        <item x="28"/>
        <item x="57"/>
        <item x="40"/>
        <item x="35"/>
        <item x="47"/>
        <item x="55"/>
        <item x="29"/>
        <item x="43"/>
        <item x="58"/>
        <item x="25"/>
        <item x="45"/>
        <item x="23"/>
        <item x="66"/>
        <item x="17"/>
        <item x="34"/>
        <item x="26"/>
        <item x="38"/>
        <item x="32"/>
        <item x="15"/>
        <item x="64"/>
        <item x="22"/>
        <item x="41"/>
        <item x="20"/>
        <item x="13"/>
        <item x="9"/>
        <item x="11"/>
        <item x="67"/>
        <item x="8"/>
        <item x="0"/>
        <item t="default"/>
      </items>
    </pivotField>
    <pivotField dataField="1" compact="0" outline="0" showAll="0">
      <items count="69">
        <item x="4"/>
        <item x="12"/>
        <item x="5"/>
        <item x="21"/>
        <item x="42"/>
        <item x="27"/>
        <item x="39"/>
        <item x="16"/>
        <item x="33"/>
        <item x="59"/>
        <item x="65"/>
        <item x="62"/>
        <item x="46"/>
        <item x="30"/>
        <item x="24"/>
        <item x="36"/>
        <item x="56"/>
        <item x="53"/>
        <item x="7"/>
        <item x="10"/>
        <item x="49"/>
        <item x="19"/>
        <item x="51"/>
        <item x="44"/>
        <item x="54"/>
        <item x="14"/>
        <item x="2"/>
        <item x="18"/>
        <item x="6"/>
        <item x="3"/>
        <item x="1"/>
        <item x="50"/>
        <item x="63"/>
        <item x="48"/>
        <item x="52"/>
        <item x="57"/>
        <item x="60"/>
        <item x="55"/>
        <item x="37"/>
        <item x="31"/>
        <item x="61"/>
        <item x="47"/>
        <item x="35"/>
        <item x="28"/>
        <item x="40"/>
        <item x="29"/>
        <item x="25"/>
        <item x="45"/>
        <item x="58"/>
        <item x="66"/>
        <item x="43"/>
        <item x="34"/>
        <item x="23"/>
        <item x="17"/>
        <item x="64"/>
        <item x="38"/>
        <item x="32"/>
        <item x="26"/>
        <item x="15"/>
        <item x="41"/>
        <item x="22"/>
        <item x="20"/>
        <item x="13"/>
        <item x="9"/>
        <item x="11"/>
        <item x="67"/>
        <item x="8"/>
        <item x="0"/>
        <item t="default"/>
      </items>
    </pivotField>
    <pivotField dataField="1" compact="0" outline="0" showAll="0">
      <items count="67">
        <item x="4"/>
        <item x="12"/>
        <item x="5"/>
        <item x="20"/>
        <item x="41"/>
        <item x="57"/>
        <item x="26"/>
        <item x="63"/>
        <item x="38"/>
        <item x="32"/>
        <item x="16"/>
        <item x="60"/>
        <item x="45"/>
        <item x="29"/>
        <item x="23"/>
        <item x="35"/>
        <item x="54"/>
        <item x="7"/>
        <item x="10"/>
        <item x="36"/>
        <item x="48"/>
        <item x="55"/>
        <item x="51"/>
        <item x="52"/>
        <item x="43"/>
        <item x="58"/>
        <item x="14"/>
        <item x="2"/>
        <item x="18"/>
        <item x="6"/>
        <item x="3"/>
        <item x="1"/>
        <item x="50"/>
        <item x="61"/>
        <item x="49"/>
        <item x="53"/>
        <item x="47"/>
        <item x="34"/>
        <item x="39"/>
        <item x="46"/>
        <item x="30"/>
        <item x="27"/>
        <item x="59"/>
        <item x="28"/>
        <item x="44"/>
        <item x="24"/>
        <item x="42"/>
        <item x="33"/>
        <item x="22"/>
        <item x="17"/>
        <item x="64"/>
        <item x="56"/>
        <item x="37"/>
        <item x="25"/>
        <item x="31"/>
        <item x="15"/>
        <item x="62"/>
        <item x="21"/>
        <item x="40"/>
        <item x="19"/>
        <item x="13"/>
        <item x="9"/>
        <item x="11"/>
        <item x="65"/>
        <item x="8"/>
        <item x="0"/>
        <item t="default"/>
      </items>
    </pivotField>
    <pivotField dataField="1" compact="0" outline="0" showAll="0">
      <items count="78">
        <item x="4"/>
        <item x="12"/>
        <item x="5"/>
        <item x="46"/>
        <item x="22"/>
        <item x="21"/>
        <item x="29"/>
        <item x="68"/>
        <item x="43"/>
        <item x="74"/>
        <item x="16"/>
        <item x="36"/>
        <item x="71"/>
        <item x="32"/>
        <item x="35"/>
        <item x="51"/>
        <item x="65"/>
        <item x="26"/>
        <item x="50"/>
        <item x="25"/>
        <item x="64"/>
        <item x="40"/>
        <item x="61"/>
        <item x="7"/>
        <item x="39"/>
        <item x="10"/>
        <item x="19"/>
        <item x="58"/>
        <item x="55"/>
        <item x="59"/>
        <item x="72"/>
        <item x="54"/>
        <item x="48"/>
        <item x="14"/>
        <item x="2"/>
        <item x="18"/>
        <item x="6"/>
        <item x="3"/>
        <item x="1"/>
        <item x="57"/>
        <item x="56"/>
        <item x="62"/>
        <item x="53"/>
        <item x="69"/>
        <item x="60"/>
        <item x="41"/>
        <item x="66"/>
        <item x="44"/>
        <item x="38"/>
        <item x="33"/>
        <item x="70"/>
        <item x="30"/>
        <item x="52"/>
        <item x="63"/>
        <item x="31"/>
        <item x="27"/>
        <item x="75"/>
        <item x="17"/>
        <item x="49"/>
        <item x="24"/>
        <item x="37"/>
        <item x="67"/>
        <item x="42"/>
        <item x="15"/>
        <item x="28"/>
        <item x="73"/>
        <item x="34"/>
        <item x="47"/>
        <item x="23"/>
        <item x="45"/>
        <item x="20"/>
        <item x="13"/>
        <item x="9"/>
        <item x="11"/>
        <item x="76"/>
        <item x="8"/>
        <item x="0"/>
        <item t="default"/>
      </items>
    </pivotField>
    <pivotField dataField="1" compact="0" outline="0" showAll="0">
      <items count="78">
        <item x="4"/>
        <item x="12"/>
        <item x="5"/>
        <item x="21"/>
        <item x="48"/>
        <item x="68"/>
        <item x="44"/>
        <item x="29"/>
        <item x="74"/>
        <item x="36"/>
        <item x="16"/>
        <item x="71"/>
        <item x="33"/>
        <item x="52"/>
        <item x="25"/>
        <item x="22"/>
        <item x="65"/>
        <item x="40"/>
        <item x="45"/>
        <item x="37"/>
        <item x="7"/>
        <item x="62"/>
        <item x="10"/>
        <item x="56"/>
        <item x="30"/>
        <item x="26"/>
        <item x="41"/>
        <item x="19"/>
        <item x="59"/>
        <item x="53"/>
        <item x="50"/>
        <item x="14"/>
        <item x="2"/>
        <item x="18"/>
        <item x="6"/>
        <item x="3"/>
        <item x="1"/>
        <item x="60"/>
        <item x="57"/>
        <item x="63"/>
        <item x="66"/>
        <item x="58"/>
        <item x="55"/>
        <item x="61"/>
        <item x="72"/>
        <item x="64"/>
        <item x="69"/>
        <item x="42"/>
        <item x="54"/>
        <item x="39"/>
        <item x="34"/>
        <item x="70"/>
        <item x="17"/>
        <item x="51"/>
        <item x="46"/>
        <item x="38"/>
        <item x="32"/>
        <item x="31"/>
        <item x="27"/>
        <item x="75"/>
        <item x="24"/>
        <item x="15"/>
        <item x="67"/>
        <item x="35"/>
        <item x="43"/>
        <item x="28"/>
        <item x="73"/>
        <item x="49"/>
        <item x="23"/>
        <item x="47"/>
        <item x="20"/>
        <item x="13"/>
        <item x="9"/>
        <item x="11"/>
        <item x="76"/>
        <item x="8"/>
        <item x="0"/>
        <item t="default"/>
      </items>
    </pivotField>
    <pivotField dataField="1" compact="0" outline="0" showAll="0">
      <items count="72">
        <item x="5"/>
        <item x="13"/>
        <item x="22"/>
        <item x="6"/>
        <item x="45"/>
        <item x="42"/>
        <item x="30"/>
        <item x="66"/>
        <item x="36"/>
        <item x="61"/>
        <item x="69"/>
        <item x="17"/>
        <item x="67"/>
        <item x="33"/>
        <item x="64"/>
        <item x="26"/>
        <item x="49"/>
        <item x="39"/>
        <item x="8"/>
        <item x="58"/>
        <item x="11"/>
        <item x="52"/>
        <item x="20"/>
        <item x="55"/>
        <item x="23"/>
        <item x="47"/>
        <item x="27"/>
        <item x="15"/>
        <item x="2"/>
        <item x="4"/>
        <item x="19"/>
        <item x="7"/>
        <item x="3"/>
        <item x="1"/>
        <item x="53"/>
        <item x="59"/>
        <item x="56"/>
        <item x="51"/>
        <item x="54"/>
        <item x="57"/>
        <item x="40"/>
        <item x="65"/>
        <item x="38"/>
        <item x="18"/>
        <item x="50"/>
        <item x="62"/>
        <item x="34"/>
        <item x="63"/>
        <item x="68"/>
        <item x="43"/>
        <item x="48"/>
        <item x="37"/>
        <item x="16"/>
        <item x="32"/>
        <item x="31"/>
        <item x="28"/>
        <item x="60"/>
        <item x="25"/>
        <item x="35"/>
        <item x="41"/>
        <item x="29"/>
        <item x="46"/>
        <item x="24"/>
        <item x="44"/>
        <item x="21"/>
        <item x="14"/>
        <item x="10"/>
        <item x="12"/>
        <item x="70"/>
        <item x="9"/>
        <item x="0"/>
        <item t="default"/>
      </items>
    </pivotField>
    <pivotField dataField="1" compact="0" outline="0" showAll="0">
      <items count="80">
        <item x="6"/>
        <item x="5"/>
        <item x="15"/>
        <item x="51"/>
        <item x="49"/>
        <item x="26"/>
        <item x="7"/>
        <item x="14"/>
        <item x="75"/>
        <item x="46"/>
        <item x="33"/>
        <item x="48"/>
        <item x="39"/>
        <item x="69"/>
        <item x="76"/>
        <item x="36"/>
        <item x="66"/>
        <item x="72"/>
        <item x="30"/>
        <item x="20"/>
        <item x="54"/>
        <item x="43"/>
        <item x="9"/>
        <item x="19"/>
        <item x="63"/>
        <item x="12"/>
        <item x="40"/>
        <item x="24"/>
        <item x="57"/>
        <item x="60"/>
        <item x="52"/>
        <item x="17"/>
        <item x="1"/>
        <item x="3"/>
        <item x="23"/>
        <item x="8"/>
        <item x="27"/>
        <item x="4"/>
        <item x="2"/>
        <item x="0"/>
        <item x="64"/>
        <item x="58"/>
        <item x="67"/>
        <item x="61"/>
        <item x="56"/>
        <item x="59"/>
        <item x="62"/>
        <item x="55"/>
        <item x="44"/>
        <item x="73"/>
        <item x="65"/>
        <item x="42"/>
        <item x="70"/>
        <item x="53"/>
        <item x="47"/>
        <item x="50"/>
        <item x="37"/>
        <item x="21"/>
        <item x="41"/>
        <item x="71"/>
        <item x="31"/>
        <item x="18"/>
        <item x="34"/>
        <item x="35"/>
        <item x="29"/>
        <item x="68"/>
        <item x="38"/>
        <item x="45"/>
        <item x="28"/>
        <item x="32"/>
        <item x="77"/>
        <item x="74"/>
        <item x="25"/>
        <item x="11"/>
        <item x="16"/>
        <item x="13"/>
        <item x="78"/>
        <item x="10"/>
        <item x="22"/>
        <item t="default"/>
      </items>
    </pivotField>
    <pivotField dataField="1" compact="0" outline="0" showAll="0">
      <items count="73">
        <item x="4"/>
        <item x="44"/>
        <item x="13"/>
        <item x="22"/>
        <item x="6"/>
        <item x="41"/>
        <item x="29"/>
        <item x="35"/>
        <item x="69"/>
        <item x="63"/>
        <item x="32"/>
        <item x="26"/>
        <item x="66"/>
        <item x="38"/>
        <item x="14"/>
        <item x="49"/>
        <item x="5"/>
        <item x="61"/>
        <item x="18"/>
        <item x="8"/>
        <item x="23"/>
        <item x="11"/>
        <item x="58"/>
        <item x="55"/>
        <item x="52"/>
        <item x="19"/>
        <item x="45"/>
        <item x="47"/>
        <item x="16"/>
        <item x="1"/>
        <item x="7"/>
        <item x="3"/>
        <item x="0"/>
        <item x="59"/>
        <item x="53"/>
        <item x="51"/>
        <item x="57"/>
        <item x="56"/>
        <item x="50"/>
        <item x="54"/>
        <item x="60"/>
        <item x="39"/>
        <item x="48"/>
        <item x="67"/>
        <item x="70"/>
        <item x="64"/>
        <item x="37"/>
        <item x="65"/>
        <item x="33"/>
        <item x="20"/>
        <item x="36"/>
        <item x="42"/>
        <item x="17"/>
        <item x="27"/>
        <item x="31"/>
        <item x="30"/>
        <item x="25"/>
        <item x="68"/>
        <item x="62"/>
        <item x="34"/>
        <item x="40"/>
        <item x="24"/>
        <item x="28"/>
        <item x="46"/>
        <item x="21"/>
        <item x="43"/>
        <item x="10"/>
        <item x="15"/>
        <item x="12"/>
        <item x="9"/>
        <item x="71"/>
        <item x="2"/>
        <item t="default"/>
      </items>
    </pivotField>
    <pivotField dataField="1" compact="0" outline="0" showAll="0">
      <items count="70">
        <item x="4"/>
        <item x="13"/>
        <item x="44"/>
        <item x="23"/>
        <item x="6"/>
        <item x="41"/>
        <item x="29"/>
        <item x="66"/>
        <item x="35"/>
        <item x="60"/>
        <item x="32"/>
        <item x="26"/>
        <item x="63"/>
        <item x="38"/>
        <item x="48"/>
        <item x="18"/>
        <item x="8"/>
        <item x="57"/>
        <item x="11"/>
        <item x="54"/>
        <item x="5"/>
        <item x="51"/>
        <item x="14"/>
        <item x="46"/>
        <item x="19"/>
        <item x="16"/>
        <item x="1"/>
        <item x="21"/>
        <item x="7"/>
        <item x="3"/>
        <item x="0"/>
        <item x="52"/>
        <item x="58"/>
        <item x="55"/>
        <item x="50"/>
        <item x="53"/>
        <item x="56"/>
        <item x="49"/>
        <item x="39"/>
        <item x="47"/>
        <item x="64"/>
        <item x="37"/>
        <item x="67"/>
        <item x="61"/>
        <item x="36"/>
        <item x="20"/>
        <item x="33"/>
        <item x="62"/>
        <item x="42"/>
        <item x="17"/>
        <item x="27"/>
        <item x="31"/>
        <item x="30"/>
        <item x="25"/>
        <item x="59"/>
        <item x="65"/>
        <item x="34"/>
        <item x="40"/>
        <item x="24"/>
        <item x="45"/>
        <item x="28"/>
        <item x="22"/>
        <item x="43"/>
        <item x="10"/>
        <item x="15"/>
        <item x="12"/>
        <item x="9"/>
        <item x="68"/>
        <item x="2"/>
        <item t="default"/>
      </items>
    </pivotField>
    <pivotField dataField="1" compact="0" numFmtId="179" outline="0" showAll="0"/>
  </pivotFields>
  <rowFields count="2">
    <field x="0"/>
    <field x="2"/>
  </rowFields>
  <rowItems count="7">
    <i>
      <x v="2"/>
      <x v="1"/>
    </i>
    <i r="1">
      <x v="3"/>
    </i>
    <i>
      <x v="3"/>
      <x v="1"/>
    </i>
    <i>
      <x v="4"/>
      <x v="1"/>
    </i>
    <i>
      <x v="6"/>
      <x v="1"/>
    </i>
    <i>
      <x v="14"/>
      <x v="1"/>
    </i>
    <i t="grand">
      <x/>
    </i>
  </rowItems>
  <colFields count="1">
    <field x="-2"/>
  </colFields>
  <colItems count="13">
    <i>
      <x/>
    </i>
    <i i="1">
      <x v="1"/>
    </i>
    <i i="2">
      <x v="2"/>
    </i>
    <i i="3">
      <x v="3"/>
    </i>
    <i i="4">
      <x v="4"/>
    </i>
    <i i="5">
      <x v="5"/>
    </i>
    <i i="6">
      <x v="6"/>
    </i>
    <i i="7">
      <x v="7"/>
    </i>
    <i i="8">
      <x v="8"/>
    </i>
    <i i="9">
      <x v="9"/>
    </i>
    <i i="10">
      <x v="10"/>
    </i>
    <i i="11">
      <x v="11"/>
    </i>
    <i i="12">
      <x v="12"/>
    </i>
  </colItems>
  <pageFields count="1">
    <pageField fld="1" hier="-1"/>
  </pageFields>
  <dataFields count="13">
    <dataField name="Sum of 010/2023" fld="3" baseField="0" baseItem="0"/>
    <dataField name="Sum of 011/2023" fld="4" baseField="0" baseItem="0"/>
    <dataField name="Sum of 012/2023" fld="5" baseField="0" baseItem="0"/>
    <dataField name="Sum of 001/2024" fld="6" baseField="0" baseItem="0"/>
    <dataField name="Sum of 002/2024" fld="7" baseField="0" baseItem="0"/>
    <dataField name="Sum of 003/2024" fld="8" baseField="0" baseItem="0"/>
    <dataField name="Sum of 004/2024" fld="9" baseField="0" baseItem="0"/>
    <dataField name="Sum of 005/2024" fld="10" baseField="0" baseItem="0"/>
    <dataField name="Sum of 006/2024" fld="11" baseField="0" baseItem="0"/>
    <dataField name="Sum of 007/2024" fld="12" baseField="0" baseItem="0"/>
    <dataField name="Sum of 008/2024" fld="13" baseField="0" baseItem="0"/>
    <dataField name="Sum of 009/2024" fld="14" baseField="0" baseItem="0"/>
    <dataField name="Sum of Overall Result" fld="15" baseField="0" baseItem="0"/>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13.bin"/><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workbookViewId="0">
      <selection activeCell="A2" sqref="A2"/>
    </sheetView>
  </sheetViews>
  <sheetFormatPr defaultColWidth="9.140625" defaultRowHeight="12" x14ac:dyDescent="0.2"/>
  <cols>
    <col min="1" max="16384" width="9.140625" style="814"/>
  </cols>
  <sheetData>
    <row r="1" spans="1:17" x14ac:dyDescent="0.2">
      <c r="A1" s="811"/>
      <c r="B1" s="812"/>
      <c r="C1" s="812"/>
      <c r="D1" s="812"/>
      <c r="E1" s="812"/>
      <c r="F1" s="812"/>
      <c r="G1" s="812"/>
      <c r="H1" s="812"/>
      <c r="I1" s="812"/>
      <c r="J1" s="812"/>
      <c r="K1" s="812"/>
      <c r="L1" s="812"/>
      <c r="M1" s="812"/>
      <c r="N1" s="812"/>
      <c r="O1" s="812"/>
      <c r="P1" s="812"/>
      <c r="Q1" s="813"/>
    </row>
    <row r="2" spans="1:17" x14ac:dyDescent="0.2">
      <c r="A2" s="815"/>
      <c r="B2" s="816"/>
      <c r="C2" s="816"/>
      <c r="D2" s="816"/>
      <c r="E2" s="816"/>
      <c r="F2" s="816"/>
      <c r="G2" s="816"/>
      <c r="H2" s="816"/>
      <c r="I2" s="816"/>
      <c r="J2" s="816"/>
      <c r="K2" s="816"/>
      <c r="L2" s="816"/>
      <c r="M2" s="816"/>
      <c r="N2" s="816"/>
      <c r="O2" s="816"/>
      <c r="P2" s="816"/>
      <c r="Q2" s="817"/>
    </row>
    <row r="3" spans="1:17" x14ac:dyDescent="0.2">
      <c r="A3" s="815"/>
      <c r="B3" s="816"/>
      <c r="C3" s="816"/>
      <c r="D3" s="816"/>
      <c r="E3" s="816"/>
      <c r="F3" s="816"/>
      <c r="G3" s="816"/>
      <c r="H3" s="816"/>
      <c r="I3" s="816"/>
      <c r="J3" s="816"/>
      <c r="K3" s="816"/>
      <c r="L3" s="816"/>
      <c r="M3" s="816"/>
      <c r="N3" s="816"/>
      <c r="O3" s="816"/>
      <c r="P3" s="816"/>
      <c r="Q3" s="817"/>
    </row>
    <row r="4" spans="1:17" x14ac:dyDescent="0.2">
      <c r="A4" s="815"/>
      <c r="B4" s="816"/>
      <c r="C4" s="816"/>
      <c r="D4" s="816"/>
      <c r="E4" s="816"/>
      <c r="F4" s="816"/>
      <c r="G4" s="816"/>
      <c r="H4" s="816"/>
      <c r="I4" s="816"/>
      <c r="J4" s="816"/>
      <c r="K4" s="816"/>
      <c r="L4" s="816"/>
      <c r="M4" s="816"/>
      <c r="N4" s="816"/>
      <c r="O4" s="816"/>
      <c r="P4" s="816"/>
      <c r="Q4" s="817"/>
    </row>
    <row r="5" spans="1:17" x14ac:dyDescent="0.2">
      <c r="A5" s="815"/>
      <c r="B5" s="816"/>
      <c r="C5" s="816"/>
      <c r="D5" s="816"/>
      <c r="E5" s="816"/>
      <c r="F5" s="816"/>
      <c r="G5" s="816"/>
      <c r="H5" s="816"/>
      <c r="I5" s="816"/>
      <c r="J5" s="816"/>
      <c r="K5" s="816"/>
      <c r="L5" s="816"/>
      <c r="M5" s="816"/>
      <c r="N5" s="816"/>
      <c r="O5" s="816"/>
      <c r="P5" s="816"/>
      <c r="Q5" s="817"/>
    </row>
    <row r="6" spans="1:17" x14ac:dyDescent="0.2">
      <c r="A6" s="815"/>
      <c r="B6" s="816"/>
      <c r="C6" s="816"/>
      <c r="D6" s="816"/>
      <c r="E6" s="816"/>
      <c r="F6" s="816"/>
      <c r="G6" s="816"/>
      <c r="H6" s="816"/>
      <c r="I6" s="816"/>
      <c r="J6" s="816"/>
      <c r="K6" s="816"/>
      <c r="L6" s="816"/>
      <c r="M6" s="816"/>
      <c r="N6" s="816"/>
      <c r="O6" s="816"/>
      <c r="P6" s="816"/>
      <c r="Q6" s="817"/>
    </row>
    <row r="7" spans="1:17" x14ac:dyDescent="0.2">
      <c r="A7" s="815"/>
      <c r="B7" s="816"/>
      <c r="C7" s="816"/>
      <c r="D7" s="816"/>
      <c r="E7" s="816"/>
      <c r="F7" s="816"/>
      <c r="G7" s="816"/>
      <c r="H7" s="816"/>
      <c r="I7" s="816"/>
      <c r="J7" s="816"/>
      <c r="K7" s="816"/>
      <c r="L7" s="816"/>
      <c r="M7" s="816"/>
      <c r="N7" s="816"/>
      <c r="O7" s="816"/>
      <c r="P7" s="816"/>
      <c r="Q7" s="817"/>
    </row>
    <row r="8" spans="1:17" x14ac:dyDescent="0.2">
      <c r="A8" s="815"/>
      <c r="B8" s="816"/>
      <c r="C8" s="816"/>
      <c r="D8" s="816"/>
      <c r="E8" s="816"/>
      <c r="F8" s="816"/>
      <c r="G8" s="816"/>
      <c r="H8" s="816"/>
      <c r="I8" s="816"/>
      <c r="J8" s="816"/>
      <c r="K8" s="816"/>
      <c r="L8" s="816"/>
      <c r="M8" s="816"/>
      <c r="N8" s="816"/>
      <c r="O8" s="816"/>
      <c r="P8" s="816"/>
      <c r="Q8" s="817"/>
    </row>
    <row r="9" spans="1:17" x14ac:dyDescent="0.2">
      <c r="A9" s="815"/>
      <c r="B9" s="816"/>
      <c r="C9" s="816"/>
      <c r="D9" s="816"/>
      <c r="E9" s="816"/>
      <c r="F9" s="816"/>
      <c r="G9" s="816"/>
      <c r="H9" s="816"/>
      <c r="I9" s="816"/>
      <c r="J9" s="816"/>
      <c r="K9" s="816"/>
      <c r="L9" s="816"/>
      <c r="M9" s="816"/>
      <c r="N9" s="816"/>
      <c r="O9" s="816"/>
      <c r="P9" s="816"/>
      <c r="Q9" s="817"/>
    </row>
    <row r="10" spans="1:17" x14ac:dyDescent="0.2">
      <c r="A10" s="815"/>
      <c r="B10" s="816"/>
      <c r="C10" s="816"/>
      <c r="D10" s="816"/>
      <c r="E10" s="816"/>
      <c r="F10" s="816"/>
      <c r="G10" s="816"/>
      <c r="H10" s="816"/>
      <c r="I10" s="816"/>
      <c r="J10" s="816"/>
      <c r="K10" s="816"/>
      <c r="L10" s="816"/>
      <c r="M10" s="816"/>
      <c r="N10" s="816"/>
      <c r="O10" s="816"/>
      <c r="P10" s="816"/>
      <c r="Q10" s="817"/>
    </row>
    <row r="11" spans="1:17" x14ac:dyDescent="0.2">
      <c r="A11" s="815"/>
      <c r="B11" s="816"/>
      <c r="C11" s="816"/>
      <c r="D11" s="816"/>
      <c r="E11" s="816"/>
      <c r="F11" s="816"/>
      <c r="G11" s="816"/>
      <c r="H11" s="816"/>
      <c r="I11" s="816"/>
      <c r="J11" s="816"/>
      <c r="K11" s="816"/>
      <c r="L11" s="816"/>
      <c r="M11" s="816"/>
      <c r="N11" s="816"/>
      <c r="O11" s="816"/>
      <c r="P11" s="816"/>
      <c r="Q11" s="817"/>
    </row>
    <row r="12" spans="1:17" x14ac:dyDescent="0.2">
      <c r="A12" s="815"/>
      <c r="B12" s="816"/>
      <c r="C12" s="816"/>
      <c r="D12" s="816"/>
      <c r="E12" s="816"/>
      <c r="F12" s="816"/>
      <c r="G12" s="816"/>
      <c r="H12" s="816"/>
      <c r="I12" s="816"/>
      <c r="J12" s="816"/>
      <c r="K12" s="816"/>
      <c r="L12" s="816"/>
      <c r="M12" s="816"/>
      <c r="N12" s="816"/>
      <c r="O12" s="816"/>
      <c r="P12" s="816"/>
      <c r="Q12" s="817"/>
    </row>
    <row r="13" spans="1:17" ht="23.25" x14ac:dyDescent="0.35">
      <c r="A13" s="815"/>
      <c r="B13" s="816"/>
      <c r="C13" s="818" t="s">
        <v>597</v>
      </c>
      <c r="D13" s="816"/>
      <c r="E13" s="816"/>
      <c r="F13" s="816"/>
      <c r="G13" s="816"/>
      <c r="H13" s="816"/>
      <c r="I13" s="816"/>
      <c r="J13" s="816"/>
      <c r="K13" s="816"/>
      <c r="L13" s="816"/>
      <c r="M13" s="816"/>
      <c r="N13" s="816"/>
      <c r="O13" s="816"/>
      <c r="P13" s="816"/>
      <c r="Q13" s="817"/>
    </row>
    <row r="14" spans="1:17" x14ac:dyDescent="0.2">
      <c r="A14" s="815"/>
      <c r="B14" s="816"/>
      <c r="C14" s="816"/>
      <c r="D14" s="816"/>
      <c r="E14" s="816"/>
      <c r="F14" s="816"/>
      <c r="G14" s="816"/>
      <c r="H14" s="816"/>
      <c r="I14" s="816"/>
      <c r="J14" s="816"/>
      <c r="K14" s="816"/>
      <c r="L14" s="816"/>
      <c r="M14" s="816"/>
      <c r="N14" s="816"/>
      <c r="O14" s="816"/>
      <c r="P14" s="816"/>
      <c r="Q14" s="817"/>
    </row>
    <row r="15" spans="1:17" x14ac:dyDescent="0.2">
      <c r="A15" s="815"/>
      <c r="B15" s="816"/>
      <c r="C15" s="816"/>
      <c r="D15" s="816"/>
      <c r="E15" s="816"/>
      <c r="F15" s="816"/>
      <c r="G15" s="816"/>
      <c r="H15" s="816"/>
      <c r="I15" s="816"/>
      <c r="J15" s="816"/>
      <c r="K15" s="816"/>
      <c r="L15" s="816"/>
      <c r="M15" s="816"/>
      <c r="N15" s="816"/>
      <c r="O15" s="816"/>
      <c r="P15" s="816"/>
      <c r="Q15" s="817"/>
    </row>
    <row r="16" spans="1:17" ht="23.25" x14ac:dyDescent="0.35">
      <c r="A16" s="815"/>
      <c r="B16" s="816"/>
      <c r="C16" s="841" t="s">
        <v>598</v>
      </c>
      <c r="D16" s="841"/>
      <c r="E16" s="841"/>
      <c r="F16" s="841"/>
      <c r="G16" s="841"/>
      <c r="H16" s="841"/>
      <c r="I16" s="841"/>
      <c r="J16" s="841"/>
      <c r="K16" s="841"/>
      <c r="L16" s="841"/>
      <c r="M16" s="841"/>
      <c r="N16" s="819"/>
      <c r="O16" s="819"/>
      <c r="P16" s="819"/>
      <c r="Q16" s="820"/>
    </row>
    <row r="17" spans="1:17" x14ac:dyDescent="0.2">
      <c r="A17" s="815"/>
      <c r="B17" s="816"/>
      <c r="C17" s="816"/>
      <c r="D17" s="816"/>
      <c r="E17" s="816"/>
      <c r="F17" s="816"/>
      <c r="G17" s="816"/>
      <c r="H17" s="816"/>
      <c r="I17" s="816"/>
      <c r="J17" s="816"/>
      <c r="K17" s="816"/>
      <c r="L17" s="816"/>
      <c r="M17" s="816"/>
      <c r="N17" s="816"/>
      <c r="O17" s="816"/>
      <c r="P17" s="816"/>
      <c r="Q17" s="817"/>
    </row>
    <row r="18" spans="1:17" x14ac:dyDescent="0.2">
      <c r="A18" s="815"/>
      <c r="B18" s="816"/>
      <c r="C18" s="816"/>
      <c r="D18" s="816"/>
      <c r="E18" s="816"/>
      <c r="F18" s="816"/>
      <c r="G18" s="816"/>
      <c r="H18" s="816"/>
      <c r="I18" s="816"/>
      <c r="J18" s="816"/>
      <c r="K18" s="816"/>
      <c r="L18" s="816"/>
      <c r="M18" s="816"/>
      <c r="N18" s="816"/>
      <c r="O18" s="816"/>
      <c r="P18" s="816"/>
      <c r="Q18" s="817"/>
    </row>
    <row r="19" spans="1:17" x14ac:dyDescent="0.2">
      <c r="A19" s="815"/>
      <c r="B19" s="816"/>
      <c r="C19" s="816"/>
      <c r="D19" s="816"/>
      <c r="E19" s="816"/>
      <c r="F19" s="816"/>
      <c r="G19" s="816"/>
      <c r="H19" s="816"/>
      <c r="I19" s="816"/>
      <c r="J19" s="816"/>
      <c r="K19" s="816"/>
      <c r="L19" s="816"/>
      <c r="M19" s="816"/>
      <c r="N19" s="816"/>
      <c r="O19" s="816"/>
      <c r="P19" s="816"/>
      <c r="Q19" s="817"/>
    </row>
    <row r="20" spans="1:17" x14ac:dyDescent="0.2">
      <c r="A20" s="815"/>
      <c r="B20" s="816"/>
      <c r="C20" s="816"/>
      <c r="D20" s="816"/>
      <c r="E20" s="816"/>
      <c r="F20" s="816"/>
      <c r="G20" s="816"/>
      <c r="H20" s="816"/>
      <c r="I20" s="816"/>
      <c r="J20" s="816"/>
      <c r="K20" s="816"/>
      <c r="L20" s="816"/>
      <c r="M20" s="816"/>
      <c r="N20" s="816"/>
      <c r="O20" s="816"/>
      <c r="P20" s="816"/>
      <c r="Q20" s="817"/>
    </row>
    <row r="21" spans="1:17" x14ac:dyDescent="0.2">
      <c r="A21" s="815"/>
      <c r="B21" s="816"/>
      <c r="C21" s="816"/>
      <c r="D21" s="816"/>
      <c r="E21" s="816"/>
      <c r="F21" s="816"/>
      <c r="G21" s="816"/>
      <c r="H21" s="816"/>
      <c r="I21" s="816"/>
      <c r="J21" s="816"/>
      <c r="K21" s="816"/>
      <c r="L21" s="816"/>
      <c r="M21" s="816"/>
      <c r="N21" s="816"/>
      <c r="O21" s="816"/>
      <c r="P21" s="816"/>
      <c r="Q21" s="817"/>
    </row>
    <row r="22" spans="1:17" x14ac:dyDescent="0.2">
      <c r="A22" s="815"/>
      <c r="B22" s="816"/>
      <c r="C22" s="816"/>
      <c r="D22" s="816"/>
      <c r="E22" s="816"/>
      <c r="F22" s="816"/>
      <c r="G22" s="816"/>
      <c r="H22" s="816"/>
      <c r="I22" s="816"/>
      <c r="J22" s="816"/>
      <c r="K22" s="816"/>
      <c r="L22" s="816"/>
      <c r="M22" s="816"/>
      <c r="N22" s="816"/>
      <c r="O22" s="816"/>
      <c r="P22" s="816"/>
      <c r="Q22" s="817"/>
    </row>
    <row r="23" spans="1:17" x14ac:dyDescent="0.2">
      <c r="A23" s="815"/>
      <c r="B23" s="816"/>
      <c r="C23" s="816"/>
      <c r="D23" s="816"/>
      <c r="E23" s="816"/>
      <c r="F23" s="816"/>
      <c r="G23" s="816"/>
      <c r="H23" s="816"/>
      <c r="I23" s="816"/>
      <c r="J23" s="816"/>
      <c r="K23" s="816"/>
      <c r="L23" s="816"/>
      <c r="M23" s="816"/>
      <c r="N23" s="816"/>
      <c r="O23" s="816"/>
      <c r="P23" s="816"/>
      <c r="Q23" s="817"/>
    </row>
    <row r="24" spans="1:17" x14ac:dyDescent="0.2">
      <c r="A24" s="815"/>
      <c r="B24" s="816"/>
      <c r="C24" s="816"/>
      <c r="D24" s="816"/>
      <c r="E24" s="816"/>
      <c r="F24" s="816"/>
      <c r="G24" s="816"/>
      <c r="H24" s="816"/>
      <c r="I24" s="816"/>
      <c r="J24" s="816"/>
      <c r="K24" s="816"/>
      <c r="L24" s="816"/>
      <c r="M24" s="816"/>
      <c r="N24" s="816"/>
      <c r="O24" s="816"/>
      <c r="P24" s="816"/>
      <c r="Q24" s="817"/>
    </row>
    <row r="25" spans="1:17" x14ac:dyDescent="0.2">
      <c r="A25" s="815"/>
      <c r="B25" s="816"/>
      <c r="C25" s="816"/>
      <c r="D25" s="816"/>
      <c r="E25" s="816"/>
      <c r="F25" s="816"/>
      <c r="G25" s="816"/>
      <c r="H25" s="816"/>
      <c r="I25" s="816"/>
      <c r="J25" s="816"/>
      <c r="K25" s="816"/>
      <c r="L25" s="816"/>
      <c r="M25" s="816"/>
      <c r="N25" s="816"/>
      <c r="O25" s="816"/>
      <c r="P25" s="816"/>
      <c r="Q25" s="817"/>
    </row>
    <row r="26" spans="1:17" x14ac:dyDescent="0.2">
      <c r="A26" s="815"/>
      <c r="B26" s="816"/>
      <c r="C26" s="816"/>
      <c r="D26" s="816"/>
      <c r="E26" s="816"/>
      <c r="F26" s="816"/>
      <c r="G26" s="816"/>
      <c r="H26" s="816"/>
      <c r="I26" s="816"/>
      <c r="J26" s="816"/>
      <c r="K26" s="816"/>
      <c r="L26" s="816"/>
      <c r="M26" s="816"/>
      <c r="N26" s="816"/>
      <c r="O26" s="816"/>
      <c r="P26" s="816"/>
      <c r="Q26" s="817"/>
    </row>
    <row r="27" spans="1:17" ht="12.75" thickBot="1" x14ac:dyDescent="0.25">
      <c r="A27" s="821"/>
      <c r="B27" s="822"/>
      <c r="C27" s="822"/>
      <c r="D27" s="822"/>
      <c r="E27" s="822"/>
      <c r="F27" s="822"/>
      <c r="G27" s="822"/>
      <c r="H27" s="822"/>
      <c r="I27" s="822"/>
      <c r="J27" s="822"/>
      <c r="K27" s="822"/>
      <c r="L27" s="822"/>
      <c r="M27" s="822"/>
      <c r="N27" s="822"/>
      <c r="O27" s="822"/>
      <c r="P27" s="822"/>
      <c r="Q27" s="823"/>
    </row>
  </sheetData>
  <mergeCells count="1">
    <mergeCell ref="C16:M1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5"/>
  <sheetViews>
    <sheetView zoomScaleNormal="100" workbookViewId="0">
      <selection activeCell="J1" sqref="J1"/>
    </sheetView>
  </sheetViews>
  <sheetFormatPr defaultRowHeight="15" outlineLevelRow="1" x14ac:dyDescent="0.25"/>
  <cols>
    <col min="1" max="1" width="7" customWidth="1"/>
    <col min="2" max="2" width="16" customWidth="1"/>
    <col min="3" max="3" width="4.42578125" customWidth="1"/>
    <col min="4" max="4" width="15.85546875" customWidth="1"/>
    <col min="5" max="5" width="4.5703125" customWidth="1"/>
    <col min="6" max="6" width="17.5703125" customWidth="1"/>
    <col min="7" max="7" width="4.140625" customWidth="1"/>
    <col min="8" max="8" width="17.85546875" customWidth="1"/>
    <col min="9" max="9" width="4.140625" customWidth="1"/>
    <col min="10" max="10" width="15.7109375" customWidth="1"/>
    <col min="11" max="11" width="3.5703125" customWidth="1"/>
    <col min="12" max="12" width="15.7109375" customWidth="1"/>
    <col min="13" max="13" width="3.42578125" customWidth="1"/>
    <col min="14" max="14" width="7.85546875" customWidth="1"/>
    <col min="15" max="15" width="3.28515625" customWidth="1"/>
    <col min="16" max="16" width="15" bestFit="1" customWidth="1"/>
    <col min="17" max="17" width="5.7109375" customWidth="1"/>
    <col min="18" max="18" width="14.28515625" customWidth="1"/>
    <col min="20" max="20" width="11.42578125" bestFit="1" customWidth="1"/>
    <col min="22" max="22" width="15.140625" customWidth="1"/>
  </cols>
  <sheetData>
    <row r="1" spans="2:17" x14ac:dyDescent="0.25">
      <c r="B1" s="17" t="s">
        <v>13</v>
      </c>
      <c r="J1" s="17" t="s">
        <v>603</v>
      </c>
    </row>
    <row r="2" spans="2:17" ht="17.25" x14ac:dyDescent="0.3">
      <c r="B2" s="428" t="s">
        <v>390</v>
      </c>
      <c r="C2" s="428"/>
    </row>
    <row r="3" spans="2:17" ht="15.75" x14ac:dyDescent="0.25">
      <c r="B3" s="427" t="s">
        <v>389</v>
      </c>
      <c r="C3" s="427"/>
    </row>
    <row r="5" spans="2:17" s="82" customFormat="1" ht="30" customHeight="1" x14ac:dyDescent="0.25">
      <c r="B5" s="101" t="s">
        <v>388</v>
      </c>
      <c r="C5" s="101"/>
      <c r="D5" s="426" t="s">
        <v>387</v>
      </c>
      <c r="E5" s="426"/>
      <c r="F5" s="426"/>
      <c r="G5" s="426"/>
      <c r="H5" s="101"/>
      <c r="I5" s="101"/>
      <c r="J5" s="426" t="s">
        <v>386</v>
      </c>
      <c r="K5" s="101"/>
      <c r="L5" s="426" t="s">
        <v>385</v>
      </c>
      <c r="M5" s="356"/>
      <c r="N5" s="425" t="s">
        <v>384</v>
      </c>
      <c r="O5" s="425"/>
      <c r="P5" s="424" t="s">
        <v>383</v>
      </c>
    </row>
    <row r="6" spans="2:17" ht="21" customHeight="1" outlineLevel="1" x14ac:dyDescent="0.25">
      <c r="B6" s="420">
        <v>44986</v>
      </c>
      <c r="C6" s="422"/>
      <c r="D6" s="168">
        <v>0</v>
      </c>
      <c r="E6" s="168"/>
      <c r="F6" s="168"/>
      <c r="G6" s="168"/>
      <c r="H6" s="422"/>
      <c r="I6" s="422"/>
      <c r="J6" s="168">
        <v>15423000</v>
      </c>
      <c r="K6" s="168"/>
      <c r="L6" s="168">
        <f t="shared" ref="L6:L24" si="0">(D6+J6)/2</f>
        <v>7711500</v>
      </c>
      <c r="M6" s="421"/>
      <c r="N6" s="418">
        <v>5.1200000000000002E-2</v>
      </c>
      <c r="P6" s="168">
        <f t="shared" ref="P6:P24" si="1">L6*N6/12</f>
        <v>32902.400000000001</v>
      </c>
      <c r="Q6" s="423"/>
    </row>
    <row r="7" spans="2:17" ht="19.5" customHeight="1" outlineLevel="1" x14ac:dyDescent="0.25">
      <c r="B7" s="420">
        <v>45017</v>
      </c>
      <c r="C7" s="420"/>
      <c r="D7" s="398">
        <v>15423000</v>
      </c>
      <c r="E7" s="398"/>
      <c r="F7" s="398"/>
      <c r="G7" s="398"/>
      <c r="H7" s="398"/>
      <c r="I7" s="398"/>
      <c r="J7" s="398">
        <v>15423000</v>
      </c>
      <c r="K7" s="398"/>
      <c r="L7" s="398">
        <f t="shared" si="0"/>
        <v>15423000</v>
      </c>
      <c r="M7" s="398"/>
      <c r="N7" s="418">
        <v>5.1200000000000002E-2</v>
      </c>
      <c r="P7" s="395">
        <f t="shared" si="1"/>
        <v>65804.800000000003</v>
      </c>
      <c r="Q7" s="423"/>
    </row>
    <row r="8" spans="2:17" ht="19.5" customHeight="1" outlineLevel="1" x14ac:dyDescent="0.25">
      <c r="B8" s="420">
        <v>45047</v>
      </c>
      <c r="C8" s="420"/>
      <c r="D8" s="398">
        <v>15423000</v>
      </c>
      <c r="E8" s="398"/>
      <c r="F8" s="398"/>
      <c r="G8" s="398"/>
      <c r="H8" s="398"/>
      <c r="I8" s="398"/>
      <c r="J8" s="398">
        <v>15423000</v>
      </c>
      <c r="K8" s="398"/>
      <c r="L8" s="398">
        <f t="shared" si="0"/>
        <v>15423000</v>
      </c>
      <c r="M8" s="398"/>
      <c r="N8" s="418">
        <v>5.1200000000000002E-2</v>
      </c>
      <c r="P8" s="395">
        <f t="shared" si="1"/>
        <v>65804.800000000003</v>
      </c>
      <c r="Q8" s="423"/>
    </row>
    <row r="9" spans="2:17" ht="19.5" customHeight="1" outlineLevel="1" x14ac:dyDescent="0.25">
      <c r="B9" s="420">
        <v>45078</v>
      </c>
      <c r="C9" s="420"/>
      <c r="D9" s="398">
        <v>15423000</v>
      </c>
      <c r="E9" s="398"/>
      <c r="F9" s="398"/>
      <c r="G9" s="398"/>
      <c r="H9" s="398"/>
      <c r="I9" s="398"/>
      <c r="J9" s="398">
        <v>60231000</v>
      </c>
      <c r="K9" s="398"/>
      <c r="L9" s="398">
        <f t="shared" si="0"/>
        <v>37827000</v>
      </c>
      <c r="M9" s="398"/>
      <c r="N9" s="418">
        <v>5.1200000000000002E-2</v>
      </c>
      <c r="P9" s="395">
        <f t="shared" si="1"/>
        <v>161395.20000000001</v>
      </c>
    </row>
    <row r="10" spans="2:17" ht="19.5" customHeight="1" x14ac:dyDescent="0.25">
      <c r="B10" s="420">
        <v>45108</v>
      </c>
      <c r="D10" s="398">
        <v>60231000</v>
      </c>
      <c r="E10" s="398"/>
      <c r="F10" s="398"/>
      <c r="G10" s="398"/>
      <c r="J10" s="398">
        <v>60231000</v>
      </c>
      <c r="L10" s="398">
        <f t="shared" si="0"/>
        <v>60231000</v>
      </c>
      <c r="N10" s="418">
        <v>5.16E-2</v>
      </c>
      <c r="P10" s="395">
        <f t="shared" si="1"/>
        <v>258993.30000000002</v>
      </c>
    </row>
    <row r="11" spans="2:17" ht="19.5" customHeight="1" x14ac:dyDescent="0.25">
      <c r="B11" s="420">
        <v>45139</v>
      </c>
      <c r="D11" s="398">
        <v>60231000</v>
      </c>
      <c r="E11" s="398"/>
      <c r="F11" s="398"/>
      <c r="G11" s="398"/>
      <c r="J11" s="398">
        <v>60231000</v>
      </c>
      <c r="L11" s="398">
        <f t="shared" si="0"/>
        <v>60231000</v>
      </c>
      <c r="N11" s="418">
        <v>5.16E-2</v>
      </c>
      <c r="P11" s="395">
        <f t="shared" si="1"/>
        <v>258993.30000000002</v>
      </c>
    </row>
    <row r="12" spans="2:17" ht="19.5" customHeight="1" x14ac:dyDescent="0.3">
      <c r="B12" s="420">
        <v>45170</v>
      </c>
      <c r="C12" s="419"/>
      <c r="D12" s="398">
        <v>60231000</v>
      </c>
      <c r="E12" s="398"/>
      <c r="F12" s="398"/>
      <c r="G12" s="398"/>
      <c r="H12" s="422"/>
      <c r="I12" s="422"/>
      <c r="J12" s="398">
        <v>110969856</v>
      </c>
      <c r="L12" s="398">
        <f t="shared" si="0"/>
        <v>85600428</v>
      </c>
      <c r="M12" s="421"/>
      <c r="N12" s="418">
        <v>5.16E-2</v>
      </c>
      <c r="P12" s="395">
        <f t="shared" si="1"/>
        <v>368081.84040000004</v>
      </c>
      <c r="Q12" s="397"/>
    </row>
    <row r="13" spans="2:17" ht="19.5" customHeight="1" x14ac:dyDescent="0.3">
      <c r="B13" s="420">
        <v>45200</v>
      </c>
      <c r="D13" s="398">
        <v>110969856</v>
      </c>
      <c r="E13" s="398"/>
      <c r="F13" s="398"/>
      <c r="G13" s="398"/>
      <c r="J13" s="398">
        <v>104689035.06999999</v>
      </c>
      <c r="L13" s="398">
        <f t="shared" si="0"/>
        <v>107829445.535</v>
      </c>
      <c r="N13" s="418">
        <v>5.16E-2</v>
      </c>
      <c r="P13" s="395">
        <f t="shared" si="1"/>
        <v>463666.61580049997</v>
      </c>
      <c r="Q13" s="397"/>
    </row>
    <row r="14" spans="2:17" ht="19.5" customHeight="1" x14ac:dyDescent="0.25">
      <c r="B14" s="420">
        <v>45231</v>
      </c>
      <c r="C14" s="419"/>
      <c r="D14" s="398">
        <v>104689035.06999999</v>
      </c>
      <c r="E14" s="398"/>
      <c r="F14" s="398"/>
      <c r="G14" s="398"/>
      <c r="H14" s="419"/>
      <c r="I14" s="419"/>
      <c r="J14" s="398">
        <v>47449282.020000003</v>
      </c>
      <c r="L14" s="398">
        <f t="shared" si="0"/>
        <v>76069158.545000002</v>
      </c>
      <c r="M14" s="419"/>
      <c r="N14" s="418">
        <v>5.16E-2</v>
      </c>
      <c r="P14" s="395">
        <f t="shared" si="1"/>
        <v>327097.38174350001</v>
      </c>
    </row>
    <row r="15" spans="2:17" ht="19.5" customHeight="1" x14ac:dyDescent="0.25">
      <c r="B15" s="420">
        <v>45261</v>
      </c>
      <c r="C15" s="419"/>
      <c r="D15" s="398">
        <v>47449282.020000003</v>
      </c>
      <c r="E15" s="398"/>
      <c r="F15" s="398"/>
      <c r="G15" s="398"/>
      <c r="J15" s="398">
        <v>14448143.76</v>
      </c>
      <c r="L15" s="398">
        <f t="shared" si="0"/>
        <v>30948712.890000001</v>
      </c>
      <c r="N15" s="418">
        <v>5.16E-2</v>
      </c>
      <c r="P15" s="395">
        <f t="shared" si="1"/>
        <v>133079.46542699999</v>
      </c>
    </row>
    <row r="16" spans="2:17" ht="19.5" customHeight="1" x14ac:dyDescent="0.25">
      <c r="B16" s="420">
        <v>45292</v>
      </c>
      <c r="D16" s="398">
        <v>14448143.76</v>
      </c>
      <c r="E16" s="398"/>
      <c r="F16" s="398"/>
      <c r="G16" s="398"/>
      <c r="J16" s="398">
        <v>-6534002.4400000004</v>
      </c>
      <c r="L16" s="398">
        <f t="shared" si="0"/>
        <v>3957070.6599999997</v>
      </c>
      <c r="N16" s="418">
        <v>5.1900000000000002E-2</v>
      </c>
      <c r="P16" s="395">
        <f t="shared" si="1"/>
        <v>17114.330604499999</v>
      </c>
    </row>
    <row r="17" spans="2:18" ht="19.5" customHeight="1" x14ac:dyDescent="0.25">
      <c r="B17" s="420">
        <v>45323</v>
      </c>
      <c r="C17" s="419"/>
      <c r="D17" s="398">
        <v>-6534002.4400000004</v>
      </c>
      <c r="E17" s="398"/>
      <c r="F17" s="398"/>
      <c r="G17" s="398"/>
      <c r="H17" s="419"/>
      <c r="I17" s="419"/>
      <c r="J17" s="398">
        <v>-51894548.899999999</v>
      </c>
      <c r="L17" s="398">
        <f t="shared" si="0"/>
        <v>-29214275.669999998</v>
      </c>
      <c r="M17" s="419"/>
      <c r="N17" s="418">
        <v>5.1900000000000002E-2</v>
      </c>
      <c r="P17" s="168">
        <f t="shared" si="1"/>
        <v>-126351.74227274999</v>
      </c>
    </row>
    <row r="18" spans="2:18" ht="19.5" customHeight="1" x14ac:dyDescent="0.3">
      <c r="B18" s="420">
        <v>45352</v>
      </c>
      <c r="C18" s="419"/>
      <c r="D18" s="398">
        <v>-51894548.899999999</v>
      </c>
      <c r="E18" s="398"/>
      <c r="F18" s="398"/>
      <c r="G18" s="398"/>
      <c r="H18" s="419"/>
      <c r="I18" s="419"/>
      <c r="J18" s="398">
        <v>-95493667.590000004</v>
      </c>
      <c r="L18" s="398">
        <f t="shared" si="0"/>
        <v>-73694108.245000005</v>
      </c>
      <c r="M18" s="419"/>
      <c r="N18" s="418">
        <v>5.1900000000000002E-2</v>
      </c>
      <c r="P18" s="168">
        <f t="shared" si="1"/>
        <v>-318727.01815962506</v>
      </c>
      <c r="Q18" s="397"/>
    </row>
    <row r="19" spans="2:18" ht="19.5" customHeight="1" x14ac:dyDescent="0.3">
      <c r="B19" s="420">
        <v>45383</v>
      </c>
      <c r="C19" s="419"/>
      <c r="D19" s="398">
        <f t="shared" ref="D19:D24" si="2">J18</f>
        <v>-95493667.590000004</v>
      </c>
      <c r="E19" s="398"/>
      <c r="F19" s="398"/>
      <c r="G19" s="398"/>
      <c r="H19" s="419"/>
      <c r="I19" s="419"/>
      <c r="J19" s="398">
        <v>-104327886.77</v>
      </c>
      <c r="L19" s="398">
        <f t="shared" si="0"/>
        <v>-99910777.180000007</v>
      </c>
      <c r="M19" s="419"/>
      <c r="N19" s="418">
        <v>5.1900000000000002E-2</v>
      </c>
      <c r="P19" s="168">
        <f t="shared" si="1"/>
        <v>-432114.11130350007</v>
      </c>
      <c r="Q19" s="397"/>
    </row>
    <row r="20" spans="2:18" ht="19.5" customHeight="1" x14ac:dyDescent="0.3">
      <c r="B20" s="420">
        <v>45413</v>
      </c>
      <c r="C20" s="419"/>
      <c r="D20" s="398">
        <f t="shared" si="2"/>
        <v>-104327886.77</v>
      </c>
      <c r="E20" s="398"/>
      <c r="F20" s="398"/>
      <c r="G20" s="398"/>
      <c r="H20" s="419"/>
      <c r="I20" s="419"/>
      <c r="J20" s="398">
        <v>-128206385.70999999</v>
      </c>
      <c r="L20" s="398">
        <f t="shared" si="0"/>
        <v>-116267136.23999999</v>
      </c>
      <c r="M20" s="419"/>
      <c r="N20" s="418">
        <v>5.1900000000000002E-2</v>
      </c>
      <c r="P20" s="168">
        <f t="shared" si="1"/>
        <v>-502855.36423800001</v>
      </c>
      <c r="Q20" s="397"/>
    </row>
    <row r="21" spans="2:18" ht="19.5" customHeight="1" x14ac:dyDescent="0.3">
      <c r="B21" s="420">
        <v>45444</v>
      </c>
      <c r="D21" s="398">
        <f t="shared" si="2"/>
        <v>-128206385.70999999</v>
      </c>
      <c r="E21" s="398"/>
      <c r="F21" s="398"/>
      <c r="G21" s="398"/>
      <c r="H21" s="419"/>
      <c r="I21" s="419"/>
      <c r="J21" s="398">
        <v>-144826848.86000001</v>
      </c>
      <c r="L21" s="398">
        <f t="shared" si="0"/>
        <v>-136516617.285</v>
      </c>
      <c r="M21" s="419"/>
      <c r="N21" s="418">
        <v>5.1900000000000002E-2</v>
      </c>
      <c r="P21" s="168">
        <f t="shared" si="1"/>
        <v>-590434.36975762504</v>
      </c>
      <c r="Q21" s="397"/>
    </row>
    <row r="22" spans="2:18" ht="19.5" customHeight="1" x14ac:dyDescent="0.3">
      <c r="B22" s="420">
        <v>45474</v>
      </c>
      <c r="C22" s="419"/>
      <c r="D22" s="398">
        <f t="shared" si="2"/>
        <v>-144826848.86000001</v>
      </c>
      <c r="E22" s="398"/>
      <c r="F22" s="398"/>
      <c r="G22" s="398"/>
      <c r="H22" s="419"/>
      <c r="I22" s="419"/>
      <c r="J22" s="398">
        <v>-133412464.68000001</v>
      </c>
      <c r="L22" s="398">
        <f t="shared" si="0"/>
        <v>-139119656.77000001</v>
      </c>
      <c r="M22" s="419"/>
      <c r="N22" s="418">
        <v>5.21E-2</v>
      </c>
      <c r="P22" s="168">
        <f t="shared" si="1"/>
        <v>-604011.17647641676</v>
      </c>
      <c r="Q22" s="397"/>
    </row>
    <row r="23" spans="2:18" ht="19.5" customHeight="1" x14ac:dyDescent="0.3">
      <c r="B23" s="420">
        <v>45505</v>
      </c>
      <c r="C23" s="419"/>
      <c r="D23" s="398">
        <f t="shared" si="2"/>
        <v>-133412464.68000001</v>
      </c>
      <c r="E23" s="398"/>
      <c r="F23" s="398"/>
      <c r="G23" s="398"/>
      <c r="H23" s="419"/>
      <c r="I23" s="419"/>
      <c r="J23" s="398">
        <v>-145233529.49000001</v>
      </c>
      <c r="L23" s="398">
        <f t="shared" si="0"/>
        <v>-139322997.08500001</v>
      </c>
      <c r="M23" s="419"/>
      <c r="N23" s="418">
        <v>5.21E-2</v>
      </c>
      <c r="P23" s="168">
        <f t="shared" si="1"/>
        <v>-604894.01234404172</v>
      </c>
      <c r="Q23" s="397"/>
    </row>
    <row r="24" spans="2:18" ht="19.5" customHeight="1" x14ac:dyDescent="0.3">
      <c r="B24" s="420">
        <v>45536</v>
      </c>
      <c r="C24" s="419" t="s">
        <v>382</v>
      </c>
      <c r="D24" s="398">
        <f t="shared" si="2"/>
        <v>-145233529.49000001</v>
      </c>
      <c r="E24" s="398"/>
      <c r="F24" s="398"/>
      <c r="G24" s="398"/>
      <c r="H24" s="419" t="s">
        <v>382</v>
      </c>
      <c r="I24" s="419"/>
      <c r="J24" s="398">
        <v>-159731255.72999999</v>
      </c>
      <c r="L24" s="398">
        <f t="shared" si="0"/>
        <v>-152482392.61000001</v>
      </c>
      <c r="M24" s="419" t="s">
        <v>381</v>
      </c>
      <c r="N24" s="418">
        <v>5.21E-2</v>
      </c>
      <c r="P24" s="168">
        <f t="shared" si="1"/>
        <v>-662027.72124841681</v>
      </c>
      <c r="Q24" s="397" t="s">
        <v>377</v>
      </c>
      <c r="R24" t="s">
        <v>407</v>
      </c>
    </row>
    <row r="25" spans="2:18" ht="19.5" customHeight="1" x14ac:dyDescent="0.3">
      <c r="B25" s="417" t="s">
        <v>380</v>
      </c>
      <c r="C25" s="415"/>
      <c r="D25" s="416"/>
      <c r="E25" s="416"/>
      <c r="F25" s="416"/>
      <c r="G25" s="416"/>
      <c r="H25" s="415"/>
      <c r="I25" s="415"/>
      <c r="J25" s="416"/>
      <c r="K25" s="413"/>
      <c r="L25" s="416"/>
      <c r="M25" s="415"/>
      <c r="N25" s="414"/>
      <c r="O25" s="413"/>
      <c r="P25" s="412"/>
      <c r="Q25" s="397"/>
    </row>
    <row r="26" spans="2:18" ht="39" customHeight="1" x14ac:dyDescent="0.3">
      <c r="B26" s="411"/>
      <c r="C26" s="407"/>
      <c r="D26" s="408"/>
      <c r="E26" s="408"/>
      <c r="F26" s="409" t="s">
        <v>379</v>
      </c>
      <c r="G26" s="410"/>
      <c r="H26" s="409" t="s">
        <v>378</v>
      </c>
      <c r="I26" s="407"/>
      <c r="J26" s="408"/>
      <c r="K26" s="26"/>
      <c r="L26" s="408"/>
      <c r="M26" s="407"/>
      <c r="N26" s="406"/>
      <c r="O26" s="26"/>
      <c r="P26" s="405"/>
      <c r="Q26" s="397"/>
    </row>
    <row r="27" spans="2:18" ht="19.5" customHeight="1" x14ac:dyDescent="0.3">
      <c r="B27" s="403">
        <v>45566</v>
      </c>
      <c r="C27" s="404"/>
      <c r="D27" s="402">
        <f>J24</f>
        <v>-159731255.72999999</v>
      </c>
      <c r="E27" s="402"/>
      <c r="F27" s="400">
        <v>0</v>
      </c>
      <c r="G27" s="402"/>
      <c r="H27" s="400">
        <f>-'Fcst CCA Rev for Interest'!$M$34</f>
        <v>-27409599.130059499</v>
      </c>
      <c r="I27" s="402"/>
      <c r="J27" s="402">
        <f>SUM(D27:H27)</f>
        <v>-187140854.8600595</v>
      </c>
      <c r="K27" s="379"/>
      <c r="L27" s="402">
        <f>(D27+J27)/2</f>
        <v>-173436055.29502976</v>
      </c>
      <c r="M27" s="404"/>
      <c r="N27" s="401">
        <v>5.21E-2</v>
      </c>
      <c r="O27" s="379"/>
      <c r="P27" s="400">
        <f t="shared" ref="P27:P28" si="3">L27*N27/12</f>
        <v>-753001.54007258744</v>
      </c>
      <c r="Q27" s="397"/>
    </row>
    <row r="28" spans="2:18" ht="19.5" customHeight="1" thickBot="1" x14ac:dyDescent="0.35">
      <c r="B28" s="403">
        <v>45597</v>
      </c>
      <c r="C28" s="404"/>
      <c r="D28" s="402">
        <f>J27</f>
        <v>-187140854.8600595</v>
      </c>
      <c r="E28" s="402"/>
      <c r="F28" s="400">
        <v>0</v>
      </c>
      <c r="G28" s="402"/>
      <c r="H28" s="400">
        <f>-'Fcst CCA Rev for Interest'!$N$34</f>
        <v>-24434395.647292342</v>
      </c>
      <c r="I28" s="404"/>
      <c r="J28" s="402">
        <f>SUM(D28:H28)</f>
        <v>-211575250.50735185</v>
      </c>
      <c r="K28" s="379"/>
      <c r="L28" s="402">
        <f>(D28+J28)/2</f>
        <v>-199358052.68370569</v>
      </c>
      <c r="M28" s="404"/>
      <c r="N28" s="401">
        <v>5.21E-2</v>
      </c>
      <c r="O28" s="379"/>
      <c r="P28" s="400">
        <f t="shared" si="3"/>
        <v>-865546.21206842223</v>
      </c>
      <c r="Q28" s="397"/>
    </row>
    <row r="29" spans="2:18" ht="19.5" customHeight="1" thickTop="1" thickBot="1" x14ac:dyDescent="0.3">
      <c r="B29" s="403">
        <v>45627</v>
      </c>
      <c r="C29" s="379"/>
      <c r="D29" s="833"/>
      <c r="E29" s="834"/>
      <c r="F29" s="835"/>
      <c r="G29" s="402"/>
      <c r="H29" s="400">
        <v>-30711655.86034346</v>
      </c>
      <c r="I29" s="379"/>
      <c r="J29" s="833"/>
      <c r="K29" s="836"/>
      <c r="L29" s="837"/>
      <c r="M29" s="379"/>
      <c r="N29" s="401">
        <v>5.21E-2</v>
      </c>
      <c r="O29" s="379"/>
      <c r="P29" s="838"/>
    </row>
    <row r="30" spans="2:18" ht="24.75" customHeight="1" thickTop="1" x14ac:dyDescent="0.25">
      <c r="B30" s="396"/>
      <c r="C30" s="396"/>
      <c r="D30" s="396"/>
      <c r="E30" s="396"/>
      <c r="F30" s="396"/>
      <c r="G30" s="396"/>
      <c r="H30" s="396"/>
      <c r="I30" s="396"/>
      <c r="J30" s="396"/>
      <c r="K30" s="396"/>
      <c r="L30" s="396"/>
      <c r="M30" s="396"/>
      <c r="N30" s="396" t="s">
        <v>80</v>
      </c>
      <c r="P30" s="163">
        <v>-4187708.4725988</v>
      </c>
    </row>
    <row r="32" spans="2:18" x14ac:dyDescent="0.25">
      <c r="B32" s="842" t="s">
        <v>376</v>
      </c>
      <c r="C32" s="843"/>
      <c r="D32" s="843"/>
      <c r="E32" s="843"/>
      <c r="F32" s="843"/>
      <c r="G32" s="843"/>
      <c r="H32" s="843"/>
      <c r="I32" s="843"/>
      <c r="J32" s="843"/>
      <c r="K32" s="843"/>
      <c r="L32" s="843"/>
      <c r="M32" s="843"/>
      <c r="N32" s="844"/>
    </row>
    <row r="33" spans="2:16" x14ac:dyDescent="0.25">
      <c r="B33" s="845"/>
      <c r="C33" s="846"/>
      <c r="D33" s="846"/>
      <c r="E33" s="846"/>
      <c r="F33" s="846"/>
      <c r="G33" s="846"/>
      <c r="H33" s="846"/>
      <c r="I33" s="846"/>
      <c r="J33" s="846"/>
      <c r="K33" s="846"/>
      <c r="L33" s="846"/>
      <c r="M33" s="846"/>
      <c r="N33" s="847"/>
      <c r="P33" s="395"/>
    </row>
    <row r="34" spans="2:16" ht="24" customHeight="1" x14ac:dyDescent="0.25">
      <c r="B34" s="845"/>
      <c r="C34" s="846"/>
      <c r="D34" s="846"/>
      <c r="E34" s="846"/>
      <c r="F34" s="846"/>
      <c r="G34" s="846"/>
      <c r="H34" s="846"/>
      <c r="I34" s="846"/>
      <c r="J34" s="846"/>
      <c r="K34" s="846"/>
      <c r="L34" s="846"/>
      <c r="M34" s="846"/>
      <c r="N34" s="847"/>
      <c r="P34" s="395"/>
    </row>
    <row r="35" spans="2:16" ht="21" customHeight="1" x14ac:dyDescent="0.25">
      <c r="B35" s="848"/>
      <c r="C35" s="849"/>
      <c r="D35" s="849"/>
      <c r="E35" s="849"/>
      <c r="F35" s="849"/>
      <c r="G35" s="849"/>
      <c r="H35" s="849"/>
      <c r="I35" s="849"/>
      <c r="J35" s="849"/>
      <c r="K35" s="849"/>
      <c r="L35" s="849"/>
      <c r="M35" s="849"/>
      <c r="N35" s="850"/>
    </row>
  </sheetData>
  <mergeCells count="1">
    <mergeCell ref="B32:N35"/>
  </mergeCells>
  <printOptions horizontalCentered="1"/>
  <pageMargins left="0.2" right="0.2" top="0.5" bottom="0.5" header="0.3" footer="0.1"/>
  <pageSetup orientation="landscape" horizontalDpi="1200" verticalDpi="1200" r:id="rId1"/>
  <headerFooter>
    <oddFooter>&amp;L&amp;Z&amp;F</oddFooter>
  </headerFooter>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9"/>
  <sheetViews>
    <sheetView workbookViewId="0">
      <selection activeCell="J1" sqref="J1"/>
    </sheetView>
  </sheetViews>
  <sheetFormatPr defaultRowHeight="15" x14ac:dyDescent="0.25"/>
  <cols>
    <col min="1" max="1" width="7" customWidth="1"/>
    <col min="2" max="2" width="16" customWidth="1"/>
    <col min="3" max="3" width="3.5703125" customWidth="1"/>
    <col min="4" max="4" width="17.140625" customWidth="1"/>
    <col min="5" max="5" width="5.28515625" customWidth="1"/>
    <col min="6" max="6" width="17.140625" customWidth="1"/>
    <col min="7" max="7" width="4.5703125" customWidth="1"/>
    <col min="8" max="8" width="17.140625" customWidth="1"/>
    <col min="9" max="9" width="3.5703125" customWidth="1"/>
    <col min="10" max="10" width="16.42578125" customWidth="1"/>
    <col min="11" max="11" width="3.5703125" customWidth="1"/>
    <col min="12" max="12" width="17.42578125" customWidth="1"/>
    <col min="13" max="13" width="3.7109375" customWidth="1"/>
    <col min="14" max="14" width="7.85546875" customWidth="1"/>
    <col min="15" max="15" width="3.28515625" customWidth="1"/>
    <col min="16" max="16" width="13.85546875" customWidth="1"/>
    <col min="17" max="17" width="4.5703125" customWidth="1"/>
    <col min="19" max="19" width="14" bestFit="1" customWidth="1"/>
    <col min="22" max="22" width="15.140625" customWidth="1"/>
  </cols>
  <sheetData>
    <row r="1" spans="2:17" x14ac:dyDescent="0.25">
      <c r="B1" s="17" t="s">
        <v>13</v>
      </c>
      <c r="J1" s="17" t="s">
        <v>603</v>
      </c>
    </row>
    <row r="2" spans="2:17" ht="17.25" x14ac:dyDescent="0.3">
      <c r="B2" s="428" t="s">
        <v>406</v>
      </c>
      <c r="C2" s="428"/>
    </row>
    <row r="3" spans="2:17" ht="15.75" x14ac:dyDescent="0.25">
      <c r="B3" s="427" t="s">
        <v>405</v>
      </c>
      <c r="C3" s="427"/>
    </row>
    <row r="5" spans="2:17" s="82" customFormat="1" ht="30" customHeight="1" x14ac:dyDescent="0.25">
      <c r="B5" s="101" t="s">
        <v>388</v>
      </c>
      <c r="C5" s="101"/>
      <c r="D5" s="426" t="s">
        <v>387</v>
      </c>
      <c r="E5" s="426"/>
      <c r="F5" s="426"/>
      <c r="G5" s="426"/>
      <c r="H5" s="426"/>
      <c r="I5" s="101"/>
      <c r="J5" s="426" t="s">
        <v>386</v>
      </c>
      <c r="K5" s="101"/>
      <c r="L5" s="426" t="s">
        <v>385</v>
      </c>
      <c r="M5" s="356"/>
      <c r="N5" s="425" t="s">
        <v>384</v>
      </c>
      <c r="O5" s="425"/>
      <c r="P5" s="424" t="s">
        <v>383</v>
      </c>
    </row>
    <row r="6" spans="2:17" ht="19.5" customHeight="1" x14ac:dyDescent="0.3">
      <c r="B6" s="420">
        <v>45170</v>
      </c>
      <c r="C6" s="419"/>
      <c r="D6" s="398">
        <v>0</v>
      </c>
      <c r="E6" s="398"/>
      <c r="F6" s="398"/>
      <c r="G6" s="398"/>
      <c r="H6" s="398"/>
      <c r="I6" s="419"/>
      <c r="J6" s="398">
        <v>-108232405.70999999</v>
      </c>
      <c r="L6" s="398">
        <f t="shared" ref="L6:L18" si="0">(D6+J6)/2</f>
        <v>-54116202.854999997</v>
      </c>
      <c r="M6" s="421"/>
      <c r="N6" s="418">
        <v>5.16E-2</v>
      </c>
      <c r="P6" s="395">
        <f t="shared" ref="P6:P18" si="1">L6*N6/12</f>
        <v>-232699.6722765</v>
      </c>
      <c r="Q6" s="397"/>
    </row>
    <row r="7" spans="2:17" ht="19.5" customHeight="1" x14ac:dyDescent="0.25">
      <c r="B7" s="420">
        <v>45200</v>
      </c>
      <c r="D7" s="398">
        <v>-108232405.70999999</v>
      </c>
      <c r="E7" s="398"/>
      <c r="F7" s="398"/>
      <c r="G7" s="398"/>
      <c r="H7" s="398"/>
      <c r="I7" s="433"/>
      <c r="J7" s="398">
        <f>-108232405.71+6524364.92</f>
        <v>-101708040.78999999</v>
      </c>
      <c r="L7" s="398">
        <f t="shared" si="0"/>
        <v>-104970223.25</v>
      </c>
      <c r="N7" s="418">
        <v>5.16E-2</v>
      </c>
      <c r="P7" s="395">
        <f t="shared" si="1"/>
        <v>-451371.95997500001</v>
      </c>
    </row>
    <row r="8" spans="2:17" ht="19.5" customHeight="1" x14ac:dyDescent="0.25">
      <c r="B8" s="420">
        <v>45231</v>
      </c>
      <c r="D8" s="398">
        <f>J7</f>
        <v>-101708040.78999999</v>
      </c>
      <c r="E8" s="398"/>
      <c r="F8" s="398"/>
      <c r="G8" s="398"/>
      <c r="H8" s="398"/>
      <c r="J8" s="398">
        <v>-79641240.079999998</v>
      </c>
      <c r="L8" s="398">
        <f t="shared" si="0"/>
        <v>-90674640.435000002</v>
      </c>
      <c r="N8" s="418">
        <v>5.16E-2</v>
      </c>
      <c r="P8" s="395">
        <f t="shared" si="1"/>
        <v>-389900.95387049997</v>
      </c>
    </row>
    <row r="9" spans="2:17" ht="19.5" customHeight="1" x14ac:dyDescent="0.25">
      <c r="B9" s="420">
        <v>45261</v>
      </c>
      <c r="C9" s="421"/>
      <c r="D9" s="398">
        <v>-79641240.079999998</v>
      </c>
      <c r="E9" s="398"/>
      <c r="F9" s="398"/>
      <c r="G9" s="398"/>
      <c r="H9" s="398"/>
      <c r="J9" s="398">
        <v>-110021240.66</v>
      </c>
      <c r="L9" s="398">
        <f t="shared" si="0"/>
        <v>-94831240.370000005</v>
      </c>
      <c r="N9" s="418">
        <v>5.16E-2</v>
      </c>
      <c r="P9" s="395">
        <f t="shared" si="1"/>
        <v>-407774.333591</v>
      </c>
    </row>
    <row r="10" spans="2:17" ht="19.5" customHeight="1" x14ac:dyDescent="0.25">
      <c r="B10" s="420">
        <v>45292</v>
      </c>
      <c r="D10" s="398">
        <v>-110021240.66</v>
      </c>
      <c r="E10" s="398"/>
      <c r="F10" s="398"/>
      <c r="G10" s="398"/>
      <c r="H10" s="398"/>
      <c r="J10" s="398">
        <v>-66475686.25</v>
      </c>
      <c r="L10" s="398">
        <f t="shared" si="0"/>
        <v>-88248463.454999998</v>
      </c>
      <c r="N10" s="418">
        <v>5.1900000000000002E-2</v>
      </c>
      <c r="P10" s="395">
        <f t="shared" si="1"/>
        <v>-381674.60444287496</v>
      </c>
    </row>
    <row r="11" spans="2:17" ht="18.75" customHeight="1" x14ac:dyDescent="0.3">
      <c r="B11" s="420">
        <v>45323</v>
      </c>
      <c r="C11" s="421"/>
      <c r="D11" s="398">
        <v>-66475686.25</v>
      </c>
      <c r="E11" s="398"/>
      <c r="F11" s="398"/>
      <c r="G11" s="398"/>
      <c r="H11" s="398"/>
      <c r="I11" s="421"/>
      <c r="J11" s="398">
        <v>-29461730.789999999</v>
      </c>
      <c r="L11" s="398">
        <f t="shared" si="0"/>
        <v>-47968708.519999996</v>
      </c>
      <c r="M11" s="421"/>
      <c r="N11" s="418">
        <v>5.1900000000000002E-2</v>
      </c>
      <c r="P11" s="395">
        <f t="shared" si="1"/>
        <v>-207464.66434899997</v>
      </c>
      <c r="Q11" s="397"/>
    </row>
    <row r="12" spans="2:17" ht="18.75" customHeight="1" x14ac:dyDescent="0.3">
      <c r="B12" s="420">
        <v>45352</v>
      </c>
      <c r="C12" s="421"/>
      <c r="D12" s="398">
        <f t="shared" ref="D12:D18" si="2">J11</f>
        <v>-29461730.789999999</v>
      </c>
      <c r="E12" s="398"/>
      <c r="F12" s="398"/>
      <c r="G12" s="398"/>
      <c r="H12" s="398"/>
      <c r="I12" s="421"/>
      <c r="J12" s="432">
        <v>-25904245.559999999</v>
      </c>
      <c r="L12" s="398">
        <f t="shared" si="0"/>
        <v>-27682988.174999997</v>
      </c>
      <c r="M12" s="421"/>
      <c r="N12" s="418">
        <v>5.1900000000000002E-2</v>
      </c>
      <c r="P12" s="395">
        <f t="shared" si="1"/>
        <v>-119728.92385687499</v>
      </c>
      <c r="Q12" s="397"/>
    </row>
    <row r="13" spans="2:17" ht="18.75" customHeight="1" x14ac:dyDescent="0.3">
      <c r="B13" s="420">
        <v>45383</v>
      </c>
      <c r="C13" s="421"/>
      <c r="D13" s="398">
        <f t="shared" si="2"/>
        <v>-25904245.559999999</v>
      </c>
      <c r="E13" s="398"/>
      <c r="F13" s="398"/>
      <c r="G13" s="398"/>
      <c r="H13" s="398"/>
      <c r="I13" s="421"/>
      <c r="J13" s="432">
        <v>9137103.6400000006</v>
      </c>
      <c r="L13" s="398">
        <f t="shared" si="0"/>
        <v>-8383570.959999999</v>
      </c>
      <c r="M13" s="421"/>
      <c r="N13" s="418">
        <v>5.1900000000000002E-2</v>
      </c>
      <c r="P13" s="395">
        <f t="shared" si="1"/>
        <v>-36258.944402000001</v>
      </c>
      <c r="Q13" s="397"/>
    </row>
    <row r="14" spans="2:17" ht="18.75" customHeight="1" x14ac:dyDescent="0.3">
      <c r="B14" s="420">
        <v>45413</v>
      </c>
      <c r="C14" s="421"/>
      <c r="D14" s="398">
        <f t="shared" si="2"/>
        <v>9137103.6400000006</v>
      </c>
      <c r="E14" s="398"/>
      <c r="F14" s="398"/>
      <c r="G14" s="398"/>
      <c r="H14" s="398"/>
      <c r="I14" s="421"/>
      <c r="J14" s="432">
        <v>24992292.920000002</v>
      </c>
      <c r="L14" s="398">
        <f t="shared" si="0"/>
        <v>17064698.280000001</v>
      </c>
      <c r="M14" s="421"/>
      <c r="N14" s="418">
        <v>5.1900000000000002E-2</v>
      </c>
      <c r="P14" s="395">
        <f t="shared" si="1"/>
        <v>73804.820061000006</v>
      </c>
      <c r="Q14" s="397"/>
    </row>
    <row r="15" spans="2:17" ht="18.75" customHeight="1" x14ac:dyDescent="0.3">
      <c r="B15" s="420">
        <v>45444</v>
      </c>
      <c r="C15" s="421"/>
      <c r="D15" s="398">
        <f t="shared" si="2"/>
        <v>24992292.920000002</v>
      </c>
      <c r="E15" s="398"/>
      <c r="F15" s="398"/>
      <c r="G15" s="398"/>
      <c r="H15" s="398"/>
      <c r="I15" s="421"/>
      <c r="J15" s="432">
        <v>7371192.1399999997</v>
      </c>
      <c r="L15" s="398">
        <f t="shared" si="0"/>
        <v>16181742.530000001</v>
      </c>
      <c r="M15" s="421"/>
      <c r="N15" s="418">
        <v>5.1900000000000002E-2</v>
      </c>
      <c r="P15" s="395">
        <f t="shared" si="1"/>
        <v>69986.036442249999</v>
      </c>
      <c r="Q15" s="397"/>
    </row>
    <row r="16" spans="2:17" ht="18.75" customHeight="1" x14ac:dyDescent="0.3">
      <c r="B16" s="420">
        <v>45474</v>
      </c>
      <c r="C16" s="421"/>
      <c r="D16" s="398">
        <f t="shared" si="2"/>
        <v>7371192.1399999997</v>
      </c>
      <c r="E16" s="398"/>
      <c r="F16" s="398"/>
      <c r="G16" s="398"/>
      <c r="H16" s="398"/>
      <c r="I16" s="421"/>
      <c r="J16" s="432">
        <v>23634953.629999999</v>
      </c>
      <c r="L16" s="398">
        <f t="shared" si="0"/>
        <v>15503072.885</v>
      </c>
      <c r="M16" s="421"/>
      <c r="N16" s="418">
        <v>5.21E-2</v>
      </c>
      <c r="P16" s="395">
        <f t="shared" si="1"/>
        <v>67309.174775708336</v>
      </c>
      <c r="Q16" s="397"/>
    </row>
    <row r="17" spans="2:19" ht="18.75" customHeight="1" x14ac:dyDescent="0.3">
      <c r="B17" s="420">
        <v>45505</v>
      </c>
      <c r="C17" s="421"/>
      <c r="D17" s="398">
        <f t="shared" si="2"/>
        <v>23634953.629999999</v>
      </c>
      <c r="E17" s="398"/>
      <c r="F17" s="398"/>
      <c r="G17" s="398"/>
      <c r="H17" s="398"/>
      <c r="I17" s="421"/>
      <c r="J17" s="432">
        <v>36595431.329999998</v>
      </c>
      <c r="L17" s="398">
        <f t="shared" si="0"/>
        <v>30115192.479999997</v>
      </c>
      <c r="M17" s="421"/>
      <c r="N17" s="418">
        <v>5.21E-2</v>
      </c>
      <c r="P17" s="395">
        <f t="shared" si="1"/>
        <v>130750.12735066666</v>
      </c>
      <c r="Q17" s="397"/>
    </row>
    <row r="18" spans="2:19" ht="18.75" customHeight="1" x14ac:dyDescent="0.3">
      <c r="B18" s="420">
        <v>45536</v>
      </c>
      <c r="C18" s="421"/>
      <c r="D18" s="398">
        <f t="shared" si="2"/>
        <v>36595431.329999998</v>
      </c>
      <c r="E18" s="398"/>
      <c r="F18" s="398"/>
      <c r="G18" s="398"/>
      <c r="H18" s="398"/>
      <c r="I18" s="421"/>
      <c r="J18" s="432">
        <v>21681957.199999999</v>
      </c>
      <c r="L18" s="398">
        <f t="shared" si="0"/>
        <v>29138694.265000001</v>
      </c>
      <c r="M18" s="421" t="s">
        <v>381</v>
      </c>
      <c r="N18" s="418">
        <v>5.21E-2</v>
      </c>
      <c r="P18" s="395">
        <f t="shared" si="1"/>
        <v>126510.49760054167</v>
      </c>
      <c r="Q18" s="397" t="s">
        <v>377</v>
      </c>
      <c r="R18" t="s">
        <v>407</v>
      </c>
    </row>
    <row r="19" spans="2:19" ht="19.5" customHeight="1" x14ac:dyDescent="0.3">
      <c r="B19" s="417" t="s">
        <v>380</v>
      </c>
      <c r="C19" s="415"/>
      <c r="D19" s="416"/>
      <c r="E19" s="416"/>
      <c r="F19" s="416"/>
      <c r="G19" s="416"/>
      <c r="H19" s="415"/>
      <c r="I19" s="415"/>
      <c r="J19" s="416"/>
      <c r="K19" s="413"/>
      <c r="L19" s="416"/>
      <c r="M19" s="415"/>
      <c r="N19" s="414"/>
      <c r="O19" s="413"/>
      <c r="P19" s="412"/>
      <c r="Q19" s="397"/>
    </row>
    <row r="20" spans="2:19" ht="45.95" customHeight="1" x14ac:dyDescent="0.3">
      <c r="B20" s="411"/>
      <c r="C20" s="407"/>
      <c r="D20" s="408"/>
      <c r="E20" s="408"/>
      <c r="F20" s="409" t="s">
        <v>404</v>
      </c>
      <c r="G20" s="410"/>
      <c r="H20" s="409" t="s">
        <v>403</v>
      </c>
      <c r="I20" s="407"/>
      <c r="J20" s="408"/>
      <c r="K20" s="26"/>
      <c r="L20" s="408"/>
      <c r="M20" s="407"/>
      <c r="N20" s="406"/>
      <c r="O20" s="26"/>
      <c r="P20" s="405"/>
      <c r="Q20" s="397"/>
    </row>
    <row r="21" spans="2:19" ht="19.5" customHeight="1" x14ac:dyDescent="0.3">
      <c r="B21" s="403">
        <v>45566</v>
      </c>
      <c r="C21" s="404"/>
      <c r="D21" s="402">
        <f>J18</f>
        <v>21681957.199999999</v>
      </c>
      <c r="E21" s="402"/>
      <c r="F21" s="400">
        <f>-SUM('Fcst CCA Rev for Interest'!$M$35:$M$36)</f>
        <v>22140481.926171519</v>
      </c>
      <c r="G21" s="402"/>
      <c r="H21" s="400"/>
      <c r="I21" s="402"/>
      <c r="J21" s="402">
        <f>SUM(D21:H21)</f>
        <v>43822439.126171514</v>
      </c>
      <c r="K21" s="379"/>
      <c r="L21" s="402">
        <f>(D21+J21)/2</f>
        <v>32752198.163085759</v>
      </c>
      <c r="M21" s="404"/>
      <c r="N21" s="401">
        <v>5.21E-2</v>
      </c>
      <c r="O21" s="379"/>
      <c r="P21" s="400">
        <f>L21*N21/12</f>
        <v>142199.12702473067</v>
      </c>
      <c r="Q21" s="397"/>
    </row>
    <row r="22" spans="2:19" ht="19.5" customHeight="1" thickBot="1" x14ac:dyDescent="0.35">
      <c r="B22" s="403">
        <v>45597</v>
      </c>
      <c r="C22" s="404"/>
      <c r="D22" s="402">
        <f>J21</f>
        <v>43822439.126171514</v>
      </c>
      <c r="E22" s="402"/>
      <c r="F22" s="400">
        <f>-SUM('Fcst CCA Rev for Interest'!$N$35:$N$36)</f>
        <v>17922181.185699888</v>
      </c>
      <c r="G22" s="402"/>
      <c r="H22" s="400"/>
      <c r="I22" s="404"/>
      <c r="J22" s="402">
        <f>SUM(D22:H22)</f>
        <v>61744620.311871402</v>
      </c>
      <c r="K22" s="379"/>
      <c r="L22" s="402">
        <f>(D22+J22)/2</f>
        <v>52783529.719021454</v>
      </c>
      <c r="M22" s="404"/>
      <c r="N22" s="401">
        <v>5.21E-2</v>
      </c>
      <c r="O22" s="379"/>
      <c r="P22" s="400">
        <f>L22*N22/12</f>
        <v>229168.49153008484</v>
      </c>
      <c r="Q22" s="397"/>
    </row>
    <row r="23" spans="2:19" ht="19.5" customHeight="1" thickTop="1" thickBot="1" x14ac:dyDescent="0.3">
      <c r="B23" s="403">
        <v>45627</v>
      </c>
      <c r="C23" s="379"/>
      <c r="D23" s="833"/>
      <c r="E23" s="834"/>
      <c r="F23" s="839"/>
      <c r="G23" s="834"/>
      <c r="H23" s="840"/>
      <c r="I23" s="836"/>
      <c r="J23" s="834"/>
      <c r="K23" s="836"/>
      <c r="L23" s="837"/>
      <c r="M23" s="379"/>
      <c r="N23" s="401">
        <v>5.21E-2</v>
      </c>
      <c r="O23" s="379"/>
      <c r="P23" s="838"/>
    </row>
    <row r="24" spans="2:19" ht="19.5" customHeight="1" thickTop="1" x14ac:dyDescent="0.25">
      <c r="B24" s="420"/>
    </row>
    <row r="25" spans="2:19" ht="19.5" customHeight="1" x14ac:dyDescent="0.25">
      <c r="B25" s="420"/>
      <c r="N25" t="s">
        <v>80</v>
      </c>
      <c r="P25" s="395">
        <v>-1175141.8086551209</v>
      </c>
      <c r="S25" s="395"/>
    </row>
    <row r="26" spans="2:19" x14ac:dyDescent="0.25">
      <c r="B26" s="17" t="s">
        <v>402</v>
      </c>
      <c r="S26" s="395"/>
    </row>
    <row r="27" spans="2:19" x14ac:dyDescent="0.25">
      <c r="B27" s="17" t="s">
        <v>401</v>
      </c>
    </row>
    <row r="28" spans="2:19" x14ac:dyDescent="0.25">
      <c r="B28" s="17" t="s">
        <v>400</v>
      </c>
    </row>
    <row r="29" spans="2:19" x14ac:dyDescent="0.25">
      <c r="B29" s="17" t="s">
        <v>399</v>
      </c>
    </row>
    <row r="30" spans="2:19" x14ac:dyDescent="0.25">
      <c r="B30" s="17"/>
    </row>
    <row r="31" spans="2:19" x14ac:dyDescent="0.25">
      <c r="B31" s="851" t="s">
        <v>398</v>
      </c>
      <c r="C31" s="852"/>
      <c r="D31" s="852"/>
      <c r="E31" s="852"/>
      <c r="F31" s="852"/>
      <c r="G31" s="852"/>
      <c r="H31" s="852"/>
      <c r="I31" s="852"/>
      <c r="J31" s="852"/>
      <c r="K31" s="852"/>
      <c r="L31" s="852"/>
      <c r="M31" s="852"/>
      <c r="N31" s="853"/>
    </row>
    <row r="32" spans="2:19" x14ac:dyDescent="0.25">
      <c r="B32" s="854"/>
      <c r="C32" s="855"/>
      <c r="D32" s="855"/>
      <c r="E32" s="855"/>
      <c r="F32" s="855"/>
      <c r="G32" s="855"/>
      <c r="H32" s="855"/>
      <c r="I32" s="855"/>
      <c r="J32" s="855"/>
      <c r="K32" s="855"/>
      <c r="L32" s="855"/>
      <c r="M32" s="855"/>
      <c r="N32" s="856"/>
      <c r="P32" s="395"/>
    </row>
    <row r="33" spans="2:16" x14ac:dyDescent="0.25">
      <c r="B33" s="857"/>
      <c r="C33" s="858"/>
      <c r="D33" s="858"/>
      <c r="E33" s="858"/>
      <c r="F33" s="858"/>
      <c r="G33" s="858"/>
      <c r="H33" s="858"/>
      <c r="I33" s="858"/>
      <c r="J33" s="858"/>
      <c r="K33" s="858"/>
      <c r="L33" s="858"/>
      <c r="M33" s="858"/>
      <c r="N33" s="859"/>
      <c r="P33" s="395"/>
    </row>
    <row r="34" spans="2:16" x14ac:dyDescent="0.25">
      <c r="P34" s="395"/>
    </row>
    <row r="35" spans="2:16" x14ac:dyDescent="0.25">
      <c r="P35" s="395"/>
    </row>
    <row r="36" spans="2:16" x14ac:dyDescent="0.25">
      <c r="P36" s="395"/>
    </row>
    <row r="38" spans="2:16" hidden="1" x14ac:dyDescent="0.25">
      <c r="C38" s="431" t="s">
        <v>395</v>
      </c>
      <c r="D38" s="168">
        <v>0</v>
      </c>
      <c r="E38" s="168"/>
      <c r="F38" s="168"/>
      <c r="G38" s="168"/>
      <c r="H38" s="168"/>
      <c r="I38" t="s">
        <v>394</v>
      </c>
      <c r="P38" s="395"/>
    </row>
    <row r="39" spans="2:16" hidden="1" x14ac:dyDescent="0.25">
      <c r="C39" s="431" t="s">
        <v>381</v>
      </c>
      <c r="D39" s="398">
        <v>0</v>
      </c>
      <c r="E39" s="398"/>
      <c r="F39" s="398"/>
      <c r="G39" s="398"/>
      <c r="H39" s="398"/>
      <c r="I39" t="s">
        <v>393</v>
      </c>
    </row>
    <row r="40" spans="2:16" hidden="1" x14ac:dyDescent="0.25">
      <c r="C40" s="431"/>
      <c r="D40" s="399">
        <f>SUM(D38:D39)</f>
        <v>0</v>
      </c>
      <c r="E40" s="430"/>
      <c r="F40" s="430"/>
      <c r="G40" s="430"/>
      <c r="H40" s="430"/>
      <c r="I40" s="429" t="s">
        <v>397</v>
      </c>
      <c r="J40" s="23" t="s">
        <v>396</v>
      </c>
    </row>
    <row r="41" spans="2:16" hidden="1" x14ac:dyDescent="0.25">
      <c r="C41" s="431"/>
      <c r="D41" s="398"/>
      <c r="E41" s="398"/>
      <c r="F41" s="398"/>
      <c r="G41" s="398"/>
      <c r="H41" s="398"/>
    </row>
    <row r="42" spans="2:16" hidden="1" x14ac:dyDescent="0.25">
      <c r="C42" s="431"/>
    </row>
    <row r="43" spans="2:16" hidden="1" x14ac:dyDescent="0.25">
      <c r="C43" s="431" t="s">
        <v>395</v>
      </c>
      <c r="D43" s="168">
        <v>0</v>
      </c>
      <c r="E43" s="168"/>
      <c r="F43" s="168"/>
      <c r="G43" s="168"/>
      <c r="H43" s="168"/>
      <c r="I43" t="s">
        <v>394</v>
      </c>
    </row>
    <row r="44" spans="2:16" hidden="1" x14ac:dyDescent="0.25">
      <c r="C44" s="431" t="s">
        <v>381</v>
      </c>
      <c r="D44" s="398">
        <v>0</v>
      </c>
      <c r="E44" s="398"/>
      <c r="F44" s="398"/>
      <c r="G44" s="398"/>
      <c r="H44" s="398"/>
      <c r="I44" t="s">
        <v>393</v>
      </c>
    </row>
    <row r="45" spans="2:16" hidden="1" x14ac:dyDescent="0.25">
      <c r="C45" s="23"/>
      <c r="D45" s="399">
        <f>SUM(D43:D44)</f>
        <v>0</v>
      </c>
      <c r="E45" s="430"/>
      <c r="F45" s="430"/>
      <c r="G45" s="430"/>
      <c r="H45" s="430"/>
      <c r="I45" s="429" t="s">
        <v>392</v>
      </c>
      <c r="J45" s="23" t="s">
        <v>391</v>
      </c>
    </row>
    <row r="47" spans="2:16" x14ac:dyDescent="0.25">
      <c r="L47" s="395"/>
    </row>
    <row r="49" spans="12:12" x14ac:dyDescent="0.25">
      <c r="L49" s="395"/>
    </row>
  </sheetData>
  <mergeCells count="1">
    <mergeCell ref="B31:N33"/>
  </mergeCells>
  <printOptions horizontalCentered="1"/>
  <pageMargins left="0.2" right="0.2" top="0.75" bottom="0.75" header="0.3" footer="0.1"/>
  <pageSetup orientation="landscape" horizontalDpi="1200" verticalDpi="1200" r:id="rId1"/>
  <headerFooter>
    <oddFooter>&amp;L&amp;Z&amp;F</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1"/>
  <sheetViews>
    <sheetView showGridLines="0" zoomScale="90" zoomScaleNormal="90" workbookViewId="0">
      <selection activeCell="B6" sqref="B6"/>
    </sheetView>
  </sheetViews>
  <sheetFormatPr defaultColWidth="9.140625" defaultRowHeight="15" x14ac:dyDescent="0.25"/>
  <cols>
    <col min="1" max="1" width="9.140625" style="23"/>
    <col min="2" max="2" width="51.42578125" style="517" customWidth="1"/>
    <col min="3" max="6" width="16.5703125" style="23" customWidth="1"/>
    <col min="7" max="7" width="64" style="23" customWidth="1"/>
    <col min="8" max="16384" width="9.140625" style="23"/>
  </cols>
  <sheetData>
    <row r="1" spans="2:8" x14ac:dyDescent="0.25">
      <c r="B1" s="479"/>
      <c r="C1" s="480"/>
      <c r="D1" s="480"/>
      <c r="E1" s="480"/>
      <c r="F1" s="480"/>
      <c r="G1" s="480"/>
      <c r="H1" s="480"/>
    </row>
    <row r="2" spans="2:8" x14ac:dyDescent="0.25">
      <c r="B2" s="481"/>
      <c r="C2" s="482" t="s">
        <v>446</v>
      </c>
      <c r="D2" s="482" t="s">
        <v>447</v>
      </c>
      <c r="E2" s="482" t="s">
        <v>448</v>
      </c>
      <c r="F2" s="483" t="s">
        <v>449</v>
      </c>
      <c r="G2" s="484" t="s">
        <v>57</v>
      </c>
      <c r="H2" s="485"/>
    </row>
    <row r="3" spans="2:8" x14ac:dyDescent="0.25">
      <c r="B3" s="486" t="s">
        <v>450</v>
      </c>
      <c r="C3" s="487">
        <v>100</v>
      </c>
      <c r="D3" s="488">
        <v>100</v>
      </c>
      <c r="E3" s="488">
        <v>100</v>
      </c>
      <c r="F3" s="489" t="s">
        <v>451</v>
      </c>
      <c r="G3" s="490" t="s">
        <v>452</v>
      </c>
      <c r="H3" s="487"/>
    </row>
    <row r="4" spans="2:8" x14ac:dyDescent="0.25">
      <c r="B4" s="491" t="s">
        <v>453</v>
      </c>
      <c r="C4" s="492">
        <v>1</v>
      </c>
      <c r="D4" s="493">
        <v>25</v>
      </c>
      <c r="E4" s="493">
        <v>298</v>
      </c>
      <c r="F4" s="494" t="s">
        <v>451</v>
      </c>
      <c r="G4" s="495" t="s">
        <v>452</v>
      </c>
      <c r="H4" s="492"/>
    </row>
    <row r="5" spans="2:8" x14ac:dyDescent="0.25">
      <c r="B5" s="496" t="s">
        <v>454</v>
      </c>
      <c r="C5" s="497">
        <v>53.06</v>
      </c>
      <c r="D5" s="498">
        <v>1E-3</v>
      </c>
      <c r="E5" s="499">
        <v>1E-4</v>
      </c>
      <c r="F5" s="499">
        <f>(C5*C4)+(D5*D4)+(E5*E4)</f>
        <v>53.114800000000002</v>
      </c>
      <c r="G5" s="500" t="s">
        <v>455</v>
      </c>
      <c r="H5" s="501"/>
    </row>
    <row r="6" spans="2:8" x14ac:dyDescent="0.25">
      <c r="B6" s="496" t="s">
        <v>456</v>
      </c>
      <c r="C6" s="497">
        <f>C5/1000</f>
        <v>5.3060000000000003E-2</v>
      </c>
      <c r="D6" s="502">
        <f>D5/1000</f>
        <v>9.9999999999999995E-7</v>
      </c>
      <c r="E6" s="502">
        <f>E5/1000</f>
        <v>1.0000000000000001E-7</v>
      </c>
      <c r="F6" s="502">
        <f>F5/1000</f>
        <v>5.3114800000000004E-2</v>
      </c>
      <c r="G6" s="500" t="s">
        <v>457</v>
      </c>
      <c r="H6" s="501"/>
    </row>
    <row r="7" spans="2:8" x14ac:dyDescent="0.25">
      <c r="B7" s="503"/>
      <c r="C7" s="504"/>
      <c r="D7" s="504"/>
      <c r="E7" s="504"/>
      <c r="F7" s="504"/>
      <c r="G7" s="505"/>
      <c r="H7" s="501"/>
    </row>
    <row r="8" spans="2:8" x14ac:dyDescent="0.25">
      <c r="B8" s="506" t="s">
        <v>458</v>
      </c>
      <c r="C8" s="482" t="s">
        <v>446</v>
      </c>
      <c r="D8" s="482" t="s">
        <v>447</v>
      </c>
      <c r="E8" s="482" t="s">
        <v>448</v>
      </c>
      <c r="F8" s="483" t="s">
        <v>449</v>
      </c>
      <c r="G8" s="484" t="s">
        <v>57</v>
      </c>
      <c r="H8" s="485"/>
    </row>
    <row r="9" spans="2:8" x14ac:dyDescent="0.25">
      <c r="B9" s="507" t="s">
        <v>459</v>
      </c>
      <c r="C9" s="508">
        <f t="shared" ref="C9:F10" si="0">C5/10</f>
        <v>5.306</v>
      </c>
      <c r="D9" s="509">
        <f t="shared" si="0"/>
        <v>1E-4</v>
      </c>
      <c r="E9" s="510">
        <f t="shared" si="0"/>
        <v>1.0000000000000001E-5</v>
      </c>
      <c r="F9" s="510">
        <f t="shared" si="0"/>
        <v>5.3114800000000004</v>
      </c>
      <c r="G9" s="511" t="s">
        <v>460</v>
      </c>
      <c r="H9" s="512"/>
    </row>
    <row r="10" spans="2:8" x14ac:dyDescent="0.25">
      <c r="B10" s="513" t="s">
        <v>461</v>
      </c>
      <c r="C10" s="514">
        <f t="shared" si="0"/>
        <v>5.306E-3</v>
      </c>
      <c r="D10" s="515">
        <f t="shared" si="0"/>
        <v>9.9999999999999995E-8</v>
      </c>
      <c r="E10" s="515">
        <f t="shared" si="0"/>
        <v>1E-8</v>
      </c>
      <c r="F10" s="515">
        <f t="shared" si="0"/>
        <v>5.3114800000000004E-3</v>
      </c>
      <c r="G10" s="516" t="s">
        <v>460</v>
      </c>
      <c r="H10" s="485"/>
    </row>
    <row r="11" spans="2:8" x14ac:dyDescent="0.25">
      <c r="C11" s="518"/>
      <c r="D11" s="518"/>
      <c r="E11" s="518"/>
      <c r="F11" s="518"/>
    </row>
    <row r="12" spans="2:8" x14ac:dyDescent="0.25">
      <c r="C12" s="518"/>
      <c r="D12" s="518"/>
      <c r="E12" s="518"/>
      <c r="F12" s="518"/>
    </row>
    <row r="13" spans="2:8" x14ac:dyDescent="0.25">
      <c r="C13" s="518"/>
      <c r="D13" s="518"/>
      <c r="E13" s="518"/>
      <c r="F13" s="518"/>
    </row>
    <row r="14" spans="2:8" x14ac:dyDescent="0.25">
      <c r="C14" s="518"/>
      <c r="D14" s="518"/>
      <c r="E14" s="518"/>
      <c r="F14" s="518"/>
    </row>
    <row r="15" spans="2:8" x14ac:dyDescent="0.25">
      <c r="C15" s="518"/>
      <c r="D15" s="518"/>
      <c r="E15" s="518"/>
      <c r="F15" s="518"/>
    </row>
    <row r="16" spans="2:8" x14ac:dyDescent="0.25">
      <c r="C16" s="518"/>
      <c r="D16" s="518"/>
      <c r="E16" s="518"/>
      <c r="F16" s="518"/>
    </row>
    <row r="17" spans="3:6" x14ac:dyDescent="0.25">
      <c r="C17" s="518"/>
      <c r="D17" s="518"/>
      <c r="E17" s="518"/>
      <c r="F17" s="518"/>
    </row>
    <row r="18" spans="3:6" x14ac:dyDescent="0.25">
      <c r="C18" s="518"/>
      <c r="D18" s="518"/>
      <c r="E18" s="518"/>
      <c r="F18" s="518"/>
    </row>
    <row r="19" spans="3:6" x14ac:dyDescent="0.25">
      <c r="C19" s="518"/>
      <c r="D19" s="518"/>
      <c r="E19" s="518"/>
      <c r="F19" s="518"/>
    </row>
    <row r="20" spans="3:6" x14ac:dyDescent="0.25">
      <c r="C20" s="518"/>
      <c r="D20" s="518"/>
      <c r="E20" s="518"/>
      <c r="F20" s="518"/>
    </row>
    <row r="21" spans="3:6" x14ac:dyDescent="0.25">
      <c r="C21" s="518"/>
      <c r="D21" s="518"/>
      <c r="E21" s="518"/>
      <c r="F21" s="51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1"/>
  <sheetViews>
    <sheetView zoomScale="80" zoomScaleNormal="80" workbookViewId="0">
      <pane xSplit="2" ySplit="3" topLeftCell="C4" activePane="bottomRight" state="frozen"/>
      <selection activeCell="C22" sqref="C22"/>
      <selection pane="topRight" activeCell="C22" sqref="C22"/>
      <selection pane="bottomLeft" activeCell="C22" sqref="C22"/>
      <selection pane="bottomRight" activeCell="O19" sqref="O19"/>
    </sheetView>
  </sheetViews>
  <sheetFormatPr defaultRowHeight="15" outlineLevelRow="1" x14ac:dyDescent="0.25"/>
  <cols>
    <col min="1" max="1" width="68" bestFit="1" customWidth="1"/>
    <col min="2" max="2" width="7.42578125" bestFit="1" customWidth="1"/>
    <col min="3" max="3" width="13.7109375" bestFit="1" customWidth="1"/>
    <col min="4" max="4" width="12.7109375" bestFit="1" customWidth="1"/>
    <col min="5" max="5" width="15.140625" bestFit="1" customWidth="1"/>
    <col min="6" max="6" width="12.5703125" bestFit="1" customWidth="1"/>
    <col min="7" max="7" width="12.7109375" bestFit="1" customWidth="1"/>
    <col min="8" max="8" width="13" bestFit="1" customWidth="1"/>
    <col min="9" max="9" width="11.7109375" bestFit="1" customWidth="1"/>
    <col min="10" max="10" width="13.7109375" bestFit="1" customWidth="1"/>
    <col min="11" max="11" width="14.28515625" bestFit="1" customWidth="1"/>
    <col min="12" max="12" width="20.140625" bestFit="1" customWidth="1"/>
    <col min="13" max="13" width="16.7109375" customWidth="1"/>
    <col min="14" max="14" width="12.7109375" bestFit="1" customWidth="1"/>
    <col min="15" max="15" width="13.42578125" bestFit="1" customWidth="1"/>
    <col min="16" max="16" width="20.42578125" bestFit="1" customWidth="1"/>
    <col min="17" max="17" width="18.85546875" bestFit="1" customWidth="1"/>
    <col min="18" max="18" width="13.42578125" style="26" bestFit="1" customWidth="1"/>
    <col min="19" max="19" width="15.28515625" bestFit="1" customWidth="1"/>
    <col min="20" max="20" width="22" bestFit="1" customWidth="1"/>
    <col min="21" max="21" width="12.5703125" bestFit="1" customWidth="1"/>
    <col min="22" max="22" width="11.28515625" bestFit="1" customWidth="1"/>
  </cols>
  <sheetData>
    <row r="1" spans="1:24" ht="17.25" thickTop="1" thickBot="1" x14ac:dyDescent="0.3">
      <c r="A1" s="180"/>
      <c r="B1" s="19" t="s">
        <v>13</v>
      </c>
      <c r="I1" s="17" t="s">
        <v>603</v>
      </c>
      <c r="K1" s="73"/>
      <c r="L1" s="85"/>
    </row>
    <row r="2" spans="1:24" ht="16.5" thickTop="1" thickBot="1" x14ac:dyDescent="0.3">
      <c r="A2" s="180"/>
      <c r="B2" s="180"/>
    </row>
    <row r="3" spans="1:24" s="211" customFormat="1" ht="21" x14ac:dyDescent="0.35">
      <c r="A3" s="207" t="s">
        <v>233</v>
      </c>
      <c r="B3" s="208"/>
      <c r="C3" s="209">
        <v>44927</v>
      </c>
      <c r="D3" s="209">
        <v>44958</v>
      </c>
      <c r="E3" s="209">
        <v>44986</v>
      </c>
      <c r="F3" s="209">
        <v>45017</v>
      </c>
      <c r="G3" s="209">
        <v>45047</v>
      </c>
      <c r="H3" s="209">
        <v>45078</v>
      </c>
      <c r="I3" s="209">
        <v>45108</v>
      </c>
      <c r="J3" s="209">
        <v>45139</v>
      </c>
      <c r="K3" s="209">
        <v>45170</v>
      </c>
      <c r="L3" s="210" t="s">
        <v>234</v>
      </c>
      <c r="M3" s="209">
        <v>45200</v>
      </c>
      <c r="N3" s="209">
        <v>45231</v>
      </c>
      <c r="O3" s="209">
        <v>45261</v>
      </c>
      <c r="P3" s="210" t="s">
        <v>235</v>
      </c>
      <c r="Q3" s="210" t="s">
        <v>1</v>
      </c>
      <c r="R3" s="26"/>
      <c r="S3"/>
      <c r="T3"/>
      <c r="U3"/>
      <c r="V3"/>
      <c r="W3"/>
      <c r="X3"/>
    </row>
    <row r="4" spans="1:24" ht="15.75" thickBot="1" x14ac:dyDescent="0.3">
      <c r="A4" s="43" t="s">
        <v>236</v>
      </c>
      <c r="C4" s="212" t="s">
        <v>237</v>
      </c>
      <c r="D4" s="4"/>
      <c r="E4" s="4"/>
      <c r="F4" s="4"/>
      <c r="G4" s="4"/>
      <c r="H4" s="4"/>
      <c r="I4" s="4"/>
      <c r="J4" s="4"/>
      <c r="K4" s="4"/>
      <c r="L4" s="213"/>
      <c r="M4" s="212" t="s">
        <v>238</v>
      </c>
      <c r="N4" s="4"/>
      <c r="O4" s="4"/>
      <c r="P4" s="213"/>
      <c r="Q4" s="213"/>
    </row>
    <row r="5" spans="1:24" ht="15.75" thickTop="1" x14ac:dyDescent="0.25">
      <c r="A5" s="12" t="s">
        <v>6</v>
      </c>
      <c r="B5" s="47" t="s">
        <v>7</v>
      </c>
      <c r="C5" s="647"/>
      <c r="D5" s="648"/>
      <c r="E5" s="648"/>
      <c r="F5" s="648"/>
      <c r="G5" s="648"/>
      <c r="H5" s="648"/>
      <c r="I5" s="648"/>
      <c r="J5" s="648"/>
      <c r="K5" s="696"/>
      <c r="L5" s="547">
        <v>-3730466.9694954855</v>
      </c>
      <c r="M5" s="647"/>
      <c r="N5" s="648"/>
      <c r="O5" s="696"/>
      <c r="P5" s="548">
        <v>-1837366.1886658156</v>
      </c>
      <c r="Q5" s="214">
        <v>-5567833.1581613012</v>
      </c>
    </row>
    <row r="6" spans="1:24" x14ac:dyDescent="0.25">
      <c r="A6" s="12" t="s">
        <v>20</v>
      </c>
      <c r="B6" s="47" t="s">
        <v>7</v>
      </c>
      <c r="C6" s="697"/>
      <c r="D6" s="698"/>
      <c r="E6" s="698"/>
      <c r="F6" s="698"/>
      <c r="G6" s="698"/>
      <c r="H6" s="698"/>
      <c r="I6" s="698"/>
      <c r="J6" s="698"/>
      <c r="K6" s="699"/>
      <c r="L6" s="549">
        <v>3338464.087375212</v>
      </c>
      <c r="M6" s="697"/>
      <c r="N6" s="698"/>
      <c r="O6" s="699"/>
      <c r="P6" s="550">
        <v>1600071.7410629517</v>
      </c>
      <c r="Q6" s="215">
        <v>4938535.8284381637</v>
      </c>
    </row>
    <row r="7" spans="1:24" x14ac:dyDescent="0.25">
      <c r="A7" s="12" t="s">
        <v>21</v>
      </c>
      <c r="B7" s="12"/>
      <c r="C7" s="700"/>
      <c r="D7" s="701"/>
      <c r="E7" s="701"/>
      <c r="F7" s="701"/>
      <c r="G7" s="701"/>
      <c r="H7" s="701"/>
      <c r="I7" s="701"/>
      <c r="J7" s="701"/>
      <c r="K7" s="702"/>
      <c r="L7" s="551">
        <v>0.35</v>
      </c>
      <c r="M7" s="700"/>
      <c r="N7" s="701"/>
      <c r="O7" s="702"/>
      <c r="P7" s="552">
        <v>0.35</v>
      </c>
      <c r="Q7" s="216"/>
    </row>
    <row r="8" spans="1:24" x14ac:dyDescent="0.25">
      <c r="A8" t="s">
        <v>22</v>
      </c>
      <c r="B8" s="47" t="s">
        <v>7</v>
      </c>
      <c r="C8" s="703"/>
      <c r="D8" s="704"/>
      <c r="E8" s="704"/>
      <c r="F8" s="704"/>
      <c r="G8" s="704"/>
      <c r="H8" s="704"/>
      <c r="I8" s="704"/>
      <c r="J8" s="704"/>
      <c r="K8" s="705"/>
      <c r="L8" s="553">
        <v>1168462.430581324</v>
      </c>
      <c r="M8" s="703"/>
      <c r="N8" s="704"/>
      <c r="O8" s="705"/>
      <c r="P8" s="554">
        <v>560025.10937203304</v>
      </c>
      <c r="Q8" s="217">
        <v>1728487.5399533571</v>
      </c>
    </row>
    <row r="9" spans="1:24" ht="15.75" thickBot="1" x14ac:dyDescent="0.3">
      <c r="A9" t="s">
        <v>23</v>
      </c>
      <c r="B9" s="47" t="s">
        <v>7</v>
      </c>
      <c r="C9" s="706"/>
      <c r="D9" s="707"/>
      <c r="E9" s="707"/>
      <c r="F9" s="707"/>
      <c r="G9" s="707"/>
      <c r="H9" s="707"/>
      <c r="I9" s="707"/>
      <c r="J9" s="707"/>
      <c r="K9" s="708"/>
      <c r="L9" s="555">
        <v>-2562004.5389141617</v>
      </c>
      <c r="M9" s="706"/>
      <c r="N9" s="707"/>
      <c r="O9" s="708"/>
      <c r="P9" s="556">
        <v>-1277341.0792937826</v>
      </c>
      <c r="Q9" s="218">
        <v>-3839345.6182079441</v>
      </c>
    </row>
    <row r="10" spans="1:24" ht="15.75" thickTop="1" x14ac:dyDescent="0.25">
      <c r="B10" s="47"/>
      <c r="C10" s="219"/>
      <c r="D10" s="219"/>
      <c r="E10" s="219"/>
      <c r="F10" s="219"/>
      <c r="G10" s="219"/>
      <c r="H10" s="219"/>
      <c r="I10" s="219"/>
      <c r="J10" s="219"/>
      <c r="K10" s="219"/>
      <c r="L10" s="217"/>
      <c r="M10" s="219"/>
      <c r="N10" s="219"/>
      <c r="O10" s="219"/>
      <c r="P10" s="217"/>
      <c r="Q10" s="217"/>
    </row>
    <row r="11" spans="1:24" ht="15.75" thickBot="1" x14ac:dyDescent="0.3">
      <c r="A11" s="43" t="s">
        <v>19</v>
      </c>
      <c r="C11" s="26"/>
      <c r="D11" s="26"/>
      <c r="E11" s="26"/>
      <c r="F11" s="26"/>
      <c r="G11" s="26"/>
      <c r="H11" s="26"/>
      <c r="I11" s="26"/>
      <c r="J11" s="26"/>
      <c r="K11" s="26"/>
      <c r="L11" s="220"/>
      <c r="M11" s="26"/>
      <c r="N11" s="26"/>
      <c r="O11" s="26"/>
      <c r="P11" s="220"/>
      <c r="Q11" s="220"/>
    </row>
    <row r="12" spans="1:24" ht="15.75" thickTop="1" x14ac:dyDescent="0.25">
      <c r="A12" t="s">
        <v>239</v>
      </c>
      <c r="B12" s="47" t="s">
        <v>7</v>
      </c>
      <c r="C12" s="690"/>
      <c r="D12" s="709"/>
      <c r="E12" s="709"/>
      <c r="F12" s="709"/>
      <c r="G12" s="709"/>
      <c r="H12" s="709"/>
      <c r="I12" s="709"/>
      <c r="J12" s="709"/>
      <c r="K12" s="710"/>
      <c r="L12" s="557">
        <v>1906000</v>
      </c>
      <c r="M12" s="690"/>
      <c r="N12" s="709"/>
      <c r="O12" s="710"/>
      <c r="P12" s="558">
        <v>1020488.9</v>
      </c>
      <c r="Q12" s="221">
        <v>2926488.9</v>
      </c>
    </row>
    <row r="13" spans="1:24" x14ac:dyDescent="0.25">
      <c r="A13" t="s">
        <v>240</v>
      </c>
      <c r="B13" s="47" t="s">
        <v>7</v>
      </c>
      <c r="C13" s="692"/>
      <c r="D13" s="711"/>
      <c r="E13" s="711"/>
      <c r="F13" s="711"/>
      <c r="G13" s="711"/>
      <c r="H13" s="711"/>
      <c r="I13" s="711"/>
      <c r="J13" s="711"/>
      <c r="K13" s="712"/>
      <c r="L13" s="557">
        <v>20640</v>
      </c>
      <c r="M13" s="692"/>
      <c r="N13" s="711"/>
      <c r="O13" s="712"/>
      <c r="P13" s="558">
        <v>0</v>
      </c>
      <c r="Q13" s="221">
        <v>20640</v>
      </c>
    </row>
    <row r="14" spans="1:24" x14ac:dyDescent="0.25">
      <c r="A14" t="s">
        <v>241</v>
      </c>
      <c r="B14" s="47" t="s">
        <v>7</v>
      </c>
      <c r="C14" s="692"/>
      <c r="D14" s="711"/>
      <c r="E14" s="711"/>
      <c r="F14" s="711"/>
      <c r="G14" s="711"/>
      <c r="H14" s="711"/>
      <c r="I14" s="711"/>
      <c r="J14" s="711"/>
      <c r="K14" s="712"/>
      <c r="L14" s="557">
        <v>635364.53891416127</v>
      </c>
      <c r="M14" s="692"/>
      <c r="N14" s="711"/>
      <c r="O14" s="712"/>
      <c r="P14" s="558">
        <v>256852.17929378233</v>
      </c>
      <c r="Q14" s="221">
        <v>892216.7182079436</v>
      </c>
    </row>
    <row r="15" spans="1:24" x14ac:dyDescent="0.25">
      <c r="A15" t="s">
        <v>242</v>
      </c>
      <c r="B15" s="47" t="s">
        <v>7</v>
      </c>
      <c r="C15" s="729"/>
      <c r="D15" s="730"/>
      <c r="E15" s="730"/>
      <c r="F15" s="730"/>
      <c r="G15" s="730"/>
      <c r="H15" s="730"/>
      <c r="I15" s="730"/>
      <c r="J15" s="730"/>
      <c r="K15" s="731"/>
      <c r="L15" s="559">
        <v>2562004.5389141613</v>
      </c>
      <c r="M15" s="729"/>
      <c r="N15" s="730"/>
      <c r="O15" s="731"/>
      <c r="P15" s="560">
        <v>1277341.0792937824</v>
      </c>
      <c r="Q15" s="222">
        <v>3839345.6182079436</v>
      </c>
    </row>
    <row r="16" spans="1:24" x14ac:dyDescent="0.25">
      <c r="C16" s="692"/>
      <c r="D16" s="711"/>
      <c r="E16" s="711"/>
      <c r="F16" s="711"/>
      <c r="G16" s="711"/>
      <c r="H16" s="711"/>
      <c r="I16" s="711"/>
      <c r="J16" s="711"/>
      <c r="K16" s="712"/>
      <c r="L16" s="557"/>
      <c r="M16" s="692"/>
      <c r="N16" s="711"/>
      <c r="O16" s="712"/>
      <c r="P16" s="558"/>
      <c r="Q16" s="221"/>
    </row>
    <row r="17" spans="1:21" x14ac:dyDescent="0.25">
      <c r="A17" s="26" t="s">
        <v>243</v>
      </c>
      <c r="B17" s="561" t="s">
        <v>30</v>
      </c>
      <c r="C17" s="667"/>
      <c r="D17" s="668"/>
      <c r="E17" s="668"/>
      <c r="F17" s="668"/>
      <c r="G17" s="668"/>
      <c r="H17" s="668"/>
      <c r="I17" s="668"/>
      <c r="J17" s="668"/>
      <c r="K17" s="716"/>
      <c r="L17" s="562"/>
      <c r="M17" s="667"/>
      <c r="N17" s="668"/>
      <c r="O17" s="716"/>
      <c r="P17" s="563"/>
      <c r="Q17" s="223"/>
    </row>
    <row r="18" spans="1:21" x14ac:dyDescent="0.25">
      <c r="A18" s="26" t="s">
        <v>244</v>
      </c>
      <c r="B18" s="561" t="s">
        <v>30</v>
      </c>
      <c r="C18" s="667"/>
      <c r="D18" s="668"/>
      <c r="E18" s="668"/>
      <c r="F18" s="668"/>
      <c r="G18" s="668"/>
      <c r="H18" s="668"/>
      <c r="I18" s="668"/>
      <c r="J18" s="668"/>
      <c r="K18" s="716"/>
      <c r="L18" s="562"/>
      <c r="M18" s="667"/>
      <c r="N18" s="668"/>
      <c r="O18" s="716"/>
      <c r="P18" s="563"/>
      <c r="Q18" s="223"/>
    </row>
    <row r="19" spans="1:21" x14ac:dyDescent="0.25">
      <c r="A19" s="12" t="s">
        <v>139</v>
      </c>
      <c r="B19" s="561" t="s">
        <v>30</v>
      </c>
      <c r="C19" s="667"/>
      <c r="D19" s="668"/>
      <c r="E19" s="668"/>
      <c r="F19" s="668"/>
      <c r="G19" s="668"/>
      <c r="H19" s="668"/>
      <c r="I19" s="668"/>
      <c r="J19" s="668"/>
      <c r="K19" s="716"/>
      <c r="L19" s="564"/>
      <c r="M19" s="667"/>
      <c r="N19" s="668"/>
      <c r="O19" s="716"/>
      <c r="P19" s="565"/>
      <c r="Q19" s="224"/>
    </row>
    <row r="20" spans="1:21" x14ac:dyDescent="0.25">
      <c r="C20" s="692"/>
      <c r="D20" s="711"/>
      <c r="E20" s="711"/>
      <c r="F20" s="711"/>
      <c r="G20" s="711"/>
      <c r="H20" s="711"/>
      <c r="I20" s="711"/>
      <c r="J20" s="711"/>
      <c r="K20" s="712"/>
      <c r="L20" s="557"/>
      <c r="M20" s="692"/>
      <c r="N20" s="711"/>
      <c r="O20" s="712"/>
      <c r="P20" s="558"/>
      <c r="Q20" s="221"/>
      <c r="S20" s="225"/>
      <c r="T20" s="225"/>
    </row>
    <row r="21" spans="1:21" x14ac:dyDescent="0.25">
      <c r="A21" t="s">
        <v>245</v>
      </c>
      <c r="B21" s="2" t="s">
        <v>34</v>
      </c>
      <c r="C21" s="717"/>
      <c r="D21" s="718"/>
      <c r="E21" s="718"/>
      <c r="F21" s="718"/>
      <c r="G21" s="718"/>
      <c r="H21" s="718"/>
      <c r="I21" s="718"/>
      <c r="J21" s="718"/>
      <c r="K21" s="719"/>
      <c r="L21" s="566">
        <v>109898640</v>
      </c>
      <c r="M21" s="717"/>
      <c r="N21" s="718"/>
      <c r="O21" s="719"/>
      <c r="P21" s="567">
        <v>64391826.827614494</v>
      </c>
      <c r="Q21" s="226">
        <v>174290466.82761449</v>
      </c>
      <c r="S21" s="227"/>
      <c r="T21" s="227"/>
    </row>
    <row r="22" spans="1:21" x14ac:dyDescent="0.25">
      <c r="A22" t="s">
        <v>246</v>
      </c>
      <c r="B22" s="2" t="s">
        <v>34</v>
      </c>
      <c r="C22" s="692"/>
      <c r="D22" s="711"/>
      <c r="E22" s="711"/>
      <c r="F22" s="711"/>
      <c r="G22" s="711"/>
      <c r="H22" s="711"/>
      <c r="I22" s="711"/>
      <c r="J22" s="711"/>
      <c r="K22" s="712"/>
      <c r="L22" s="557">
        <v>1071216</v>
      </c>
      <c r="M22" s="692"/>
      <c r="N22" s="711"/>
      <c r="O22" s="712"/>
      <c r="P22" s="567">
        <v>0</v>
      </c>
      <c r="Q22" s="226">
        <v>1071216</v>
      </c>
      <c r="S22" s="227"/>
      <c r="T22" s="227"/>
    </row>
    <row r="23" spans="1:21" ht="15.75" thickBot="1" x14ac:dyDescent="0.3">
      <c r="A23" t="s">
        <v>247</v>
      </c>
      <c r="B23" s="2" t="s">
        <v>34</v>
      </c>
      <c r="C23" s="720"/>
      <c r="D23" s="721"/>
      <c r="E23" s="721"/>
      <c r="F23" s="721"/>
      <c r="G23" s="721"/>
      <c r="H23" s="721"/>
      <c r="I23" s="721"/>
      <c r="J23" s="721"/>
      <c r="K23" s="722"/>
      <c r="L23" s="557">
        <v>41552134.884387352</v>
      </c>
      <c r="M23" s="720"/>
      <c r="N23" s="721"/>
      <c r="O23" s="722"/>
      <c r="P23" s="567">
        <v>16207115.089032929</v>
      </c>
      <c r="Q23" s="226">
        <v>57759249.973420277</v>
      </c>
      <c r="S23" s="227"/>
      <c r="T23" s="227"/>
    </row>
    <row r="24" spans="1:21" ht="15.75" thickTop="1" x14ac:dyDescent="0.25">
      <c r="A24" s="1" t="s">
        <v>37</v>
      </c>
      <c r="B24" s="2" t="s">
        <v>34</v>
      </c>
      <c r="C24" s="179">
        <v>33697531.03240858</v>
      </c>
      <c r="D24" s="179">
        <v>32400199.186307527</v>
      </c>
      <c r="E24" s="179">
        <v>24880319.183419436</v>
      </c>
      <c r="F24" s="179">
        <v>23082627.689416412</v>
      </c>
      <c r="G24" s="179">
        <v>12153527.288204335</v>
      </c>
      <c r="H24" s="179">
        <v>2385584.1820789576</v>
      </c>
      <c r="I24" s="179">
        <v>7997079.9149463074</v>
      </c>
      <c r="J24" s="179">
        <v>7431535.5941396998</v>
      </c>
      <c r="K24" s="179">
        <v>8493586.8134660944</v>
      </c>
      <c r="L24" s="228">
        <v>152521990.88438734</v>
      </c>
      <c r="M24" s="179">
        <v>18345277.66586398</v>
      </c>
      <c r="N24" s="179">
        <v>27664009.214158699</v>
      </c>
      <c r="O24" s="179">
        <v>34589655.036624745</v>
      </c>
      <c r="P24" s="228">
        <v>80598941.916647419</v>
      </c>
      <c r="Q24" s="228">
        <v>233120932.80103475</v>
      </c>
    </row>
    <row r="25" spans="1:21" x14ac:dyDescent="0.25">
      <c r="C25" s="73"/>
      <c r="D25" s="73"/>
      <c r="E25" s="73"/>
      <c r="F25" s="73"/>
      <c r="G25" s="73"/>
      <c r="H25" s="73"/>
      <c r="I25" s="73"/>
      <c r="J25" s="73"/>
      <c r="K25" s="205" t="s">
        <v>232</v>
      </c>
      <c r="L25" s="221">
        <v>0</v>
      </c>
      <c r="M25" s="73"/>
      <c r="N25" s="73"/>
      <c r="O25" s="73"/>
      <c r="P25" s="229">
        <v>0</v>
      </c>
      <c r="Q25" s="229"/>
    </row>
    <row r="26" spans="1:21" ht="15.75" thickBot="1" x14ac:dyDescent="0.3">
      <c r="A26" s="43" t="s">
        <v>38</v>
      </c>
      <c r="C26" s="73"/>
      <c r="D26" s="73"/>
      <c r="E26" s="73"/>
      <c r="F26" s="73"/>
      <c r="G26" s="73"/>
      <c r="H26" s="73"/>
      <c r="I26" s="73"/>
      <c r="J26" s="73"/>
      <c r="K26" s="205"/>
      <c r="L26" s="558"/>
      <c r="M26" s="73"/>
      <c r="N26" s="73"/>
      <c r="O26" s="73"/>
      <c r="P26" s="221"/>
      <c r="Q26" s="221"/>
      <c r="R26" s="167"/>
      <c r="S26" s="73"/>
      <c r="T26" s="73"/>
      <c r="U26" s="73"/>
    </row>
    <row r="27" spans="1:21" ht="15.75" thickTop="1" x14ac:dyDescent="0.25">
      <c r="A27" t="s">
        <v>248</v>
      </c>
      <c r="B27" s="47" t="s">
        <v>7</v>
      </c>
      <c r="C27" s="690"/>
      <c r="D27" s="709"/>
      <c r="E27" s="709"/>
      <c r="F27" s="709"/>
      <c r="G27" s="709"/>
      <c r="H27" s="709"/>
      <c r="I27" s="709"/>
      <c r="J27" s="709"/>
      <c r="K27" s="710"/>
      <c r="L27" s="557">
        <v>-2222153.1682970519</v>
      </c>
      <c r="M27" s="690"/>
      <c r="N27" s="709"/>
      <c r="O27" s="710"/>
      <c r="P27" s="558">
        <v>-806332.5328825597</v>
      </c>
      <c r="Q27" s="221">
        <v>-3028485.7011796115</v>
      </c>
      <c r="R27" s="167"/>
      <c r="S27" s="73"/>
      <c r="T27" s="73"/>
      <c r="U27" s="73"/>
    </row>
    <row r="28" spans="1:21" ht="15.75" thickBot="1" x14ac:dyDescent="0.3">
      <c r="A28" s="26" t="s">
        <v>243</v>
      </c>
      <c r="B28" s="561" t="s">
        <v>30</v>
      </c>
      <c r="C28" s="732"/>
      <c r="D28" s="733"/>
      <c r="E28" s="733"/>
      <c r="F28" s="733"/>
      <c r="G28" s="733"/>
      <c r="H28" s="733"/>
      <c r="I28" s="733"/>
      <c r="J28" s="733"/>
      <c r="K28" s="734"/>
      <c r="L28" s="562"/>
      <c r="M28" s="732"/>
      <c r="N28" s="733"/>
      <c r="O28" s="735"/>
      <c r="P28" s="563"/>
      <c r="Q28" s="223"/>
      <c r="S28" s="73"/>
      <c r="T28" s="73"/>
      <c r="U28" s="73"/>
    </row>
    <row r="29" spans="1:21" ht="15.75" thickTop="1" x14ac:dyDescent="0.25">
      <c r="A29" t="s">
        <v>249</v>
      </c>
      <c r="B29" s="2" t="s">
        <v>34</v>
      </c>
      <c r="C29" s="179"/>
      <c r="D29" s="179"/>
      <c r="E29" s="179"/>
      <c r="F29" s="179"/>
      <c r="G29" s="179"/>
      <c r="H29" s="179"/>
      <c r="I29" s="179"/>
      <c r="J29" s="179"/>
      <c r="K29" s="179">
        <v>-134390695.48805797</v>
      </c>
      <c r="L29" s="228">
        <v>-134390695.48805797</v>
      </c>
      <c r="M29" s="235"/>
      <c r="N29" s="235"/>
      <c r="O29" s="235">
        <v>-51202115.838042542</v>
      </c>
      <c r="P29" s="228">
        <v>-51202115.838042542</v>
      </c>
      <c r="Q29" s="228">
        <v>-185592811.32610053</v>
      </c>
      <c r="R29" s="167"/>
      <c r="S29" s="73"/>
      <c r="T29" s="73"/>
      <c r="U29" s="73"/>
    </row>
    <row r="30" spans="1:21" x14ac:dyDescent="0.25">
      <c r="A30" s="63" t="s">
        <v>42</v>
      </c>
      <c r="B30" s="2" t="s">
        <v>34</v>
      </c>
      <c r="C30" s="179"/>
      <c r="D30" s="179"/>
      <c r="E30" s="179"/>
      <c r="F30" s="179"/>
      <c r="G30" s="179"/>
      <c r="H30" s="179"/>
      <c r="I30" s="179"/>
      <c r="J30" s="179"/>
      <c r="K30" s="179">
        <v>2351837.1710410146</v>
      </c>
      <c r="L30" s="226">
        <v>2351837.1710410146</v>
      </c>
      <c r="M30" s="179">
        <v>0</v>
      </c>
      <c r="N30" s="179">
        <v>0</v>
      </c>
      <c r="O30" s="179">
        <v>896037.02716574457</v>
      </c>
      <c r="P30" s="230">
        <v>896037.02716574457</v>
      </c>
      <c r="Q30" s="230">
        <v>3247874.1982067591</v>
      </c>
      <c r="R30" s="167"/>
      <c r="S30" s="73"/>
      <c r="T30" s="73"/>
      <c r="U30" s="73"/>
    </row>
    <row r="31" spans="1:21" x14ac:dyDescent="0.25">
      <c r="B31" s="2" t="s">
        <v>34</v>
      </c>
      <c r="C31" s="177">
        <v>0</v>
      </c>
      <c r="D31" s="177">
        <v>0</v>
      </c>
      <c r="E31" s="177">
        <v>0</v>
      </c>
      <c r="F31" s="177">
        <v>0</v>
      </c>
      <c r="G31" s="177">
        <v>0</v>
      </c>
      <c r="H31" s="177">
        <v>0</v>
      </c>
      <c r="I31" s="177">
        <v>0</v>
      </c>
      <c r="J31" s="177">
        <v>0</v>
      </c>
      <c r="K31" s="177">
        <v>-132038858.31701696</v>
      </c>
      <c r="L31" s="228">
        <v>-132038858.31701696</v>
      </c>
      <c r="M31" s="177">
        <v>0</v>
      </c>
      <c r="N31" s="177">
        <v>0</v>
      </c>
      <c r="O31" s="177">
        <v>-50306078.810876794</v>
      </c>
      <c r="P31" s="228">
        <v>-50306078.810876794</v>
      </c>
      <c r="Q31" s="228">
        <v>-182344937.12789378</v>
      </c>
      <c r="R31" s="389"/>
      <c r="S31" s="73"/>
      <c r="T31" s="73"/>
      <c r="U31" s="73"/>
    </row>
    <row r="32" spans="1:21" x14ac:dyDescent="0.25">
      <c r="A32" s="7" t="s">
        <v>250</v>
      </c>
      <c r="B32" s="2"/>
      <c r="C32" s="179"/>
      <c r="D32" s="179"/>
      <c r="E32" s="179"/>
      <c r="F32" s="179"/>
      <c r="G32" s="179"/>
      <c r="H32" s="179"/>
      <c r="I32" s="179"/>
      <c r="J32" s="179"/>
      <c r="K32" s="179"/>
      <c r="L32" s="226"/>
      <c r="M32" s="179"/>
      <c r="N32" s="179"/>
      <c r="O32" s="179"/>
      <c r="P32" s="226"/>
      <c r="Q32" s="226">
        <v>0</v>
      </c>
      <c r="R32" s="167"/>
      <c r="S32" s="73"/>
      <c r="T32" s="73"/>
      <c r="U32" s="73"/>
    </row>
    <row r="33" spans="1:21" x14ac:dyDescent="0.25">
      <c r="A33" s="1" t="s">
        <v>43</v>
      </c>
      <c r="B33" s="2" t="s">
        <v>34</v>
      </c>
      <c r="C33" s="177">
        <v>0</v>
      </c>
      <c r="D33" s="177">
        <v>0</v>
      </c>
      <c r="E33" s="177">
        <v>0</v>
      </c>
      <c r="F33" s="177">
        <v>0</v>
      </c>
      <c r="G33" s="177">
        <v>0</v>
      </c>
      <c r="H33" s="177">
        <v>0</v>
      </c>
      <c r="I33" s="177">
        <v>0</v>
      </c>
      <c r="J33" s="177">
        <v>0</v>
      </c>
      <c r="K33" s="177">
        <v>-132038858.31701696</v>
      </c>
      <c r="L33" s="228">
        <v>-132038858.31701696</v>
      </c>
      <c r="M33" s="177">
        <v>0</v>
      </c>
      <c r="N33" s="177">
        <v>0</v>
      </c>
      <c r="O33" s="177">
        <v>-50306078.810876794</v>
      </c>
      <c r="P33" s="228">
        <v>-50306078.810876794</v>
      </c>
      <c r="Q33" s="228">
        <v>-182344937.12789378</v>
      </c>
      <c r="R33" s="167"/>
      <c r="S33" s="73"/>
      <c r="T33" s="73"/>
      <c r="U33" s="73"/>
    </row>
    <row r="34" spans="1:21" x14ac:dyDescent="0.25">
      <c r="C34" s="73"/>
      <c r="D34" s="73"/>
      <c r="E34" s="73"/>
      <c r="F34" s="73"/>
      <c r="G34" s="73"/>
      <c r="H34" s="73"/>
      <c r="I34" s="73"/>
      <c r="J34" s="73"/>
      <c r="K34" s="73"/>
      <c r="L34" s="221"/>
      <c r="M34" s="73"/>
      <c r="N34" s="73"/>
      <c r="O34" s="73"/>
      <c r="P34" s="229">
        <v>0</v>
      </c>
      <c r="Q34" s="229"/>
      <c r="R34" s="167"/>
      <c r="S34" s="73"/>
      <c r="T34" s="73"/>
      <c r="U34" s="73"/>
    </row>
    <row r="35" spans="1:21" x14ac:dyDescent="0.25">
      <c r="A35" t="s">
        <v>251</v>
      </c>
      <c r="B35" s="2" t="s">
        <v>34</v>
      </c>
      <c r="C35" s="177">
        <v>33697531.03240858</v>
      </c>
      <c r="D35" s="177">
        <v>32400199.186307527</v>
      </c>
      <c r="E35" s="177">
        <v>24880319.183419436</v>
      </c>
      <c r="F35" s="177">
        <v>23082627.689416412</v>
      </c>
      <c r="G35" s="177">
        <v>12153527.288204335</v>
      </c>
      <c r="H35" s="177">
        <v>2385584.1820789576</v>
      </c>
      <c r="I35" s="177">
        <v>7997079.9149463074</v>
      </c>
      <c r="J35" s="177">
        <v>7431535.5941396998</v>
      </c>
      <c r="K35" s="177">
        <v>-123545271.50355086</v>
      </c>
      <c r="L35" s="228">
        <v>20483132.567370385</v>
      </c>
      <c r="M35" s="177">
        <v>18345277.66586398</v>
      </c>
      <c r="N35" s="177">
        <v>27664009.214158699</v>
      </c>
      <c r="O35" s="177">
        <v>-15716423.77425205</v>
      </c>
      <c r="P35" s="228">
        <v>30292863.105770625</v>
      </c>
      <c r="Q35" s="228">
        <v>50775995.673140973</v>
      </c>
      <c r="R35" s="167"/>
      <c r="S35" s="73"/>
      <c r="T35" s="73"/>
      <c r="U35" s="73"/>
    </row>
    <row r="36" spans="1:21" x14ac:dyDescent="0.25">
      <c r="A36" t="s">
        <v>252</v>
      </c>
      <c r="B36" s="2"/>
      <c r="C36" s="182">
        <v>0.95344399999999996</v>
      </c>
      <c r="D36" s="182">
        <v>0.95344399999999996</v>
      </c>
      <c r="E36" s="182">
        <v>0.95344399999999996</v>
      </c>
      <c r="F36" s="182">
        <v>0.95344399999999996</v>
      </c>
      <c r="G36" s="182">
        <v>0.95344399999999996</v>
      </c>
      <c r="H36" s="182">
        <v>0.95344399999999996</v>
      </c>
      <c r="I36" s="182">
        <v>0.95344399999999996</v>
      </c>
      <c r="J36" s="182">
        <v>0.95344399999999996</v>
      </c>
      <c r="K36" s="182">
        <v>0.95344399999999996</v>
      </c>
      <c r="L36" s="295">
        <v>0.95344399999999996</v>
      </c>
      <c r="M36" s="182">
        <v>0.95344399999999996</v>
      </c>
      <c r="N36" s="182">
        <v>0.95344399999999996</v>
      </c>
      <c r="O36" s="182">
        <v>0.95344399999999996</v>
      </c>
      <c r="P36" s="232">
        <v>0.95344399999999996</v>
      </c>
      <c r="Q36" s="232">
        <v>0.95344399999999996</v>
      </c>
      <c r="R36" s="167"/>
      <c r="S36" s="73"/>
      <c r="T36" s="73"/>
      <c r="U36" s="73"/>
    </row>
    <row r="37" spans="1:21" ht="15.75" thickBot="1" x14ac:dyDescent="0.3">
      <c r="A37" t="s">
        <v>253</v>
      </c>
      <c r="B37" s="2" t="s">
        <v>34</v>
      </c>
      <c r="C37" s="233">
        <v>35342957.774561048</v>
      </c>
      <c r="D37" s="233">
        <v>33982278.126777798</v>
      </c>
      <c r="E37" s="233">
        <v>26095207.671787161</v>
      </c>
      <c r="F37" s="233">
        <v>24209736.166378323</v>
      </c>
      <c r="G37" s="233">
        <v>12746975.478585355</v>
      </c>
      <c r="H37" s="233">
        <v>2502070.5800015079</v>
      </c>
      <c r="I37" s="233">
        <v>8387571.7031585574</v>
      </c>
      <c r="J37" s="233">
        <v>7794412.2508922396</v>
      </c>
      <c r="K37" s="233">
        <v>-129577900.22649559</v>
      </c>
      <c r="L37" s="234">
        <v>21483309.525646377</v>
      </c>
      <c r="M37" s="233">
        <v>19241064.672769435</v>
      </c>
      <c r="N37" s="233">
        <v>29014823.329066731</v>
      </c>
      <c r="O37" s="233">
        <v>-16483845.694400564</v>
      </c>
      <c r="P37" s="234">
        <v>31772042.307435598</v>
      </c>
      <c r="Q37" s="234">
        <v>53255351.833081938</v>
      </c>
      <c r="R37" s="167"/>
      <c r="S37" s="73"/>
      <c r="T37" s="73"/>
      <c r="U37" s="73"/>
    </row>
    <row r="38" spans="1:21" ht="15.75" thickTop="1" x14ac:dyDescent="0.25">
      <c r="A38" s="180"/>
      <c r="C38" s="73"/>
      <c r="D38" s="73"/>
      <c r="E38" s="73"/>
      <c r="F38" s="73"/>
      <c r="G38" s="73"/>
      <c r="H38" s="73"/>
      <c r="I38" s="73"/>
      <c r="J38" s="73"/>
      <c r="K38" s="205" t="s">
        <v>232</v>
      </c>
      <c r="L38" s="306">
        <v>-0.15473908185958862</v>
      </c>
      <c r="M38" s="296"/>
      <c r="N38" s="296"/>
      <c r="O38" s="296">
        <v>0</v>
      </c>
      <c r="P38" s="296">
        <v>0</v>
      </c>
      <c r="Q38" s="296">
        <v>-0.15473908185958862</v>
      </c>
      <c r="R38" s="167"/>
      <c r="S38" s="73"/>
      <c r="T38" s="73"/>
      <c r="U38" s="73"/>
    </row>
    <row r="39" spans="1:21" ht="15.75" thickBot="1" x14ac:dyDescent="0.3">
      <c r="A39" s="180"/>
      <c r="C39" s="73"/>
      <c r="D39" s="73"/>
      <c r="E39" s="73"/>
      <c r="F39" s="73"/>
      <c r="G39" s="73"/>
      <c r="H39" s="73"/>
      <c r="I39" s="73"/>
      <c r="J39" s="73"/>
      <c r="K39" s="73"/>
      <c r="L39" s="73"/>
      <c r="M39" s="73"/>
      <c r="N39" s="73"/>
      <c r="O39" s="73"/>
      <c r="P39" s="73"/>
      <c r="Q39" s="73"/>
      <c r="R39" s="167"/>
      <c r="S39" s="73"/>
      <c r="T39" s="73"/>
      <c r="U39" s="73"/>
    </row>
    <row r="40" spans="1:21" ht="21" x14ac:dyDescent="0.35">
      <c r="A40" s="207" t="s">
        <v>304</v>
      </c>
      <c r="B40" s="208"/>
      <c r="C40" s="209">
        <v>44927</v>
      </c>
      <c r="D40" s="209">
        <v>44958</v>
      </c>
      <c r="E40" s="209">
        <v>44986</v>
      </c>
      <c r="F40" s="209">
        <v>45017</v>
      </c>
      <c r="G40" s="209">
        <v>45047</v>
      </c>
      <c r="H40" s="209">
        <v>45078</v>
      </c>
      <c r="I40" s="209">
        <v>45108</v>
      </c>
      <c r="J40" s="209">
        <v>45139</v>
      </c>
      <c r="K40" s="209">
        <v>45170</v>
      </c>
      <c r="L40" s="210" t="s">
        <v>234</v>
      </c>
      <c r="M40" s="209">
        <v>45200</v>
      </c>
      <c r="N40" s="209">
        <v>45231</v>
      </c>
      <c r="O40" s="209">
        <v>45261</v>
      </c>
      <c r="P40" s="210" t="s">
        <v>235</v>
      </c>
      <c r="Q40" s="210" t="s">
        <v>1</v>
      </c>
      <c r="R40" s="167"/>
      <c r="S40" s="73"/>
      <c r="T40" s="73"/>
      <c r="U40" s="73"/>
    </row>
    <row r="41" spans="1:21" ht="15.75" thickBot="1" x14ac:dyDescent="0.3">
      <c r="A41" s="43" t="s">
        <v>236</v>
      </c>
      <c r="C41" s="212"/>
      <c r="D41" s="4"/>
      <c r="E41" s="4"/>
      <c r="F41" s="4"/>
      <c r="G41" s="4"/>
      <c r="H41" s="4"/>
      <c r="I41" s="4"/>
      <c r="J41" s="4"/>
      <c r="K41" s="4"/>
      <c r="L41" s="213"/>
      <c r="M41" s="212"/>
      <c r="N41" s="4"/>
      <c r="O41" s="4"/>
      <c r="P41" s="213"/>
      <c r="Q41" s="213"/>
      <c r="R41" s="390"/>
      <c r="S41" s="73"/>
    </row>
    <row r="42" spans="1:21" ht="15.75" thickTop="1" x14ac:dyDescent="0.25">
      <c r="A42" s="12" t="s">
        <v>6</v>
      </c>
      <c r="B42" s="47" t="s">
        <v>7</v>
      </c>
      <c r="C42" s="647"/>
      <c r="D42" s="648"/>
      <c r="E42" s="648"/>
      <c r="F42" s="648"/>
      <c r="G42" s="648"/>
      <c r="H42" s="648"/>
      <c r="I42" s="648"/>
      <c r="J42" s="648"/>
      <c r="K42" s="696"/>
      <c r="L42" s="547">
        <v>-3742468.7650688244</v>
      </c>
      <c r="M42" s="647"/>
      <c r="N42" s="648"/>
      <c r="O42" s="696"/>
      <c r="P42" s="548">
        <v>-1694994.2623234205</v>
      </c>
      <c r="Q42" s="214">
        <v>-5437463.0273922449</v>
      </c>
      <c r="R42" s="167"/>
    </row>
    <row r="43" spans="1:21" x14ac:dyDescent="0.25">
      <c r="A43" s="12" t="s">
        <v>20</v>
      </c>
      <c r="B43" s="47" t="s">
        <v>7</v>
      </c>
      <c r="C43" s="697"/>
      <c r="D43" s="698"/>
      <c r="E43" s="698"/>
      <c r="F43" s="698"/>
      <c r="G43" s="698"/>
      <c r="H43" s="698"/>
      <c r="I43" s="698"/>
      <c r="J43" s="698"/>
      <c r="K43" s="699"/>
      <c r="L43" s="549">
        <v>3376788.2911462653</v>
      </c>
      <c r="M43" s="697"/>
      <c r="N43" s="698"/>
      <c r="O43" s="699"/>
      <c r="P43" s="550">
        <v>1529374.6288537346</v>
      </c>
      <c r="Q43" s="215">
        <v>4906162.92</v>
      </c>
      <c r="R43" s="167"/>
    </row>
    <row r="44" spans="1:21" x14ac:dyDescent="0.25">
      <c r="A44" s="12" t="s">
        <v>21</v>
      </c>
      <c r="B44" s="12"/>
      <c r="C44" s="700"/>
      <c r="D44" s="701"/>
      <c r="E44" s="701"/>
      <c r="F44" s="701"/>
      <c r="G44" s="701"/>
      <c r="H44" s="701"/>
      <c r="I44" s="701"/>
      <c r="J44" s="701"/>
      <c r="K44" s="702"/>
      <c r="L44" s="551">
        <v>0.35</v>
      </c>
      <c r="M44" s="700"/>
      <c r="N44" s="701"/>
      <c r="O44" s="702"/>
      <c r="P44" s="552">
        <v>0.35</v>
      </c>
      <c r="Q44" s="216"/>
      <c r="R44" s="391"/>
    </row>
    <row r="45" spans="1:21" x14ac:dyDescent="0.25">
      <c r="A45" t="s">
        <v>22</v>
      </c>
      <c r="B45" s="47" t="s">
        <v>7</v>
      </c>
      <c r="C45" s="703"/>
      <c r="D45" s="704"/>
      <c r="E45" s="704"/>
      <c r="F45" s="704"/>
      <c r="G45" s="704"/>
      <c r="H45" s="704"/>
      <c r="I45" s="704"/>
      <c r="J45" s="704"/>
      <c r="K45" s="705"/>
      <c r="L45" s="553">
        <v>1181875.9019011927</v>
      </c>
      <c r="M45" s="703"/>
      <c r="N45" s="704"/>
      <c r="O45" s="705"/>
      <c r="P45" s="554">
        <v>535281.12009880703</v>
      </c>
      <c r="Q45" s="217">
        <v>1717157.0219999999</v>
      </c>
      <c r="R45" s="167"/>
    </row>
    <row r="46" spans="1:21" ht="15.75" thickBot="1" x14ac:dyDescent="0.3">
      <c r="A46" t="s">
        <v>23</v>
      </c>
      <c r="B46" s="47" t="s">
        <v>7</v>
      </c>
      <c r="C46" s="706"/>
      <c r="D46" s="707"/>
      <c r="E46" s="707"/>
      <c r="F46" s="707"/>
      <c r="G46" s="707"/>
      <c r="H46" s="707"/>
      <c r="I46" s="707"/>
      <c r="J46" s="707"/>
      <c r="K46" s="708"/>
      <c r="L46" s="555">
        <v>-2560592.8631676314</v>
      </c>
      <c r="M46" s="706"/>
      <c r="N46" s="707"/>
      <c r="O46" s="708"/>
      <c r="P46" s="556">
        <v>-1159713.1422246136</v>
      </c>
      <c r="Q46" s="218">
        <v>-3720306.005392245</v>
      </c>
    </row>
    <row r="47" spans="1:21" ht="15.75" thickTop="1" x14ac:dyDescent="0.25">
      <c r="B47" s="47"/>
      <c r="C47" s="219"/>
      <c r="D47" s="219"/>
      <c r="E47" s="219"/>
      <c r="F47" s="219"/>
      <c r="G47" s="219"/>
      <c r="H47" s="219"/>
      <c r="I47" s="219"/>
      <c r="J47" s="219"/>
      <c r="K47" s="219"/>
      <c r="L47" s="217"/>
      <c r="M47" s="219"/>
      <c r="N47" s="219"/>
      <c r="O47" s="219"/>
      <c r="P47" s="217"/>
      <c r="Q47" s="217"/>
      <c r="R47" s="167"/>
    </row>
    <row r="48" spans="1:21" ht="15.75" thickBot="1" x14ac:dyDescent="0.3">
      <c r="A48" s="43" t="s">
        <v>19</v>
      </c>
      <c r="C48" s="26"/>
      <c r="D48" s="26"/>
      <c r="E48" s="26"/>
      <c r="F48" s="26"/>
      <c r="G48" s="26"/>
      <c r="H48" s="26"/>
      <c r="I48" s="26"/>
      <c r="J48" s="26"/>
      <c r="K48" s="26"/>
      <c r="L48" s="220"/>
      <c r="M48" s="26"/>
      <c r="N48" s="26"/>
      <c r="O48" s="26"/>
      <c r="P48" s="220"/>
      <c r="Q48" s="220"/>
      <c r="R48" s="167"/>
    </row>
    <row r="49" spans="1:18" ht="15.75" thickTop="1" x14ac:dyDescent="0.25">
      <c r="A49" t="s">
        <v>239</v>
      </c>
      <c r="B49" s="47" t="s">
        <v>7</v>
      </c>
      <c r="C49" s="690"/>
      <c r="D49" s="709"/>
      <c r="E49" s="709"/>
      <c r="F49" s="709"/>
      <c r="G49" s="709"/>
      <c r="H49" s="709"/>
      <c r="I49" s="709"/>
      <c r="J49" s="709"/>
      <c r="K49" s="710"/>
      <c r="L49" s="557">
        <v>1926640</v>
      </c>
      <c r="M49" s="690"/>
      <c r="N49" s="709"/>
      <c r="O49" s="710"/>
      <c r="P49" s="558">
        <v>1026540</v>
      </c>
      <c r="Q49" s="221">
        <v>2953180</v>
      </c>
      <c r="R49" s="167"/>
    </row>
    <row r="50" spans="1:18" x14ac:dyDescent="0.25">
      <c r="A50" t="s">
        <v>240</v>
      </c>
      <c r="B50" s="47" t="s">
        <v>7</v>
      </c>
      <c r="C50" s="692"/>
      <c r="D50" s="711"/>
      <c r="E50" s="711"/>
      <c r="F50" s="711"/>
      <c r="G50" s="711"/>
      <c r="H50" s="711"/>
      <c r="I50" s="711"/>
      <c r="J50" s="711"/>
      <c r="K50" s="712"/>
      <c r="L50" s="557">
        <v>0</v>
      </c>
      <c r="M50" s="692"/>
      <c r="N50" s="711"/>
      <c r="O50" s="712"/>
      <c r="P50" s="558">
        <v>550000</v>
      </c>
      <c r="Q50" s="221">
        <v>550000</v>
      </c>
      <c r="R50" s="167"/>
    </row>
    <row r="51" spans="1:18" x14ac:dyDescent="0.25">
      <c r="A51" t="s">
        <v>241</v>
      </c>
      <c r="B51" s="47" t="s">
        <v>7</v>
      </c>
      <c r="C51" s="692"/>
      <c r="D51" s="711"/>
      <c r="E51" s="711"/>
      <c r="F51" s="711"/>
      <c r="G51" s="711"/>
      <c r="H51" s="711"/>
      <c r="I51" s="711"/>
      <c r="J51" s="711"/>
      <c r="K51" s="712"/>
      <c r="L51" s="557">
        <v>633952.86316763121</v>
      </c>
      <c r="M51" s="692"/>
      <c r="N51" s="711"/>
      <c r="O51" s="712"/>
      <c r="P51" s="558">
        <v>-416826.85777538642</v>
      </c>
      <c r="Q51" s="221">
        <v>217126.00539224478</v>
      </c>
      <c r="R51" s="167"/>
    </row>
    <row r="52" spans="1:18" x14ac:dyDescent="0.25">
      <c r="A52" t="s">
        <v>242</v>
      </c>
      <c r="B52" s="47" t="s">
        <v>7</v>
      </c>
      <c r="C52" s="729"/>
      <c r="D52" s="730"/>
      <c r="E52" s="730"/>
      <c r="F52" s="730"/>
      <c r="G52" s="730"/>
      <c r="H52" s="730"/>
      <c r="I52" s="730"/>
      <c r="J52" s="730"/>
      <c r="K52" s="731"/>
      <c r="L52" s="559">
        <v>2560592.8631676314</v>
      </c>
      <c r="M52" s="729"/>
      <c r="N52" s="730"/>
      <c r="O52" s="731"/>
      <c r="P52" s="560">
        <v>1159713.1422246136</v>
      </c>
      <c r="Q52" s="222">
        <v>3720306.005392245</v>
      </c>
      <c r="R52" s="167"/>
    </row>
    <row r="53" spans="1:18" x14ac:dyDescent="0.25">
      <c r="C53" s="692"/>
      <c r="D53" s="711"/>
      <c r="E53" s="711"/>
      <c r="F53" s="711"/>
      <c r="G53" s="711"/>
      <c r="H53" s="711"/>
      <c r="I53" s="711"/>
      <c r="J53" s="711"/>
      <c r="K53" s="712"/>
      <c r="L53" s="557"/>
      <c r="M53" s="692"/>
      <c r="N53" s="711"/>
      <c r="O53" s="712"/>
      <c r="P53" s="558"/>
      <c r="Q53" s="221"/>
      <c r="R53" s="167"/>
    </row>
    <row r="54" spans="1:18" x14ac:dyDescent="0.25">
      <c r="A54" s="26" t="s">
        <v>254</v>
      </c>
      <c r="B54" s="561" t="s">
        <v>30</v>
      </c>
      <c r="C54" s="667"/>
      <c r="D54" s="668"/>
      <c r="E54" s="668"/>
      <c r="F54" s="668"/>
      <c r="G54" s="668"/>
      <c r="H54" s="668"/>
      <c r="I54" s="668"/>
      <c r="J54" s="668"/>
      <c r="K54" s="716"/>
      <c r="L54" s="562"/>
      <c r="M54" s="667"/>
      <c r="N54" s="668"/>
      <c r="O54" s="716"/>
      <c r="P54" s="563"/>
      <c r="Q54" s="223"/>
      <c r="R54" s="167"/>
    </row>
    <row r="55" spans="1:18" x14ac:dyDescent="0.25">
      <c r="A55" s="26" t="s">
        <v>244</v>
      </c>
      <c r="B55" s="561" t="s">
        <v>30</v>
      </c>
      <c r="C55" s="667"/>
      <c r="D55" s="668"/>
      <c r="E55" s="668"/>
      <c r="F55" s="668"/>
      <c r="G55" s="668"/>
      <c r="H55" s="668"/>
      <c r="I55" s="668"/>
      <c r="J55" s="668"/>
      <c r="K55" s="716"/>
      <c r="L55" s="562"/>
      <c r="M55" s="667"/>
      <c r="N55" s="668"/>
      <c r="O55" s="716"/>
      <c r="P55" s="563"/>
      <c r="Q55" s="223"/>
      <c r="R55" s="167"/>
    </row>
    <row r="56" spans="1:18" x14ac:dyDescent="0.25">
      <c r="A56" s="12" t="s">
        <v>491</v>
      </c>
      <c r="B56" s="561" t="s">
        <v>30</v>
      </c>
      <c r="C56" s="667"/>
      <c r="D56" s="668"/>
      <c r="E56" s="668"/>
      <c r="F56" s="668"/>
      <c r="G56" s="668"/>
      <c r="H56" s="668"/>
      <c r="I56" s="668"/>
      <c r="J56" s="668"/>
      <c r="K56" s="716"/>
      <c r="L56" s="564"/>
      <c r="M56" s="667"/>
      <c r="N56" s="668"/>
      <c r="O56" s="716"/>
      <c r="P56" s="565"/>
      <c r="Q56" s="224"/>
      <c r="R56" s="392"/>
    </row>
    <row r="57" spans="1:18" x14ac:dyDescent="0.25">
      <c r="C57" s="692"/>
      <c r="D57" s="711"/>
      <c r="E57" s="711"/>
      <c r="F57" s="711"/>
      <c r="G57" s="711"/>
      <c r="H57" s="711"/>
      <c r="I57" s="711"/>
      <c r="J57" s="711"/>
      <c r="K57" s="712"/>
      <c r="L57" s="557"/>
      <c r="M57" s="692"/>
      <c r="N57" s="711"/>
      <c r="O57" s="712"/>
      <c r="P57" s="558"/>
      <c r="Q57" s="221"/>
      <c r="R57" s="167"/>
    </row>
    <row r="58" spans="1:18" x14ac:dyDescent="0.25">
      <c r="A58" t="s">
        <v>245</v>
      </c>
      <c r="B58" s="2" t="s">
        <v>34</v>
      </c>
      <c r="C58" s="717"/>
      <c r="D58" s="718"/>
      <c r="E58" s="718"/>
      <c r="F58" s="718"/>
      <c r="G58" s="718"/>
      <c r="H58" s="718"/>
      <c r="I58" s="718"/>
      <c r="J58" s="718"/>
      <c r="K58" s="719"/>
      <c r="L58" s="566">
        <v>110969856</v>
      </c>
      <c r="M58" s="717"/>
      <c r="N58" s="718"/>
      <c r="O58" s="719"/>
      <c r="P58" s="567">
        <v>53270286</v>
      </c>
      <c r="Q58" s="226">
        <v>164240142</v>
      </c>
      <c r="R58" s="167"/>
    </row>
    <row r="59" spans="1:18" x14ac:dyDescent="0.25">
      <c r="A59" t="s">
        <v>255</v>
      </c>
      <c r="B59" s="2" t="s">
        <v>34</v>
      </c>
      <c r="C59" s="692"/>
      <c r="D59" s="711"/>
      <c r="E59" s="711"/>
      <c r="F59" s="711"/>
      <c r="G59" s="711"/>
      <c r="H59" s="711"/>
      <c r="I59" s="711"/>
      <c r="J59" s="711"/>
      <c r="K59" s="712"/>
      <c r="L59" s="557">
        <v>0</v>
      </c>
      <c r="M59" s="692"/>
      <c r="N59" s="711"/>
      <c r="O59" s="712"/>
      <c r="P59" s="567">
        <v>19817850</v>
      </c>
      <c r="Q59" s="226">
        <v>19817850</v>
      </c>
      <c r="R59" s="167"/>
    </row>
    <row r="60" spans="1:18" ht="15.75" thickBot="1" x14ac:dyDescent="0.3">
      <c r="A60" t="s">
        <v>247</v>
      </c>
      <c r="B60" s="2" t="s">
        <v>34</v>
      </c>
      <c r="C60" s="720"/>
      <c r="D60" s="721"/>
      <c r="E60" s="721"/>
      <c r="F60" s="721"/>
      <c r="G60" s="721"/>
      <c r="H60" s="721"/>
      <c r="I60" s="721"/>
      <c r="J60" s="721"/>
      <c r="K60" s="722"/>
      <c r="L60" s="557">
        <v>39710807.34882044</v>
      </c>
      <c r="M60" s="720"/>
      <c r="N60" s="721"/>
      <c r="O60" s="722"/>
      <c r="P60" s="567">
        <v>-26110034.371050194</v>
      </c>
      <c r="Q60" s="226">
        <v>13600772.977770247</v>
      </c>
      <c r="R60" s="167"/>
    </row>
    <row r="61" spans="1:18" ht="15.75" thickTop="1" x14ac:dyDescent="0.25">
      <c r="A61" s="1" t="s">
        <v>37</v>
      </c>
      <c r="B61" s="2" t="s">
        <v>34</v>
      </c>
      <c r="C61" s="179">
        <v>32132883.822899681</v>
      </c>
      <c r="D61" s="179">
        <v>30814063.652686637</v>
      </c>
      <c r="E61" s="179">
        <v>24733168.436715461</v>
      </c>
      <c r="F61" s="179">
        <v>22107509.062924176</v>
      </c>
      <c r="G61" s="179">
        <v>11605676.482810639</v>
      </c>
      <c r="H61" s="179">
        <v>4564301.7361974493</v>
      </c>
      <c r="I61" s="179">
        <v>7912894.4797429843</v>
      </c>
      <c r="J61" s="179">
        <v>7406305.7300333446</v>
      </c>
      <c r="K61" s="179">
        <v>9403859.9448100701</v>
      </c>
      <c r="L61" s="228">
        <v>150680663.34882045</v>
      </c>
      <c r="M61" s="179">
        <v>17621794.729949869</v>
      </c>
      <c r="N61" s="179">
        <v>26764728.01207212</v>
      </c>
      <c r="O61" s="179">
        <v>2591578.8869278133</v>
      </c>
      <c r="P61" s="228">
        <v>46978101.628949806</v>
      </c>
      <c r="Q61" s="228">
        <v>197658764.97777024</v>
      </c>
      <c r="R61" s="167"/>
    </row>
    <row r="62" spans="1:18" x14ac:dyDescent="0.25">
      <c r="C62" s="73"/>
      <c r="D62" s="73"/>
      <c r="E62" s="73"/>
      <c r="F62" s="73"/>
      <c r="G62" s="73"/>
      <c r="H62" s="73"/>
      <c r="I62" s="73"/>
      <c r="J62" s="73"/>
      <c r="K62" s="205"/>
      <c r="L62" s="221"/>
      <c r="M62" s="73"/>
      <c r="N62" s="73"/>
      <c r="O62" s="73"/>
      <c r="P62" s="229"/>
      <c r="Q62" s="229"/>
    </row>
    <row r="63" spans="1:18" ht="15.75" thickBot="1" x14ac:dyDescent="0.3">
      <c r="A63" s="43" t="s">
        <v>38</v>
      </c>
      <c r="C63" s="73"/>
      <c r="D63" s="73"/>
      <c r="E63" s="73"/>
      <c r="F63" s="73"/>
      <c r="G63" s="73"/>
      <c r="H63" s="73"/>
      <c r="I63" s="73"/>
      <c r="J63" s="73"/>
      <c r="K63" s="205"/>
      <c r="L63" s="558"/>
      <c r="M63" s="73"/>
      <c r="N63" s="73"/>
      <c r="O63" s="73"/>
      <c r="P63" s="221"/>
      <c r="Q63" s="221"/>
      <c r="R63" s="167"/>
    </row>
    <row r="64" spans="1:18" ht="15.75" thickTop="1" x14ac:dyDescent="0.25">
      <c r="A64" t="s">
        <v>248</v>
      </c>
      <c r="B64" s="47" t="s">
        <v>7</v>
      </c>
      <c r="C64" s="690"/>
      <c r="D64" s="709"/>
      <c r="E64" s="709"/>
      <c r="F64" s="709"/>
      <c r="G64" s="709"/>
      <c r="H64" s="709"/>
      <c r="I64" s="709"/>
      <c r="J64" s="709"/>
      <c r="K64" s="710"/>
      <c r="L64" s="557">
        <v>-2222153.1682970519</v>
      </c>
      <c r="M64" s="690"/>
      <c r="N64" s="709"/>
      <c r="O64" s="710"/>
      <c r="P64" s="558">
        <v>-966852.72970294836</v>
      </c>
      <c r="Q64" s="221">
        <v>-3189005.898</v>
      </c>
      <c r="R64" s="167"/>
    </row>
    <row r="65" spans="1:23" ht="15.75" thickBot="1" x14ac:dyDescent="0.3">
      <c r="A65" s="26" t="s">
        <v>256</v>
      </c>
      <c r="B65" s="561" t="s">
        <v>30</v>
      </c>
      <c r="C65" s="732"/>
      <c r="D65" s="733"/>
      <c r="E65" s="733"/>
      <c r="F65" s="733"/>
      <c r="G65" s="733"/>
      <c r="H65" s="733"/>
      <c r="I65" s="733"/>
      <c r="J65" s="733"/>
      <c r="K65" s="734"/>
      <c r="L65" s="562"/>
      <c r="M65" s="732"/>
      <c r="N65" s="733"/>
      <c r="O65" s="735"/>
      <c r="P65" s="563"/>
      <c r="Q65" s="223"/>
    </row>
    <row r="66" spans="1:23" ht="15.75" thickTop="1" x14ac:dyDescent="0.25">
      <c r="A66" t="s">
        <v>249</v>
      </c>
      <c r="B66" s="2" t="s">
        <v>34</v>
      </c>
      <c r="C66" s="179"/>
      <c r="D66" s="179"/>
      <c r="E66" s="179">
        <v>0</v>
      </c>
      <c r="F66" s="179"/>
      <c r="G66" s="179"/>
      <c r="H66" s="179">
        <v>0</v>
      </c>
      <c r="I66" s="179"/>
      <c r="J66" s="179"/>
      <c r="K66" s="179">
        <v>-128637028.04475847</v>
      </c>
      <c r="L66" s="228">
        <v>-128637028.04475847</v>
      </c>
      <c r="M66" s="235"/>
      <c r="N66" s="235"/>
      <c r="O66" s="235">
        <v>-55969616.982461564</v>
      </c>
      <c r="P66" s="228">
        <v>-55969616.982461564</v>
      </c>
      <c r="Q66" s="228">
        <v>-184606645.02722004</v>
      </c>
      <c r="R66" s="167"/>
    </row>
    <row r="67" spans="1:23" x14ac:dyDescent="0.25">
      <c r="A67" s="63" t="s">
        <v>342</v>
      </c>
      <c r="B67" s="2" t="s">
        <v>34</v>
      </c>
      <c r="C67" s="179">
        <v>0</v>
      </c>
      <c r="D67" s="179">
        <v>0</v>
      </c>
      <c r="E67" s="179">
        <v>0</v>
      </c>
      <c r="F67" s="179">
        <v>0</v>
      </c>
      <c r="G67" s="179">
        <v>0</v>
      </c>
      <c r="H67" s="179">
        <v>0</v>
      </c>
      <c r="I67" s="179">
        <v>0</v>
      </c>
      <c r="J67" s="179">
        <v>0</v>
      </c>
      <c r="K67" s="179"/>
      <c r="L67" s="226">
        <v>0</v>
      </c>
      <c r="M67" s="179">
        <v>0</v>
      </c>
      <c r="N67" s="179">
        <v>0</v>
      </c>
      <c r="O67" s="179"/>
      <c r="P67" s="230"/>
      <c r="Q67" s="230">
        <v>0</v>
      </c>
      <c r="R67" s="167"/>
    </row>
    <row r="68" spans="1:23" x14ac:dyDescent="0.25">
      <c r="B68" s="2" t="s">
        <v>34</v>
      </c>
      <c r="C68" s="177">
        <v>0</v>
      </c>
      <c r="D68" s="177">
        <v>0</v>
      </c>
      <c r="E68" s="177">
        <v>0</v>
      </c>
      <c r="F68" s="177">
        <v>0</v>
      </c>
      <c r="G68" s="177">
        <v>0</v>
      </c>
      <c r="H68" s="177">
        <v>0</v>
      </c>
      <c r="I68" s="177">
        <v>0</v>
      </c>
      <c r="J68" s="177">
        <v>0</v>
      </c>
      <c r="K68" s="177">
        <v>-128637028.04475847</v>
      </c>
      <c r="L68" s="228">
        <v>-128637028.04475847</v>
      </c>
      <c r="M68" s="177">
        <v>0</v>
      </c>
      <c r="N68" s="177">
        <v>0</v>
      </c>
      <c r="O68" s="177">
        <v>-55969616.982461564</v>
      </c>
      <c r="P68" s="228">
        <v>-55969616.982461564</v>
      </c>
      <c r="Q68" s="228">
        <v>-184606645.02722004</v>
      </c>
      <c r="R68" s="167"/>
    </row>
    <row r="69" spans="1:23" x14ac:dyDescent="0.25">
      <c r="A69" s="7" t="s">
        <v>250</v>
      </c>
      <c r="B69" s="2"/>
      <c r="C69" s="179"/>
      <c r="D69" s="179"/>
      <c r="E69" s="179"/>
      <c r="F69" s="179"/>
      <c r="G69" s="179"/>
      <c r="H69" s="179"/>
      <c r="I69" s="179"/>
      <c r="J69" s="179"/>
      <c r="K69" s="179"/>
      <c r="L69" s="226"/>
      <c r="M69" s="179"/>
      <c r="N69" s="179"/>
      <c r="O69" s="179"/>
      <c r="P69" s="226"/>
      <c r="Q69" s="226">
        <v>0</v>
      </c>
      <c r="R69" s="167"/>
    </row>
    <row r="70" spans="1:23" x14ac:dyDescent="0.25">
      <c r="A70" s="1" t="s">
        <v>43</v>
      </c>
      <c r="B70" s="2" t="s">
        <v>34</v>
      </c>
      <c r="C70" s="177">
        <v>0</v>
      </c>
      <c r="D70" s="177">
        <v>0</v>
      </c>
      <c r="E70" s="177">
        <v>0</v>
      </c>
      <c r="F70" s="177">
        <v>0</v>
      </c>
      <c r="G70" s="177">
        <v>0</v>
      </c>
      <c r="H70" s="177">
        <v>0</v>
      </c>
      <c r="I70" s="177">
        <v>0</v>
      </c>
      <c r="J70" s="177">
        <v>0</v>
      </c>
      <c r="K70" s="177">
        <v>-128637028.04475847</v>
      </c>
      <c r="L70" s="228">
        <v>-128637028.04475847</v>
      </c>
      <c r="M70" s="177">
        <v>0</v>
      </c>
      <c r="N70" s="177">
        <v>0</v>
      </c>
      <c r="O70" s="177">
        <v>-55969616.982461564</v>
      </c>
      <c r="P70" s="228">
        <v>-55969616.982461564</v>
      </c>
      <c r="Q70" s="228">
        <v>-184606645.02722004</v>
      </c>
      <c r="R70" s="167"/>
    </row>
    <row r="71" spans="1:23" x14ac:dyDescent="0.25">
      <c r="C71" s="73"/>
      <c r="D71" s="73"/>
      <c r="E71" s="73"/>
      <c r="F71" s="73"/>
      <c r="G71" s="73"/>
      <c r="H71" s="73"/>
      <c r="I71" s="73"/>
      <c r="J71" s="73"/>
      <c r="K71" s="73"/>
      <c r="L71" s="221"/>
      <c r="M71" s="73"/>
      <c r="N71" s="73"/>
      <c r="O71" s="73"/>
      <c r="P71" s="229">
        <v>55969616.982461564</v>
      </c>
      <c r="Q71" s="229"/>
      <c r="R71" s="167"/>
    </row>
    <row r="72" spans="1:23" x14ac:dyDescent="0.25">
      <c r="A72" t="s">
        <v>251</v>
      </c>
      <c r="B72" s="2" t="s">
        <v>34</v>
      </c>
      <c r="C72" s="177">
        <v>32132883.822899681</v>
      </c>
      <c r="D72" s="177">
        <v>30814063.652686637</v>
      </c>
      <c r="E72" s="177">
        <v>24733168.436715461</v>
      </c>
      <c r="F72" s="177">
        <v>22107509.062924176</v>
      </c>
      <c r="G72" s="177">
        <v>11605676.482810639</v>
      </c>
      <c r="H72" s="177">
        <v>4564301.7361974493</v>
      </c>
      <c r="I72" s="177">
        <v>7912894.4797429843</v>
      </c>
      <c r="J72" s="177">
        <v>7406305.7300333446</v>
      </c>
      <c r="K72" s="177">
        <v>-119233168.09994841</v>
      </c>
      <c r="L72" s="228">
        <v>22043635.304061979</v>
      </c>
      <c r="M72" s="177">
        <v>17621794.729949869</v>
      </c>
      <c r="N72" s="177">
        <v>26764728.01207212</v>
      </c>
      <c r="O72" s="177">
        <v>-53378038.095533751</v>
      </c>
      <c r="P72" s="228">
        <v>-8991515.3535117581</v>
      </c>
      <c r="Q72" s="228">
        <v>13052119.950550199</v>
      </c>
      <c r="R72" s="167"/>
    </row>
    <row r="73" spans="1:23" x14ac:dyDescent="0.25">
      <c r="A73" t="s">
        <v>252</v>
      </c>
      <c r="B73" s="2"/>
      <c r="C73" s="182">
        <v>0.95344399999999996</v>
      </c>
      <c r="D73" s="182">
        <v>0.95344399999999996</v>
      </c>
      <c r="E73" s="182">
        <v>0.95344399999999996</v>
      </c>
      <c r="F73" s="182">
        <v>0.95344399999999996</v>
      </c>
      <c r="G73" s="182">
        <v>0.95344399999999996</v>
      </c>
      <c r="H73" s="182">
        <v>0.95344399999999996</v>
      </c>
      <c r="I73" s="182">
        <v>0.95344399999999996</v>
      </c>
      <c r="J73" s="182">
        <v>0.95344399999999996</v>
      </c>
      <c r="K73" s="182">
        <v>0.95344399999999996</v>
      </c>
      <c r="L73" s="295">
        <v>0.95344399999999996</v>
      </c>
      <c r="M73" s="182">
        <v>0.95344399999999996</v>
      </c>
      <c r="N73" s="182">
        <v>0.95344399999999996</v>
      </c>
      <c r="O73" s="182">
        <v>0.95344399999999996</v>
      </c>
      <c r="P73" s="232">
        <v>0.95344399999999996</v>
      </c>
      <c r="Q73" s="232">
        <v>0.95344399999999996</v>
      </c>
      <c r="R73" s="167"/>
    </row>
    <row r="74" spans="1:23" ht="15.75" thickBot="1" x14ac:dyDescent="0.3">
      <c r="A74" t="s">
        <v>253</v>
      </c>
      <c r="B74" s="2" t="s">
        <v>34</v>
      </c>
      <c r="C74" s="233">
        <v>33701909.942167222</v>
      </c>
      <c r="D74" s="233">
        <v>32318692.710517492</v>
      </c>
      <c r="E74" s="233">
        <v>25940871.657607015</v>
      </c>
      <c r="F74" s="233">
        <v>23187003.18311739</v>
      </c>
      <c r="G74" s="233">
        <v>12172373.503646402</v>
      </c>
      <c r="H74" s="233">
        <v>4787173.3800804764</v>
      </c>
      <c r="I74" s="233">
        <v>8299275.552358591</v>
      </c>
      <c r="J74" s="233">
        <v>7767950.4302647505</v>
      </c>
      <c r="K74" s="233">
        <v>-125055239.84622946</v>
      </c>
      <c r="L74" s="234">
        <v>23120010.513529878</v>
      </c>
      <c r="M74" s="233">
        <v>18482254.573891986</v>
      </c>
      <c r="N74" s="233">
        <v>28071630.858311679</v>
      </c>
      <c r="O74" s="233">
        <v>-55984450.157045148</v>
      </c>
      <c r="P74" s="234">
        <v>-9430564.7248414792</v>
      </c>
      <c r="Q74" s="234">
        <v>13689445.788688375</v>
      </c>
    </row>
    <row r="75" spans="1:23" ht="21.75" thickTop="1" x14ac:dyDescent="0.35">
      <c r="C75" s="73"/>
      <c r="D75" s="73"/>
      <c r="E75" s="73"/>
      <c r="F75" s="73"/>
      <c r="G75" s="73"/>
      <c r="H75" s="73"/>
      <c r="I75" s="73"/>
      <c r="J75" s="73"/>
      <c r="K75" s="73"/>
      <c r="L75" s="236">
        <v>1636700.9878835008</v>
      </c>
      <c r="M75" s="236"/>
      <c r="N75" s="236"/>
      <c r="O75" s="236"/>
      <c r="P75" s="236">
        <v>-41202607.032277077</v>
      </c>
      <c r="Q75" s="236">
        <v>-39565906.044393562</v>
      </c>
      <c r="R75" s="393" t="s">
        <v>257</v>
      </c>
      <c r="S75" s="73"/>
      <c r="T75" s="73"/>
      <c r="U75" s="73"/>
    </row>
    <row r="76" spans="1:23" x14ac:dyDescent="0.25">
      <c r="C76" s="73"/>
      <c r="D76" s="73"/>
      <c r="E76" s="73"/>
      <c r="F76" s="73"/>
      <c r="G76" s="73"/>
      <c r="H76" s="73"/>
      <c r="I76" s="73"/>
      <c r="J76" s="73"/>
      <c r="K76" s="73"/>
      <c r="L76" s="73"/>
      <c r="M76" s="73"/>
      <c r="N76" s="73"/>
      <c r="O76" s="73"/>
      <c r="P76" s="73"/>
      <c r="R76" s="394"/>
      <c r="S76" s="73"/>
      <c r="T76" s="73"/>
      <c r="U76" s="73"/>
    </row>
    <row r="77" spans="1:23" ht="15.75" thickBot="1" x14ac:dyDescent="0.3">
      <c r="C77" s="73"/>
      <c r="D77" s="73"/>
      <c r="E77" s="73"/>
      <c r="F77" s="73"/>
      <c r="G77" s="73"/>
      <c r="H77" s="73"/>
      <c r="I77" s="73"/>
      <c r="J77" s="73"/>
      <c r="K77" s="73"/>
      <c r="L77" s="73"/>
      <c r="M77" s="73"/>
      <c r="N77" s="73"/>
      <c r="O77" s="73"/>
      <c r="P77" s="73"/>
      <c r="Q77" s="73"/>
      <c r="R77" s="167"/>
      <c r="S77" s="73"/>
      <c r="T77" s="73"/>
      <c r="U77" s="73"/>
    </row>
    <row r="78" spans="1:23" ht="21" x14ac:dyDescent="0.35">
      <c r="A78" s="207" t="s">
        <v>258</v>
      </c>
      <c r="B78" s="208"/>
      <c r="C78" s="209">
        <v>44927</v>
      </c>
      <c r="D78" s="209">
        <v>44958</v>
      </c>
      <c r="E78" s="209">
        <v>44986</v>
      </c>
      <c r="F78" s="209">
        <v>45017</v>
      </c>
      <c r="G78" s="209">
        <v>45047</v>
      </c>
      <c r="H78" s="209">
        <v>45078</v>
      </c>
      <c r="I78" s="209">
        <v>45108</v>
      </c>
      <c r="J78" s="209">
        <v>45139</v>
      </c>
      <c r="K78" s="209">
        <v>45170</v>
      </c>
      <c r="L78" s="210" t="s">
        <v>234</v>
      </c>
      <c r="M78" s="209">
        <v>45200</v>
      </c>
      <c r="N78" s="209">
        <v>45231</v>
      </c>
      <c r="O78" s="209">
        <v>45261</v>
      </c>
      <c r="P78" s="210" t="s">
        <v>235</v>
      </c>
      <c r="Q78" s="210" t="s">
        <v>1</v>
      </c>
      <c r="R78" s="167"/>
      <c r="S78" s="73"/>
      <c r="T78" s="383"/>
      <c r="U78" s="384"/>
      <c r="V78" s="26"/>
      <c r="W78" s="26"/>
    </row>
    <row r="79" spans="1:23" ht="15.75" outlineLevel="1" thickBot="1" x14ac:dyDescent="0.3">
      <c r="A79" s="43" t="s">
        <v>236</v>
      </c>
      <c r="C79" s="212"/>
      <c r="D79" s="4"/>
      <c r="E79" s="4"/>
      <c r="F79" s="4"/>
      <c r="G79" s="4"/>
      <c r="H79" s="4"/>
      <c r="I79" s="4"/>
      <c r="J79" s="4"/>
      <c r="K79" s="4"/>
      <c r="L79" s="213"/>
      <c r="M79" s="212"/>
      <c r="N79" s="4"/>
      <c r="O79" s="4"/>
      <c r="P79" s="213"/>
      <c r="Q79" s="213"/>
      <c r="R79" s="167"/>
      <c r="S79" s="73"/>
      <c r="T79" s="384"/>
      <c r="U79" s="384"/>
      <c r="V79" s="26"/>
      <c r="W79" s="26"/>
    </row>
    <row r="80" spans="1:23" ht="15.75" outlineLevel="1" thickTop="1" x14ac:dyDescent="0.25">
      <c r="A80" s="12" t="s">
        <v>6</v>
      </c>
      <c r="B80" s="47" t="s">
        <v>7</v>
      </c>
      <c r="C80" s="647"/>
      <c r="D80" s="648"/>
      <c r="E80" s="648"/>
      <c r="F80" s="648"/>
      <c r="G80" s="648"/>
      <c r="H80" s="648"/>
      <c r="I80" s="648"/>
      <c r="J80" s="648"/>
      <c r="K80" s="696"/>
      <c r="L80" s="547">
        <v>-12001.795573339012</v>
      </c>
      <c r="M80" s="647"/>
      <c r="N80" s="648"/>
      <c r="O80" s="696"/>
      <c r="P80" s="548">
        <v>142371.92634239484</v>
      </c>
      <c r="Q80" s="214">
        <v>130370.13076905627</v>
      </c>
      <c r="R80" s="392"/>
      <c r="S80" s="73"/>
      <c r="T80" s="385"/>
      <c r="U80" s="384"/>
      <c r="V80" s="26"/>
      <c r="W80" s="26"/>
    </row>
    <row r="81" spans="1:23" outlineLevel="1" x14ac:dyDescent="0.25">
      <c r="A81" s="12" t="s">
        <v>20</v>
      </c>
      <c r="B81" s="47" t="s">
        <v>7</v>
      </c>
      <c r="C81" s="697"/>
      <c r="D81" s="698"/>
      <c r="E81" s="698"/>
      <c r="F81" s="698"/>
      <c r="G81" s="698"/>
      <c r="H81" s="698"/>
      <c r="I81" s="698"/>
      <c r="J81" s="698"/>
      <c r="K81" s="699"/>
      <c r="L81" s="549">
        <v>38324.203771053435</v>
      </c>
      <c r="M81" s="697"/>
      <c r="N81" s="698"/>
      <c r="O81" s="699"/>
      <c r="P81" s="550">
        <v>-70697.112209217274</v>
      </c>
      <c r="Q81" s="215">
        <v>-32372.908438163809</v>
      </c>
      <c r="R81" s="167"/>
      <c r="S81" s="73"/>
      <c r="T81" s="385"/>
      <c r="U81" s="384"/>
      <c r="V81" s="26"/>
      <c r="W81" s="26"/>
    </row>
    <row r="82" spans="1:23" outlineLevel="1" x14ac:dyDescent="0.25">
      <c r="A82" s="12" t="s">
        <v>21</v>
      </c>
      <c r="B82" s="12"/>
      <c r="C82" s="700"/>
      <c r="D82" s="701"/>
      <c r="E82" s="701"/>
      <c r="F82" s="701"/>
      <c r="G82" s="701"/>
      <c r="H82" s="701"/>
      <c r="I82" s="701"/>
      <c r="J82" s="701"/>
      <c r="K82" s="702"/>
      <c r="L82" s="551">
        <v>0.35</v>
      </c>
      <c r="M82" s="700"/>
      <c r="N82" s="701"/>
      <c r="O82" s="702"/>
      <c r="P82" s="552"/>
      <c r="Q82" s="216">
        <v>0</v>
      </c>
      <c r="R82" s="167"/>
      <c r="S82" s="73"/>
      <c r="T82" s="385"/>
      <c r="U82" s="384"/>
      <c r="V82" s="26"/>
      <c r="W82" s="26"/>
    </row>
    <row r="83" spans="1:23" outlineLevel="1" x14ac:dyDescent="0.25">
      <c r="A83" t="s">
        <v>22</v>
      </c>
      <c r="B83" s="47" t="s">
        <v>7</v>
      </c>
      <c r="C83" s="703"/>
      <c r="D83" s="704"/>
      <c r="E83" s="704"/>
      <c r="F83" s="704"/>
      <c r="G83" s="704"/>
      <c r="H83" s="704"/>
      <c r="I83" s="704"/>
      <c r="J83" s="704"/>
      <c r="K83" s="705"/>
      <c r="L83" s="553">
        <v>13413.471319868702</v>
      </c>
      <c r="M83" s="703"/>
      <c r="N83" s="704"/>
      <c r="O83" s="705"/>
      <c r="P83" s="554">
        <v>-24743.989273226049</v>
      </c>
      <c r="Q83" s="217">
        <v>-11330.517953357194</v>
      </c>
      <c r="R83" s="167"/>
      <c r="S83" s="73"/>
      <c r="T83" s="385"/>
      <c r="U83" s="384"/>
      <c r="V83" s="26"/>
      <c r="W83" s="26"/>
    </row>
    <row r="84" spans="1:23" ht="15.75" outlineLevel="1" thickBot="1" x14ac:dyDescent="0.3">
      <c r="A84" t="s">
        <v>23</v>
      </c>
      <c r="B84" s="47" t="s">
        <v>7</v>
      </c>
      <c r="C84" s="706"/>
      <c r="D84" s="707"/>
      <c r="E84" s="707"/>
      <c r="F84" s="707"/>
      <c r="G84" s="707"/>
      <c r="H84" s="707"/>
      <c r="I84" s="707"/>
      <c r="J84" s="707"/>
      <c r="K84" s="708"/>
      <c r="L84" s="555">
        <v>1411.6757465296905</v>
      </c>
      <c r="M84" s="706"/>
      <c r="N84" s="707"/>
      <c r="O84" s="708"/>
      <c r="P84" s="556">
        <v>117627.93706916901</v>
      </c>
      <c r="Q84" s="218">
        <v>119039.61281569907</v>
      </c>
      <c r="S84" s="73"/>
      <c r="T84" s="385"/>
      <c r="U84" s="384"/>
      <c r="V84" s="26"/>
      <c r="W84" s="26"/>
    </row>
    <row r="85" spans="1:23" ht="15.75" outlineLevel="1" thickTop="1" x14ac:dyDescent="0.25">
      <c r="B85" s="47"/>
      <c r="C85" s="219"/>
      <c r="D85" s="219"/>
      <c r="E85" s="219"/>
      <c r="F85" s="219"/>
      <c r="G85" s="219"/>
      <c r="H85" s="219"/>
      <c r="I85" s="219"/>
      <c r="J85" s="219"/>
      <c r="K85" s="219"/>
      <c r="L85" s="217"/>
      <c r="M85" s="219"/>
      <c r="N85" s="219"/>
      <c r="O85" s="219"/>
      <c r="P85" s="217"/>
      <c r="Q85" s="217"/>
      <c r="S85" s="73"/>
      <c r="T85" s="385"/>
      <c r="U85" s="384"/>
      <c r="V85" s="26"/>
      <c r="W85" s="26"/>
    </row>
    <row r="86" spans="1:23" ht="15.75" outlineLevel="1" thickBot="1" x14ac:dyDescent="0.3">
      <c r="A86" s="43" t="s">
        <v>19</v>
      </c>
      <c r="C86" s="26"/>
      <c r="D86" s="26"/>
      <c r="E86" s="26"/>
      <c r="F86" s="26"/>
      <c r="G86" s="26"/>
      <c r="H86" s="26"/>
      <c r="I86" s="26"/>
      <c r="J86" s="26"/>
      <c r="K86" s="26"/>
      <c r="L86" s="220"/>
      <c r="M86" s="26"/>
      <c r="N86" s="26"/>
      <c r="O86" s="26"/>
      <c r="P86" s="220"/>
      <c r="Q86" s="220"/>
      <c r="S86" s="73"/>
      <c r="T86" s="385"/>
      <c r="U86" s="384"/>
      <c r="V86" s="26"/>
      <c r="W86" s="26"/>
    </row>
    <row r="87" spans="1:23" ht="15.75" outlineLevel="1" thickTop="1" x14ac:dyDescent="0.25">
      <c r="A87" t="s">
        <v>239</v>
      </c>
      <c r="B87" s="47" t="s">
        <v>7</v>
      </c>
      <c r="C87" s="690"/>
      <c r="D87" s="709"/>
      <c r="E87" s="709"/>
      <c r="F87" s="709"/>
      <c r="G87" s="709"/>
      <c r="H87" s="709"/>
      <c r="I87" s="709"/>
      <c r="J87" s="709"/>
      <c r="K87" s="710"/>
      <c r="L87" s="557">
        <v>20640</v>
      </c>
      <c r="M87" s="690"/>
      <c r="N87" s="709"/>
      <c r="O87" s="710"/>
      <c r="P87" s="558">
        <v>6051.0999999999767</v>
      </c>
      <c r="Q87" s="221">
        <v>26691.100000000093</v>
      </c>
      <c r="S87" s="73"/>
      <c r="T87" s="385"/>
      <c r="U87" s="384"/>
      <c r="V87" s="26"/>
      <c r="W87" s="26"/>
    </row>
    <row r="88" spans="1:23" outlineLevel="1" x14ac:dyDescent="0.25">
      <c r="A88" t="s">
        <v>259</v>
      </c>
      <c r="B88" s="47" t="s">
        <v>7</v>
      </c>
      <c r="C88" s="692"/>
      <c r="D88" s="711"/>
      <c r="E88" s="711"/>
      <c r="F88" s="711"/>
      <c r="G88" s="711"/>
      <c r="H88" s="711"/>
      <c r="I88" s="711"/>
      <c r="J88" s="711"/>
      <c r="K88" s="712"/>
      <c r="L88" s="557">
        <v>-20640</v>
      </c>
      <c r="M88" s="692"/>
      <c r="N88" s="711"/>
      <c r="O88" s="712"/>
      <c r="P88" s="558">
        <v>550000</v>
      </c>
      <c r="Q88" s="221">
        <v>529360</v>
      </c>
      <c r="S88" s="73"/>
      <c r="T88" s="385"/>
      <c r="U88" s="384"/>
      <c r="V88" s="26"/>
      <c r="W88" s="26"/>
    </row>
    <row r="89" spans="1:23" outlineLevel="1" x14ac:dyDescent="0.25">
      <c r="A89" t="s">
        <v>241</v>
      </c>
      <c r="B89" s="47" t="s">
        <v>7</v>
      </c>
      <c r="C89" s="692"/>
      <c r="D89" s="711"/>
      <c r="E89" s="711"/>
      <c r="F89" s="711"/>
      <c r="G89" s="711"/>
      <c r="H89" s="711"/>
      <c r="I89" s="711"/>
      <c r="J89" s="711"/>
      <c r="K89" s="712"/>
      <c r="L89" s="557">
        <v>-1411.6757465295086</v>
      </c>
      <c r="M89" s="692"/>
      <c r="N89" s="711"/>
      <c r="O89" s="712"/>
      <c r="P89" s="558">
        <v>-673679.03706916864</v>
      </c>
      <c r="Q89" s="221">
        <v>-675090.71281569882</v>
      </c>
      <c r="S89" s="73"/>
      <c r="T89" s="385"/>
      <c r="U89" s="384"/>
      <c r="V89" s="26"/>
      <c r="W89" s="26"/>
    </row>
    <row r="90" spans="1:23" outlineLevel="1" x14ac:dyDescent="0.25">
      <c r="A90" t="s">
        <v>242</v>
      </c>
      <c r="B90" s="47" t="s">
        <v>7</v>
      </c>
      <c r="C90" s="729"/>
      <c r="D90" s="730"/>
      <c r="E90" s="730"/>
      <c r="F90" s="730"/>
      <c r="G90" s="730"/>
      <c r="H90" s="730"/>
      <c r="I90" s="730"/>
      <c r="J90" s="730"/>
      <c r="K90" s="731"/>
      <c r="L90" s="559">
        <v>-1411.6757465295086</v>
      </c>
      <c r="M90" s="729"/>
      <c r="N90" s="730"/>
      <c r="O90" s="731"/>
      <c r="P90" s="560">
        <v>-117627.93706916866</v>
      </c>
      <c r="Q90" s="222">
        <v>-119039.61281569873</v>
      </c>
      <c r="S90" s="73"/>
      <c r="T90" s="385"/>
      <c r="U90" s="384"/>
      <c r="V90" s="26"/>
      <c r="W90" s="26"/>
    </row>
    <row r="91" spans="1:23" outlineLevel="1" x14ac:dyDescent="0.25">
      <c r="C91" s="692"/>
      <c r="D91" s="711"/>
      <c r="E91" s="711"/>
      <c r="F91" s="711"/>
      <c r="G91" s="711"/>
      <c r="H91" s="711"/>
      <c r="I91" s="711"/>
      <c r="J91" s="711"/>
      <c r="K91" s="712"/>
      <c r="L91" s="557"/>
      <c r="M91" s="692"/>
      <c r="N91" s="711"/>
      <c r="O91" s="712"/>
      <c r="P91" s="558"/>
      <c r="Q91" s="221"/>
      <c r="S91" s="73"/>
      <c r="T91" s="385"/>
      <c r="U91" s="384"/>
      <c r="V91" s="26"/>
      <c r="W91" s="26"/>
    </row>
    <row r="92" spans="1:23" outlineLevel="1" x14ac:dyDescent="0.25">
      <c r="A92" s="26" t="s">
        <v>243</v>
      </c>
      <c r="B92" s="561" t="s">
        <v>30</v>
      </c>
      <c r="C92" s="667"/>
      <c r="D92" s="668"/>
      <c r="E92" s="668"/>
      <c r="F92" s="668"/>
      <c r="G92" s="668"/>
      <c r="H92" s="668"/>
      <c r="I92" s="668"/>
      <c r="J92" s="668"/>
      <c r="K92" s="716"/>
      <c r="L92" s="562"/>
      <c r="M92" s="667"/>
      <c r="N92" s="668"/>
      <c r="O92" s="716"/>
      <c r="P92" s="563"/>
      <c r="Q92" s="223"/>
      <c r="S92" s="73"/>
      <c r="T92" s="385"/>
      <c r="U92" s="384"/>
      <c r="V92" s="26"/>
      <c r="W92" s="26"/>
    </row>
    <row r="93" spans="1:23" outlineLevel="1" x14ac:dyDescent="0.25">
      <c r="A93" s="26" t="s">
        <v>244</v>
      </c>
      <c r="B93" s="561" t="s">
        <v>30</v>
      </c>
      <c r="C93" s="667"/>
      <c r="D93" s="668"/>
      <c r="E93" s="668"/>
      <c r="F93" s="668"/>
      <c r="G93" s="668"/>
      <c r="H93" s="668"/>
      <c r="I93" s="668"/>
      <c r="J93" s="668"/>
      <c r="K93" s="716"/>
      <c r="L93" s="562"/>
      <c r="M93" s="667"/>
      <c r="N93" s="668"/>
      <c r="O93" s="716"/>
      <c r="P93" s="563"/>
      <c r="Q93" s="223"/>
      <c r="S93" s="73"/>
      <c r="T93" s="385"/>
      <c r="U93" s="384"/>
      <c r="V93" s="26"/>
      <c r="W93" s="26"/>
    </row>
    <row r="94" spans="1:23" outlineLevel="1" x14ac:dyDescent="0.25">
      <c r="A94" s="12" t="s">
        <v>260</v>
      </c>
      <c r="B94" s="561" t="s">
        <v>30</v>
      </c>
      <c r="C94" s="667"/>
      <c r="D94" s="668"/>
      <c r="E94" s="668"/>
      <c r="F94" s="668"/>
      <c r="G94" s="668"/>
      <c r="H94" s="668"/>
      <c r="I94" s="668"/>
      <c r="J94" s="668"/>
      <c r="K94" s="716"/>
      <c r="L94" s="564"/>
      <c r="M94" s="667"/>
      <c r="N94" s="668"/>
      <c r="O94" s="716"/>
      <c r="P94" s="565"/>
      <c r="Q94" s="224"/>
      <c r="S94" s="73"/>
      <c r="T94" s="385"/>
      <c r="U94" s="384"/>
      <c r="V94" s="26"/>
      <c r="W94" s="26"/>
    </row>
    <row r="95" spans="1:23" outlineLevel="1" x14ac:dyDescent="0.25">
      <c r="C95" s="692"/>
      <c r="D95" s="711"/>
      <c r="E95" s="711"/>
      <c r="F95" s="711"/>
      <c r="G95" s="711"/>
      <c r="H95" s="711"/>
      <c r="I95" s="711"/>
      <c r="J95" s="711"/>
      <c r="K95" s="712"/>
      <c r="L95" s="557"/>
      <c r="M95" s="692"/>
      <c r="N95" s="711"/>
      <c r="O95" s="712"/>
      <c r="P95" s="558"/>
      <c r="Q95" s="221"/>
      <c r="S95" s="73"/>
      <c r="T95" s="385"/>
      <c r="U95" s="384"/>
      <c r="V95" s="26"/>
      <c r="W95" s="26"/>
    </row>
    <row r="96" spans="1:23" outlineLevel="1" x14ac:dyDescent="0.25">
      <c r="A96" t="s">
        <v>245</v>
      </c>
      <c r="B96" s="2" t="s">
        <v>34</v>
      </c>
      <c r="C96" s="717"/>
      <c r="D96" s="718"/>
      <c r="E96" s="718"/>
      <c r="F96" s="718"/>
      <c r="G96" s="718"/>
      <c r="H96" s="718"/>
      <c r="I96" s="718"/>
      <c r="J96" s="718"/>
      <c r="K96" s="719"/>
      <c r="L96" s="566">
        <v>1071216</v>
      </c>
      <c r="M96" s="717"/>
      <c r="N96" s="718"/>
      <c r="O96" s="719"/>
      <c r="P96" s="567">
        <v>-11121540.827614494</v>
      </c>
      <c r="Q96" s="226">
        <v>-10050324.827614486</v>
      </c>
      <c r="S96" s="73"/>
      <c r="T96" s="385"/>
      <c r="U96" s="384"/>
      <c r="V96" s="26"/>
      <c r="W96" s="26"/>
    </row>
    <row r="97" spans="1:23" outlineLevel="1" x14ac:dyDescent="0.25">
      <c r="A97" t="s">
        <v>246</v>
      </c>
      <c r="B97" s="2" t="s">
        <v>34</v>
      </c>
      <c r="C97" s="692"/>
      <c r="D97" s="711"/>
      <c r="E97" s="711"/>
      <c r="F97" s="711"/>
      <c r="G97" s="711"/>
      <c r="H97" s="711"/>
      <c r="I97" s="711"/>
      <c r="J97" s="711"/>
      <c r="K97" s="712"/>
      <c r="L97" s="557">
        <v>-1071216</v>
      </c>
      <c r="M97" s="692"/>
      <c r="N97" s="711"/>
      <c r="O97" s="712"/>
      <c r="P97" s="567">
        <v>19817850</v>
      </c>
      <c r="Q97" s="226">
        <v>18746634</v>
      </c>
      <c r="S97" s="73"/>
      <c r="T97" s="385"/>
      <c r="U97" s="384"/>
      <c r="V97" s="26"/>
      <c r="W97" s="26"/>
    </row>
    <row r="98" spans="1:23" ht="15.75" outlineLevel="1" thickBot="1" x14ac:dyDescent="0.3">
      <c r="A98" t="s">
        <v>247</v>
      </c>
      <c r="B98" s="2" t="s">
        <v>34</v>
      </c>
      <c r="C98" s="720"/>
      <c r="D98" s="721"/>
      <c r="E98" s="721"/>
      <c r="F98" s="721"/>
      <c r="G98" s="721"/>
      <c r="H98" s="721"/>
      <c r="I98" s="721"/>
      <c r="J98" s="721"/>
      <c r="K98" s="722"/>
      <c r="L98" s="557">
        <v>-1841327.5355669074</v>
      </c>
      <c r="M98" s="720"/>
      <c r="N98" s="721"/>
      <c r="O98" s="722"/>
      <c r="P98" s="567">
        <v>-42317149.460083134</v>
      </c>
      <c r="Q98" s="226">
        <v>-44158476.995650031</v>
      </c>
      <c r="S98" s="73"/>
      <c r="T98" s="385"/>
      <c r="U98" s="384"/>
      <c r="V98" s="26"/>
      <c r="W98" s="26"/>
    </row>
    <row r="99" spans="1:23" ht="15.75" outlineLevel="1" thickTop="1" x14ac:dyDescent="0.25">
      <c r="A99" s="1" t="s">
        <v>37</v>
      </c>
      <c r="B99" s="2"/>
      <c r="C99" s="179">
        <v>-1564647.2095088996</v>
      </c>
      <c r="D99" s="179">
        <v>-1586135.5336208902</v>
      </c>
      <c r="E99" s="179">
        <v>-147150.7467039749</v>
      </c>
      <c r="F99" s="179">
        <v>-975118.62649223581</v>
      </c>
      <c r="G99" s="179">
        <v>-547850.80539369583</v>
      </c>
      <c r="H99" s="179">
        <v>2178717.5541184917</v>
      </c>
      <c r="I99" s="179">
        <v>-84185.435203323141</v>
      </c>
      <c r="J99" s="179">
        <v>-25229.864106355235</v>
      </c>
      <c r="K99" s="179">
        <v>910273.13134397566</v>
      </c>
      <c r="L99" s="228">
        <v>-1841327.5355669074</v>
      </c>
      <c r="M99" s="179">
        <v>-723482.93591411039</v>
      </c>
      <c r="N99" s="179">
        <v>-899281.20208657905</v>
      </c>
      <c r="O99" s="179">
        <v>-31998076.149696931</v>
      </c>
      <c r="P99" s="228">
        <v>-33620840.287697613</v>
      </c>
      <c r="Q99" s="228">
        <v>-35462167.823264509</v>
      </c>
      <c r="S99" s="73"/>
      <c r="T99" s="385"/>
      <c r="U99" s="384"/>
      <c r="V99" s="386"/>
      <c r="W99" s="26"/>
    </row>
    <row r="100" spans="1:23" outlineLevel="1" x14ac:dyDescent="0.25">
      <c r="C100" s="73"/>
      <c r="D100" s="73"/>
      <c r="E100" s="73"/>
      <c r="F100" s="73"/>
      <c r="G100" s="73"/>
      <c r="H100" s="73"/>
      <c r="I100" s="73"/>
      <c r="J100" s="73"/>
      <c r="K100" s="205"/>
      <c r="L100" s="221"/>
      <c r="M100" s="73"/>
      <c r="N100" s="73"/>
      <c r="O100" s="73"/>
      <c r="P100" s="229"/>
      <c r="Q100" s="229"/>
      <c r="S100" s="73"/>
      <c r="T100" s="385"/>
      <c r="U100" s="384"/>
      <c r="V100" s="26"/>
      <c r="W100" s="26"/>
    </row>
    <row r="101" spans="1:23" ht="15.75" outlineLevel="1" thickBot="1" x14ac:dyDescent="0.3">
      <c r="A101" s="43" t="s">
        <v>38</v>
      </c>
      <c r="C101" s="73"/>
      <c r="D101" s="73"/>
      <c r="E101" s="73"/>
      <c r="F101" s="73"/>
      <c r="G101" s="73"/>
      <c r="H101" s="73"/>
      <c r="I101" s="73"/>
      <c r="J101" s="73"/>
      <c r="K101" s="205"/>
      <c r="L101" s="558"/>
      <c r="M101" s="73"/>
      <c r="N101" s="73"/>
      <c r="O101" s="73"/>
      <c r="P101" s="221"/>
      <c r="Q101" s="221"/>
      <c r="S101" s="73"/>
      <c r="T101" s="385"/>
      <c r="U101" s="384"/>
      <c r="V101" s="26"/>
      <c r="W101" s="26"/>
    </row>
    <row r="102" spans="1:23" ht="15.75" outlineLevel="1" thickTop="1" x14ac:dyDescent="0.25">
      <c r="A102" t="s">
        <v>248</v>
      </c>
      <c r="B102" s="47" t="s">
        <v>7</v>
      </c>
      <c r="C102" s="690"/>
      <c r="D102" s="709"/>
      <c r="E102" s="709"/>
      <c r="F102" s="709"/>
      <c r="G102" s="709"/>
      <c r="H102" s="709"/>
      <c r="I102" s="709"/>
      <c r="J102" s="709"/>
      <c r="K102" s="710"/>
      <c r="L102" s="557">
        <v>0</v>
      </c>
      <c r="M102" s="690"/>
      <c r="N102" s="709"/>
      <c r="O102" s="710"/>
      <c r="P102" s="558">
        <v>-160520.19682038866</v>
      </c>
      <c r="Q102" s="221">
        <v>-160520.19682038866</v>
      </c>
      <c r="S102" s="188"/>
      <c r="T102" s="385"/>
      <c r="U102" s="384"/>
      <c r="V102" s="26"/>
      <c r="W102" s="26"/>
    </row>
    <row r="103" spans="1:23" ht="15.75" outlineLevel="1" thickBot="1" x14ac:dyDescent="0.3">
      <c r="A103" s="26" t="s">
        <v>243</v>
      </c>
      <c r="B103" s="561" t="s">
        <v>30</v>
      </c>
      <c r="C103" s="732"/>
      <c r="D103" s="733"/>
      <c r="E103" s="733"/>
      <c r="F103" s="733"/>
      <c r="G103" s="733"/>
      <c r="H103" s="733"/>
      <c r="I103" s="733"/>
      <c r="J103" s="733"/>
      <c r="K103" s="734"/>
      <c r="L103" s="562"/>
      <c r="M103" s="732"/>
      <c r="N103" s="733"/>
      <c r="O103" s="735"/>
      <c r="P103" s="563"/>
      <c r="Q103" s="223"/>
      <c r="S103" s="174"/>
      <c r="T103" s="385"/>
      <c r="U103" s="384"/>
      <c r="V103" s="26"/>
      <c r="W103" s="26"/>
    </row>
    <row r="104" spans="1:23" ht="15.75" outlineLevel="1" thickTop="1" x14ac:dyDescent="0.25">
      <c r="A104" t="s">
        <v>249</v>
      </c>
      <c r="B104" s="2" t="s">
        <v>34</v>
      </c>
      <c r="C104" s="179">
        <v>0</v>
      </c>
      <c r="D104" s="179">
        <v>0</v>
      </c>
      <c r="E104" s="179">
        <v>0</v>
      </c>
      <c r="F104" s="179">
        <v>0</v>
      </c>
      <c r="G104" s="179">
        <v>0</v>
      </c>
      <c r="H104" s="179">
        <v>0</v>
      </c>
      <c r="I104" s="179">
        <v>0</v>
      </c>
      <c r="J104" s="179">
        <v>0</v>
      </c>
      <c r="K104" s="179">
        <v>5753667.4432995021</v>
      </c>
      <c r="L104" s="228">
        <v>5753667.4432995021</v>
      </c>
      <c r="M104" s="235">
        <v>0</v>
      </c>
      <c r="N104" s="235">
        <v>0</v>
      </c>
      <c r="O104" s="235">
        <v>-4767501.1444190219</v>
      </c>
      <c r="P104" s="228">
        <v>-4767501.1444190219</v>
      </c>
      <c r="Q104" s="228">
        <v>986166.29888048023</v>
      </c>
      <c r="S104" s="73"/>
      <c r="T104" s="385"/>
      <c r="U104" s="384"/>
      <c r="V104" s="26"/>
      <c r="W104" s="26"/>
    </row>
    <row r="105" spans="1:23" outlineLevel="1" x14ac:dyDescent="0.25">
      <c r="A105" s="63" t="s">
        <v>42</v>
      </c>
      <c r="B105" s="2" t="s">
        <v>34</v>
      </c>
      <c r="C105" s="179">
        <v>0</v>
      </c>
      <c r="D105" s="179">
        <v>0</v>
      </c>
      <c r="E105" s="179">
        <v>0</v>
      </c>
      <c r="F105" s="179">
        <v>0</v>
      </c>
      <c r="G105" s="179">
        <v>0</v>
      </c>
      <c r="H105" s="179">
        <v>0</v>
      </c>
      <c r="I105" s="179">
        <v>0</v>
      </c>
      <c r="J105" s="179">
        <v>0</v>
      </c>
      <c r="K105" s="179">
        <v>-2351837.1710410146</v>
      </c>
      <c r="L105" s="226">
        <v>-2351837.1710410146</v>
      </c>
      <c r="M105" s="179">
        <v>0</v>
      </c>
      <c r="N105" s="179">
        <v>0</v>
      </c>
      <c r="O105" s="179">
        <v>-896037.02716574457</v>
      </c>
      <c r="P105" s="230">
        <v>-896037.02716574457</v>
      </c>
      <c r="Q105" s="230">
        <v>-3247874.1982067591</v>
      </c>
      <c r="S105" s="73"/>
      <c r="T105" s="385"/>
      <c r="U105" s="384"/>
      <c r="V105" s="26"/>
      <c r="W105" s="26"/>
    </row>
    <row r="106" spans="1:23" outlineLevel="1" x14ac:dyDescent="0.25">
      <c r="B106" s="2" t="s">
        <v>34</v>
      </c>
      <c r="C106" s="177">
        <v>0</v>
      </c>
      <c r="D106" s="177">
        <v>0</v>
      </c>
      <c r="E106" s="177">
        <v>0</v>
      </c>
      <c r="F106" s="177">
        <v>0</v>
      </c>
      <c r="G106" s="177">
        <v>0</v>
      </c>
      <c r="H106" s="177">
        <v>0</v>
      </c>
      <c r="I106" s="177">
        <v>0</v>
      </c>
      <c r="J106" s="177">
        <v>0</v>
      </c>
      <c r="K106" s="177">
        <v>3401830.2722584875</v>
      </c>
      <c r="L106" s="228">
        <v>3401830.2722584875</v>
      </c>
      <c r="M106" s="177">
        <v>0</v>
      </c>
      <c r="N106" s="177">
        <v>0</v>
      </c>
      <c r="O106" s="177">
        <v>-5663538.1715847664</v>
      </c>
      <c r="P106" s="228">
        <v>-5663538.1715847664</v>
      </c>
      <c r="Q106" s="228">
        <v>-2261707.8993262788</v>
      </c>
      <c r="S106" s="73"/>
      <c r="T106" s="385"/>
      <c r="U106" s="384"/>
      <c r="V106" s="26"/>
      <c r="W106" s="26"/>
    </row>
    <row r="107" spans="1:23" outlineLevel="1" x14ac:dyDescent="0.25">
      <c r="A107" s="7" t="s">
        <v>250</v>
      </c>
      <c r="B107" s="2"/>
      <c r="C107" s="179"/>
      <c r="D107" s="179"/>
      <c r="E107" s="179"/>
      <c r="F107" s="179"/>
      <c r="G107" s="179"/>
      <c r="H107" s="179"/>
      <c r="I107" s="179"/>
      <c r="J107" s="179"/>
      <c r="K107" s="179"/>
      <c r="L107" s="226"/>
      <c r="M107" s="179"/>
      <c r="N107" s="179"/>
      <c r="O107" s="179"/>
      <c r="P107" s="226"/>
      <c r="Q107" s="226">
        <v>0</v>
      </c>
      <c r="S107" s="73"/>
      <c r="T107" s="385"/>
      <c r="U107" s="384"/>
      <c r="V107" s="26"/>
      <c r="W107" s="26"/>
    </row>
    <row r="108" spans="1:23" outlineLevel="1" x14ac:dyDescent="0.25">
      <c r="A108" s="1" t="s">
        <v>43</v>
      </c>
      <c r="B108" s="2" t="s">
        <v>34</v>
      </c>
      <c r="C108" s="177">
        <v>0</v>
      </c>
      <c r="D108" s="177">
        <v>0</v>
      </c>
      <c r="E108" s="177">
        <v>0</v>
      </c>
      <c r="F108" s="177">
        <v>0</v>
      </c>
      <c r="G108" s="177">
        <v>0</v>
      </c>
      <c r="H108" s="177">
        <v>0</v>
      </c>
      <c r="I108" s="177">
        <v>0</v>
      </c>
      <c r="J108" s="177">
        <v>0</v>
      </c>
      <c r="K108" s="177">
        <v>3401830.2722584903</v>
      </c>
      <c r="L108" s="228">
        <v>3401830.2722584875</v>
      </c>
      <c r="M108" s="177">
        <v>0</v>
      </c>
      <c r="N108" s="177">
        <v>0</v>
      </c>
      <c r="O108" s="177">
        <v>-5663538.1715847664</v>
      </c>
      <c r="P108" s="228">
        <v>-5663538.1715847664</v>
      </c>
      <c r="Q108" s="228">
        <v>-2261707.8993262788</v>
      </c>
      <c r="R108" s="167"/>
      <c r="S108" s="73"/>
      <c r="T108" s="385"/>
      <c r="U108" s="384"/>
      <c r="V108" s="386"/>
      <c r="W108" s="26"/>
    </row>
    <row r="109" spans="1:23" outlineLevel="1" x14ac:dyDescent="0.25">
      <c r="C109" s="73">
        <v>0</v>
      </c>
      <c r="D109" s="73">
        <v>0</v>
      </c>
      <c r="E109" s="73">
        <v>0</v>
      </c>
      <c r="F109" s="73">
        <v>0</v>
      </c>
      <c r="G109" s="73">
        <v>0</v>
      </c>
      <c r="H109" s="73">
        <v>0</v>
      </c>
      <c r="I109" s="73">
        <v>0</v>
      </c>
      <c r="J109" s="73">
        <v>0</v>
      </c>
      <c r="K109" s="73">
        <v>0</v>
      </c>
      <c r="L109" s="221"/>
      <c r="M109" s="73"/>
      <c r="N109" s="73"/>
      <c r="O109" s="73"/>
      <c r="P109" s="229"/>
      <c r="Q109" s="229"/>
      <c r="R109" s="167"/>
      <c r="S109" s="73"/>
      <c r="T109" s="385"/>
      <c r="U109" s="384"/>
      <c r="V109" s="26"/>
      <c r="W109" s="26"/>
    </row>
    <row r="110" spans="1:23" outlineLevel="1" x14ac:dyDescent="0.25">
      <c r="A110" t="s">
        <v>251</v>
      </c>
      <c r="B110" s="2" t="s">
        <v>34</v>
      </c>
      <c r="C110" s="177">
        <v>-1564647.2095088996</v>
      </c>
      <c r="D110" s="177">
        <v>-1586135.5336208902</v>
      </c>
      <c r="E110" s="177">
        <v>-147150.7467039749</v>
      </c>
      <c r="F110" s="177">
        <v>-975118.62649223581</v>
      </c>
      <c r="G110" s="177">
        <v>-547850.80539369583</v>
      </c>
      <c r="H110" s="177">
        <v>2178717.5541184917</v>
      </c>
      <c r="I110" s="177">
        <v>-84185.435203323141</v>
      </c>
      <c r="J110" s="177">
        <v>-25229.864106355235</v>
      </c>
      <c r="K110" s="177">
        <v>4312103.4036024511</v>
      </c>
      <c r="L110" s="228">
        <v>1560502.7366915802</v>
      </c>
      <c r="M110" s="177">
        <v>-723482.93591411039</v>
      </c>
      <c r="N110" s="177">
        <v>-899281.20208657905</v>
      </c>
      <c r="O110" s="177">
        <v>-37661614.321281701</v>
      </c>
      <c r="P110" s="228">
        <v>-39284378.459282383</v>
      </c>
      <c r="Q110" s="228">
        <v>-37723875.722590789</v>
      </c>
      <c r="R110" s="167"/>
      <c r="S110" s="73"/>
      <c r="T110" s="385"/>
      <c r="U110" s="387"/>
      <c r="V110" s="26"/>
      <c r="W110" s="26"/>
    </row>
    <row r="111" spans="1:23" x14ac:dyDescent="0.25">
      <c r="A111" t="s">
        <v>252</v>
      </c>
      <c r="B111" s="2"/>
      <c r="C111" s="182"/>
      <c r="D111" s="182"/>
      <c r="E111" s="182"/>
      <c r="F111" s="182"/>
      <c r="G111" s="182"/>
      <c r="H111" s="182"/>
      <c r="I111" s="182"/>
      <c r="J111" s="182"/>
      <c r="K111" s="182"/>
      <c r="L111" s="295">
        <v>0.95344399999999996</v>
      </c>
      <c r="M111" s="182"/>
      <c r="N111" s="182"/>
      <c r="O111" s="182"/>
      <c r="P111" s="232">
        <v>0.95344399999999996</v>
      </c>
      <c r="Q111" s="232">
        <v>0.95344399999999996</v>
      </c>
      <c r="R111" s="167"/>
      <c r="S111" s="73"/>
      <c r="T111" s="385"/>
      <c r="U111" s="384"/>
      <c r="V111" s="26"/>
      <c r="W111" s="26"/>
    </row>
    <row r="112" spans="1:23" ht="15.75" thickBot="1" x14ac:dyDescent="0.3">
      <c r="A112" t="s">
        <v>253</v>
      </c>
      <c r="B112" s="2" t="s">
        <v>34</v>
      </c>
      <c r="C112" s="233">
        <v>-1641047.8323938251</v>
      </c>
      <c r="D112" s="233">
        <v>-1663585.4162603058</v>
      </c>
      <c r="E112" s="233">
        <v>-154336.01418014616</v>
      </c>
      <c r="F112" s="233">
        <v>-1022732.9832609333</v>
      </c>
      <c r="G112" s="233">
        <v>-574601.9749389533</v>
      </c>
      <c r="H112" s="233">
        <v>2285102.8000789685</v>
      </c>
      <c r="I112" s="233">
        <v>-88296.150799966417</v>
      </c>
      <c r="J112" s="233">
        <v>-26461.820627489127</v>
      </c>
      <c r="K112" s="233">
        <v>4522660.38026613</v>
      </c>
      <c r="L112" s="234">
        <v>1636700.9878834838</v>
      </c>
      <c r="M112" s="233">
        <v>-758810.09887744859</v>
      </c>
      <c r="N112" s="233">
        <v>-943192.47075505182</v>
      </c>
      <c r="O112" s="233">
        <v>-39500604.462644584</v>
      </c>
      <c r="P112" s="234">
        <v>-41202607.032277077</v>
      </c>
      <c r="Q112" s="234">
        <v>-39565906.044393577</v>
      </c>
      <c r="R112" s="167"/>
      <c r="S112" s="73"/>
      <c r="T112" s="385"/>
      <c r="U112" s="384"/>
      <c r="V112" s="26"/>
      <c r="W112" s="26"/>
    </row>
    <row r="113" spans="3:23" ht="15.75" thickTop="1" x14ac:dyDescent="0.25">
      <c r="C113" s="73">
        <f t="shared" ref="C113:J113" si="0">+C75-C38</f>
        <v>0</v>
      </c>
      <c r="D113" s="73">
        <f t="shared" si="0"/>
        <v>0</v>
      </c>
      <c r="E113" s="73">
        <f t="shared" si="0"/>
        <v>0</v>
      </c>
      <c r="F113" s="73">
        <f t="shared" si="0"/>
        <v>0</v>
      </c>
      <c r="G113" s="73">
        <f t="shared" si="0"/>
        <v>0</v>
      </c>
      <c r="H113" s="73">
        <f t="shared" si="0"/>
        <v>0</v>
      </c>
      <c r="I113" s="73">
        <f t="shared" si="0"/>
        <v>0</v>
      </c>
      <c r="J113" s="73">
        <f t="shared" si="0"/>
        <v>0</v>
      </c>
      <c r="K113" s="73"/>
      <c r="L113" s="73"/>
      <c r="M113" s="73"/>
      <c r="N113" s="73"/>
      <c r="O113" s="73"/>
      <c r="P113" s="73"/>
      <c r="Q113" s="73"/>
      <c r="R113" s="167"/>
      <c r="S113" s="73"/>
      <c r="T113" s="388"/>
      <c r="U113" s="167"/>
      <c r="V113" s="26"/>
      <c r="W113" s="26"/>
    </row>
    <row r="114" spans="3:23" x14ac:dyDescent="0.25">
      <c r="C114" s="73"/>
      <c r="D114" s="73"/>
      <c r="E114" s="73"/>
      <c r="F114" s="73"/>
      <c r="G114" s="73"/>
      <c r="H114" s="73"/>
      <c r="I114" s="73"/>
      <c r="J114" s="73"/>
      <c r="K114" s="73"/>
      <c r="L114" s="73"/>
      <c r="M114" s="73"/>
      <c r="N114" s="73"/>
      <c r="O114" s="73"/>
      <c r="P114" s="73"/>
      <c r="Q114" s="73"/>
      <c r="R114" s="167"/>
      <c r="S114" s="73"/>
      <c r="T114" s="73"/>
      <c r="U114" s="73"/>
    </row>
    <row r="115" spans="3:23" x14ac:dyDescent="0.25">
      <c r="C115" s="73"/>
      <c r="D115" s="73"/>
      <c r="E115" s="73"/>
      <c r="F115" s="73"/>
      <c r="G115" s="73"/>
      <c r="H115" s="73"/>
      <c r="I115" s="73"/>
      <c r="J115" s="73"/>
      <c r="K115" s="73"/>
      <c r="L115" s="73"/>
      <c r="M115" s="73"/>
      <c r="N115" s="73"/>
      <c r="O115" s="73"/>
      <c r="P115" s="73"/>
      <c r="Q115" s="73"/>
      <c r="R115" s="167"/>
      <c r="S115" s="73"/>
      <c r="T115" s="73"/>
      <c r="U115" s="73"/>
    </row>
    <row r="116" spans="3:23" x14ac:dyDescent="0.25">
      <c r="C116" s="73"/>
      <c r="D116" s="73"/>
      <c r="E116" s="73"/>
      <c r="F116" s="73"/>
      <c r="G116" s="73"/>
      <c r="H116" s="73"/>
      <c r="I116" s="73"/>
      <c r="J116" s="73"/>
      <c r="K116" s="73"/>
      <c r="L116" s="73"/>
      <c r="M116" s="73"/>
      <c r="N116" s="73"/>
      <c r="O116" s="73"/>
      <c r="P116" s="73"/>
      <c r="Q116" s="73"/>
      <c r="R116" s="167"/>
      <c r="S116" s="73"/>
      <c r="T116" s="73"/>
      <c r="U116" s="73"/>
    </row>
    <row r="117" spans="3:23" x14ac:dyDescent="0.25">
      <c r="C117" s="73"/>
      <c r="D117" s="73"/>
      <c r="E117" s="73"/>
      <c r="F117" s="73"/>
      <c r="G117" s="73"/>
      <c r="H117" s="73"/>
      <c r="I117" s="73"/>
      <c r="J117" s="73"/>
      <c r="K117" s="73"/>
      <c r="L117" s="73"/>
      <c r="M117" s="73"/>
      <c r="N117" s="73"/>
      <c r="O117" s="73"/>
      <c r="P117" s="73"/>
      <c r="Q117" s="73"/>
      <c r="R117" s="167"/>
      <c r="S117" s="73"/>
      <c r="T117" s="73"/>
      <c r="U117" s="73"/>
    </row>
    <row r="118" spans="3:23" x14ac:dyDescent="0.25">
      <c r="C118" s="73"/>
      <c r="D118" s="73"/>
      <c r="E118" s="73"/>
      <c r="F118" s="73"/>
      <c r="G118" s="73"/>
      <c r="H118" s="73"/>
      <c r="I118" s="73"/>
      <c r="J118" s="73"/>
      <c r="K118" s="73"/>
      <c r="L118" s="73"/>
      <c r="M118" s="73"/>
      <c r="N118" s="73"/>
      <c r="O118" s="73"/>
      <c r="P118" s="73"/>
      <c r="Q118" s="73"/>
      <c r="R118" s="167"/>
      <c r="S118" s="73"/>
      <c r="T118" s="73"/>
      <c r="U118" s="73"/>
    </row>
    <row r="119" spans="3:23" x14ac:dyDescent="0.25">
      <c r="C119" s="73"/>
      <c r="D119" s="73"/>
      <c r="E119" s="73"/>
      <c r="F119" s="73"/>
      <c r="G119" s="73"/>
      <c r="H119" s="73"/>
      <c r="I119" s="73"/>
      <c r="J119" s="73"/>
      <c r="K119" s="73"/>
      <c r="L119" s="73"/>
      <c r="M119" s="73"/>
      <c r="N119" s="73"/>
      <c r="O119" s="73"/>
      <c r="P119" s="73"/>
      <c r="Q119" s="73"/>
      <c r="R119" s="167"/>
      <c r="S119" s="73"/>
      <c r="T119" s="73"/>
      <c r="U119" s="73"/>
    </row>
    <row r="120" spans="3:23" x14ac:dyDescent="0.25">
      <c r="C120" s="73"/>
      <c r="D120" s="73"/>
      <c r="E120" s="73"/>
      <c r="F120" s="73"/>
      <c r="G120" s="73"/>
      <c r="H120" s="73"/>
      <c r="I120" s="73"/>
      <c r="J120" s="73"/>
      <c r="K120" s="73"/>
      <c r="L120" s="73"/>
      <c r="M120" s="73"/>
      <c r="N120" s="73"/>
      <c r="O120" s="73"/>
      <c r="P120" s="73"/>
      <c r="Q120" s="73"/>
      <c r="R120" s="167"/>
      <c r="S120" s="73"/>
      <c r="T120" s="73"/>
      <c r="U120" s="73"/>
    </row>
    <row r="121" spans="3:23" x14ac:dyDescent="0.25">
      <c r="C121" s="73"/>
      <c r="D121" s="73"/>
      <c r="E121" s="73"/>
      <c r="F121" s="73"/>
      <c r="G121" s="73"/>
      <c r="H121" s="73"/>
      <c r="I121" s="73"/>
      <c r="J121" s="73"/>
      <c r="K121" s="73"/>
      <c r="L121" s="73"/>
      <c r="M121" s="73"/>
      <c r="N121" s="73"/>
      <c r="O121" s="73"/>
      <c r="P121" s="73"/>
      <c r="Q121" s="73"/>
      <c r="R121" s="167"/>
      <c r="S121" s="73"/>
      <c r="T121" s="73"/>
      <c r="U121" s="73"/>
    </row>
    <row r="122" spans="3:23" x14ac:dyDescent="0.25">
      <c r="C122" s="73"/>
      <c r="D122" s="73"/>
      <c r="E122" s="73"/>
      <c r="F122" s="73"/>
      <c r="G122" s="73"/>
      <c r="H122" s="73"/>
      <c r="I122" s="73"/>
      <c r="J122" s="73"/>
      <c r="K122" s="73"/>
      <c r="L122" s="73"/>
      <c r="M122" s="73"/>
      <c r="N122" s="73"/>
      <c r="O122" s="73"/>
      <c r="P122" s="73"/>
      <c r="Q122" s="73"/>
      <c r="R122" s="167"/>
      <c r="S122" s="73"/>
      <c r="T122" s="73"/>
      <c r="U122" s="73"/>
    </row>
    <row r="123" spans="3:23" x14ac:dyDescent="0.25">
      <c r="C123" s="73"/>
      <c r="D123" s="73"/>
      <c r="E123" s="73"/>
      <c r="F123" s="73"/>
      <c r="G123" s="73"/>
      <c r="H123" s="73"/>
      <c r="I123" s="73"/>
      <c r="J123" s="73"/>
      <c r="K123" s="73"/>
      <c r="L123" s="73"/>
      <c r="M123" s="73"/>
      <c r="N123" s="73"/>
      <c r="O123" s="73"/>
      <c r="P123" s="73"/>
      <c r="Q123" s="73"/>
      <c r="R123" s="167"/>
      <c r="S123" s="73"/>
      <c r="T123" s="73"/>
      <c r="U123" s="73"/>
    </row>
    <row r="124" spans="3:23" x14ac:dyDescent="0.25">
      <c r="C124" s="73"/>
      <c r="D124" s="73"/>
      <c r="E124" s="73"/>
      <c r="F124" s="73"/>
      <c r="G124" s="73"/>
      <c r="H124" s="73"/>
      <c r="I124" s="73"/>
      <c r="J124" s="73"/>
      <c r="K124" s="73"/>
      <c r="L124" s="73"/>
      <c r="M124" s="73"/>
      <c r="N124" s="73"/>
      <c r="O124" s="73"/>
      <c r="P124" s="73"/>
      <c r="Q124" s="73"/>
      <c r="R124" s="167"/>
      <c r="S124" s="73"/>
      <c r="T124" s="73"/>
      <c r="U124" s="73"/>
    </row>
    <row r="125" spans="3:23" x14ac:dyDescent="0.25">
      <c r="C125" s="73"/>
      <c r="D125" s="73"/>
      <c r="E125" s="73"/>
      <c r="F125" s="73"/>
      <c r="G125" s="73"/>
      <c r="H125" s="73"/>
      <c r="I125" s="73"/>
      <c r="J125" s="73"/>
      <c r="K125" s="73"/>
      <c r="L125" s="73"/>
      <c r="M125" s="73"/>
      <c r="N125" s="73"/>
      <c r="O125" s="73"/>
      <c r="P125" s="73"/>
      <c r="Q125" s="73"/>
      <c r="R125" s="167"/>
      <c r="S125" s="73"/>
      <c r="T125" s="73"/>
      <c r="U125" s="73"/>
    </row>
    <row r="126" spans="3:23" x14ac:dyDescent="0.25">
      <c r="C126" s="73"/>
      <c r="D126" s="73"/>
      <c r="E126" s="73"/>
      <c r="F126" s="73"/>
      <c r="G126" s="73"/>
      <c r="H126" s="73"/>
      <c r="I126" s="73"/>
      <c r="J126" s="73"/>
      <c r="K126" s="73"/>
      <c r="L126" s="73"/>
      <c r="M126" s="73"/>
      <c r="N126" s="73"/>
      <c r="O126" s="73"/>
      <c r="P126" s="73"/>
      <c r="Q126" s="73"/>
      <c r="R126" s="167"/>
      <c r="S126" s="73"/>
      <c r="T126" s="73"/>
      <c r="U126" s="73"/>
    </row>
    <row r="127" spans="3:23" x14ac:dyDescent="0.25">
      <c r="C127" s="73"/>
      <c r="D127" s="73"/>
      <c r="E127" s="73"/>
      <c r="F127" s="73"/>
      <c r="G127" s="73"/>
      <c r="H127" s="73"/>
      <c r="I127" s="73"/>
      <c r="J127" s="73"/>
      <c r="K127" s="73"/>
      <c r="L127" s="73"/>
      <c r="M127" s="73"/>
      <c r="N127" s="73"/>
      <c r="O127" s="73"/>
      <c r="P127" s="73"/>
      <c r="Q127" s="73"/>
      <c r="R127" s="167"/>
      <c r="S127" s="73"/>
      <c r="T127" s="73"/>
      <c r="U127" s="73"/>
    </row>
    <row r="128" spans="3:23" x14ac:dyDescent="0.25">
      <c r="C128" s="73"/>
      <c r="D128" s="73"/>
      <c r="E128" s="73"/>
      <c r="F128" s="73"/>
      <c r="G128" s="73"/>
      <c r="H128" s="73"/>
      <c r="I128" s="73"/>
      <c r="J128" s="73"/>
      <c r="K128" s="73"/>
      <c r="L128" s="73"/>
      <c r="M128" s="73"/>
      <c r="N128" s="73"/>
      <c r="O128" s="73"/>
      <c r="P128" s="73"/>
      <c r="Q128" s="73"/>
      <c r="R128" s="167"/>
      <c r="S128" s="73"/>
      <c r="T128" s="73"/>
      <c r="U128" s="73"/>
    </row>
    <row r="129" spans="3:21" x14ac:dyDescent="0.25">
      <c r="C129" s="73"/>
      <c r="D129" s="73"/>
      <c r="E129" s="73"/>
      <c r="F129" s="73"/>
      <c r="G129" s="73"/>
      <c r="H129" s="73"/>
      <c r="I129" s="73"/>
      <c r="J129" s="73"/>
      <c r="K129" s="73"/>
      <c r="L129" s="73"/>
      <c r="M129" s="73"/>
      <c r="N129" s="73"/>
      <c r="O129" s="73"/>
      <c r="P129" s="73"/>
      <c r="Q129" s="73"/>
      <c r="R129" s="167"/>
      <c r="S129" s="73"/>
      <c r="T129" s="73"/>
      <c r="U129" s="73"/>
    </row>
    <row r="130" spans="3:21" x14ac:dyDescent="0.25">
      <c r="C130" s="73"/>
      <c r="D130" s="73"/>
      <c r="E130" s="73"/>
      <c r="F130" s="73"/>
      <c r="G130" s="73"/>
      <c r="H130" s="73"/>
      <c r="I130" s="73"/>
      <c r="J130" s="73"/>
      <c r="K130" s="73"/>
      <c r="L130" s="73"/>
      <c r="M130" s="73"/>
      <c r="N130" s="73"/>
      <c r="O130" s="73"/>
      <c r="P130" s="73"/>
      <c r="Q130" s="73"/>
      <c r="R130" s="167"/>
      <c r="S130" s="73"/>
      <c r="T130" s="73"/>
      <c r="U130" s="73"/>
    </row>
    <row r="131" spans="3:21" x14ac:dyDescent="0.25">
      <c r="C131" s="73"/>
      <c r="D131" s="73"/>
      <c r="E131" s="73"/>
      <c r="F131" s="73"/>
      <c r="G131" s="73"/>
      <c r="H131" s="73"/>
      <c r="I131" s="73"/>
      <c r="J131" s="73"/>
      <c r="K131" s="73"/>
      <c r="L131" s="73"/>
      <c r="M131" s="73"/>
      <c r="N131" s="73"/>
      <c r="O131" s="73"/>
      <c r="P131" s="73"/>
      <c r="Q131" s="73"/>
      <c r="R131" s="167"/>
      <c r="S131" s="73"/>
      <c r="T131" s="73"/>
      <c r="U131" s="73"/>
    </row>
    <row r="132" spans="3:21" x14ac:dyDescent="0.25">
      <c r="C132" s="73"/>
      <c r="D132" s="73"/>
      <c r="E132" s="73"/>
      <c r="F132" s="73"/>
      <c r="G132" s="73"/>
      <c r="H132" s="73"/>
      <c r="I132" s="73"/>
      <c r="J132" s="73"/>
      <c r="K132" s="73"/>
      <c r="L132" s="73"/>
      <c r="M132" s="73"/>
      <c r="N132" s="73"/>
      <c r="O132" s="73"/>
      <c r="P132" s="73"/>
      <c r="Q132" s="73"/>
      <c r="R132" s="167"/>
      <c r="S132" s="73"/>
      <c r="T132" s="73"/>
      <c r="U132" s="73"/>
    </row>
    <row r="133" spans="3:21" x14ac:dyDescent="0.25">
      <c r="C133" s="73"/>
      <c r="D133" s="73"/>
      <c r="E133" s="73"/>
      <c r="F133" s="73"/>
      <c r="G133" s="73"/>
      <c r="H133" s="73"/>
      <c r="I133" s="73"/>
      <c r="J133" s="73"/>
      <c r="K133" s="73"/>
      <c r="L133" s="73"/>
      <c r="M133" s="73"/>
      <c r="N133" s="73"/>
      <c r="O133" s="73"/>
      <c r="P133" s="73"/>
      <c r="Q133" s="73"/>
      <c r="R133" s="167"/>
      <c r="S133" s="73"/>
      <c r="T133" s="73"/>
      <c r="U133" s="73"/>
    </row>
    <row r="134" spans="3:21" x14ac:dyDescent="0.25">
      <c r="C134" s="73"/>
      <c r="D134" s="73"/>
      <c r="E134" s="73"/>
      <c r="F134" s="73"/>
      <c r="G134" s="73"/>
      <c r="H134" s="73"/>
      <c r="I134" s="73"/>
      <c r="J134" s="73"/>
      <c r="K134" s="73"/>
      <c r="L134" s="73"/>
      <c r="M134" s="73"/>
      <c r="N134" s="73"/>
      <c r="O134" s="73"/>
      <c r="P134" s="73"/>
      <c r="Q134" s="73"/>
      <c r="R134" s="167"/>
      <c r="S134" s="73"/>
      <c r="T134" s="73"/>
      <c r="U134" s="73"/>
    </row>
    <row r="135" spans="3:21" x14ac:dyDescent="0.25">
      <c r="C135" s="73"/>
      <c r="D135" s="73"/>
      <c r="E135" s="73"/>
      <c r="F135" s="73"/>
      <c r="G135" s="73"/>
      <c r="H135" s="73"/>
      <c r="I135" s="73"/>
      <c r="J135" s="73"/>
      <c r="K135" s="73"/>
      <c r="L135" s="73"/>
      <c r="M135" s="73"/>
      <c r="N135" s="73"/>
      <c r="O135" s="73"/>
      <c r="P135" s="73"/>
      <c r="Q135" s="73"/>
      <c r="R135" s="167"/>
      <c r="S135" s="73"/>
      <c r="T135" s="73"/>
      <c r="U135" s="73"/>
    </row>
    <row r="136" spans="3:21" x14ac:dyDescent="0.25">
      <c r="C136" s="73"/>
      <c r="D136" s="73"/>
      <c r="E136" s="73"/>
      <c r="F136" s="73"/>
      <c r="G136" s="73"/>
      <c r="H136" s="73"/>
      <c r="I136" s="73"/>
      <c r="J136" s="73"/>
      <c r="K136" s="73"/>
      <c r="L136" s="73"/>
      <c r="M136" s="73"/>
      <c r="N136" s="73"/>
      <c r="O136" s="73"/>
      <c r="P136" s="73"/>
      <c r="Q136" s="73"/>
      <c r="R136" s="167"/>
      <c r="S136" s="73"/>
      <c r="T136" s="73"/>
      <c r="U136" s="73"/>
    </row>
    <row r="137" spans="3:21" x14ac:dyDescent="0.25">
      <c r="C137" s="73"/>
      <c r="D137" s="73"/>
      <c r="E137" s="73"/>
      <c r="F137" s="73"/>
      <c r="G137" s="73"/>
      <c r="H137" s="73"/>
      <c r="I137" s="73"/>
      <c r="J137" s="73"/>
      <c r="K137" s="73"/>
      <c r="L137" s="73"/>
      <c r="M137" s="73"/>
      <c r="N137" s="73"/>
      <c r="O137" s="73"/>
      <c r="P137" s="73"/>
      <c r="Q137" s="73"/>
      <c r="R137" s="167"/>
      <c r="S137" s="73"/>
      <c r="T137" s="73"/>
      <c r="U137" s="73"/>
    </row>
    <row r="138" spans="3:21" x14ac:dyDescent="0.25">
      <c r="C138" s="73"/>
      <c r="D138" s="73"/>
      <c r="E138" s="73"/>
      <c r="F138" s="73"/>
      <c r="G138" s="73"/>
      <c r="H138" s="73"/>
      <c r="I138" s="73"/>
      <c r="J138" s="73"/>
      <c r="K138" s="73"/>
      <c r="L138" s="73"/>
      <c r="M138" s="73"/>
      <c r="N138" s="73"/>
      <c r="O138" s="73"/>
      <c r="P138" s="73"/>
      <c r="Q138" s="73"/>
      <c r="R138" s="167"/>
      <c r="S138" s="73"/>
      <c r="T138" s="73"/>
      <c r="U138" s="73"/>
    </row>
    <row r="139" spans="3:21" x14ac:dyDescent="0.25">
      <c r="C139" s="73"/>
      <c r="D139" s="73"/>
      <c r="E139" s="73"/>
      <c r="F139" s="73"/>
      <c r="G139" s="73"/>
      <c r="H139" s="73"/>
      <c r="I139" s="73"/>
      <c r="J139" s="73"/>
      <c r="K139" s="73"/>
      <c r="L139" s="73"/>
      <c r="M139" s="73"/>
      <c r="N139" s="73"/>
      <c r="O139" s="73"/>
      <c r="P139" s="73"/>
      <c r="Q139" s="73"/>
      <c r="R139" s="167"/>
      <c r="S139" s="73"/>
      <c r="T139" s="73"/>
      <c r="U139" s="73"/>
    </row>
    <row r="140" spans="3:21" x14ac:dyDescent="0.25">
      <c r="C140" s="73"/>
      <c r="D140" s="73"/>
      <c r="E140" s="73"/>
      <c r="F140" s="73"/>
      <c r="G140" s="73"/>
      <c r="H140" s="73"/>
      <c r="I140" s="73"/>
      <c r="J140" s="73"/>
      <c r="K140" s="73"/>
      <c r="L140" s="73"/>
      <c r="M140" s="73"/>
      <c r="N140" s="73"/>
      <c r="O140" s="73"/>
      <c r="P140" s="73"/>
      <c r="Q140" s="73"/>
      <c r="R140" s="167"/>
      <c r="S140" s="73"/>
      <c r="T140" s="73"/>
      <c r="U140" s="73"/>
    </row>
    <row r="141" spans="3:21" x14ac:dyDescent="0.25">
      <c r="C141" s="73"/>
      <c r="D141" s="73"/>
      <c r="E141" s="73"/>
      <c r="F141" s="73"/>
      <c r="G141" s="73"/>
      <c r="H141" s="73"/>
      <c r="I141" s="73"/>
      <c r="J141" s="73"/>
      <c r="K141" s="73"/>
      <c r="L141" s="73"/>
      <c r="M141" s="73"/>
      <c r="N141" s="73"/>
      <c r="O141" s="73"/>
      <c r="P141" s="73"/>
      <c r="Q141" s="73"/>
      <c r="R141" s="167"/>
      <c r="S141" s="73"/>
      <c r="T141" s="73"/>
      <c r="U141" s="73"/>
    </row>
    <row r="142" spans="3:21" x14ac:dyDescent="0.25">
      <c r="C142" s="73"/>
      <c r="D142" s="73"/>
      <c r="E142" s="73"/>
      <c r="F142" s="73"/>
      <c r="G142" s="73"/>
      <c r="H142" s="73"/>
      <c r="I142" s="73"/>
      <c r="J142" s="73"/>
      <c r="K142" s="73"/>
      <c r="L142" s="73"/>
      <c r="M142" s="73"/>
      <c r="N142" s="73"/>
      <c r="O142" s="73"/>
      <c r="P142" s="73"/>
      <c r="Q142" s="73"/>
      <c r="R142" s="167"/>
      <c r="S142" s="73"/>
      <c r="T142" s="73"/>
      <c r="U142" s="73"/>
    </row>
    <row r="143" spans="3:21" x14ac:dyDescent="0.25">
      <c r="C143" s="73"/>
      <c r="D143" s="73"/>
      <c r="E143" s="73"/>
      <c r="F143" s="73"/>
      <c r="G143" s="73"/>
      <c r="H143" s="73"/>
      <c r="I143" s="73"/>
      <c r="J143" s="73"/>
      <c r="K143" s="73"/>
      <c r="L143" s="73"/>
      <c r="M143" s="73"/>
      <c r="N143" s="73"/>
      <c r="O143" s="73"/>
      <c r="P143" s="73"/>
      <c r="Q143" s="73"/>
      <c r="R143" s="167"/>
      <c r="S143" s="73"/>
      <c r="T143" s="73"/>
      <c r="U143" s="73"/>
    </row>
    <row r="144" spans="3:21" x14ac:dyDescent="0.25">
      <c r="C144" s="73"/>
      <c r="D144" s="73"/>
      <c r="E144" s="73"/>
      <c r="F144" s="73"/>
      <c r="G144" s="73"/>
      <c r="H144" s="73"/>
      <c r="I144" s="73"/>
      <c r="J144" s="73"/>
      <c r="K144" s="73"/>
      <c r="L144" s="73"/>
      <c r="M144" s="73"/>
      <c r="N144" s="73"/>
      <c r="O144" s="73"/>
      <c r="P144" s="73"/>
      <c r="Q144" s="73"/>
      <c r="R144" s="167"/>
      <c r="S144" s="73"/>
      <c r="T144" s="73"/>
      <c r="U144" s="73"/>
    </row>
    <row r="145" spans="3:21" x14ac:dyDescent="0.25">
      <c r="C145" s="73"/>
      <c r="D145" s="73"/>
      <c r="E145" s="73"/>
      <c r="F145" s="73"/>
      <c r="G145" s="73"/>
      <c r="H145" s="73"/>
      <c r="I145" s="73"/>
      <c r="J145" s="73"/>
      <c r="K145" s="73"/>
      <c r="L145" s="73"/>
      <c r="M145" s="73"/>
      <c r="N145" s="73"/>
      <c r="O145" s="73"/>
      <c r="P145" s="73"/>
      <c r="Q145" s="73"/>
      <c r="R145" s="167"/>
      <c r="S145" s="73"/>
      <c r="T145" s="73"/>
      <c r="U145" s="73"/>
    </row>
    <row r="146" spans="3:21" x14ac:dyDescent="0.25">
      <c r="C146" s="73"/>
      <c r="D146" s="73"/>
      <c r="E146" s="73"/>
      <c r="F146" s="73"/>
      <c r="G146" s="73"/>
      <c r="H146" s="73"/>
      <c r="I146" s="73"/>
      <c r="J146" s="73"/>
      <c r="K146" s="73"/>
      <c r="L146" s="73"/>
      <c r="M146" s="73"/>
      <c r="N146" s="73"/>
      <c r="O146" s="73"/>
      <c r="P146" s="73"/>
      <c r="Q146" s="73"/>
      <c r="R146" s="167"/>
      <c r="S146" s="73"/>
      <c r="T146" s="73"/>
      <c r="U146" s="73"/>
    </row>
    <row r="147" spans="3:21" x14ac:dyDescent="0.25">
      <c r="C147" s="73"/>
      <c r="D147" s="73"/>
      <c r="E147" s="73"/>
      <c r="F147" s="73"/>
      <c r="G147" s="73"/>
      <c r="H147" s="73"/>
      <c r="I147" s="73"/>
      <c r="J147" s="73"/>
      <c r="K147" s="73"/>
      <c r="L147" s="73"/>
      <c r="M147" s="73"/>
      <c r="N147" s="73"/>
      <c r="O147" s="73"/>
      <c r="P147" s="73"/>
      <c r="Q147" s="73"/>
      <c r="R147" s="167"/>
      <c r="S147" s="73"/>
      <c r="T147" s="73"/>
      <c r="U147" s="73"/>
    </row>
    <row r="148" spans="3:21" x14ac:dyDescent="0.25">
      <c r="C148" s="73"/>
      <c r="D148" s="73"/>
      <c r="E148" s="73"/>
      <c r="F148" s="73"/>
      <c r="G148" s="73"/>
      <c r="H148" s="73"/>
      <c r="I148" s="73"/>
      <c r="J148" s="73"/>
      <c r="K148" s="73"/>
      <c r="L148" s="73"/>
      <c r="M148" s="73"/>
      <c r="N148" s="73"/>
      <c r="O148" s="73"/>
      <c r="P148" s="73"/>
      <c r="Q148" s="73"/>
      <c r="R148" s="167"/>
      <c r="S148" s="73"/>
      <c r="T148" s="73"/>
      <c r="U148" s="73"/>
    </row>
    <row r="149" spans="3:21" x14ac:dyDescent="0.25">
      <c r="C149" s="73"/>
      <c r="D149" s="73"/>
      <c r="E149" s="73"/>
      <c r="F149" s="73"/>
      <c r="G149" s="73"/>
      <c r="H149" s="73"/>
      <c r="I149" s="73"/>
      <c r="J149" s="73"/>
      <c r="K149" s="73"/>
      <c r="L149" s="73"/>
      <c r="M149" s="73"/>
      <c r="N149" s="73"/>
      <c r="O149" s="73"/>
      <c r="P149" s="73"/>
      <c r="Q149" s="73"/>
      <c r="R149" s="167"/>
      <c r="S149" s="73"/>
      <c r="T149" s="73"/>
      <c r="U149" s="73"/>
    </row>
    <row r="150" spans="3:21" x14ac:dyDescent="0.25">
      <c r="C150" s="73"/>
      <c r="D150" s="73"/>
      <c r="E150" s="73"/>
      <c r="F150" s="73"/>
      <c r="G150" s="73"/>
      <c r="H150" s="73"/>
      <c r="I150" s="73"/>
      <c r="J150" s="73"/>
      <c r="K150" s="73"/>
      <c r="L150" s="73"/>
      <c r="M150" s="73"/>
      <c r="N150" s="73"/>
      <c r="O150" s="73"/>
      <c r="P150" s="73"/>
      <c r="Q150" s="73"/>
      <c r="R150" s="167"/>
      <c r="S150" s="73"/>
      <c r="T150" s="73"/>
      <c r="U150" s="73"/>
    </row>
    <row r="151" spans="3:21" x14ac:dyDescent="0.25">
      <c r="C151" s="73"/>
      <c r="D151" s="73"/>
      <c r="E151" s="73"/>
      <c r="F151" s="73"/>
      <c r="G151" s="73"/>
      <c r="H151" s="73"/>
      <c r="I151" s="73"/>
      <c r="J151" s="73"/>
      <c r="K151" s="73"/>
      <c r="L151" s="73"/>
      <c r="M151" s="73"/>
      <c r="N151" s="73"/>
      <c r="O151" s="73"/>
      <c r="P151" s="73"/>
      <c r="Q151" s="73"/>
      <c r="R151" s="167"/>
      <c r="S151" s="73"/>
      <c r="T151" s="73"/>
      <c r="U151" s="73"/>
    </row>
    <row r="152" spans="3:21" x14ac:dyDescent="0.25">
      <c r="C152" s="73"/>
      <c r="D152" s="73"/>
      <c r="E152" s="73"/>
      <c r="F152" s="73"/>
      <c r="G152" s="73"/>
      <c r="H152" s="73"/>
      <c r="I152" s="73"/>
      <c r="J152" s="73"/>
      <c r="K152" s="73"/>
      <c r="L152" s="73"/>
      <c r="M152" s="73"/>
      <c r="N152" s="73"/>
      <c r="O152" s="73"/>
      <c r="P152" s="73"/>
      <c r="Q152" s="73"/>
      <c r="R152" s="167"/>
      <c r="S152" s="73"/>
      <c r="T152" s="73"/>
      <c r="U152" s="73"/>
    </row>
    <row r="153" spans="3:21" x14ac:dyDescent="0.25">
      <c r="C153" s="73"/>
      <c r="D153" s="73"/>
      <c r="E153" s="73"/>
      <c r="F153" s="73"/>
      <c r="G153" s="73"/>
      <c r="H153" s="73"/>
      <c r="I153" s="73"/>
      <c r="J153" s="73"/>
      <c r="K153" s="73"/>
      <c r="L153" s="73"/>
      <c r="M153" s="73"/>
      <c r="N153" s="73"/>
      <c r="O153" s="73"/>
      <c r="P153" s="73"/>
      <c r="Q153" s="73"/>
      <c r="R153" s="167"/>
      <c r="S153" s="73"/>
      <c r="T153" s="73"/>
      <c r="U153" s="73"/>
    </row>
    <row r="154" spans="3:21" x14ac:dyDescent="0.25">
      <c r="C154" s="73"/>
      <c r="D154" s="73"/>
      <c r="E154" s="73"/>
      <c r="F154" s="73"/>
      <c r="G154" s="73"/>
      <c r="H154" s="73"/>
      <c r="I154" s="73"/>
      <c r="J154" s="73"/>
      <c r="K154" s="73"/>
      <c r="L154" s="73"/>
      <c r="M154" s="73"/>
      <c r="N154" s="73"/>
      <c r="O154" s="73"/>
      <c r="P154" s="73"/>
      <c r="Q154" s="73"/>
      <c r="R154" s="167"/>
      <c r="S154" s="73"/>
      <c r="T154" s="73"/>
      <c r="U154" s="73"/>
    </row>
    <row r="155" spans="3:21" x14ac:dyDescent="0.25">
      <c r="C155" s="73"/>
      <c r="D155" s="73"/>
      <c r="E155" s="73"/>
      <c r="F155" s="73"/>
      <c r="G155" s="73"/>
      <c r="H155" s="73"/>
      <c r="I155" s="73"/>
      <c r="J155" s="73"/>
      <c r="K155" s="73"/>
      <c r="L155" s="73"/>
      <c r="M155" s="73"/>
      <c r="N155" s="73"/>
      <c r="O155" s="73"/>
      <c r="P155" s="73"/>
      <c r="Q155" s="73"/>
      <c r="R155" s="167"/>
      <c r="S155" s="73"/>
      <c r="T155" s="73"/>
      <c r="U155" s="73"/>
    </row>
    <row r="156" spans="3:21" x14ac:dyDescent="0.25">
      <c r="C156" s="73"/>
      <c r="D156" s="73"/>
      <c r="E156" s="73"/>
      <c r="F156" s="73"/>
      <c r="G156" s="73"/>
      <c r="H156" s="73"/>
      <c r="I156" s="73"/>
      <c r="J156" s="73"/>
      <c r="K156" s="73"/>
      <c r="L156" s="73"/>
      <c r="M156" s="73"/>
      <c r="N156" s="73"/>
      <c r="O156" s="73"/>
      <c r="P156" s="73"/>
      <c r="Q156" s="73"/>
      <c r="R156" s="167"/>
      <c r="S156" s="73"/>
      <c r="T156" s="73"/>
      <c r="U156" s="73"/>
    </row>
    <row r="157" spans="3:21" x14ac:dyDescent="0.25">
      <c r="C157" s="73"/>
      <c r="D157" s="73"/>
      <c r="E157" s="73"/>
      <c r="F157" s="73"/>
      <c r="G157" s="73"/>
      <c r="H157" s="73"/>
      <c r="I157" s="73"/>
      <c r="J157" s="73"/>
      <c r="K157" s="73"/>
      <c r="L157" s="73"/>
      <c r="M157" s="73"/>
      <c r="N157" s="73"/>
      <c r="O157" s="73"/>
      <c r="P157" s="73"/>
      <c r="Q157" s="73"/>
      <c r="R157" s="167"/>
      <c r="S157" s="73"/>
      <c r="T157" s="73"/>
      <c r="U157" s="73"/>
    </row>
    <row r="158" spans="3:21" x14ac:dyDescent="0.25">
      <c r="C158" s="73"/>
      <c r="D158" s="73"/>
      <c r="E158" s="73"/>
      <c r="F158" s="73"/>
      <c r="G158" s="73"/>
      <c r="H158" s="73"/>
      <c r="I158" s="73"/>
      <c r="J158" s="73"/>
      <c r="K158" s="73"/>
      <c r="L158" s="73"/>
      <c r="M158" s="73"/>
      <c r="N158" s="73"/>
      <c r="O158" s="73"/>
      <c r="P158" s="73"/>
      <c r="Q158" s="73"/>
      <c r="R158" s="167"/>
      <c r="S158" s="73"/>
      <c r="T158" s="73"/>
      <c r="U158" s="73"/>
    </row>
    <row r="159" spans="3:21" x14ac:dyDescent="0.25">
      <c r="C159" s="73"/>
      <c r="D159" s="73"/>
      <c r="E159" s="73"/>
      <c r="F159" s="73"/>
      <c r="G159" s="73"/>
      <c r="H159" s="73"/>
      <c r="I159" s="73"/>
      <c r="J159" s="73"/>
      <c r="K159" s="73"/>
      <c r="L159" s="73"/>
      <c r="M159" s="73"/>
      <c r="N159" s="73"/>
      <c r="O159" s="73"/>
      <c r="P159" s="73"/>
      <c r="Q159" s="73"/>
      <c r="R159" s="167"/>
      <c r="S159" s="73"/>
      <c r="T159" s="73"/>
      <c r="U159" s="73"/>
    </row>
    <row r="160" spans="3:21" x14ac:dyDescent="0.25">
      <c r="C160" s="73"/>
      <c r="D160" s="73"/>
      <c r="E160" s="73"/>
      <c r="F160" s="73"/>
      <c r="G160" s="73"/>
      <c r="H160" s="73"/>
      <c r="I160" s="73"/>
      <c r="J160" s="73"/>
      <c r="K160" s="73"/>
      <c r="L160" s="73"/>
      <c r="M160" s="73"/>
      <c r="N160" s="73"/>
      <c r="O160" s="73"/>
      <c r="P160" s="73"/>
      <c r="Q160" s="73"/>
      <c r="R160" s="167"/>
      <c r="S160" s="73"/>
      <c r="T160" s="73"/>
      <c r="U160" s="73"/>
    </row>
    <row r="161" spans="3:21" x14ac:dyDescent="0.25">
      <c r="C161" s="73"/>
      <c r="D161" s="73"/>
      <c r="E161" s="73"/>
      <c r="F161" s="73"/>
      <c r="G161" s="73"/>
      <c r="H161" s="73"/>
      <c r="I161" s="73"/>
      <c r="J161" s="73"/>
      <c r="K161" s="73"/>
      <c r="L161" s="73"/>
      <c r="M161" s="73"/>
      <c r="N161" s="73"/>
      <c r="O161" s="73"/>
      <c r="P161" s="73"/>
      <c r="Q161" s="73"/>
      <c r="R161" s="167"/>
      <c r="S161" s="73"/>
      <c r="T161" s="73"/>
      <c r="U161" s="73"/>
    </row>
    <row r="162" spans="3:21" x14ac:dyDescent="0.25">
      <c r="C162" s="73"/>
      <c r="D162" s="73"/>
      <c r="E162" s="73"/>
      <c r="F162" s="73"/>
      <c r="G162" s="73"/>
      <c r="H162" s="73"/>
      <c r="I162" s="73"/>
      <c r="J162" s="73"/>
      <c r="K162" s="73"/>
      <c r="L162" s="73"/>
      <c r="M162" s="73"/>
      <c r="N162" s="73"/>
      <c r="O162" s="73"/>
      <c r="P162" s="73"/>
      <c r="Q162" s="73"/>
      <c r="R162" s="167"/>
      <c r="S162" s="73"/>
      <c r="T162" s="73"/>
      <c r="U162" s="73"/>
    </row>
    <row r="163" spans="3:21" x14ac:dyDescent="0.25">
      <c r="C163" s="73"/>
      <c r="D163" s="73"/>
      <c r="E163" s="73"/>
      <c r="F163" s="73"/>
      <c r="G163" s="73"/>
      <c r="H163" s="73"/>
      <c r="I163" s="73"/>
      <c r="J163" s="73"/>
      <c r="K163" s="73"/>
      <c r="L163" s="73"/>
      <c r="M163" s="73"/>
      <c r="N163" s="73"/>
      <c r="O163" s="73"/>
      <c r="P163" s="73"/>
      <c r="Q163" s="73"/>
      <c r="R163" s="167"/>
      <c r="S163" s="73"/>
      <c r="T163" s="73"/>
      <c r="U163" s="73"/>
    </row>
    <row r="164" spans="3:21" x14ac:dyDescent="0.25">
      <c r="C164" s="73"/>
      <c r="D164" s="73"/>
      <c r="E164" s="73"/>
      <c r="F164" s="73"/>
      <c r="G164" s="73"/>
      <c r="H164" s="73"/>
      <c r="I164" s="73"/>
      <c r="J164" s="73"/>
      <c r="K164" s="73"/>
      <c r="L164" s="73"/>
      <c r="M164" s="73"/>
      <c r="N164" s="73"/>
      <c r="O164" s="73"/>
      <c r="P164" s="73"/>
      <c r="Q164" s="73"/>
      <c r="R164" s="167"/>
      <c r="S164" s="73"/>
      <c r="T164" s="73"/>
      <c r="U164" s="73"/>
    </row>
    <row r="165" spans="3:21" x14ac:dyDescent="0.25">
      <c r="C165" s="73"/>
      <c r="D165" s="73"/>
      <c r="E165" s="73"/>
      <c r="F165" s="73"/>
      <c r="G165" s="73"/>
      <c r="H165" s="73"/>
      <c r="I165" s="73"/>
      <c r="J165" s="73"/>
      <c r="K165" s="73"/>
      <c r="L165" s="73"/>
      <c r="M165" s="73"/>
      <c r="N165" s="73"/>
      <c r="O165" s="73"/>
      <c r="P165" s="73"/>
      <c r="Q165" s="73"/>
      <c r="R165" s="167"/>
      <c r="S165" s="73"/>
      <c r="T165" s="73"/>
      <c r="U165" s="73"/>
    </row>
    <row r="166" spans="3:21" x14ac:dyDescent="0.25">
      <c r="C166" s="73"/>
      <c r="D166" s="73"/>
      <c r="E166" s="73"/>
      <c r="F166" s="73"/>
      <c r="G166" s="73"/>
      <c r="H166" s="73"/>
      <c r="I166" s="73"/>
      <c r="J166" s="73"/>
      <c r="K166" s="73"/>
      <c r="L166" s="73"/>
      <c r="M166" s="73"/>
      <c r="N166" s="73"/>
      <c r="O166" s="73"/>
      <c r="P166" s="73"/>
      <c r="Q166" s="73"/>
      <c r="R166" s="167"/>
      <c r="S166" s="73"/>
      <c r="T166" s="73"/>
      <c r="U166" s="73"/>
    </row>
    <row r="167" spans="3:21" x14ac:dyDescent="0.25">
      <c r="C167" s="73"/>
      <c r="D167" s="73"/>
      <c r="E167" s="73"/>
      <c r="F167" s="73"/>
      <c r="G167" s="73"/>
      <c r="H167" s="73"/>
      <c r="I167" s="73"/>
      <c r="J167" s="73"/>
      <c r="K167" s="73"/>
      <c r="L167" s="73"/>
      <c r="M167" s="73"/>
      <c r="N167" s="73"/>
      <c r="O167" s="73"/>
      <c r="P167" s="73"/>
      <c r="Q167" s="73"/>
      <c r="R167" s="167"/>
      <c r="S167" s="73"/>
      <c r="T167" s="73"/>
      <c r="U167" s="73"/>
    </row>
    <row r="168" spans="3:21" x14ac:dyDescent="0.25">
      <c r="C168" s="73"/>
      <c r="D168" s="73"/>
      <c r="E168" s="73"/>
      <c r="F168" s="73"/>
      <c r="G168" s="73"/>
      <c r="H168" s="73"/>
      <c r="I168" s="73"/>
      <c r="J168" s="73"/>
      <c r="K168" s="73"/>
      <c r="L168" s="73"/>
      <c r="M168" s="73"/>
      <c r="N168" s="73"/>
      <c r="O168" s="73"/>
      <c r="P168" s="73"/>
      <c r="Q168" s="73"/>
      <c r="R168" s="167"/>
      <c r="S168" s="73"/>
      <c r="T168" s="73"/>
      <c r="U168" s="73"/>
    </row>
    <row r="169" spans="3:21" x14ac:dyDescent="0.25">
      <c r="C169" s="73"/>
      <c r="D169" s="73"/>
      <c r="E169" s="73"/>
      <c r="F169" s="73"/>
      <c r="G169" s="73"/>
      <c r="H169" s="73"/>
      <c r="I169" s="73"/>
      <c r="J169" s="73"/>
      <c r="K169" s="73"/>
      <c r="L169" s="73"/>
      <c r="M169" s="73"/>
      <c r="N169" s="73"/>
      <c r="O169" s="73"/>
      <c r="P169" s="73"/>
      <c r="Q169" s="73"/>
      <c r="R169" s="167"/>
      <c r="S169" s="73"/>
      <c r="T169" s="73"/>
      <c r="U169" s="73"/>
    </row>
    <row r="170" spans="3:21" x14ac:dyDescent="0.25">
      <c r="C170" s="73"/>
      <c r="D170" s="73"/>
      <c r="E170" s="73"/>
      <c r="F170" s="73"/>
      <c r="G170" s="73"/>
      <c r="H170" s="73"/>
      <c r="I170" s="73"/>
      <c r="J170" s="73"/>
      <c r="K170" s="73"/>
      <c r="L170" s="73"/>
      <c r="M170" s="73"/>
      <c r="N170" s="73"/>
      <c r="O170" s="73"/>
      <c r="P170" s="73"/>
      <c r="Q170" s="73"/>
      <c r="R170" s="167"/>
      <c r="S170" s="73"/>
      <c r="T170" s="73"/>
      <c r="U170" s="73"/>
    </row>
    <row r="171" spans="3:21" x14ac:dyDescent="0.25">
      <c r="C171" s="73"/>
      <c r="D171" s="73"/>
      <c r="E171" s="73"/>
      <c r="F171" s="73"/>
      <c r="G171" s="73"/>
      <c r="H171" s="73"/>
      <c r="I171" s="73"/>
      <c r="J171" s="73"/>
      <c r="K171" s="73"/>
      <c r="L171" s="73"/>
      <c r="M171" s="73"/>
      <c r="N171" s="73"/>
      <c r="O171" s="73"/>
      <c r="P171" s="73"/>
      <c r="Q171" s="73"/>
      <c r="R171" s="167"/>
      <c r="S171" s="73"/>
      <c r="T171" s="73"/>
      <c r="U171" s="73"/>
    </row>
    <row r="172" spans="3:21" x14ac:dyDescent="0.25">
      <c r="C172" s="73"/>
      <c r="D172" s="73"/>
      <c r="E172" s="73"/>
      <c r="F172" s="73"/>
      <c r="G172" s="73"/>
      <c r="H172" s="73"/>
      <c r="I172" s="73"/>
      <c r="J172" s="73"/>
      <c r="K172" s="73"/>
      <c r="L172" s="73"/>
      <c r="M172" s="73"/>
      <c r="N172" s="73"/>
      <c r="O172" s="73"/>
      <c r="P172" s="73"/>
      <c r="Q172" s="73"/>
      <c r="R172" s="167"/>
      <c r="S172" s="73"/>
      <c r="T172" s="73"/>
      <c r="U172" s="73"/>
    </row>
    <row r="173" spans="3:21" x14ac:dyDescent="0.25">
      <c r="C173" s="73"/>
      <c r="D173" s="73"/>
      <c r="E173" s="73"/>
      <c r="F173" s="73"/>
      <c r="G173" s="73"/>
      <c r="H173" s="73"/>
      <c r="I173" s="73"/>
      <c r="J173" s="73"/>
      <c r="K173" s="73"/>
      <c r="L173" s="73"/>
      <c r="M173" s="73"/>
      <c r="N173" s="73"/>
      <c r="O173" s="73"/>
      <c r="P173" s="73"/>
      <c r="Q173" s="73"/>
      <c r="R173" s="167"/>
      <c r="S173" s="73"/>
      <c r="T173" s="73"/>
      <c r="U173" s="73"/>
    </row>
    <row r="174" spans="3:21" x14ac:dyDescent="0.25">
      <c r="C174" s="73"/>
      <c r="D174" s="73"/>
      <c r="E174" s="73"/>
      <c r="F174" s="73"/>
      <c r="G174" s="73"/>
      <c r="H174" s="73"/>
      <c r="I174" s="73"/>
      <c r="J174" s="73"/>
      <c r="K174" s="73"/>
      <c r="L174" s="73"/>
      <c r="M174" s="73"/>
      <c r="N174" s="73"/>
      <c r="O174" s="73"/>
      <c r="P174" s="73"/>
      <c r="Q174" s="73"/>
      <c r="R174" s="167"/>
      <c r="S174" s="73"/>
      <c r="T174" s="73"/>
      <c r="U174" s="73"/>
    </row>
    <row r="175" spans="3:21" x14ac:dyDescent="0.25">
      <c r="C175" s="73"/>
      <c r="D175" s="73"/>
      <c r="E175" s="73"/>
      <c r="F175" s="73"/>
      <c r="G175" s="73"/>
      <c r="H175" s="73"/>
      <c r="I175" s="73"/>
      <c r="J175" s="73"/>
      <c r="K175" s="73"/>
      <c r="L175" s="73"/>
      <c r="M175" s="73"/>
      <c r="N175" s="73"/>
      <c r="O175" s="73"/>
      <c r="P175" s="73"/>
      <c r="Q175" s="73"/>
      <c r="R175" s="167"/>
      <c r="S175" s="73"/>
      <c r="T175" s="73"/>
      <c r="U175" s="73"/>
    </row>
    <row r="176" spans="3:21" x14ac:dyDescent="0.25">
      <c r="C176" s="73"/>
      <c r="D176" s="73"/>
      <c r="E176" s="73"/>
      <c r="F176" s="73"/>
      <c r="G176" s="73"/>
      <c r="H176" s="73"/>
      <c r="I176" s="73"/>
      <c r="J176" s="73"/>
      <c r="K176" s="73"/>
      <c r="L176" s="73"/>
      <c r="M176" s="73"/>
      <c r="N176" s="73"/>
      <c r="O176" s="73"/>
      <c r="P176" s="73"/>
      <c r="Q176" s="73"/>
      <c r="R176" s="167"/>
      <c r="S176" s="73"/>
      <c r="T176" s="73"/>
      <c r="U176" s="73"/>
    </row>
    <row r="177" spans="3:21" x14ac:dyDescent="0.25">
      <c r="C177" s="73"/>
      <c r="D177" s="73"/>
      <c r="E177" s="73"/>
      <c r="F177" s="73"/>
      <c r="G177" s="73"/>
      <c r="H177" s="73"/>
      <c r="I177" s="73"/>
      <c r="J177" s="73"/>
      <c r="K177" s="73"/>
      <c r="L177" s="73"/>
      <c r="M177" s="73"/>
      <c r="N177" s="73"/>
      <c r="O177" s="73"/>
      <c r="P177" s="73"/>
      <c r="Q177" s="73"/>
      <c r="R177" s="167"/>
      <c r="S177" s="73"/>
      <c r="T177" s="73"/>
      <c r="U177" s="73"/>
    </row>
    <row r="178" spans="3:21" x14ac:dyDescent="0.25">
      <c r="C178" s="73"/>
      <c r="D178" s="73"/>
      <c r="E178" s="73"/>
      <c r="F178" s="73"/>
      <c r="G178" s="73"/>
      <c r="H178" s="73"/>
      <c r="I178" s="73"/>
      <c r="J178" s="73"/>
      <c r="K178" s="73"/>
      <c r="L178" s="73"/>
      <c r="M178" s="73"/>
      <c r="N178" s="73"/>
      <c r="O178" s="73"/>
      <c r="P178" s="73"/>
      <c r="Q178" s="73"/>
      <c r="R178" s="167"/>
      <c r="S178" s="73"/>
      <c r="T178" s="73"/>
      <c r="U178" s="73"/>
    </row>
    <row r="179" spans="3:21" x14ac:dyDescent="0.25">
      <c r="C179" s="73"/>
      <c r="D179" s="73"/>
      <c r="E179" s="73"/>
      <c r="F179" s="73"/>
      <c r="G179" s="73"/>
      <c r="H179" s="73"/>
      <c r="I179" s="73"/>
      <c r="J179" s="73"/>
      <c r="K179" s="73"/>
      <c r="L179" s="73"/>
      <c r="M179" s="73"/>
      <c r="N179" s="73"/>
      <c r="O179" s="73"/>
      <c r="P179" s="73"/>
      <c r="Q179" s="73"/>
      <c r="R179" s="167"/>
      <c r="S179" s="73"/>
      <c r="T179" s="73"/>
      <c r="U179" s="73"/>
    </row>
    <row r="180" spans="3:21" x14ac:dyDescent="0.25">
      <c r="C180" s="73"/>
      <c r="D180" s="73"/>
      <c r="E180" s="73"/>
      <c r="F180" s="73"/>
      <c r="G180" s="73"/>
      <c r="H180" s="73"/>
      <c r="I180" s="73"/>
      <c r="J180" s="73"/>
      <c r="K180" s="73"/>
      <c r="L180" s="73"/>
      <c r="M180" s="73"/>
      <c r="N180" s="73"/>
      <c r="O180" s="73"/>
      <c r="P180" s="73"/>
      <c r="Q180" s="73"/>
      <c r="R180" s="167"/>
      <c r="S180" s="73"/>
      <c r="T180" s="73"/>
      <c r="U180" s="73"/>
    </row>
    <row r="181" spans="3:21" x14ac:dyDescent="0.25">
      <c r="C181" s="73"/>
      <c r="D181" s="73"/>
      <c r="E181" s="73"/>
      <c r="F181" s="73"/>
      <c r="G181" s="73"/>
      <c r="H181" s="73"/>
      <c r="I181" s="73"/>
      <c r="J181" s="73"/>
      <c r="K181" s="73"/>
      <c r="L181" s="73"/>
      <c r="M181" s="73"/>
      <c r="N181" s="73"/>
      <c r="O181" s="73"/>
      <c r="P181" s="73"/>
      <c r="Q181" s="73"/>
      <c r="R181" s="167"/>
      <c r="S181" s="73"/>
      <c r="T181" s="73"/>
      <c r="U181" s="73"/>
    </row>
    <row r="182" spans="3:21" x14ac:dyDescent="0.25">
      <c r="C182" s="73"/>
      <c r="D182" s="73"/>
      <c r="E182" s="73"/>
      <c r="F182" s="73"/>
      <c r="G182" s="73"/>
      <c r="H182" s="73"/>
      <c r="I182" s="73"/>
      <c r="J182" s="73"/>
      <c r="K182" s="73"/>
      <c r="L182" s="73"/>
      <c r="M182" s="73"/>
      <c r="N182" s="73"/>
      <c r="O182" s="73"/>
      <c r="P182" s="73"/>
      <c r="Q182" s="73"/>
      <c r="R182" s="167"/>
      <c r="S182" s="73"/>
      <c r="T182" s="73"/>
      <c r="U182" s="73"/>
    </row>
    <row r="183" spans="3:21" x14ac:dyDescent="0.25">
      <c r="C183" s="73"/>
      <c r="D183" s="73"/>
      <c r="E183" s="73"/>
      <c r="F183" s="73"/>
      <c r="G183" s="73"/>
      <c r="H183" s="73"/>
      <c r="I183" s="73"/>
      <c r="J183" s="73"/>
      <c r="K183" s="73"/>
      <c r="L183" s="73"/>
      <c r="M183" s="73"/>
      <c r="N183" s="73"/>
      <c r="O183" s="73"/>
      <c r="P183" s="73"/>
      <c r="Q183" s="73"/>
      <c r="R183" s="167"/>
      <c r="S183" s="73"/>
      <c r="T183" s="73"/>
      <c r="U183" s="73"/>
    </row>
    <row r="184" spans="3:21" x14ac:dyDescent="0.25">
      <c r="C184" s="73"/>
      <c r="D184" s="73"/>
      <c r="E184" s="73"/>
      <c r="F184" s="73"/>
      <c r="G184" s="73"/>
      <c r="H184" s="73"/>
      <c r="I184" s="73"/>
      <c r="J184" s="73"/>
      <c r="K184" s="73"/>
      <c r="L184" s="73"/>
      <c r="M184" s="73"/>
      <c r="N184" s="73"/>
      <c r="O184" s="73"/>
      <c r="P184" s="73"/>
      <c r="Q184" s="73"/>
      <c r="R184" s="167"/>
      <c r="S184" s="73"/>
      <c r="T184" s="73"/>
      <c r="U184" s="73"/>
    </row>
    <row r="185" spans="3:21" x14ac:dyDescent="0.25">
      <c r="C185" s="73"/>
      <c r="D185" s="73"/>
      <c r="E185" s="73"/>
      <c r="F185" s="73"/>
      <c r="G185" s="73"/>
      <c r="H185" s="73"/>
      <c r="I185" s="73"/>
      <c r="J185" s="73"/>
      <c r="K185" s="73"/>
      <c r="L185" s="73"/>
      <c r="M185" s="73"/>
      <c r="N185" s="73"/>
      <c r="O185" s="73"/>
      <c r="P185" s="73"/>
      <c r="Q185" s="73"/>
      <c r="R185" s="167"/>
      <c r="S185" s="73"/>
      <c r="T185" s="73"/>
      <c r="U185" s="73"/>
    </row>
    <row r="186" spans="3:21" x14ac:dyDescent="0.25">
      <c r="C186" s="73"/>
      <c r="D186" s="73"/>
      <c r="E186" s="73"/>
      <c r="F186" s="73"/>
      <c r="G186" s="73"/>
      <c r="H186" s="73"/>
      <c r="I186" s="73"/>
      <c r="J186" s="73"/>
      <c r="K186" s="73"/>
      <c r="L186" s="73"/>
      <c r="M186" s="73"/>
      <c r="N186" s="73"/>
      <c r="O186" s="73"/>
      <c r="P186" s="73"/>
      <c r="Q186" s="73"/>
      <c r="R186" s="167"/>
      <c r="S186" s="73"/>
      <c r="T186" s="73"/>
      <c r="U186" s="73"/>
    </row>
    <row r="187" spans="3:21" x14ac:dyDescent="0.25">
      <c r="C187" s="73"/>
      <c r="D187" s="73"/>
      <c r="E187" s="73"/>
      <c r="F187" s="73"/>
      <c r="G187" s="73"/>
      <c r="H187" s="73"/>
      <c r="I187" s="73"/>
      <c r="J187" s="73"/>
      <c r="K187" s="73"/>
      <c r="L187" s="73"/>
      <c r="M187" s="73"/>
      <c r="N187" s="73"/>
      <c r="O187" s="73"/>
      <c r="P187" s="73"/>
      <c r="Q187" s="73"/>
      <c r="R187" s="167"/>
      <c r="S187" s="73"/>
      <c r="T187" s="73"/>
      <c r="U187" s="73"/>
    </row>
    <row r="188" spans="3:21" x14ac:dyDescent="0.25">
      <c r="C188" s="73"/>
      <c r="D188" s="73"/>
      <c r="E188" s="73"/>
      <c r="F188" s="73"/>
      <c r="G188" s="73"/>
      <c r="H188" s="73"/>
      <c r="I188" s="73"/>
      <c r="J188" s="73"/>
      <c r="K188" s="73"/>
      <c r="L188" s="73"/>
      <c r="M188" s="73"/>
      <c r="N188" s="73"/>
      <c r="O188" s="73"/>
      <c r="P188" s="73"/>
      <c r="Q188" s="73"/>
      <c r="R188" s="167"/>
      <c r="S188" s="73"/>
      <c r="T188" s="73"/>
      <c r="U188" s="73"/>
    </row>
    <row r="189" spans="3:21" x14ac:dyDescent="0.25">
      <c r="C189" s="73"/>
      <c r="D189" s="73"/>
      <c r="E189" s="73"/>
      <c r="F189" s="73"/>
      <c r="G189" s="73"/>
      <c r="H189" s="73"/>
      <c r="I189" s="73"/>
      <c r="J189" s="73"/>
      <c r="K189" s="73"/>
      <c r="L189" s="73"/>
      <c r="M189" s="73"/>
      <c r="N189" s="73"/>
      <c r="O189" s="73"/>
      <c r="P189" s="73"/>
      <c r="Q189" s="73"/>
      <c r="R189" s="167"/>
      <c r="S189" s="73"/>
      <c r="T189" s="73"/>
      <c r="U189" s="73"/>
    </row>
    <row r="190" spans="3:21" x14ac:dyDescent="0.25">
      <c r="C190" s="73"/>
      <c r="D190" s="73"/>
      <c r="E190" s="73"/>
      <c r="F190" s="73"/>
      <c r="G190" s="73"/>
      <c r="H190" s="73"/>
      <c r="I190" s="73"/>
      <c r="J190" s="73"/>
      <c r="K190" s="73"/>
      <c r="L190" s="73"/>
      <c r="M190" s="73"/>
      <c r="N190" s="73"/>
      <c r="O190" s="73"/>
      <c r="P190" s="73"/>
      <c r="Q190" s="73"/>
      <c r="R190" s="167"/>
      <c r="S190" s="73"/>
      <c r="T190" s="73"/>
      <c r="U190" s="73"/>
    </row>
    <row r="191" spans="3:21" x14ac:dyDescent="0.25">
      <c r="C191" s="73"/>
      <c r="D191" s="73"/>
      <c r="E191" s="73"/>
      <c r="F191" s="73"/>
      <c r="G191" s="73"/>
      <c r="H191" s="73"/>
      <c r="I191" s="73"/>
      <c r="J191" s="73"/>
      <c r="K191" s="73"/>
      <c r="L191" s="73"/>
      <c r="M191" s="73"/>
      <c r="N191" s="73"/>
      <c r="O191" s="73"/>
      <c r="P191" s="73"/>
      <c r="Q191" s="73"/>
      <c r="R191" s="167"/>
      <c r="S191" s="73"/>
      <c r="T191" s="73"/>
      <c r="U191" s="73"/>
    </row>
    <row r="192" spans="3:21" x14ac:dyDescent="0.25">
      <c r="C192" s="73"/>
      <c r="D192" s="73"/>
      <c r="E192" s="73"/>
      <c r="F192" s="73"/>
      <c r="G192" s="73"/>
      <c r="H192" s="73"/>
      <c r="I192" s="73"/>
      <c r="J192" s="73"/>
      <c r="K192" s="73"/>
      <c r="L192" s="73"/>
      <c r="M192" s="73"/>
      <c r="N192" s="73"/>
      <c r="O192" s="73"/>
      <c r="P192" s="73"/>
      <c r="Q192" s="73"/>
      <c r="R192" s="167"/>
      <c r="S192" s="73"/>
      <c r="T192" s="73"/>
      <c r="U192" s="73"/>
    </row>
    <row r="193" spans="3:21" x14ac:dyDescent="0.25">
      <c r="C193" s="73"/>
      <c r="D193" s="73"/>
      <c r="E193" s="73"/>
      <c r="F193" s="73"/>
      <c r="G193" s="73"/>
      <c r="H193" s="73"/>
      <c r="I193" s="73"/>
      <c r="J193" s="73"/>
      <c r="K193" s="73"/>
      <c r="L193" s="73"/>
      <c r="M193" s="73"/>
      <c r="N193" s="73"/>
      <c r="O193" s="73"/>
      <c r="P193" s="73"/>
      <c r="Q193" s="73"/>
      <c r="R193" s="167"/>
      <c r="S193" s="73"/>
      <c r="T193" s="73"/>
      <c r="U193" s="73"/>
    </row>
    <row r="194" spans="3:21" x14ac:dyDescent="0.25">
      <c r="C194" s="73"/>
      <c r="D194" s="73"/>
      <c r="E194" s="73"/>
      <c r="F194" s="73"/>
      <c r="G194" s="73"/>
      <c r="H194" s="73"/>
      <c r="I194" s="73"/>
      <c r="J194" s="73"/>
      <c r="K194" s="73"/>
      <c r="L194" s="73"/>
      <c r="M194" s="73"/>
      <c r="N194" s="73"/>
      <c r="O194" s="73"/>
      <c r="P194" s="73"/>
      <c r="Q194" s="73"/>
      <c r="R194" s="167"/>
      <c r="S194" s="73"/>
      <c r="T194" s="73"/>
      <c r="U194" s="73"/>
    </row>
    <row r="195" spans="3:21" x14ac:dyDescent="0.25">
      <c r="C195" s="73"/>
      <c r="D195" s="73"/>
      <c r="E195" s="73"/>
      <c r="F195" s="73"/>
      <c r="G195" s="73"/>
      <c r="H195" s="73"/>
      <c r="I195" s="73"/>
      <c r="J195" s="73"/>
      <c r="K195" s="73"/>
      <c r="L195" s="73"/>
      <c r="M195" s="73"/>
      <c r="N195" s="73"/>
      <c r="O195" s="73"/>
      <c r="P195" s="73"/>
      <c r="Q195" s="73"/>
      <c r="R195" s="167"/>
      <c r="S195" s="73"/>
      <c r="T195" s="73"/>
      <c r="U195" s="73"/>
    </row>
    <row r="196" spans="3:21" x14ac:dyDescent="0.25">
      <c r="C196" s="73"/>
      <c r="D196" s="73"/>
      <c r="E196" s="73"/>
      <c r="F196" s="73"/>
      <c r="G196" s="73"/>
      <c r="H196" s="73"/>
      <c r="I196" s="73"/>
      <c r="J196" s="73"/>
      <c r="K196" s="73"/>
      <c r="L196" s="73"/>
      <c r="M196" s="73"/>
      <c r="N196" s="73"/>
      <c r="O196" s="73"/>
      <c r="P196" s="73"/>
      <c r="Q196" s="73"/>
      <c r="R196" s="167"/>
      <c r="S196" s="73"/>
      <c r="T196" s="73"/>
      <c r="U196" s="73"/>
    </row>
    <row r="197" spans="3:21" x14ac:dyDescent="0.25">
      <c r="C197" s="73"/>
      <c r="D197" s="73"/>
      <c r="E197" s="73"/>
      <c r="F197" s="73"/>
      <c r="G197" s="73"/>
      <c r="H197" s="73"/>
      <c r="I197" s="73"/>
      <c r="J197" s="73"/>
      <c r="K197" s="73"/>
      <c r="L197" s="73"/>
      <c r="M197" s="73"/>
      <c r="N197" s="73"/>
      <c r="O197" s="73"/>
      <c r="P197" s="73"/>
      <c r="Q197" s="73"/>
      <c r="R197" s="167"/>
      <c r="S197" s="73"/>
      <c r="T197" s="73"/>
      <c r="U197" s="73"/>
    </row>
    <row r="198" spans="3:21" x14ac:dyDescent="0.25">
      <c r="C198" s="73"/>
      <c r="D198" s="73"/>
      <c r="E198" s="73"/>
      <c r="F198" s="73"/>
      <c r="G198" s="73"/>
      <c r="H198" s="73"/>
      <c r="I198" s="73"/>
      <c r="J198" s="73"/>
      <c r="K198" s="73"/>
      <c r="L198" s="73"/>
      <c r="M198" s="73"/>
      <c r="N198" s="73"/>
      <c r="O198" s="73"/>
      <c r="P198" s="73"/>
      <c r="Q198" s="73"/>
      <c r="R198" s="167"/>
      <c r="S198" s="73"/>
      <c r="T198" s="73"/>
      <c r="U198" s="73"/>
    </row>
    <row r="199" spans="3:21" x14ac:dyDescent="0.25">
      <c r="C199" s="73"/>
      <c r="D199" s="73"/>
      <c r="E199" s="73"/>
      <c r="F199" s="73"/>
      <c r="G199" s="73"/>
      <c r="H199" s="73"/>
      <c r="I199" s="73"/>
      <c r="J199" s="73"/>
      <c r="K199" s="73"/>
      <c r="L199" s="73"/>
      <c r="M199" s="73"/>
      <c r="N199" s="73"/>
      <c r="O199" s="73"/>
      <c r="P199" s="73"/>
      <c r="Q199" s="73"/>
      <c r="R199" s="167"/>
      <c r="S199" s="73"/>
      <c r="T199" s="73"/>
      <c r="U199" s="73"/>
    </row>
    <row r="200" spans="3:21" x14ac:dyDescent="0.25">
      <c r="C200" s="73"/>
      <c r="D200" s="73"/>
      <c r="E200" s="73"/>
      <c r="F200" s="73"/>
      <c r="G200" s="73"/>
      <c r="H200" s="73"/>
      <c r="I200" s="73"/>
      <c r="J200" s="73"/>
      <c r="K200" s="73"/>
      <c r="L200" s="73"/>
      <c r="M200" s="73"/>
      <c r="N200" s="73"/>
      <c r="O200" s="73"/>
      <c r="P200" s="73"/>
      <c r="Q200" s="73"/>
      <c r="R200" s="167"/>
      <c r="S200" s="73"/>
      <c r="T200" s="73"/>
      <c r="U200" s="73"/>
    </row>
    <row r="201" spans="3:21" x14ac:dyDescent="0.25">
      <c r="C201" s="73"/>
      <c r="D201" s="73"/>
      <c r="E201" s="73"/>
      <c r="F201" s="73"/>
      <c r="G201" s="73"/>
      <c r="H201" s="73"/>
      <c r="I201" s="73"/>
      <c r="J201" s="73"/>
      <c r="K201" s="73"/>
      <c r="L201" s="73"/>
      <c r="M201" s="73"/>
      <c r="N201" s="73"/>
      <c r="O201" s="73"/>
      <c r="P201" s="73"/>
      <c r="Q201" s="73"/>
      <c r="R201" s="167"/>
      <c r="S201" s="73"/>
      <c r="T201" s="73"/>
      <c r="U201" s="73"/>
    </row>
    <row r="202" spans="3:21" x14ac:dyDescent="0.25">
      <c r="C202" s="73"/>
      <c r="D202" s="73"/>
      <c r="E202" s="73"/>
      <c r="F202" s="73"/>
      <c r="G202" s="73"/>
      <c r="H202" s="73"/>
      <c r="I202" s="73"/>
      <c r="J202" s="73"/>
      <c r="K202" s="73"/>
      <c r="L202" s="73"/>
      <c r="M202" s="73"/>
      <c r="N202" s="73"/>
      <c r="O202" s="73"/>
      <c r="P202" s="73"/>
      <c r="Q202" s="73"/>
      <c r="R202" s="167"/>
      <c r="S202" s="73"/>
      <c r="T202" s="73"/>
      <c r="U202" s="73"/>
    </row>
    <row r="203" spans="3:21" x14ac:dyDescent="0.25">
      <c r="C203" s="73"/>
      <c r="D203" s="73"/>
      <c r="E203" s="73"/>
      <c r="F203" s="73"/>
      <c r="G203" s="73"/>
      <c r="H203" s="73"/>
      <c r="I203" s="73"/>
      <c r="J203" s="73"/>
      <c r="K203" s="73"/>
      <c r="L203" s="73"/>
      <c r="M203" s="73"/>
      <c r="N203" s="73"/>
      <c r="O203" s="73"/>
      <c r="P203" s="73"/>
      <c r="Q203" s="73"/>
      <c r="R203" s="167"/>
      <c r="S203" s="73"/>
      <c r="T203" s="73"/>
      <c r="U203" s="73"/>
    </row>
    <row r="204" spans="3:21" x14ac:dyDescent="0.25">
      <c r="C204" s="73"/>
      <c r="D204" s="73"/>
      <c r="E204" s="73"/>
      <c r="F204" s="73"/>
      <c r="G204" s="73"/>
      <c r="H204" s="73"/>
      <c r="I204" s="73"/>
      <c r="J204" s="73"/>
      <c r="K204" s="73"/>
      <c r="L204" s="73"/>
      <c r="M204" s="73"/>
      <c r="N204" s="73"/>
      <c r="O204" s="73"/>
      <c r="P204" s="73"/>
      <c r="Q204" s="73"/>
      <c r="R204" s="167"/>
      <c r="S204" s="73"/>
      <c r="T204" s="73"/>
      <c r="U204" s="73"/>
    </row>
    <row r="205" spans="3:21" x14ac:dyDescent="0.25">
      <c r="C205" s="73"/>
      <c r="D205" s="73"/>
      <c r="E205" s="73"/>
      <c r="F205" s="73"/>
      <c r="G205" s="73"/>
      <c r="H205" s="73"/>
      <c r="I205" s="73"/>
      <c r="J205" s="73"/>
      <c r="K205" s="73"/>
      <c r="L205" s="73"/>
      <c r="M205" s="73"/>
      <c r="N205" s="73"/>
      <c r="O205" s="73"/>
      <c r="P205" s="73"/>
      <c r="Q205" s="73"/>
      <c r="R205" s="167"/>
      <c r="S205" s="73"/>
      <c r="T205" s="73"/>
      <c r="U205" s="73"/>
    </row>
    <row r="206" spans="3:21" x14ac:dyDescent="0.25">
      <c r="C206" s="73"/>
      <c r="D206" s="73"/>
      <c r="E206" s="73"/>
      <c r="F206" s="73"/>
      <c r="G206" s="73"/>
      <c r="H206" s="73"/>
      <c r="I206" s="73"/>
      <c r="J206" s="73"/>
      <c r="K206" s="73"/>
      <c r="L206" s="73"/>
      <c r="M206" s="73"/>
      <c r="N206" s="73"/>
      <c r="O206" s="73"/>
      <c r="P206" s="73"/>
      <c r="Q206" s="73"/>
      <c r="R206" s="167"/>
      <c r="S206" s="73"/>
      <c r="T206" s="73"/>
      <c r="U206" s="73"/>
    </row>
    <row r="207" spans="3:21" x14ac:dyDescent="0.25">
      <c r="C207" s="73"/>
      <c r="D207" s="73"/>
      <c r="E207" s="73"/>
      <c r="F207" s="73"/>
      <c r="G207" s="73"/>
      <c r="H207" s="73"/>
      <c r="I207" s="73"/>
      <c r="J207" s="73"/>
      <c r="K207" s="73"/>
      <c r="L207" s="73"/>
      <c r="M207" s="73"/>
      <c r="N207" s="73"/>
      <c r="O207" s="73"/>
      <c r="P207" s="73"/>
      <c r="Q207" s="73"/>
      <c r="R207" s="167"/>
      <c r="S207" s="73"/>
      <c r="T207" s="73"/>
      <c r="U207" s="73"/>
    </row>
    <row r="208" spans="3:21" x14ac:dyDescent="0.25">
      <c r="C208" s="73"/>
      <c r="D208" s="73"/>
      <c r="E208" s="73"/>
      <c r="F208" s="73"/>
      <c r="G208" s="73"/>
      <c r="H208" s="73"/>
      <c r="I208" s="73"/>
      <c r="J208" s="73"/>
      <c r="K208" s="73"/>
      <c r="L208" s="73"/>
      <c r="M208" s="73"/>
      <c r="N208" s="73"/>
      <c r="O208" s="73"/>
      <c r="P208" s="73"/>
      <c r="Q208" s="73"/>
      <c r="R208" s="167"/>
      <c r="S208" s="73"/>
      <c r="T208" s="73"/>
      <c r="U208" s="73"/>
    </row>
    <row r="209" spans="3:21" x14ac:dyDescent="0.25">
      <c r="C209" s="73"/>
      <c r="D209" s="73"/>
      <c r="E209" s="73"/>
      <c r="F209" s="73"/>
      <c r="G209" s="73"/>
      <c r="H209" s="73"/>
      <c r="I209" s="73"/>
      <c r="J209" s="73"/>
      <c r="K209" s="73"/>
      <c r="L209" s="73"/>
      <c r="M209" s="73"/>
      <c r="N209" s="73"/>
      <c r="O209" s="73"/>
      <c r="P209" s="73"/>
      <c r="Q209" s="73"/>
      <c r="R209" s="167"/>
      <c r="S209" s="73"/>
      <c r="T209" s="73"/>
      <c r="U209" s="73"/>
    </row>
    <row r="210" spans="3:21" x14ac:dyDescent="0.25">
      <c r="C210" s="73"/>
      <c r="D210" s="73"/>
      <c r="E210" s="73"/>
      <c r="F210" s="73"/>
      <c r="G210" s="73"/>
      <c r="H210" s="73"/>
      <c r="I210" s="73"/>
      <c r="J210" s="73"/>
      <c r="K210" s="73"/>
      <c r="L210" s="73"/>
      <c r="M210" s="73"/>
      <c r="N210" s="73"/>
      <c r="O210" s="73"/>
      <c r="P210" s="73"/>
      <c r="Q210" s="73"/>
      <c r="R210" s="167"/>
      <c r="S210" s="73"/>
      <c r="T210" s="73"/>
      <c r="U210" s="73"/>
    </row>
    <row r="211" spans="3:21" x14ac:dyDescent="0.25">
      <c r="C211" s="73"/>
      <c r="D211" s="73"/>
      <c r="E211" s="73"/>
      <c r="F211" s="73"/>
      <c r="G211" s="73"/>
      <c r="H211" s="73"/>
      <c r="I211" s="73"/>
      <c r="J211" s="73"/>
      <c r="K211" s="73"/>
      <c r="L211" s="73"/>
      <c r="M211" s="73"/>
      <c r="N211" s="73"/>
      <c r="O211" s="73"/>
      <c r="P211" s="73"/>
      <c r="Q211" s="73"/>
      <c r="R211" s="167"/>
      <c r="S211" s="73"/>
      <c r="T211" s="73"/>
      <c r="U211" s="73"/>
    </row>
    <row r="212" spans="3:21" x14ac:dyDescent="0.25">
      <c r="C212" s="73"/>
      <c r="D212" s="73"/>
      <c r="E212" s="73"/>
      <c r="F212" s="73"/>
      <c r="G212" s="73"/>
      <c r="H212" s="73"/>
      <c r="I212" s="73"/>
      <c r="J212" s="73"/>
      <c r="K212" s="73"/>
      <c r="L212" s="73"/>
      <c r="M212" s="73"/>
      <c r="N212" s="73"/>
      <c r="O212" s="73"/>
      <c r="P212" s="73"/>
      <c r="Q212" s="73"/>
      <c r="R212" s="167"/>
      <c r="S212" s="73"/>
      <c r="T212" s="73"/>
      <c r="U212" s="73"/>
    </row>
    <row r="213" spans="3:21" x14ac:dyDescent="0.25">
      <c r="C213" s="73"/>
      <c r="D213" s="73"/>
      <c r="E213" s="73"/>
      <c r="F213" s="73"/>
      <c r="G213" s="73"/>
      <c r="H213" s="73"/>
      <c r="I213" s="73"/>
      <c r="J213" s="73"/>
      <c r="K213" s="73"/>
      <c r="L213" s="73"/>
      <c r="M213" s="73"/>
      <c r="N213" s="73"/>
      <c r="O213" s="73"/>
      <c r="P213" s="73"/>
      <c r="Q213" s="73"/>
      <c r="R213" s="167"/>
      <c r="S213" s="73"/>
      <c r="T213" s="73"/>
      <c r="U213" s="73"/>
    </row>
    <row r="214" spans="3:21" x14ac:dyDescent="0.25">
      <c r="C214" s="73"/>
      <c r="D214" s="73"/>
      <c r="E214" s="73"/>
      <c r="F214" s="73"/>
      <c r="G214" s="73"/>
      <c r="H214" s="73"/>
      <c r="I214" s="73"/>
      <c r="J214" s="73"/>
      <c r="K214" s="73"/>
      <c r="L214" s="73"/>
      <c r="M214" s="73"/>
      <c r="N214" s="73"/>
      <c r="O214" s="73"/>
      <c r="P214" s="73"/>
      <c r="Q214" s="73"/>
      <c r="R214" s="167"/>
      <c r="S214" s="73"/>
      <c r="T214" s="73"/>
      <c r="U214" s="73"/>
    </row>
    <row r="215" spans="3:21" x14ac:dyDescent="0.25">
      <c r="C215" s="73"/>
      <c r="D215" s="73"/>
      <c r="E215" s="73"/>
      <c r="F215" s="73"/>
      <c r="G215" s="73"/>
      <c r="H215" s="73"/>
      <c r="I215" s="73"/>
      <c r="J215" s="73"/>
      <c r="K215" s="73"/>
      <c r="L215" s="73"/>
      <c r="M215" s="73"/>
      <c r="N215" s="73"/>
      <c r="O215" s="73"/>
      <c r="P215" s="73"/>
      <c r="Q215" s="73"/>
      <c r="R215" s="167"/>
      <c r="S215" s="73"/>
      <c r="T215" s="73"/>
      <c r="U215" s="73"/>
    </row>
    <row r="216" spans="3:21" x14ac:dyDescent="0.25">
      <c r="C216" s="73"/>
      <c r="D216" s="73"/>
      <c r="E216" s="73"/>
      <c r="F216" s="73"/>
      <c r="G216" s="73"/>
      <c r="H216" s="73"/>
      <c r="I216" s="73"/>
      <c r="J216" s="73"/>
      <c r="K216" s="73"/>
      <c r="L216" s="73"/>
      <c r="M216" s="73"/>
      <c r="N216" s="73"/>
      <c r="O216" s="73"/>
      <c r="P216" s="73"/>
      <c r="Q216" s="73"/>
      <c r="R216" s="167"/>
      <c r="S216" s="73"/>
      <c r="T216" s="73"/>
      <c r="U216" s="73"/>
    </row>
    <row r="217" spans="3:21" x14ac:dyDescent="0.25">
      <c r="C217" s="73"/>
      <c r="D217" s="73"/>
      <c r="E217" s="73"/>
      <c r="F217" s="73"/>
      <c r="G217" s="73"/>
      <c r="H217" s="73"/>
      <c r="I217" s="73"/>
      <c r="J217" s="73"/>
      <c r="K217" s="73"/>
      <c r="L217" s="73"/>
      <c r="M217" s="73"/>
      <c r="N217" s="73"/>
      <c r="O217" s="73"/>
      <c r="P217" s="73"/>
      <c r="Q217" s="73"/>
      <c r="R217" s="167"/>
      <c r="S217" s="73"/>
      <c r="T217" s="73"/>
      <c r="U217" s="73"/>
    </row>
    <row r="218" spans="3:21" x14ac:dyDescent="0.25">
      <c r="C218" s="73"/>
      <c r="D218" s="73"/>
      <c r="E218" s="73"/>
      <c r="F218" s="73"/>
      <c r="G218" s="73"/>
      <c r="H218" s="73"/>
      <c r="I218" s="73"/>
      <c r="J218" s="73"/>
      <c r="K218" s="73"/>
      <c r="L218" s="73"/>
      <c r="M218" s="73"/>
      <c r="N218" s="73"/>
      <c r="O218" s="73"/>
      <c r="P218" s="73"/>
      <c r="Q218" s="73"/>
      <c r="R218" s="167"/>
      <c r="S218" s="73"/>
      <c r="T218" s="73"/>
      <c r="U218" s="73"/>
    </row>
    <row r="219" spans="3:21" x14ac:dyDescent="0.25">
      <c r="C219" s="73"/>
      <c r="D219" s="73"/>
      <c r="E219" s="73"/>
      <c r="F219" s="73"/>
      <c r="G219" s="73"/>
      <c r="H219" s="73"/>
      <c r="I219" s="73"/>
      <c r="J219" s="73"/>
      <c r="K219" s="73"/>
      <c r="L219" s="73"/>
      <c r="M219" s="73"/>
      <c r="N219" s="73"/>
      <c r="O219" s="73"/>
      <c r="P219" s="73"/>
      <c r="Q219" s="73"/>
      <c r="R219" s="167"/>
      <c r="S219" s="73"/>
      <c r="T219" s="73"/>
      <c r="U219" s="73"/>
    </row>
    <row r="220" spans="3:21" x14ac:dyDescent="0.25">
      <c r="C220" s="73"/>
      <c r="D220" s="73"/>
      <c r="E220" s="73"/>
      <c r="F220" s="73"/>
      <c r="G220" s="73"/>
      <c r="H220" s="73"/>
      <c r="I220" s="73"/>
      <c r="J220" s="73"/>
      <c r="K220" s="73"/>
      <c r="L220" s="73"/>
      <c r="M220" s="73"/>
      <c r="N220" s="73"/>
      <c r="O220" s="73"/>
      <c r="P220" s="73"/>
      <c r="Q220" s="73"/>
      <c r="R220" s="167"/>
      <c r="S220" s="73"/>
      <c r="T220" s="73"/>
      <c r="U220" s="73"/>
    </row>
    <row r="221" spans="3:21" x14ac:dyDescent="0.25">
      <c r="C221" s="73"/>
      <c r="D221" s="73"/>
      <c r="E221" s="73"/>
      <c r="F221" s="73"/>
      <c r="G221" s="73"/>
      <c r="H221" s="73"/>
      <c r="I221" s="73"/>
      <c r="J221" s="73"/>
      <c r="K221" s="73"/>
      <c r="L221" s="73"/>
      <c r="M221" s="73"/>
      <c r="N221" s="73"/>
      <c r="O221" s="73"/>
      <c r="P221" s="73"/>
      <c r="Q221" s="73"/>
      <c r="R221" s="167"/>
      <c r="S221" s="73"/>
      <c r="T221" s="73"/>
      <c r="U221" s="73"/>
    </row>
    <row r="222" spans="3:21" x14ac:dyDescent="0.25">
      <c r="C222" s="73"/>
      <c r="D222" s="73"/>
      <c r="E222" s="73"/>
      <c r="F222" s="73"/>
      <c r="G222" s="73"/>
      <c r="H222" s="73"/>
      <c r="I222" s="73"/>
      <c r="J222" s="73"/>
      <c r="K222" s="73"/>
      <c r="L222" s="73"/>
      <c r="M222" s="73"/>
      <c r="N222" s="73"/>
      <c r="O222" s="73"/>
      <c r="P222" s="73"/>
      <c r="Q222" s="73"/>
      <c r="R222" s="167"/>
      <c r="S222" s="73"/>
      <c r="T222" s="73"/>
      <c r="U222" s="73"/>
    </row>
    <row r="223" spans="3:21" x14ac:dyDescent="0.25">
      <c r="C223" s="73"/>
      <c r="D223" s="73"/>
      <c r="E223" s="73"/>
      <c r="F223" s="73"/>
      <c r="G223" s="73"/>
      <c r="H223" s="73"/>
      <c r="I223" s="73"/>
      <c r="J223" s="73"/>
      <c r="K223" s="73"/>
      <c r="L223" s="73"/>
      <c r="M223" s="73"/>
      <c r="N223" s="73"/>
      <c r="O223" s="73"/>
      <c r="P223" s="73"/>
      <c r="Q223" s="73"/>
      <c r="R223" s="167"/>
      <c r="S223" s="73"/>
      <c r="T223" s="73"/>
      <c r="U223" s="73"/>
    </row>
    <row r="224" spans="3:21" x14ac:dyDescent="0.25">
      <c r="C224" s="73"/>
      <c r="D224" s="73"/>
      <c r="E224" s="73"/>
      <c r="F224" s="73"/>
      <c r="G224" s="73"/>
      <c r="H224" s="73"/>
      <c r="I224" s="73"/>
      <c r="J224" s="73"/>
      <c r="K224" s="73"/>
      <c r="L224" s="73"/>
      <c r="M224" s="73"/>
      <c r="N224" s="73"/>
      <c r="O224" s="73"/>
      <c r="P224" s="73"/>
      <c r="Q224" s="73"/>
      <c r="R224" s="167"/>
      <c r="S224" s="73"/>
      <c r="T224" s="73"/>
      <c r="U224" s="73"/>
    </row>
    <row r="225" spans="3:21" x14ac:dyDescent="0.25">
      <c r="C225" s="73"/>
      <c r="D225" s="73"/>
      <c r="E225" s="73"/>
      <c r="F225" s="73"/>
      <c r="G225" s="73"/>
      <c r="H225" s="73"/>
      <c r="I225" s="73"/>
      <c r="J225" s="73"/>
      <c r="K225" s="73"/>
      <c r="L225" s="73"/>
      <c r="M225" s="73"/>
      <c r="N225" s="73"/>
      <c r="O225" s="73"/>
      <c r="P225" s="73"/>
      <c r="Q225" s="73"/>
      <c r="R225" s="167"/>
      <c r="S225" s="73"/>
      <c r="T225" s="73"/>
      <c r="U225" s="73"/>
    </row>
    <row r="226" spans="3:21" x14ac:dyDescent="0.25">
      <c r="C226" s="73"/>
      <c r="D226" s="73"/>
      <c r="E226" s="73"/>
      <c r="F226" s="73"/>
      <c r="G226" s="73"/>
      <c r="H226" s="73"/>
      <c r="I226" s="73"/>
      <c r="J226" s="73"/>
      <c r="K226" s="73"/>
      <c r="L226" s="73"/>
      <c r="M226" s="73"/>
      <c r="N226" s="73"/>
      <c r="O226" s="73"/>
      <c r="P226" s="73"/>
      <c r="Q226" s="73"/>
      <c r="R226" s="167"/>
      <c r="S226" s="73"/>
      <c r="T226" s="73"/>
      <c r="U226" s="73"/>
    </row>
    <row r="227" spans="3:21" x14ac:dyDescent="0.25">
      <c r="C227" s="73"/>
      <c r="D227" s="73"/>
      <c r="E227" s="73"/>
      <c r="F227" s="73"/>
      <c r="G227" s="73"/>
      <c r="H227" s="73"/>
      <c r="I227" s="73"/>
      <c r="J227" s="73"/>
      <c r="K227" s="73"/>
      <c r="L227" s="73"/>
      <c r="M227" s="73"/>
      <c r="N227" s="73"/>
      <c r="O227" s="73"/>
      <c r="P227" s="73"/>
      <c r="Q227" s="73"/>
      <c r="R227" s="167"/>
      <c r="S227" s="73"/>
      <c r="T227" s="73"/>
      <c r="U227" s="73"/>
    </row>
    <row r="228" spans="3:21" x14ac:dyDescent="0.25">
      <c r="C228" s="73"/>
      <c r="D228" s="73"/>
      <c r="E228" s="73"/>
      <c r="F228" s="73"/>
      <c r="G228" s="73"/>
      <c r="H228" s="73"/>
      <c r="I228" s="73"/>
      <c r="J228" s="73"/>
      <c r="K228" s="73"/>
      <c r="L228" s="73"/>
      <c r="M228" s="73"/>
      <c r="N228" s="73"/>
      <c r="O228" s="73"/>
      <c r="P228" s="73"/>
      <c r="Q228" s="73"/>
      <c r="R228" s="167"/>
      <c r="S228" s="73"/>
      <c r="T228" s="73"/>
      <c r="U228" s="73"/>
    </row>
    <row r="229" spans="3:21" x14ac:dyDescent="0.25">
      <c r="C229" s="73"/>
      <c r="D229" s="73"/>
      <c r="E229" s="73"/>
      <c r="F229" s="73"/>
      <c r="G229" s="73"/>
      <c r="H229" s="73"/>
      <c r="I229" s="73"/>
      <c r="J229" s="73"/>
      <c r="K229" s="73"/>
      <c r="L229" s="73"/>
      <c r="M229" s="73"/>
      <c r="N229" s="73"/>
      <c r="O229" s="73"/>
      <c r="P229" s="73"/>
      <c r="Q229" s="73"/>
      <c r="R229" s="167"/>
      <c r="S229" s="73"/>
      <c r="T229" s="73"/>
      <c r="U229" s="73"/>
    </row>
    <row r="230" spans="3:21" x14ac:dyDescent="0.25">
      <c r="C230" s="73"/>
      <c r="D230" s="73"/>
      <c r="E230" s="73"/>
      <c r="F230" s="73"/>
      <c r="G230" s="73"/>
      <c r="H230" s="73"/>
      <c r="I230" s="73"/>
      <c r="J230" s="73"/>
      <c r="K230" s="73"/>
      <c r="L230" s="73"/>
      <c r="M230" s="73"/>
      <c r="N230" s="73"/>
      <c r="O230" s="73"/>
      <c r="P230" s="73"/>
      <c r="Q230" s="73"/>
      <c r="R230" s="167"/>
      <c r="S230" s="73"/>
      <c r="T230" s="73"/>
      <c r="U230" s="73"/>
    </row>
    <row r="231" spans="3:21" x14ac:dyDescent="0.25">
      <c r="C231" s="73"/>
      <c r="D231" s="73"/>
      <c r="E231" s="73"/>
      <c r="F231" s="73"/>
      <c r="G231" s="73"/>
      <c r="H231" s="73"/>
      <c r="I231" s="73"/>
      <c r="J231" s="73"/>
      <c r="K231" s="73"/>
      <c r="L231" s="73"/>
      <c r="M231" s="73"/>
      <c r="N231" s="73"/>
      <c r="O231" s="73"/>
      <c r="P231" s="73"/>
      <c r="Q231" s="73"/>
      <c r="R231" s="167"/>
      <c r="S231" s="73"/>
      <c r="T231" s="73"/>
      <c r="U231" s="73"/>
    </row>
    <row r="232" spans="3:21" x14ac:dyDescent="0.25">
      <c r="C232" s="73"/>
      <c r="D232" s="73"/>
      <c r="E232" s="73"/>
      <c r="F232" s="73"/>
      <c r="G232" s="73"/>
      <c r="H232" s="73"/>
      <c r="I232" s="73"/>
      <c r="J232" s="73"/>
      <c r="K232" s="73"/>
      <c r="L232" s="73"/>
      <c r="M232" s="73"/>
      <c r="N232" s="73"/>
      <c r="O232" s="73"/>
      <c r="P232" s="73"/>
      <c r="Q232" s="73"/>
      <c r="R232" s="167"/>
      <c r="S232" s="73"/>
      <c r="T232" s="73"/>
      <c r="U232" s="73"/>
    </row>
    <row r="233" spans="3:21" x14ac:dyDescent="0.25">
      <c r="C233" s="73"/>
      <c r="D233" s="73"/>
      <c r="E233" s="73"/>
      <c r="F233" s="73"/>
      <c r="G233" s="73"/>
      <c r="H233" s="73"/>
      <c r="I233" s="73"/>
      <c r="J233" s="73"/>
      <c r="K233" s="73"/>
      <c r="L233" s="73"/>
      <c r="M233" s="73"/>
      <c r="N233" s="73"/>
      <c r="O233" s="73"/>
      <c r="P233" s="73"/>
      <c r="Q233" s="73"/>
      <c r="R233" s="167"/>
      <c r="S233" s="73"/>
      <c r="T233" s="73"/>
      <c r="U233" s="73"/>
    </row>
    <row r="234" spans="3:21" x14ac:dyDescent="0.25">
      <c r="C234" s="73"/>
      <c r="D234" s="73"/>
      <c r="E234" s="73"/>
      <c r="F234" s="73"/>
      <c r="G234" s="73"/>
      <c r="H234" s="73"/>
      <c r="I234" s="73"/>
      <c r="J234" s="73"/>
      <c r="K234" s="73"/>
      <c r="L234" s="73"/>
      <c r="M234" s="73"/>
      <c r="N234" s="73"/>
      <c r="O234" s="73"/>
      <c r="P234" s="73"/>
      <c r="Q234" s="73"/>
      <c r="R234" s="167"/>
      <c r="S234" s="73"/>
      <c r="T234" s="73"/>
      <c r="U234" s="73"/>
    </row>
    <row r="235" spans="3:21" x14ac:dyDescent="0.25">
      <c r="C235" s="73"/>
      <c r="D235" s="73"/>
      <c r="E235" s="73"/>
      <c r="F235" s="73"/>
      <c r="G235" s="73"/>
      <c r="H235" s="73"/>
      <c r="I235" s="73"/>
      <c r="J235" s="73"/>
      <c r="K235" s="73"/>
      <c r="L235" s="73"/>
      <c r="M235" s="73"/>
      <c r="N235" s="73"/>
      <c r="O235" s="73"/>
      <c r="P235" s="73"/>
      <c r="Q235" s="73"/>
      <c r="R235" s="167"/>
      <c r="S235" s="73"/>
      <c r="T235" s="73"/>
      <c r="U235" s="73"/>
    </row>
    <row r="236" spans="3:21" x14ac:dyDescent="0.25">
      <c r="C236" s="73"/>
      <c r="D236" s="73"/>
      <c r="E236" s="73"/>
      <c r="F236" s="73"/>
      <c r="G236" s="73"/>
      <c r="H236" s="73"/>
      <c r="I236" s="73"/>
      <c r="J236" s="73"/>
      <c r="K236" s="73"/>
      <c r="L236" s="73"/>
      <c r="M236" s="73"/>
      <c r="N236" s="73"/>
      <c r="O236" s="73"/>
      <c r="P236" s="73"/>
      <c r="Q236" s="73"/>
      <c r="R236" s="167"/>
      <c r="S236" s="73"/>
      <c r="T236" s="73"/>
      <c r="U236" s="73"/>
    </row>
    <row r="237" spans="3:21" x14ac:dyDescent="0.25">
      <c r="C237" s="73"/>
      <c r="D237" s="73"/>
      <c r="E237" s="73"/>
      <c r="F237" s="73"/>
      <c r="G237" s="73"/>
      <c r="H237" s="73"/>
      <c r="I237" s="73"/>
      <c r="J237" s="73"/>
      <c r="K237" s="73"/>
      <c r="L237" s="73"/>
      <c r="M237" s="73"/>
      <c r="N237" s="73"/>
      <c r="O237" s="73"/>
      <c r="P237" s="73"/>
      <c r="Q237" s="73"/>
      <c r="R237" s="167"/>
      <c r="S237" s="73"/>
      <c r="T237" s="73"/>
      <c r="U237" s="73"/>
    </row>
    <row r="238" spans="3:21" x14ac:dyDescent="0.25">
      <c r="C238" s="73"/>
      <c r="D238" s="73"/>
      <c r="E238" s="73"/>
      <c r="F238" s="73"/>
      <c r="G238" s="73"/>
      <c r="H238" s="73"/>
      <c r="I238" s="73"/>
      <c r="J238" s="73"/>
      <c r="K238" s="73"/>
      <c r="L238" s="73"/>
      <c r="M238" s="73"/>
      <c r="N238" s="73"/>
      <c r="O238" s="73"/>
      <c r="P238" s="73"/>
      <c r="Q238" s="73"/>
      <c r="R238" s="167"/>
      <c r="S238" s="73"/>
      <c r="T238" s="73"/>
      <c r="U238" s="73"/>
    </row>
    <row r="239" spans="3:21" x14ac:dyDescent="0.25">
      <c r="C239" s="73"/>
      <c r="D239" s="73"/>
      <c r="E239" s="73"/>
      <c r="F239" s="73"/>
      <c r="G239" s="73"/>
      <c r="H239" s="73"/>
      <c r="I239" s="73"/>
      <c r="J239" s="73"/>
      <c r="K239" s="73"/>
      <c r="L239" s="73"/>
      <c r="M239" s="73"/>
      <c r="N239" s="73"/>
      <c r="O239" s="73"/>
      <c r="P239" s="73"/>
      <c r="Q239" s="73"/>
      <c r="R239" s="167"/>
      <c r="S239" s="73"/>
      <c r="T239" s="73"/>
      <c r="U239" s="73"/>
    </row>
    <row r="240" spans="3:21" x14ac:dyDescent="0.25">
      <c r="C240" s="73"/>
      <c r="D240" s="73"/>
      <c r="E240" s="73"/>
      <c r="F240" s="73"/>
      <c r="G240" s="73"/>
      <c r="H240" s="73"/>
      <c r="I240" s="73"/>
      <c r="J240" s="73"/>
      <c r="K240" s="73"/>
      <c r="L240" s="73"/>
      <c r="M240" s="73"/>
      <c r="N240" s="73"/>
      <c r="O240" s="73"/>
      <c r="P240" s="73"/>
      <c r="Q240" s="73"/>
      <c r="R240" s="167"/>
      <c r="S240" s="73"/>
      <c r="T240" s="73"/>
      <c r="U240" s="73"/>
    </row>
    <row r="241" spans="3:21" x14ac:dyDescent="0.25">
      <c r="C241" s="73"/>
      <c r="D241" s="73"/>
      <c r="E241" s="73"/>
      <c r="F241" s="73"/>
      <c r="G241" s="73"/>
      <c r="H241" s="73"/>
      <c r="I241" s="73"/>
      <c r="J241" s="73"/>
      <c r="K241" s="73"/>
      <c r="L241" s="73"/>
      <c r="M241" s="73"/>
      <c r="N241" s="73"/>
      <c r="O241" s="73"/>
      <c r="P241" s="73"/>
      <c r="Q241" s="73"/>
      <c r="R241" s="167"/>
      <c r="S241" s="73"/>
      <c r="T241" s="73"/>
      <c r="U241" s="73"/>
    </row>
    <row r="242" spans="3:21" x14ac:dyDescent="0.25">
      <c r="C242" s="73"/>
      <c r="D242" s="73"/>
      <c r="E242" s="73"/>
      <c r="F242" s="73"/>
      <c r="G242" s="73"/>
      <c r="H242" s="73"/>
      <c r="I242" s="73"/>
      <c r="J242" s="73"/>
      <c r="K242" s="73"/>
      <c r="L242" s="73"/>
      <c r="M242" s="73"/>
      <c r="N242" s="73"/>
      <c r="O242" s="73"/>
      <c r="P242" s="73"/>
      <c r="Q242" s="73"/>
      <c r="R242" s="167"/>
      <c r="S242" s="73"/>
      <c r="T242" s="73"/>
      <c r="U242" s="73"/>
    </row>
    <row r="243" spans="3:21" x14ac:dyDescent="0.25">
      <c r="C243" s="73"/>
      <c r="D243" s="73"/>
      <c r="E243" s="73"/>
      <c r="F243" s="73"/>
      <c r="G243" s="73"/>
      <c r="H243" s="73"/>
      <c r="I243" s="73"/>
      <c r="J243" s="73"/>
      <c r="K243" s="73"/>
      <c r="L243" s="73"/>
      <c r="M243" s="73"/>
      <c r="N243" s="73"/>
      <c r="O243" s="73"/>
      <c r="P243" s="73"/>
      <c r="Q243" s="73"/>
      <c r="R243" s="167"/>
      <c r="S243" s="73"/>
      <c r="T243" s="73"/>
      <c r="U243" s="73"/>
    </row>
    <row r="244" spans="3:21" x14ac:dyDescent="0.25">
      <c r="C244" s="73"/>
      <c r="D244" s="73"/>
      <c r="E244" s="73"/>
      <c r="F244" s="73"/>
      <c r="G244" s="73"/>
      <c r="H244" s="73"/>
      <c r="I244" s="73"/>
      <c r="J244" s="73"/>
      <c r="K244" s="73"/>
      <c r="L244" s="73"/>
      <c r="M244" s="73"/>
      <c r="N244" s="73"/>
      <c r="O244" s="73"/>
      <c r="P244" s="73"/>
      <c r="Q244" s="73"/>
      <c r="R244" s="167"/>
      <c r="S244" s="73"/>
      <c r="T244" s="73"/>
      <c r="U244" s="73"/>
    </row>
    <row r="245" spans="3:21" x14ac:dyDescent="0.25">
      <c r="C245" s="73"/>
      <c r="D245" s="73"/>
      <c r="E245" s="73"/>
      <c r="F245" s="73"/>
      <c r="G245" s="73"/>
      <c r="H245" s="73"/>
      <c r="I245" s="73"/>
      <c r="J245" s="73"/>
      <c r="K245" s="73"/>
      <c r="L245" s="73"/>
      <c r="M245" s="73"/>
      <c r="N245" s="73"/>
      <c r="O245" s="73"/>
      <c r="P245" s="73"/>
      <c r="Q245" s="73"/>
      <c r="R245" s="167"/>
      <c r="S245" s="73"/>
      <c r="T245" s="73"/>
      <c r="U245" s="73"/>
    </row>
    <row r="246" spans="3:21" x14ac:dyDescent="0.25">
      <c r="C246" s="73"/>
      <c r="D246" s="73"/>
      <c r="E246" s="73"/>
      <c r="F246" s="73"/>
      <c r="G246" s="73"/>
      <c r="H246" s="73"/>
      <c r="I246" s="73"/>
      <c r="J246" s="73"/>
      <c r="K246" s="73"/>
      <c r="L246" s="73"/>
      <c r="M246" s="73"/>
      <c r="N246" s="73"/>
      <c r="O246" s="73"/>
      <c r="P246" s="73"/>
      <c r="Q246" s="73"/>
      <c r="R246" s="167"/>
      <c r="S246" s="73"/>
      <c r="T246" s="73"/>
      <c r="U246" s="73"/>
    </row>
    <row r="247" spans="3:21" x14ac:dyDescent="0.25">
      <c r="C247" s="73"/>
      <c r="D247" s="73"/>
      <c r="E247" s="73"/>
      <c r="F247" s="73"/>
      <c r="G247" s="73"/>
      <c r="H247" s="73"/>
      <c r="I247" s="73"/>
      <c r="J247" s="73"/>
      <c r="K247" s="73"/>
      <c r="L247" s="73"/>
      <c r="M247" s="73"/>
      <c r="N247" s="73"/>
      <c r="O247" s="73"/>
      <c r="P247" s="73"/>
      <c r="Q247" s="73"/>
      <c r="R247" s="167"/>
      <c r="S247" s="73"/>
      <c r="T247" s="73"/>
      <c r="U247" s="73"/>
    </row>
    <row r="248" spans="3:21" x14ac:dyDescent="0.25">
      <c r="C248" s="73"/>
      <c r="D248" s="73"/>
      <c r="E248" s="73"/>
      <c r="F248" s="73"/>
      <c r="G248" s="73"/>
      <c r="H248" s="73"/>
      <c r="I248" s="73"/>
      <c r="J248" s="73"/>
      <c r="K248" s="73"/>
      <c r="L248" s="73"/>
      <c r="M248" s="73"/>
      <c r="N248" s="73"/>
      <c r="O248" s="73"/>
      <c r="P248" s="73"/>
      <c r="Q248" s="73"/>
      <c r="R248" s="167"/>
      <c r="S248" s="73"/>
      <c r="T248" s="73"/>
      <c r="U248" s="73"/>
    </row>
    <row r="249" spans="3:21" x14ac:dyDescent="0.25">
      <c r="C249" s="73"/>
      <c r="D249" s="73"/>
      <c r="E249" s="73"/>
      <c r="F249" s="73"/>
      <c r="G249" s="73"/>
      <c r="H249" s="73"/>
      <c r="I249" s="73"/>
      <c r="J249" s="73"/>
      <c r="K249" s="73"/>
      <c r="L249" s="73"/>
      <c r="M249" s="73"/>
      <c r="N249" s="73"/>
      <c r="O249" s="73"/>
      <c r="P249" s="73"/>
      <c r="Q249" s="73"/>
      <c r="R249" s="167"/>
      <c r="S249" s="73"/>
      <c r="T249" s="73"/>
      <c r="U249" s="73"/>
    </row>
    <row r="250" spans="3:21" x14ac:dyDescent="0.25">
      <c r="C250" s="73"/>
      <c r="D250" s="73"/>
      <c r="E250" s="73"/>
      <c r="F250" s="73"/>
      <c r="G250" s="73"/>
      <c r="H250" s="73"/>
      <c r="I250" s="73"/>
      <c r="J250" s="73"/>
      <c r="K250" s="73"/>
      <c r="L250" s="73"/>
      <c r="M250" s="73"/>
      <c r="N250" s="73"/>
      <c r="O250" s="73"/>
      <c r="P250" s="73"/>
      <c r="Q250" s="73"/>
      <c r="R250" s="167"/>
      <c r="S250" s="73"/>
      <c r="T250" s="73"/>
      <c r="U250" s="73"/>
    </row>
    <row r="251" spans="3:21" x14ac:dyDescent="0.25">
      <c r="C251" s="73"/>
      <c r="D251" s="73"/>
      <c r="E251" s="73"/>
      <c r="F251" s="73"/>
      <c r="G251" s="73"/>
      <c r="H251" s="73"/>
      <c r="I251" s="73"/>
      <c r="J251" s="73"/>
      <c r="K251" s="73"/>
      <c r="L251" s="73"/>
      <c r="M251" s="73"/>
      <c r="N251" s="73"/>
      <c r="O251" s="73"/>
      <c r="P251" s="73"/>
      <c r="Q251" s="73"/>
      <c r="R251" s="167"/>
      <c r="S251" s="73"/>
      <c r="T251" s="73"/>
      <c r="U251" s="73"/>
    </row>
    <row r="252" spans="3:21" x14ac:dyDescent="0.25">
      <c r="C252" s="73"/>
      <c r="D252" s="73"/>
      <c r="E252" s="73"/>
      <c r="F252" s="73"/>
      <c r="G252" s="73"/>
      <c r="H252" s="73"/>
      <c r="I252" s="73"/>
      <c r="J252" s="73"/>
      <c r="K252" s="73"/>
      <c r="L252" s="73"/>
      <c r="M252" s="73"/>
      <c r="N252" s="73"/>
      <c r="O252" s="73"/>
      <c r="P252" s="73"/>
      <c r="Q252" s="73"/>
      <c r="R252" s="167"/>
      <c r="S252" s="73"/>
      <c r="T252" s="73"/>
      <c r="U252" s="73"/>
    </row>
    <row r="253" spans="3:21" x14ac:dyDescent="0.25">
      <c r="C253" s="73"/>
      <c r="D253" s="73"/>
      <c r="E253" s="73"/>
      <c r="F253" s="73"/>
      <c r="G253" s="73"/>
      <c r="H253" s="73"/>
      <c r="I253" s="73"/>
      <c r="J253" s="73"/>
      <c r="K253" s="73"/>
      <c r="L253" s="73"/>
      <c r="M253" s="73"/>
      <c r="N253" s="73"/>
      <c r="O253" s="73"/>
      <c r="P253" s="73"/>
      <c r="Q253" s="73"/>
      <c r="R253" s="167"/>
      <c r="S253" s="73"/>
      <c r="T253" s="73"/>
      <c r="U253" s="73"/>
    </row>
    <row r="254" spans="3:21" x14ac:dyDescent="0.25">
      <c r="C254" s="73"/>
      <c r="D254" s="73"/>
      <c r="E254" s="73"/>
      <c r="F254" s="73"/>
      <c r="G254" s="73"/>
      <c r="H254" s="73"/>
      <c r="I254" s="73"/>
      <c r="J254" s="73"/>
      <c r="K254" s="73"/>
      <c r="L254" s="73"/>
      <c r="M254" s="73"/>
      <c r="N254" s="73"/>
      <c r="O254" s="73"/>
      <c r="P254" s="73"/>
      <c r="Q254" s="73"/>
      <c r="R254" s="167"/>
      <c r="S254" s="73"/>
      <c r="T254" s="73"/>
      <c r="U254" s="73"/>
    </row>
    <row r="255" spans="3:21" x14ac:dyDescent="0.25">
      <c r="C255" s="73"/>
      <c r="D255" s="73"/>
      <c r="E255" s="73"/>
      <c r="F255" s="73"/>
      <c r="G255" s="73"/>
      <c r="H255" s="73"/>
      <c r="I255" s="73"/>
      <c r="J255" s="73"/>
      <c r="K255" s="73"/>
      <c r="L255" s="73"/>
      <c r="M255" s="73"/>
      <c r="N255" s="73"/>
      <c r="O255" s="73"/>
      <c r="P255" s="73"/>
      <c r="Q255" s="73"/>
      <c r="R255" s="167"/>
      <c r="S255" s="73"/>
      <c r="T255" s="73"/>
      <c r="U255" s="73"/>
    </row>
    <row r="256" spans="3:21" x14ac:dyDescent="0.25">
      <c r="C256" s="73"/>
      <c r="D256" s="73"/>
      <c r="E256" s="73"/>
      <c r="F256" s="73"/>
      <c r="G256" s="73"/>
      <c r="H256" s="73"/>
      <c r="I256" s="73"/>
      <c r="J256" s="73"/>
      <c r="K256" s="73"/>
      <c r="L256" s="73"/>
      <c r="M256" s="73"/>
      <c r="N256" s="73"/>
      <c r="O256" s="73"/>
      <c r="P256" s="73"/>
      <c r="Q256" s="73"/>
      <c r="R256" s="167"/>
      <c r="S256" s="73"/>
      <c r="T256" s="73"/>
      <c r="U256" s="73"/>
    </row>
    <row r="257" spans="3:21" x14ac:dyDescent="0.25">
      <c r="C257" s="73"/>
      <c r="D257" s="73"/>
      <c r="E257" s="73"/>
      <c r="F257" s="73"/>
      <c r="G257" s="73"/>
      <c r="H257" s="73"/>
      <c r="I257" s="73"/>
      <c r="J257" s="73"/>
      <c r="K257" s="73"/>
      <c r="L257" s="73"/>
      <c r="M257" s="73"/>
      <c r="N257" s="73"/>
      <c r="O257" s="73"/>
      <c r="P257" s="73"/>
      <c r="Q257" s="73"/>
      <c r="R257" s="167"/>
      <c r="S257" s="73"/>
      <c r="T257" s="73"/>
      <c r="U257" s="73"/>
    </row>
    <row r="258" spans="3:21" x14ac:dyDescent="0.25">
      <c r="C258" s="73"/>
      <c r="D258" s="73"/>
      <c r="E258" s="73"/>
      <c r="F258" s="73"/>
      <c r="G258" s="73"/>
      <c r="H258" s="73"/>
      <c r="I258" s="73"/>
      <c r="J258" s="73"/>
      <c r="K258" s="73"/>
      <c r="L258" s="73"/>
      <c r="M258" s="73"/>
      <c r="N258" s="73"/>
      <c r="O258" s="73"/>
      <c r="P258" s="73"/>
      <c r="Q258" s="73"/>
      <c r="R258" s="167"/>
      <c r="S258" s="73"/>
      <c r="T258" s="73"/>
      <c r="U258" s="73"/>
    </row>
    <row r="259" spans="3:21" x14ac:dyDescent="0.25">
      <c r="C259" s="73"/>
      <c r="D259" s="73"/>
      <c r="E259" s="73"/>
      <c r="F259" s="73"/>
      <c r="G259" s="73"/>
      <c r="H259" s="73"/>
      <c r="I259" s="73"/>
      <c r="J259" s="73"/>
      <c r="K259" s="73"/>
      <c r="L259" s="73"/>
      <c r="M259" s="73"/>
      <c r="N259" s="73"/>
      <c r="O259" s="73"/>
      <c r="P259" s="73"/>
      <c r="Q259" s="73"/>
      <c r="R259" s="167"/>
      <c r="S259" s="73"/>
      <c r="T259" s="73"/>
      <c r="U259" s="73"/>
    </row>
    <row r="260" spans="3:21" x14ac:dyDescent="0.25">
      <c r="C260" s="73"/>
      <c r="D260" s="73"/>
      <c r="E260" s="73"/>
      <c r="F260" s="73"/>
      <c r="G260" s="73"/>
      <c r="H260" s="73"/>
      <c r="I260" s="73"/>
      <c r="J260" s="73"/>
      <c r="K260" s="73"/>
      <c r="L260" s="73"/>
      <c r="M260" s="73"/>
      <c r="N260" s="73"/>
      <c r="O260" s="73"/>
      <c r="P260" s="73"/>
      <c r="Q260" s="73"/>
      <c r="R260" s="167"/>
      <c r="S260" s="73"/>
      <c r="T260" s="73"/>
      <c r="U260" s="73"/>
    </row>
    <row r="261" spans="3:21" x14ac:dyDescent="0.25">
      <c r="C261" s="73"/>
      <c r="D261" s="73"/>
      <c r="E261" s="73"/>
      <c r="F261" s="73"/>
      <c r="G261" s="73"/>
      <c r="H261" s="73"/>
      <c r="I261" s="73"/>
      <c r="J261" s="73"/>
      <c r="K261" s="73"/>
      <c r="L261" s="73"/>
      <c r="M261" s="73"/>
      <c r="N261" s="73"/>
      <c r="O261" s="73"/>
      <c r="P261" s="73"/>
      <c r="Q261" s="73"/>
      <c r="R261" s="167"/>
      <c r="S261" s="73"/>
      <c r="T261" s="73"/>
      <c r="U261" s="73"/>
    </row>
    <row r="262" spans="3:21" x14ac:dyDescent="0.25">
      <c r="C262" s="73"/>
      <c r="D262" s="73"/>
      <c r="E262" s="73"/>
      <c r="F262" s="73"/>
      <c r="G262" s="73"/>
      <c r="H262" s="73"/>
      <c r="I262" s="73"/>
      <c r="J262" s="73"/>
      <c r="K262" s="73"/>
      <c r="L262" s="73"/>
      <c r="M262" s="73"/>
      <c r="N262" s="73"/>
      <c r="O262" s="73"/>
      <c r="P262" s="73"/>
      <c r="Q262" s="73"/>
      <c r="R262" s="167"/>
      <c r="S262" s="73"/>
      <c r="T262" s="73"/>
      <c r="U262" s="73"/>
    </row>
    <row r="263" spans="3:21" x14ac:dyDescent="0.25">
      <c r="C263" s="73"/>
      <c r="D263" s="73"/>
      <c r="E263" s="73"/>
      <c r="F263" s="73"/>
      <c r="G263" s="73"/>
      <c r="H263" s="73"/>
      <c r="I263" s="73"/>
      <c r="J263" s="73"/>
      <c r="K263" s="73"/>
      <c r="L263" s="73"/>
      <c r="M263" s="73"/>
      <c r="N263" s="73"/>
      <c r="O263" s="73"/>
      <c r="P263" s="73"/>
      <c r="Q263" s="73"/>
      <c r="R263" s="167"/>
      <c r="S263" s="73"/>
      <c r="T263" s="73"/>
      <c r="U263" s="73"/>
    </row>
    <row r="264" spans="3:21" x14ac:dyDescent="0.25">
      <c r="C264" s="73"/>
      <c r="D264" s="73"/>
      <c r="E264" s="73"/>
      <c r="F264" s="73"/>
      <c r="G264" s="73"/>
      <c r="H264" s="73"/>
      <c r="I264" s="73"/>
      <c r="J264" s="73"/>
      <c r="K264" s="73"/>
      <c r="L264" s="73"/>
      <c r="M264" s="73"/>
      <c r="N264" s="73"/>
      <c r="O264" s="73"/>
      <c r="P264" s="73"/>
      <c r="Q264" s="73"/>
      <c r="R264" s="167"/>
      <c r="S264" s="73"/>
      <c r="T264" s="73"/>
      <c r="U264" s="73"/>
    </row>
    <row r="265" spans="3:21" x14ac:dyDescent="0.25">
      <c r="C265" s="73"/>
      <c r="D265" s="73"/>
      <c r="E265" s="73"/>
      <c r="F265" s="73"/>
      <c r="G265" s="73"/>
      <c r="H265" s="73"/>
      <c r="I265" s="73"/>
      <c r="J265" s="73"/>
      <c r="K265" s="73"/>
      <c r="L265" s="73"/>
      <c r="M265" s="73"/>
      <c r="N265" s="73"/>
      <c r="O265" s="73"/>
      <c r="P265" s="73"/>
      <c r="Q265" s="73"/>
      <c r="R265" s="167"/>
      <c r="S265" s="73"/>
      <c r="T265" s="73"/>
      <c r="U265" s="73"/>
    </row>
    <row r="266" spans="3:21" x14ac:dyDescent="0.25">
      <c r="C266" s="73"/>
      <c r="D266" s="73"/>
      <c r="E266" s="73"/>
      <c r="F266" s="73"/>
      <c r="G266" s="73"/>
      <c r="H266" s="73"/>
      <c r="I266" s="73"/>
      <c r="J266" s="73"/>
      <c r="K266" s="73"/>
      <c r="L266" s="73"/>
      <c r="M266" s="73"/>
      <c r="N266" s="73"/>
      <c r="O266" s="73"/>
      <c r="P266" s="73"/>
      <c r="Q266" s="73"/>
      <c r="R266" s="167"/>
      <c r="S266" s="73"/>
      <c r="T266" s="73"/>
      <c r="U266" s="73"/>
    </row>
    <row r="267" spans="3:21" x14ac:dyDescent="0.25">
      <c r="C267" s="73"/>
      <c r="D267" s="73"/>
      <c r="E267" s="73"/>
      <c r="F267" s="73"/>
      <c r="G267" s="73"/>
      <c r="H267" s="73"/>
      <c r="I267" s="73"/>
      <c r="J267" s="73"/>
      <c r="K267" s="73"/>
      <c r="L267" s="73"/>
      <c r="M267" s="73"/>
      <c r="N267" s="73"/>
      <c r="O267" s="73"/>
      <c r="P267" s="73"/>
      <c r="Q267" s="73"/>
      <c r="R267" s="167"/>
      <c r="S267" s="73"/>
      <c r="T267" s="73"/>
      <c r="U267" s="73"/>
    </row>
    <row r="268" spans="3:21" x14ac:dyDescent="0.25">
      <c r="C268" s="73"/>
      <c r="D268" s="73"/>
      <c r="E268" s="73"/>
      <c r="F268" s="73"/>
      <c r="G268" s="73"/>
      <c r="H268" s="73"/>
      <c r="I268" s="73"/>
      <c r="J268" s="73"/>
      <c r="K268" s="73"/>
      <c r="L268" s="73"/>
      <c r="M268" s="73"/>
      <c r="N268" s="73"/>
      <c r="O268" s="73"/>
      <c r="P268" s="73"/>
      <c r="Q268" s="73"/>
      <c r="R268" s="167"/>
      <c r="S268" s="73"/>
      <c r="T268" s="73"/>
      <c r="U268" s="73"/>
    </row>
    <row r="269" spans="3:21" x14ac:dyDescent="0.25">
      <c r="C269" s="73"/>
      <c r="D269" s="73"/>
      <c r="E269" s="73"/>
      <c r="F269" s="73"/>
      <c r="G269" s="73"/>
      <c r="H269" s="73"/>
      <c r="I269" s="73"/>
      <c r="J269" s="73"/>
      <c r="K269" s="73"/>
      <c r="L269" s="73"/>
      <c r="M269" s="73"/>
      <c r="N269" s="73"/>
      <c r="O269" s="73"/>
      <c r="P269" s="73"/>
      <c r="Q269" s="73"/>
      <c r="R269" s="167"/>
      <c r="S269" s="73"/>
      <c r="T269" s="73"/>
      <c r="U269" s="73"/>
    </row>
    <row r="270" spans="3:21" x14ac:dyDescent="0.25">
      <c r="C270" s="73"/>
      <c r="D270" s="73"/>
      <c r="E270" s="73"/>
      <c r="F270" s="73"/>
      <c r="G270" s="73"/>
      <c r="H270" s="73"/>
      <c r="I270" s="73"/>
      <c r="J270" s="73"/>
      <c r="K270" s="73"/>
      <c r="L270" s="73"/>
      <c r="M270" s="73"/>
      <c r="N270" s="73"/>
      <c r="O270" s="73"/>
      <c r="P270" s="73"/>
      <c r="Q270" s="73"/>
      <c r="R270" s="167"/>
      <c r="S270" s="73"/>
      <c r="T270" s="73"/>
      <c r="U270" s="73"/>
    </row>
    <row r="271" spans="3:21" x14ac:dyDescent="0.25">
      <c r="C271" s="73"/>
      <c r="D271" s="73"/>
      <c r="E271" s="73"/>
      <c r="F271" s="73"/>
      <c r="G271" s="73"/>
      <c r="H271" s="73"/>
      <c r="I271" s="73"/>
      <c r="J271" s="73"/>
      <c r="K271" s="73"/>
      <c r="L271" s="73"/>
      <c r="M271" s="73"/>
      <c r="N271" s="73"/>
      <c r="O271" s="73"/>
      <c r="P271" s="73"/>
      <c r="Q271" s="73"/>
      <c r="R271" s="167"/>
      <c r="S271" s="73"/>
      <c r="T271" s="73"/>
      <c r="U271" s="73"/>
    </row>
  </sheetData>
  <pageMargins left="0.7" right="0.7" top="0.75" bottom="0.75" header="0.3" footer="0.3"/>
  <pageSetup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1"/>
  <sheetViews>
    <sheetView zoomScale="80" zoomScaleNormal="80" workbookViewId="0">
      <pane xSplit="2" ySplit="3" topLeftCell="C4" activePane="bottomRight" state="frozen"/>
      <selection activeCell="B83" sqref="B83"/>
      <selection pane="topRight" activeCell="B83" sqref="B83"/>
      <selection pane="bottomLeft" activeCell="B83" sqref="B83"/>
      <selection pane="bottomRight" activeCell="I1" sqref="I1"/>
    </sheetView>
  </sheetViews>
  <sheetFormatPr defaultRowHeight="15" outlineLevelRow="1" x14ac:dyDescent="0.25"/>
  <cols>
    <col min="1" max="1" width="68" bestFit="1" customWidth="1"/>
    <col min="2" max="2" width="7.42578125" bestFit="1" customWidth="1"/>
    <col min="3" max="3" width="13.7109375" bestFit="1" customWidth="1"/>
    <col min="4" max="4" width="12.7109375" bestFit="1" customWidth="1"/>
    <col min="5" max="5" width="15.140625" bestFit="1" customWidth="1"/>
    <col min="6" max="6" width="12.5703125" bestFit="1" customWidth="1"/>
    <col min="7" max="7" width="12.28515625" bestFit="1" customWidth="1"/>
    <col min="8" max="8" width="13" bestFit="1" customWidth="1"/>
    <col min="9" max="9" width="12.85546875" customWidth="1"/>
    <col min="10" max="10" width="11.7109375" bestFit="1" customWidth="1"/>
    <col min="11" max="11" width="13.42578125" bestFit="1" customWidth="1"/>
    <col min="12" max="12" width="12.28515625" bestFit="1" customWidth="1"/>
    <col min="13" max="13" width="12.7109375" bestFit="1" customWidth="1"/>
    <col min="14" max="14" width="22.7109375" customWidth="1"/>
    <col min="15" max="15" width="18.85546875" bestFit="1" customWidth="1"/>
    <col min="16" max="16" width="15.140625" bestFit="1" customWidth="1"/>
    <col min="17" max="17" width="12.28515625" bestFit="1" customWidth="1"/>
    <col min="18" max="18" width="12.85546875" bestFit="1" customWidth="1"/>
    <col min="19" max="19" width="12.28515625" bestFit="1" customWidth="1"/>
    <col min="20" max="20" width="13.5703125" bestFit="1" customWidth="1"/>
  </cols>
  <sheetData>
    <row r="1" spans="1:19" ht="17.25" thickTop="1" thickBot="1" x14ac:dyDescent="0.3">
      <c r="B1" s="19" t="s">
        <v>13</v>
      </c>
      <c r="I1" s="17" t="s">
        <v>603</v>
      </c>
    </row>
    <row r="2" spans="1:19" ht="15.75" thickTop="1" x14ac:dyDescent="0.25">
      <c r="A2" s="180"/>
      <c r="B2" s="180"/>
    </row>
    <row r="3" spans="1:19" s="211" customFormat="1" ht="21" x14ac:dyDescent="0.35">
      <c r="A3" s="207" t="s">
        <v>361</v>
      </c>
      <c r="B3" s="208"/>
      <c r="C3" s="209">
        <v>45292</v>
      </c>
      <c r="D3" s="209">
        <v>45323</v>
      </c>
      <c r="E3" s="209">
        <v>45352</v>
      </c>
      <c r="F3" s="209">
        <v>45383</v>
      </c>
      <c r="G3" s="209">
        <v>45413</v>
      </c>
      <c r="H3" s="209">
        <v>45444</v>
      </c>
      <c r="I3" s="209">
        <v>45474</v>
      </c>
      <c r="J3" s="209">
        <v>45505</v>
      </c>
      <c r="K3" s="209">
        <v>45536</v>
      </c>
      <c r="L3" s="209">
        <v>45566</v>
      </c>
      <c r="M3" s="209">
        <v>45597</v>
      </c>
      <c r="N3" s="209">
        <v>45627</v>
      </c>
      <c r="O3" s="370" t="s">
        <v>94</v>
      </c>
    </row>
    <row r="4" spans="1:19" ht="15.75" thickBot="1" x14ac:dyDescent="0.3">
      <c r="A4" s="43" t="s">
        <v>236</v>
      </c>
      <c r="C4" s="4"/>
      <c r="D4" s="4"/>
      <c r="E4" s="4"/>
      <c r="F4" s="4"/>
      <c r="G4" s="4"/>
      <c r="H4" s="4"/>
      <c r="I4" s="4"/>
      <c r="J4" s="4"/>
      <c r="K4" s="4"/>
      <c r="L4" s="4"/>
      <c r="M4" s="4"/>
      <c r="N4" s="4"/>
      <c r="O4" s="6"/>
    </row>
    <row r="5" spans="1:19" ht="15.75" thickTop="1" x14ac:dyDescent="0.25">
      <c r="A5" s="12" t="s">
        <v>6</v>
      </c>
      <c r="B5" s="47" t="s">
        <v>7</v>
      </c>
      <c r="C5" s="647"/>
      <c r="D5" s="648"/>
      <c r="E5" s="648"/>
      <c r="F5" s="648"/>
      <c r="G5" s="648"/>
      <c r="H5" s="648"/>
      <c r="I5" s="648"/>
      <c r="J5" s="648"/>
      <c r="K5" s="648"/>
      <c r="L5" s="648"/>
      <c r="M5" s="648"/>
      <c r="N5" s="696"/>
      <c r="O5" s="68">
        <v>-5201833.797479908</v>
      </c>
    </row>
    <row r="6" spans="1:19" x14ac:dyDescent="0.25">
      <c r="A6" s="12" t="s">
        <v>20</v>
      </c>
      <c r="B6" s="47" t="s">
        <v>7</v>
      </c>
      <c r="C6" s="697"/>
      <c r="D6" s="698"/>
      <c r="E6" s="698"/>
      <c r="F6" s="698"/>
      <c r="G6" s="698"/>
      <c r="H6" s="698"/>
      <c r="I6" s="698"/>
      <c r="J6" s="698"/>
      <c r="K6" s="698"/>
      <c r="L6" s="698"/>
      <c r="M6" s="698"/>
      <c r="N6" s="699"/>
      <c r="O6" s="369">
        <v>4536881.84</v>
      </c>
    </row>
    <row r="7" spans="1:19" x14ac:dyDescent="0.25">
      <c r="A7" s="12" t="s">
        <v>21</v>
      </c>
      <c r="B7" s="12"/>
      <c r="C7" s="700"/>
      <c r="D7" s="701"/>
      <c r="E7" s="701"/>
      <c r="F7" s="701"/>
      <c r="G7" s="701"/>
      <c r="H7" s="701"/>
      <c r="I7" s="701"/>
      <c r="J7" s="701"/>
      <c r="K7" s="701"/>
      <c r="L7" s="701"/>
      <c r="M7" s="701"/>
      <c r="N7" s="702"/>
      <c r="O7" s="368"/>
    </row>
    <row r="8" spans="1:19" x14ac:dyDescent="0.25">
      <c r="A8" t="s">
        <v>22</v>
      </c>
      <c r="B8" s="47" t="s">
        <v>7</v>
      </c>
      <c r="C8" s="703"/>
      <c r="D8" s="704"/>
      <c r="E8" s="704"/>
      <c r="F8" s="704"/>
      <c r="G8" s="704"/>
      <c r="H8" s="704"/>
      <c r="I8" s="704"/>
      <c r="J8" s="704"/>
      <c r="K8" s="704"/>
      <c r="L8" s="704"/>
      <c r="M8" s="704"/>
      <c r="N8" s="705"/>
      <c r="O8" s="68">
        <v>1361064.5519999997</v>
      </c>
    </row>
    <row r="9" spans="1:19" ht="15.75" thickBot="1" x14ac:dyDescent="0.3">
      <c r="A9" t="s">
        <v>23</v>
      </c>
      <c r="B9" s="47" t="s">
        <v>7</v>
      </c>
      <c r="C9" s="706"/>
      <c r="D9" s="707"/>
      <c r="E9" s="707"/>
      <c r="F9" s="707"/>
      <c r="G9" s="707"/>
      <c r="H9" s="707"/>
      <c r="I9" s="707"/>
      <c r="J9" s="707"/>
      <c r="K9" s="707"/>
      <c r="L9" s="707"/>
      <c r="M9" s="707"/>
      <c r="N9" s="708"/>
      <c r="O9" s="189">
        <v>-3840769.2454799083</v>
      </c>
    </row>
    <row r="10" spans="1:19" ht="15.75" thickTop="1" x14ac:dyDescent="0.25">
      <c r="B10" s="47"/>
      <c r="C10" s="238"/>
      <c r="D10" s="238"/>
      <c r="E10" s="238"/>
      <c r="F10" s="238"/>
      <c r="G10" s="238"/>
      <c r="H10" s="238"/>
      <c r="I10" s="238"/>
      <c r="J10" s="238"/>
      <c r="K10" s="238"/>
      <c r="L10" s="238"/>
      <c r="M10" s="238"/>
      <c r="N10" s="238"/>
      <c r="O10" s="159"/>
    </row>
    <row r="11" spans="1:19" ht="15.75" thickBot="1" x14ac:dyDescent="0.3">
      <c r="A11" s="43" t="s">
        <v>19</v>
      </c>
    </row>
    <row r="12" spans="1:19" ht="15.75" thickTop="1" x14ac:dyDescent="0.25">
      <c r="A12" t="s">
        <v>239</v>
      </c>
      <c r="B12" s="47" t="s">
        <v>7</v>
      </c>
      <c r="C12" s="690"/>
      <c r="D12" s="709"/>
      <c r="E12" s="709"/>
      <c r="F12" s="709"/>
      <c r="G12" s="709"/>
      <c r="H12" s="709"/>
      <c r="I12" s="709"/>
      <c r="J12" s="709"/>
      <c r="K12" s="709"/>
      <c r="L12" s="709"/>
      <c r="M12" s="709"/>
      <c r="N12" s="710"/>
      <c r="O12" s="68">
        <v>2777380.7102363454</v>
      </c>
    </row>
    <row r="13" spans="1:19" x14ac:dyDescent="0.25">
      <c r="A13" t="s">
        <v>240</v>
      </c>
      <c r="B13" s="47" t="s">
        <v>7</v>
      </c>
      <c r="C13" s="692"/>
      <c r="D13" s="711"/>
      <c r="E13" s="711"/>
      <c r="F13" s="711"/>
      <c r="G13" s="711"/>
      <c r="H13" s="711"/>
      <c r="I13" s="711"/>
      <c r="J13" s="711"/>
      <c r="K13" s="711"/>
      <c r="L13" s="711"/>
      <c r="M13" s="711"/>
      <c r="N13" s="712"/>
      <c r="O13" s="68">
        <v>0</v>
      </c>
      <c r="P13" s="73"/>
      <c r="Q13" s="73"/>
      <c r="R13" s="73"/>
      <c r="S13" s="73"/>
    </row>
    <row r="14" spans="1:19" x14ac:dyDescent="0.25">
      <c r="A14" t="s">
        <v>241</v>
      </c>
      <c r="B14" s="47" t="s">
        <v>7</v>
      </c>
      <c r="C14" s="692"/>
      <c r="D14" s="711"/>
      <c r="E14" s="711"/>
      <c r="F14" s="711"/>
      <c r="G14" s="711"/>
      <c r="H14" s="711"/>
      <c r="I14" s="711"/>
      <c r="J14" s="711"/>
      <c r="K14" s="711"/>
      <c r="L14" s="711"/>
      <c r="M14" s="711"/>
      <c r="N14" s="712"/>
      <c r="O14" s="68">
        <v>1063388.5352435629</v>
      </c>
      <c r="P14" s="73"/>
      <c r="Q14" s="73"/>
      <c r="R14" s="73"/>
      <c r="S14" s="73"/>
    </row>
    <row r="15" spans="1:19" ht="15.75" thickBot="1" x14ac:dyDescent="0.3">
      <c r="A15" t="s">
        <v>242</v>
      </c>
      <c r="B15" s="47" t="s">
        <v>7</v>
      </c>
      <c r="C15" s="694"/>
      <c r="D15" s="713"/>
      <c r="E15" s="713"/>
      <c r="F15" s="713"/>
      <c r="G15" s="713"/>
      <c r="H15" s="713"/>
      <c r="I15" s="713"/>
      <c r="J15" s="713"/>
      <c r="K15" s="713"/>
      <c r="L15" s="713"/>
      <c r="M15" s="713"/>
      <c r="N15" s="714"/>
      <c r="O15" s="176">
        <v>3840769.2454799083</v>
      </c>
      <c r="P15" s="73"/>
      <c r="Q15" s="73"/>
      <c r="R15" s="73"/>
      <c r="S15" s="73"/>
    </row>
    <row r="16" spans="1:19" ht="16.5" thickTop="1" thickBot="1" x14ac:dyDescent="0.3">
      <c r="C16" s="73"/>
      <c r="D16" s="73"/>
      <c r="E16" s="73"/>
      <c r="F16" s="73"/>
      <c r="G16" s="73"/>
      <c r="H16" s="73"/>
      <c r="I16" s="73"/>
      <c r="J16" s="73"/>
      <c r="K16" s="73"/>
      <c r="L16" s="73"/>
      <c r="M16" s="73"/>
      <c r="N16" s="73"/>
      <c r="O16" s="73"/>
      <c r="P16" s="73"/>
      <c r="Q16" s="73"/>
      <c r="R16" s="73"/>
      <c r="S16" s="73"/>
    </row>
    <row r="17" spans="1:19" ht="15.75" thickTop="1" x14ac:dyDescent="0.25">
      <c r="A17" s="26" t="s">
        <v>243</v>
      </c>
      <c r="B17" s="561" t="s">
        <v>30</v>
      </c>
      <c r="C17" s="663"/>
      <c r="D17" s="664"/>
      <c r="E17" s="664"/>
      <c r="F17" s="664"/>
      <c r="G17" s="664"/>
      <c r="H17" s="664"/>
      <c r="I17" s="664"/>
      <c r="J17" s="664"/>
      <c r="K17" s="664"/>
      <c r="L17" s="664"/>
      <c r="M17" s="664"/>
      <c r="N17" s="715"/>
      <c r="O17" s="568"/>
      <c r="P17" s="73"/>
      <c r="Q17" s="73"/>
      <c r="R17" s="73"/>
      <c r="S17" s="73"/>
    </row>
    <row r="18" spans="1:19" x14ac:dyDescent="0.25">
      <c r="A18" s="26" t="s">
        <v>244</v>
      </c>
      <c r="B18" s="561" t="s">
        <v>30</v>
      </c>
      <c r="C18" s="667"/>
      <c r="D18" s="668"/>
      <c r="E18" s="668"/>
      <c r="F18" s="668"/>
      <c r="G18" s="668"/>
      <c r="H18" s="668"/>
      <c r="I18" s="668"/>
      <c r="J18" s="668"/>
      <c r="K18" s="668"/>
      <c r="L18" s="668"/>
      <c r="M18" s="668"/>
      <c r="N18" s="716"/>
      <c r="O18" s="167"/>
      <c r="P18" s="73"/>
      <c r="Q18" s="73"/>
      <c r="R18" s="73"/>
      <c r="S18" s="73"/>
    </row>
    <row r="19" spans="1:19" x14ac:dyDescent="0.25">
      <c r="A19" s="12" t="s">
        <v>139</v>
      </c>
      <c r="B19" s="561" t="s">
        <v>30</v>
      </c>
      <c r="C19" s="667"/>
      <c r="D19" s="668"/>
      <c r="E19" s="668"/>
      <c r="F19" s="668"/>
      <c r="G19" s="668"/>
      <c r="H19" s="668"/>
      <c r="I19" s="668"/>
      <c r="J19" s="668"/>
      <c r="K19" s="668"/>
      <c r="L19" s="668"/>
      <c r="M19" s="668"/>
      <c r="N19" s="716"/>
      <c r="O19" s="167"/>
      <c r="P19" s="154" t="s">
        <v>360</v>
      </c>
      <c r="Q19" s="73"/>
      <c r="R19" s="73"/>
      <c r="S19" s="73"/>
    </row>
    <row r="20" spans="1:19" x14ac:dyDescent="0.25">
      <c r="A20" s="26"/>
      <c r="B20" s="26"/>
      <c r="C20" s="692"/>
      <c r="D20" s="711"/>
      <c r="E20" s="711"/>
      <c r="F20" s="711"/>
      <c r="G20" s="711"/>
      <c r="H20" s="711"/>
      <c r="I20" s="711"/>
      <c r="J20" s="711"/>
      <c r="K20" s="711"/>
      <c r="L20" s="711"/>
      <c r="M20" s="711"/>
      <c r="N20" s="712"/>
      <c r="O20" s="167"/>
      <c r="P20" s="73"/>
      <c r="Q20" s="73"/>
      <c r="R20" s="73"/>
      <c r="S20" s="73"/>
    </row>
    <row r="21" spans="1:19" x14ac:dyDescent="0.25">
      <c r="A21" s="26" t="s">
        <v>245</v>
      </c>
      <c r="B21" s="561" t="s">
        <v>34</v>
      </c>
      <c r="C21" s="717"/>
      <c r="D21" s="718"/>
      <c r="E21" s="718"/>
      <c r="F21" s="718"/>
      <c r="G21" s="718"/>
      <c r="H21" s="718"/>
      <c r="I21" s="718"/>
      <c r="J21" s="718"/>
      <c r="K21" s="718"/>
      <c r="L21" s="718"/>
      <c r="M21" s="718"/>
      <c r="N21" s="719"/>
      <c r="O21" s="235">
        <v>146923439.57150266</v>
      </c>
      <c r="P21" s="73"/>
      <c r="Q21" s="73"/>
      <c r="R21" s="73"/>
      <c r="S21" s="73"/>
    </row>
    <row r="22" spans="1:19" x14ac:dyDescent="0.25">
      <c r="A22" s="26" t="s">
        <v>356</v>
      </c>
      <c r="B22" s="561" t="s">
        <v>34</v>
      </c>
      <c r="C22" s="692"/>
      <c r="D22" s="711"/>
      <c r="E22" s="711"/>
      <c r="F22" s="711"/>
      <c r="G22" s="711"/>
      <c r="H22" s="711"/>
      <c r="I22" s="711"/>
      <c r="J22" s="711"/>
      <c r="K22" s="711"/>
      <c r="L22" s="711"/>
      <c r="M22" s="711"/>
      <c r="N22" s="712"/>
      <c r="O22" s="54">
        <v>0</v>
      </c>
      <c r="P22" s="73"/>
      <c r="Q22" s="73"/>
      <c r="R22" s="73"/>
      <c r="S22" s="73"/>
    </row>
    <row r="23" spans="1:19" ht="15.75" thickBot="1" x14ac:dyDescent="0.3">
      <c r="A23" s="26" t="s">
        <v>355</v>
      </c>
      <c r="B23" s="561" t="s">
        <v>34</v>
      </c>
      <c r="C23" s="720"/>
      <c r="D23" s="721"/>
      <c r="E23" s="721"/>
      <c r="F23" s="721"/>
      <c r="G23" s="721"/>
      <c r="H23" s="721"/>
      <c r="I23" s="721"/>
      <c r="J23" s="721"/>
      <c r="K23" s="721"/>
      <c r="L23" s="721"/>
      <c r="M23" s="721"/>
      <c r="N23" s="722"/>
      <c r="O23" s="105">
        <v>66711679.758504927</v>
      </c>
      <c r="P23" s="73"/>
      <c r="Q23" s="73"/>
      <c r="R23" s="73"/>
      <c r="S23" s="73"/>
    </row>
    <row r="24" spans="1:19" ht="15.75" thickTop="1" x14ac:dyDescent="0.25">
      <c r="A24" s="569" t="s">
        <v>37</v>
      </c>
      <c r="B24" s="561" t="s">
        <v>34</v>
      </c>
      <c r="C24" s="235">
        <v>32307377.171473172</v>
      </c>
      <c r="D24" s="235">
        <v>29979290.294259623</v>
      </c>
      <c r="E24" s="235">
        <v>19155272.591994964</v>
      </c>
      <c r="F24" s="235">
        <v>19253829.152319197</v>
      </c>
      <c r="G24" s="235">
        <v>13540419.306337694</v>
      </c>
      <c r="H24" s="235">
        <v>3694471.592168685</v>
      </c>
      <c r="I24" s="235">
        <v>9149286.9096759073</v>
      </c>
      <c r="J24" s="235">
        <v>8775307.9391635265</v>
      </c>
      <c r="K24" s="235">
        <v>4361154.0344373584</v>
      </c>
      <c r="L24" s="235">
        <v>18027331.906459659</v>
      </c>
      <c r="M24" s="235">
        <v>27184775.794797469</v>
      </c>
      <c r="N24" s="235">
        <v>28206602.636920325</v>
      </c>
      <c r="O24" s="367">
        <v>213635119.33000758</v>
      </c>
      <c r="P24" s="1" t="s">
        <v>359</v>
      </c>
      <c r="Q24" s="73"/>
      <c r="R24" s="73"/>
      <c r="S24" s="73"/>
    </row>
    <row r="25" spans="1:19" x14ac:dyDescent="0.25">
      <c r="A25" s="26"/>
      <c r="B25" s="26"/>
      <c r="C25" s="167"/>
      <c r="D25" s="167"/>
      <c r="E25" s="167"/>
      <c r="F25" s="167"/>
      <c r="G25" s="167"/>
      <c r="H25" s="167"/>
      <c r="I25" s="167"/>
      <c r="J25" s="167"/>
      <c r="K25" s="167"/>
      <c r="L25" s="167"/>
      <c r="M25" s="167"/>
      <c r="N25" s="167"/>
      <c r="O25" s="167"/>
      <c r="Q25" s="73"/>
      <c r="R25" s="73"/>
      <c r="S25" s="73"/>
    </row>
    <row r="26" spans="1:19" ht="15.75" thickBot="1" x14ac:dyDescent="0.3">
      <c r="A26" s="43" t="s">
        <v>38</v>
      </c>
      <c r="B26" s="26"/>
      <c r="C26" s="167"/>
      <c r="D26" s="167"/>
      <c r="E26" s="167"/>
      <c r="F26" s="167"/>
      <c r="G26" s="167"/>
      <c r="H26" s="167"/>
      <c r="I26" s="167"/>
      <c r="J26" s="167"/>
      <c r="K26" s="167"/>
      <c r="L26" s="167"/>
      <c r="M26" s="167"/>
      <c r="N26" s="167"/>
      <c r="O26" s="167"/>
      <c r="Q26" s="73"/>
      <c r="R26" s="73"/>
      <c r="S26" s="73"/>
    </row>
    <row r="27" spans="1:19" ht="15.75" thickTop="1" x14ac:dyDescent="0.25">
      <c r="A27" s="26" t="s">
        <v>248</v>
      </c>
      <c r="B27" s="570" t="s">
        <v>7</v>
      </c>
      <c r="C27" s="690"/>
      <c r="D27" s="709"/>
      <c r="E27" s="709"/>
      <c r="F27" s="709"/>
      <c r="G27" s="709"/>
      <c r="H27" s="709"/>
      <c r="I27" s="709"/>
      <c r="J27" s="709"/>
      <c r="K27" s="709"/>
      <c r="L27" s="709"/>
      <c r="M27" s="709"/>
      <c r="N27" s="710"/>
      <c r="O27" s="167">
        <v>-3175818</v>
      </c>
      <c r="P27" s="73"/>
      <c r="Q27" s="73"/>
      <c r="R27" s="73"/>
      <c r="S27" s="73"/>
    </row>
    <row r="28" spans="1:19" x14ac:dyDescent="0.25">
      <c r="A28" s="26" t="s">
        <v>243</v>
      </c>
      <c r="B28" s="561" t="s">
        <v>30</v>
      </c>
      <c r="C28" s="667"/>
      <c r="D28" s="668"/>
      <c r="E28" s="668"/>
      <c r="F28" s="668"/>
      <c r="G28" s="668"/>
      <c r="H28" s="668"/>
      <c r="I28" s="668"/>
      <c r="J28" s="668"/>
      <c r="K28" s="668"/>
      <c r="L28" s="668"/>
      <c r="M28" s="668"/>
      <c r="N28" s="716"/>
      <c r="O28" s="167"/>
      <c r="Q28" s="73"/>
      <c r="R28" s="73"/>
      <c r="S28" s="73"/>
    </row>
    <row r="29" spans="1:19" x14ac:dyDescent="0.25">
      <c r="A29" t="s">
        <v>249</v>
      </c>
      <c r="B29" s="2" t="s">
        <v>34</v>
      </c>
      <c r="C29" s="723"/>
      <c r="D29" s="724"/>
      <c r="E29" s="724"/>
      <c r="F29" s="724"/>
      <c r="G29" s="724"/>
      <c r="H29" s="724"/>
      <c r="I29" s="724"/>
      <c r="J29" s="724"/>
      <c r="K29" s="724"/>
      <c r="L29" s="724"/>
      <c r="M29" s="724"/>
      <c r="N29" s="725"/>
      <c r="O29" s="177">
        <v>-168000771.04999998</v>
      </c>
      <c r="P29" s="73"/>
      <c r="Q29" s="73"/>
      <c r="R29" s="73"/>
      <c r="S29" s="73"/>
    </row>
    <row r="30" spans="1:19" x14ac:dyDescent="0.25">
      <c r="A30" s="63" t="s">
        <v>42</v>
      </c>
      <c r="B30" s="2"/>
      <c r="C30" s="717"/>
      <c r="D30" s="718"/>
      <c r="E30" s="718"/>
      <c r="F30" s="718"/>
      <c r="G30" s="718"/>
      <c r="H30" s="718"/>
      <c r="I30" s="718"/>
      <c r="J30" s="718"/>
      <c r="K30" s="718"/>
      <c r="L30" s="718"/>
      <c r="M30" s="718"/>
      <c r="N30" s="719"/>
      <c r="O30" s="179">
        <v>2940013.4933750005</v>
      </c>
      <c r="P30" s="73"/>
      <c r="Q30" s="73"/>
      <c r="R30" s="73"/>
      <c r="S30" s="73"/>
    </row>
    <row r="31" spans="1:19" x14ac:dyDescent="0.25">
      <c r="A31" s="1"/>
      <c r="B31" s="2" t="s">
        <v>34</v>
      </c>
      <c r="C31" s="723"/>
      <c r="D31" s="724"/>
      <c r="E31" s="724"/>
      <c r="F31" s="724"/>
      <c r="G31" s="724"/>
      <c r="H31" s="724"/>
      <c r="I31" s="724"/>
      <c r="J31" s="724"/>
      <c r="K31" s="724"/>
      <c r="L31" s="724"/>
      <c r="M31" s="724"/>
      <c r="N31" s="725"/>
      <c r="O31" s="367">
        <v>-165060757.55662498</v>
      </c>
      <c r="P31" s="1" t="s">
        <v>354</v>
      </c>
      <c r="Q31" s="73"/>
      <c r="R31" s="73"/>
      <c r="S31" s="73"/>
    </row>
    <row r="32" spans="1:19" ht="15.75" thickBot="1" x14ac:dyDescent="0.3">
      <c r="A32" s="63" t="s">
        <v>353</v>
      </c>
      <c r="B32" s="2"/>
      <c r="C32" s="726"/>
      <c r="D32" s="727"/>
      <c r="E32" s="727"/>
      <c r="F32" s="727"/>
      <c r="G32" s="727"/>
      <c r="H32" s="727"/>
      <c r="I32" s="727"/>
      <c r="J32" s="727"/>
      <c r="K32" s="727"/>
      <c r="L32" s="727"/>
      <c r="M32" s="727"/>
      <c r="N32" s="728"/>
      <c r="O32" s="235">
        <v>7666666.666666667</v>
      </c>
      <c r="P32" s="1"/>
      <c r="Q32" s="73"/>
      <c r="R32" s="73"/>
      <c r="S32" s="73"/>
    </row>
    <row r="33" spans="1:19" ht="15.75" thickTop="1" x14ac:dyDescent="0.25">
      <c r="A33" s="1" t="s">
        <v>43</v>
      </c>
      <c r="B33" s="2"/>
      <c r="C33" s="179">
        <v>0</v>
      </c>
      <c r="D33" s="179">
        <v>0</v>
      </c>
      <c r="E33" s="179">
        <v>-40368158.464218751</v>
      </c>
      <c r="F33" s="179">
        <v>0</v>
      </c>
      <c r="G33" s="179">
        <v>0</v>
      </c>
      <c r="H33" s="179">
        <v>-40960953.258318745</v>
      </c>
      <c r="I33" s="179">
        <v>0</v>
      </c>
      <c r="J33" s="179">
        <v>0</v>
      </c>
      <c r="K33" s="179">
        <v>-41569400.097806253</v>
      </c>
      <c r="L33" s="179">
        <v>0</v>
      </c>
      <c r="M33" s="179">
        <v>0</v>
      </c>
      <c r="N33" s="179">
        <v>-34495579.069614582</v>
      </c>
      <c r="O33" s="177">
        <v>-157394090.88995832</v>
      </c>
      <c r="P33" s="1"/>
      <c r="Q33" s="73"/>
      <c r="R33" s="73"/>
      <c r="S33" s="73"/>
    </row>
    <row r="34" spans="1:19" x14ac:dyDescent="0.25">
      <c r="C34" s="73"/>
      <c r="D34" s="73"/>
      <c r="E34" s="73"/>
      <c r="F34" s="73"/>
      <c r="G34" s="73"/>
      <c r="H34" s="73"/>
      <c r="I34" s="73"/>
      <c r="J34" s="73"/>
      <c r="K34" s="73"/>
      <c r="L34" s="73"/>
      <c r="M34" s="73"/>
      <c r="N34" s="73"/>
      <c r="O34" s="73"/>
      <c r="P34" s="73"/>
      <c r="Q34" s="73"/>
      <c r="R34" s="73"/>
      <c r="S34" s="73"/>
    </row>
    <row r="35" spans="1:19" x14ac:dyDescent="0.25">
      <c r="A35" t="s">
        <v>251</v>
      </c>
      <c r="B35" s="2" t="s">
        <v>34</v>
      </c>
      <c r="C35" s="177">
        <v>32307377.171473172</v>
      </c>
      <c r="D35" s="177">
        <v>29979290.294259623</v>
      </c>
      <c r="E35" s="177">
        <v>-21212885.872223787</v>
      </c>
      <c r="F35" s="177">
        <v>19253829.152319197</v>
      </c>
      <c r="G35" s="177">
        <v>13540419.306337694</v>
      </c>
      <c r="H35" s="177">
        <v>-37266481.666150063</v>
      </c>
      <c r="I35" s="177">
        <v>9149286.9096759073</v>
      </c>
      <c r="J35" s="177">
        <v>8775307.9391635265</v>
      </c>
      <c r="K35" s="177">
        <v>-37208246.063368894</v>
      </c>
      <c r="L35" s="177">
        <v>18027331.906459659</v>
      </c>
      <c r="M35" s="177">
        <v>27184775.794797469</v>
      </c>
      <c r="N35" s="177">
        <v>-6288976.4326942563</v>
      </c>
      <c r="O35" s="177">
        <v>56241028.440049261</v>
      </c>
      <c r="P35" s="73"/>
      <c r="Q35" s="73"/>
      <c r="R35" s="73"/>
      <c r="S35" s="73"/>
    </row>
    <row r="36" spans="1:19" x14ac:dyDescent="0.25">
      <c r="A36" t="s">
        <v>252</v>
      </c>
      <c r="C36" s="231">
        <v>0.95344399999999996</v>
      </c>
      <c r="D36" s="231">
        <v>0.95344399999999996</v>
      </c>
      <c r="E36" s="231">
        <v>0.95344399999999996</v>
      </c>
      <c r="F36" s="231">
        <v>0.95344399999999996</v>
      </c>
      <c r="G36" s="231">
        <v>0.95344399999999996</v>
      </c>
      <c r="H36" s="231">
        <v>0.95344399999999996</v>
      </c>
      <c r="I36" s="231">
        <v>0.95344399999999996</v>
      </c>
      <c r="J36" s="231">
        <v>0.95344399999999996</v>
      </c>
      <c r="K36" s="231">
        <v>0.95344399999999996</v>
      </c>
      <c r="L36" s="231">
        <v>0.95344399999999996</v>
      </c>
      <c r="M36" s="231">
        <v>0.95344399999999996</v>
      </c>
      <c r="N36" s="231">
        <v>0.95344399999999996</v>
      </c>
      <c r="O36" s="231">
        <v>0.95344399999999996</v>
      </c>
      <c r="P36" s="73"/>
      <c r="Q36" s="73"/>
      <c r="R36" s="73"/>
      <c r="S36" s="73"/>
    </row>
    <row r="37" spans="1:19" ht="15.75" thickBot="1" x14ac:dyDescent="0.3">
      <c r="A37" t="s">
        <v>253</v>
      </c>
      <c r="B37" s="2" t="s">
        <v>34</v>
      </c>
      <c r="C37" s="183">
        <v>33884923.678237185</v>
      </c>
      <c r="D37" s="183">
        <v>31443157.956062049</v>
      </c>
      <c r="E37" s="183">
        <v>-22248696.171168718</v>
      </c>
      <c r="F37" s="183">
        <v>20193980.089359414</v>
      </c>
      <c r="G37" s="183">
        <v>14201588.458617071</v>
      </c>
      <c r="H37" s="183">
        <v>-39086177.757844262</v>
      </c>
      <c r="I37" s="183">
        <v>9596040.1551385373</v>
      </c>
      <c r="J37" s="183">
        <v>9203800.0545008685</v>
      </c>
      <c r="K37" s="183">
        <v>-39025098.551534116</v>
      </c>
      <c r="L37" s="183">
        <v>18907593.845532261</v>
      </c>
      <c r="M37" s="183">
        <v>28512189.278864276</v>
      </c>
      <c r="N37" s="183">
        <v>-6596062.7291107364</v>
      </c>
      <c r="O37" s="183">
        <v>58987238.306653842</v>
      </c>
      <c r="P37" s="366" t="s">
        <v>352</v>
      </c>
      <c r="Q37" s="73"/>
      <c r="R37" s="73"/>
      <c r="S37" s="73"/>
    </row>
    <row r="38" spans="1:19" ht="15.75" thickTop="1" x14ac:dyDescent="0.25">
      <c r="C38" s="73"/>
      <c r="D38" s="73"/>
      <c r="E38" s="73"/>
      <c r="F38" s="73"/>
      <c r="G38" s="73"/>
      <c r="H38" s="73"/>
      <c r="I38" s="73"/>
      <c r="J38" s="73"/>
      <c r="K38" s="73"/>
      <c r="L38" s="73"/>
      <c r="M38" s="73"/>
      <c r="N38" s="73"/>
      <c r="O38" s="73"/>
      <c r="P38" s="73"/>
      <c r="Q38" s="73"/>
      <c r="R38" s="73"/>
      <c r="S38" s="73"/>
    </row>
    <row r="39" spans="1:19" x14ac:dyDescent="0.25">
      <c r="C39" s="73"/>
      <c r="D39" s="73"/>
      <c r="E39" s="73"/>
      <c r="F39" s="73"/>
      <c r="G39" s="73"/>
      <c r="H39" s="73"/>
      <c r="I39" s="73"/>
      <c r="J39" s="73"/>
      <c r="K39" s="73"/>
      <c r="L39" s="73"/>
      <c r="M39" s="73"/>
      <c r="N39" s="73"/>
      <c r="O39" s="73"/>
      <c r="P39" s="73"/>
      <c r="Q39" s="73"/>
      <c r="R39" s="73"/>
      <c r="S39" s="73"/>
    </row>
    <row r="40" spans="1:19" ht="21" x14ac:dyDescent="0.35">
      <c r="A40" s="207" t="s">
        <v>374</v>
      </c>
      <c r="B40" s="208"/>
      <c r="C40" s="209">
        <v>45292</v>
      </c>
      <c r="D40" s="209">
        <v>45323</v>
      </c>
      <c r="E40" s="209">
        <v>45352</v>
      </c>
      <c r="F40" s="209">
        <v>45383</v>
      </c>
      <c r="G40" s="209">
        <v>45413</v>
      </c>
      <c r="H40" s="209">
        <v>45444</v>
      </c>
      <c r="I40" s="209">
        <v>45474</v>
      </c>
      <c r="J40" s="209">
        <v>45505</v>
      </c>
      <c r="K40" s="209">
        <v>45536</v>
      </c>
      <c r="L40" s="209">
        <v>45566</v>
      </c>
      <c r="M40" s="209">
        <v>45597</v>
      </c>
      <c r="N40" s="209">
        <v>45627</v>
      </c>
      <c r="O40" s="370" t="s">
        <v>94</v>
      </c>
      <c r="P40" s="73"/>
      <c r="Q40" s="73"/>
      <c r="R40" s="73"/>
      <c r="S40" s="73"/>
    </row>
    <row r="41" spans="1:19" ht="15.75" thickBot="1" x14ac:dyDescent="0.3">
      <c r="A41" s="43" t="s">
        <v>236</v>
      </c>
      <c r="C41" s="4"/>
      <c r="D41" s="4"/>
      <c r="E41" s="4"/>
      <c r="F41" s="4"/>
      <c r="G41" s="4"/>
      <c r="H41" s="4"/>
      <c r="I41" s="4"/>
      <c r="J41" s="4"/>
      <c r="K41" s="4"/>
      <c r="L41" s="4"/>
      <c r="M41" s="4"/>
      <c r="N41" s="4"/>
      <c r="O41" s="6"/>
      <c r="P41" s="167"/>
      <c r="Q41" s="73"/>
    </row>
    <row r="42" spans="1:19" ht="15.75" thickTop="1" x14ac:dyDescent="0.25">
      <c r="A42" s="12" t="s">
        <v>6</v>
      </c>
      <c r="B42" s="47" t="s">
        <v>7</v>
      </c>
      <c r="C42" s="647"/>
      <c r="D42" s="648"/>
      <c r="E42" s="648"/>
      <c r="F42" s="648"/>
      <c r="G42" s="648"/>
      <c r="H42" s="648"/>
      <c r="I42" s="648"/>
      <c r="J42" s="648"/>
      <c r="K42" s="648"/>
      <c r="L42" s="648"/>
      <c r="M42" s="648"/>
      <c r="N42" s="696"/>
      <c r="O42" s="68">
        <v>-5201827.7352191387</v>
      </c>
      <c r="P42" s="167">
        <v>0</v>
      </c>
      <c r="Q42" s="73"/>
    </row>
    <row r="43" spans="1:19" x14ac:dyDescent="0.25">
      <c r="A43" s="12" t="s">
        <v>20</v>
      </c>
      <c r="B43" s="47" t="s">
        <v>7</v>
      </c>
      <c r="C43" s="697"/>
      <c r="D43" s="698"/>
      <c r="E43" s="698"/>
      <c r="F43" s="698"/>
      <c r="G43" s="698"/>
      <c r="H43" s="698"/>
      <c r="I43" s="698"/>
      <c r="J43" s="698"/>
      <c r="K43" s="698"/>
      <c r="L43" s="698"/>
      <c r="M43" s="698"/>
      <c r="N43" s="699"/>
      <c r="O43" s="369">
        <v>4536881.84</v>
      </c>
      <c r="P43" s="167"/>
      <c r="Q43" s="73"/>
    </row>
    <row r="44" spans="1:19" x14ac:dyDescent="0.25">
      <c r="A44" s="12" t="s">
        <v>21</v>
      </c>
      <c r="B44" s="12"/>
      <c r="C44" s="700"/>
      <c r="D44" s="701"/>
      <c r="E44" s="701"/>
      <c r="F44" s="701"/>
      <c r="G44" s="701"/>
      <c r="H44" s="701"/>
      <c r="I44" s="701"/>
      <c r="J44" s="701"/>
      <c r="K44" s="701"/>
      <c r="L44" s="701"/>
      <c r="M44" s="701"/>
      <c r="N44" s="702"/>
      <c r="O44" s="368"/>
      <c r="P44" s="167"/>
      <c r="Q44" s="73"/>
    </row>
    <row r="45" spans="1:19" x14ac:dyDescent="0.25">
      <c r="A45" t="s">
        <v>22</v>
      </c>
      <c r="B45" s="47" t="s">
        <v>7</v>
      </c>
      <c r="C45" s="703"/>
      <c r="D45" s="704"/>
      <c r="E45" s="704"/>
      <c r="F45" s="704"/>
      <c r="G45" s="704"/>
      <c r="H45" s="704"/>
      <c r="I45" s="704"/>
      <c r="J45" s="704"/>
      <c r="K45" s="704"/>
      <c r="L45" s="704"/>
      <c r="M45" s="704"/>
      <c r="N45" s="705"/>
      <c r="O45" s="68">
        <v>1361064.5520000004</v>
      </c>
      <c r="P45" s="167"/>
      <c r="Q45" s="73"/>
    </row>
    <row r="46" spans="1:19" ht="15.75" thickBot="1" x14ac:dyDescent="0.3">
      <c r="A46" t="s">
        <v>23</v>
      </c>
      <c r="B46" s="47" t="s">
        <v>7</v>
      </c>
      <c r="C46" s="706"/>
      <c r="D46" s="707"/>
      <c r="E46" s="707"/>
      <c r="F46" s="707"/>
      <c r="G46" s="707"/>
      <c r="H46" s="707"/>
      <c r="I46" s="707"/>
      <c r="J46" s="707"/>
      <c r="K46" s="707"/>
      <c r="L46" s="707"/>
      <c r="M46" s="707"/>
      <c r="N46" s="708"/>
      <c r="O46" s="189">
        <v>-3840763.1832191385</v>
      </c>
      <c r="P46" s="167"/>
      <c r="Q46" s="73"/>
    </row>
    <row r="47" spans="1:19" ht="15.75" thickTop="1" x14ac:dyDescent="0.25">
      <c r="B47" s="47"/>
      <c r="C47" s="238"/>
      <c r="D47" s="238"/>
      <c r="E47" s="238"/>
      <c r="F47" s="238"/>
      <c r="G47" s="238"/>
      <c r="H47" s="238"/>
      <c r="I47" s="238"/>
      <c r="J47" s="238"/>
      <c r="K47" s="238"/>
      <c r="L47" s="238"/>
      <c r="M47" s="238"/>
      <c r="N47" s="238"/>
      <c r="O47" s="159"/>
      <c r="P47" s="167"/>
      <c r="Q47" s="73"/>
    </row>
    <row r="48" spans="1:19" ht="15.75" thickBot="1" x14ac:dyDescent="0.3">
      <c r="A48" s="43" t="s">
        <v>19</v>
      </c>
      <c r="P48" s="167"/>
      <c r="Q48" s="73"/>
    </row>
    <row r="49" spans="1:17" ht="15.75" thickTop="1" x14ac:dyDescent="0.25">
      <c r="A49" t="s">
        <v>239</v>
      </c>
      <c r="B49" s="47" t="s">
        <v>7</v>
      </c>
      <c r="C49" s="690"/>
      <c r="D49" s="709"/>
      <c r="E49" s="709"/>
      <c r="F49" s="709"/>
      <c r="G49" s="709"/>
      <c r="H49" s="709"/>
      <c r="I49" s="709"/>
      <c r="J49" s="709"/>
      <c r="K49" s="709"/>
      <c r="L49" s="709"/>
      <c r="M49" s="709"/>
      <c r="N49" s="710"/>
      <c r="O49" s="68">
        <v>3115000</v>
      </c>
      <c r="P49" s="167"/>
      <c r="Q49" s="73"/>
    </row>
    <row r="50" spans="1:17" x14ac:dyDescent="0.25">
      <c r="A50" t="s">
        <v>240</v>
      </c>
      <c r="B50" s="47" t="s">
        <v>7</v>
      </c>
      <c r="C50" s="692"/>
      <c r="D50" s="711"/>
      <c r="E50" s="711"/>
      <c r="F50" s="711"/>
      <c r="G50" s="711"/>
      <c r="H50" s="711"/>
      <c r="I50" s="711"/>
      <c r="J50" s="711"/>
      <c r="K50" s="711"/>
      <c r="L50" s="711"/>
      <c r="M50" s="711"/>
      <c r="N50" s="712"/>
      <c r="O50" s="68">
        <v>0</v>
      </c>
      <c r="P50" s="167"/>
      <c r="Q50" s="73"/>
    </row>
    <row r="51" spans="1:17" x14ac:dyDescent="0.25">
      <c r="A51" t="s">
        <v>241</v>
      </c>
      <c r="B51" s="47" t="s">
        <v>7</v>
      </c>
      <c r="C51" s="692"/>
      <c r="D51" s="711"/>
      <c r="E51" s="711"/>
      <c r="F51" s="711"/>
      <c r="G51" s="711"/>
      <c r="H51" s="711"/>
      <c r="I51" s="711"/>
      <c r="J51" s="711"/>
      <c r="K51" s="711"/>
      <c r="L51" s="711"/>
      <c r="M51" s="711"/>
      <c r="N51" s="712"/>
      <c r="O51" s="68">
        <v>725764.18321913935</v>
      </c>
      <c r="P51" s="167"/>
      <c r="Q51" s="73"/>
    </row>
    <row r="52" spans="1:17" ht="15.75" thickBot="1" x14ac:dyDescent="0.3">
      <c r="A52" t="s">
        <v>242</v>
      </c>
      <c r="B52" s="47" t="s">
        <v>7</v>
      </c>
      <c r="C52" s="694"/>
      <c r="D52" s="713"/>
      <c r="E52" s="713"/>
      <c r="F52" s="713"/>
      <c r="G52" s="713"/>
      <c r="H52" s="713"/>
      <c r="I52" s="713"/>
      <c r="J52" s="713"/>
      <c r="K52" s="713"/>
      <c r="L52" s="713"/>
      <c r="M52" s="713"/>
      <c r="N52" s="714"/>
      <c r="O52" s="176">
        <v>3840764.1832191395</v>
      </c>
      <c r="P52" s="167"/>
      <c r="Q52" s="73"/>
    </row>
    <row r="53" spans="1:17" ht="16.5" thickTop="1" thickBot="1" x14ac:dyDescent="0.3">
      <c r="C53" s="73"/>
      <c r="D53" s="73"/>
      <c r="E53" s="73"/>
      <c r="F53" s="73"/>
      <c r="G53" s="73"/>
      <c r="H53" s="73"/>
      <c r="I53" s="73"/>
      <c r="J53" s="73"/>
      <c r="K53" s="73"/>
      <c r="L53" s="73"/>
      <c r="M53" s="73"/>
      <c r="N53" s="73"/>
      <c r="O53" s="73"/>
      <c r="P53" s="167"/>
      <c r="Q53" s="73"/>
    </row>
    <row r="54" spans="1:17" ht="15.75" thickTop="1" x14ac:dyDescent="0.25">
      <c r="A54" s="26" t="s">
        <v>254</v>
      </c>
      <c r="B54" s="561" t="s">
        <v>30</v>
      </c>
      <c r="C54" s="663"/>
      <c r="D54" s="664"/>
      <c r="E54" s="664"/>
      <c r="F54" s="664"/>
      <c r="G54" s="664"/>
      <c r="H54" s="664"/>
      <c r="I54" s="664"/>
      <c r="J54" s="664"/>
      <c r="K54" s="664"/>
      <c r="L54" s="664"/>
      <c r="M54" s="664"/>
      <c r="N54" s="715"/>
      <c r="O54" s="568"/>
      <c r="P54" s="167"/>
      <c r="Q54" s="73"/>
    </row>
    <row r="55" spans="1:17" x14ac:dyDescent="0.25">
      <c r="A55" s="26" t="s">
        <v>244</v>
      </c>
      <c r="B55" s="561" t="s">
        <v>30</v>
      </c>
      <c r="C55" s="667"/>
      <c r="D55" s="668"/>
      <c r="E55" s="668"/>
      <c r="F55" s="668"/>
      <c r="G55" s="668"/>
      <c r="H55" s="668"/>
      <c r="I55" s="668"/>
      <c r="J55" s="668"/>
      <c r="K55" s="668"/>
      <c r="L55" s="668"/>
      <c r="M55" s="668"/>
      <c r="N55" s="716"/>
      <c r="O55" s="167"/>
      <c r="P55" s="167"/>
      <c r="Q55" s="73"/>
    </row>
    <row r="56" spans="1:17" x14ac:dyDescent="0.25">
      <c r="A56" s="12" t="s">
        <v>491</v>
      </c>
      <c r="B56" s="561" t="s">
        <v>30</v>
      </c>
      <c r="C56" s="667"/>
      <c r="D56" s="668"/>
      <c r="E56" s="668"/>
      <c r="F56" s="668"/>
      <c r="G56" s="668"/>
      <c r="H56" s="668"/>
      <c r="I56" s="668"/>
      <c r="J56" s="668"/>
      <c r="K56" s="668"/>
      <c r="L56" s="668"/>
      <c r="M56" s="668"/>
      <c r="N56" s="716"/>
      <c r="O56" s="167"/>
      <c r="P56" s="392"/>
      <c r="Q56" s="73"/>
    </row>
    <row r="57" spans="1:17" x14ac:dyDescent="0.25">
      <c r="A57" s="26"/>
      <c r="B57" s="26"/>
      <c r="C57" s="692"/>
      <c r="D57" s="711"/>
      <c r="E57" s="711"/>
      <c r="F57" s="711"/>
      <c r="G57" s="711"/>
      <c r="H57" s="711"/>
      <c r="I57" s="711"/>
      <c r="J57" s="711"/>
      <c r="K57" s="711"/>
      <c r="L57" s="711"/>
      <c r="M57" s="711"/>
      <c r="N57" s="712"/>
      <c r="O57" s="167"/>
      <c r="P57" s="167"/>
      <c r="Q57" s="73"/>
    </row>
    <row r="58" spans="1:17" x14ac:dyDescent="0.25">
      <c r="A58" s="26" t="s">
        <v>245</v>
      </c>
      <c r="B58" s="561" t="s">
        <v>34</v>
      </c>
      <c r="C58" s="717"/>
      <c r="D58" s="718"/>
      <c r="E58" s="718"/>
      <c r="F58" s="718"/>
      <c r="G58" s="718"/>
      <c r="H58" s="718"/>
      <c r="I58" s="718"/>
      <c r="J58" s="718"/>
      <c r="K58" s="718"/>
      <c r="L58" s="718"/>
      <c r="M58" s="718"/>
      <c r="N58" s="719"/>
      <c r="O58" s="235">
        <v>114373140</v>
      </c>
      <c r="P58" s="167"/>
      <c r="Q58" s="73"/>
    </row>
    <row r="59" spans="1:17" x14ac:dyDescent="0.25">
      <c r="A59" s="26" t="s">
        <v>255</v>
      </c>
      <c r="B59" s="561" t="s">
        <v>34</v>
      </c>
      <c r="C59" s="692"/>
      <c r="D59" s="711"/>
      <c r="E59" s="711"/>
      <c r="F59" s="711"/>
      <c r="G59" s="711"/>
      <c r="H59" s="711"/>
      <c r="I59" s="711"/>
      <c r="J59" s="711"/>
      <c r="K59" s="711"/>
      <c r="L59" s="711"/>
      <c r="M59" s="711"/>
      <c r="N59" s="712"/>
      <c r="O59" s="54">
        <v>0</v>
      </c>
      <c r="P59" s="38"/>
      <c r="Q59" s="374"/>
    </row>
    <row r="60" spans="1:17" ht="15.75" thickBot="1" x14ac:dyDescent="0.3">
      <c r="A60" s="26" t="s">
        <v>355</v>
      </c>
      <c r="B60" s="561" t="s">
        <v>34</v>
      </c>
      <c r="C60" s="720"/>
      <c r="D60" s="721"/>
      <c r="E60" s="721"/>
      <c r="F60" s="721"/>
      <c r="G60" s="721"/>
      <c r="H60" s="721"/>
      <c r="I60" s="721"/>
      <c r="J60" s="721"/>
      <c r="K60" s="721"/>
      <c r="L60" s="721"/>
      <c r="M60" s="721"/>
      <c r="N60" s="722"/>
      <c r="O60" s="105">
        <v>45461868.436846904</v>
      </c>
      <c r="P60" s="167"/>
      <c r="Q60" s="73"/>
    </row>
    <row r="61" spans="1:17" ht="15.75" thickTop="1" x14ac:dyDescent="0.25">
      <c r="A61" s="569" t="s">
        <v>37</v>
      </c>
      <c r="B61" s="561" t="s">
        <v>34</v>
      </c>
      <c r="C61" s="235">
        <v>36193467.028834529</v>
      </c>
      <c r="D61" s="235">
        <v>28357001.630367883</v>
      </c>
      <c r="E61" s="235">
        <v>-720875.96436464041</v>
      </c>
      <c r="F61" s="235">
        <v>19996778.579209603</v>
      </c>
      <c r="G61" s="235">
        <v>14410401.324908042</v>
      </c>
      <c r="H61" s="235">
        <v>-16461653.249133147</v>
      </c>
      <c r="I61" s="235">
        <v>7100140.8835823601</v>
      </c>
      <c r="J61" s="235">
        <v>7904198.0897057205</v>
      </c>
      <c r="K61" s="235">
        <v>-17068302.938400559</v>
      </c>
      <c r="L61" s="235">
        <v>18699118.294169605</v>
      </c>
      <c r="M61" s="235">
        <v>28266814.694422621</v>
      </c>
      <c r="N61" s="235">
        <v>33157920.063544877</v>
      </c>
      <c r="O61" s="367">
        <v>159835008.43684691</v>
      </c>
      <c r="P61" s="571"/>
      <c r="Q61" s="73"/>
    </row>
    <row r="62" spans="1:17" x14ac:dyDescent="0.25">
      <c r="A62" s="26"/>
      <c r="B62" s="26"/>
      <c r="C62" s="167"/>
      <c r="D62" s="167"/>
      <c r="E62" s="167"/>
      <c r="F62" s="167"/>
      <c r="G62" s="167"/>
      <c r="H62" s="167"/>
      <c r="I62" s="167"/>
      <c r="J62" s="167"/>
      <c r="K62" s="167"/>
      <c r="L62" s="167"/>
      <c r="M62" s="167"/>
      <c r="N62" s="167"/>
      <c r="O62" s="167"/>
      <c r="P62" s="167"/>
      <c r="Q62" s="73"/>
    </row>
    <row r="63" spans="1:17" ht="15.75" thickBot="1" x14ac:dyDescent="0.3">
      <c r="A63" s="43" t="s">
        <v>38</v>
      </c>
      <c r="B63" s="26"/>
      <c r="C63" s="167"/>
      <c r="D63" s="167"/>
      <c r="E63" s="167"/>
      <c r="F63" s="167"/>
      <c r="G63" s="167"/>
      <c r="H63" s="167"/>
      <c r="I63" s="167"/>
      <c r="J63" s="167"/>
      <c r="K63" s="167"/>
      <c r="L63" s="167"/>
      <c r="M63" s="167"/>
      <c r="N63" s="167"/>
      <c r="O63" s="167"/>
      <c r="P63" s="167"/>
      <c r="Q63" s="73"/>
    </row>
    <row r="64" spans="1:17" ht="15.75" thickTop="1" x14ac:dyDescent="0.25">
      <c r="A64" s="26" t="s">
        <v>248</v>
      </c>
      <c r="B64" s="570" t="s">
        <v>7</v>
      </c>
      <c r="C64" s="690"/>
      <c r="D64" s="709"/>
      <c r="E64" s="709"/>
      <c r="F64" s="709"/>
      <c r="G64" s="709"/>
      <c r="H64" s="709"/>
      <c r="I64" s="709"/>
      <c r="J64" s="709"/>
      <c r="K64" s="709"/>
      <c r="L64" s="709"/>
      <c r="M64" s="709"/>
      <c r="N64" s="710"/>
      <c r="O64" s="167">
        <v>-3175818</v>
      </c>
      <c r="P64" s="167"/>
      <c r="Q64" s="73"/>
    </row>
    <row r="65" spans="1:19" x14ac:dyDescent="0.25">
      <c r="A65" s="26" t="s">
        <v>243</v>
      </c>
      <c r="B65" s="561" t="s">
        <v>30</v>
      </c>
      <c r="C65" s="667"/>
      <c r="D65" s="668"/>
      <c r="E65" s="668"/>
      <c r="F65" s="668"/>
      <c r="G65" s="668"/>
      <c r="H65" s="668"/>
      <c r="I65" s="668"/>
      <c r="J65" s="668"/>
      <c r="K65" s="668"/>
      <c r="L65" s="668"/>
      <c r="M65" s="668"/>
      <c r="N65" s="716"/>
      <c r="O65" s="167"/>
      <c r="P65" s="26"/>
    </row>
    <row r="66" spans="1:19" x14ac:dyDescent="0.25">
      <c r="A66" t="s">
        <v>249</v>
      </c>
      <c r="B66" s="2" t="s">
        <v>34</v>
      </c>
      <c r="C66" s="723"/>
      <c r="D66" s="724"/>
      <c r="E66" s="724"/>
      <c r="F66" s="724"/>
      <c r="G66" s="724"/>
      <c r="H66" s="724"/>
      <c r="I66" s="724"/>
      <c r="J66" s="724"/>
      <c r="K66" s="724"/>
      <c r="L66" s="724"/>
      <c r="M66" s="724"/>
      <c r="N66" s="725"/>
      <c r="O66" s="177">
        <v>-115861732.41000001</v>
      </c>
      <c r="P66" s="167"/>
      <c r="Q66" s="374"/>
    </row>
    <row r="67" spans="1:19" x14ac:dyDescent="0.25">
      <c r="A67" s="63" t="s">
        <v>342</v>
      </c>
      <c r="B67" s="2"/>
      <c r="C67" s="717"/>
      <c r="D67" s="718"/>
      <c r="E67" s="718"/>
      <c r="F67" s="718"/>
      <c r="G67" s="718"/>
      <c r="H67" s="718"/>
      <c r="I67" s="718"/>
      <c r="J67" s="718"/>
      <c r="K67" s="718"/>
      <c r="L67" s="718"/>
      <c r="M67" s="718"/>
      <c r="N67" s="719"/>
      <c r="O67" s="179">
        <v>0</v>
      </c>
      <c r="P67" s="167"/>
      <c r="Q67" s="73"/>
    </row>
    <row r="68" spans="1:19" x14ac:dyDescent="0.25">
      <c r="A68" s="1"/>
      <c r="B68" s="2" t="s">
        <v>34</v>
      </c>
      <c r="C68" s="723"/>
      <c r="D68" s="724"/>
      <c r="E68" s="724"/>
      <c r="F68" s="724"/>
      <c r="G68" s="724"/>
      <c r="H68" s="724"/>
      <c r="I68" s="724"/>
      <c r="J68" s="724"/>
      <c r="K68" s="724"/>
      <c r="L68" s="724"/>
      <c r="M68" s="724"/>
      <c r="N68" s="725"/>
      <c r="O68" s="367">
        <v>-115861732.41000001</v>
      </c>
      <c r="P68" s="569"/>
      <c r="Q68" s="73"/>
    </row>
    <row r="69" spans="1:19" ht="15.75" thickBot="1" x14ac:dyDescent="0.3">
      <c r="A69" s="63" t="s">
        <v>353</v>
      </c>
      <c r="B69" s="2"/>
      <c r="C69" s="726"/>
      <c r="D69" s="727"/>
      <c r="E69" s="727"/>
      <c r="F69" s="727"/>
      <c r="G69" s="727"/>
      <c r="H69" s="727"/>
      <c r="I69" s="727"/>
      <c r="J69" s="727"/>
      <c r="K69" s="727"/>
      <c r="L69" s="727"/>
      <c r="M69" s="727"/>
      <c r="N69" s="728"/>
      <c r="O69" s="235">
        <v>7666666.666666667</v>
      </c>
      <c r="P69" s="569"/>
      <c r="Q69" s="73"/>
    </row>
    <row r="70" spans="1:19" ht="15.75" thickTop="1" x14ac:dyDescent="0.25">
      <c r="A70" s="1" t="s">
        <v>43</v>
      </c>
      <c r="B70" s="2"/>
      <c r="C70" s="179">
        <v>0</v>
      </c>
      <c r="D70" s="179">
        <v>0</v>
      </c>
      <c r="E70" s="179">
        <v>-20452280.800000001</v>
      </c>
      <c r="F70" s="179">
        <v>0</v>
      </c>
      <c r="G70" s="179">
        <v>0</v>
      </c>
      <c r="H70" s="179">
        <v>-23755133.600000001</v>
      </c>
      <c r="I70" s="179">
        <v>0</v>
      </c>
      <c r="J70" s="179">
        <v>0</v>
      </c>
      <c r="K70" s="179">
        <v>-23723375.399999999</v>
      </c>
      <c r="L70" s="179">
        <v>0</v>
      </c>
      <c r="M70" s="179">
        <v>0</v>
      </c>
      <c r="N70" s="179">
        <v>-40264275.943333335</v>
      </c>
      <c r="O70" s="177">
        <v>-108195065.74333334</v>
      </c>
      <c r="P70" s="569"/>
      <c r="Q70" s="73"/>
    </row>
    <row r="71" spans="1:19" x14ac:dyDescent="0.25">
      <c r="C71" s="73"/>
      <c r="D71" s="73"/>
      <c r="E71" s="73"/>
      <c r="F71" s="73"/>
      <c r="G71" s="73"/>
      <c r="H71" s="73"/>
      <c r="I71" s="73"/>
      <c r="J71" s="73"/>
      <c r="K71" s="73"/>
      <c r="L71" s="73"/>
      <c r="M71" s="73"/>
      <c r="N71" s="73"/>
      <c r="O71" s="73"/>
      <c r="P71" s="167"/>
      <c r="Q71" s="73"/>
    </row>
    <row r="72" spans="1:19" x14ac:dyDescent="0.25">
      <c r="A72" t="s">
        <v>251</v>
      </c>
      <c r="B72" s="2" t="s">
        <v>34</v>
      </c>
      <c r="C72" s="177">
        <v>36193467.028834529</v>
      </c>
      <c r="D72" s="177">
        <v>28357001.630367883</v>
      </c>
      <c r="E72" s="177">
        <v>-21173156.764364641</v>
      </c>
      <c r="F72" s="177">
        <v>19996778.579209603</v>
      </c>
      <c r="G72" s="177">
        <v>14410401.324908042</v>
      </c>
      <c r="H72" s="177">
        <v>-40216786.849133149</v>
      </c>
      <c r="I72" s="177">
        <v>7100140.8835823601</v>
      </c>
      <c r="J72" s="177">
        <v>7904198.0897057205</v>
      </c>
      <c r="K72" s="177">
        <v>-40791678.338400558</v>
      </c>
      <c r="L72" s="177">
        <v>18699118.294169605</v>
      </c>
      <c r="M72" s="177">
        <v>28266814.694422621</v>
      </c>
      <c r="N72" s="177">
        <v>-7106355.8797884583</v>
      </c>
      <c r="O72" s="177">
        <v>51639942.693513572</v>
      </c>
      <c r="P72" s="167"/>
      <c r="Q72" s="73"/>
    </row>
    <row r="73" spans="1:19" x14ac:dyDescent="0.25">
      <c r="A73" t="s">
        <v>252</v>
      </c>
      <c r="C73" s="231">
        <v>0.95344399999999996</v>
      </c>
      <c r="D73" s="231">
        <v>0.95344399999999996</v>
      </c>
      <c r="E73" s="231">
        <v>0.95344399999999996</v>
      </c>
      <c r="F73" s="231">
        <v>0.95344399999999996</v>
      </c>
      <c r="G73" s="231">
        <v>0.95344399999999996</v>
      </c>
      <c r="H73" s="231">
        <v>0.95344399999999996</v>
      </c>
      <c r="I73" s="231">
        <v>0.95344399999999996</v>
      </c>
      <c r="J73" s="231">
        <v>0.95344399999999996</v>
      </c>
      <c r="K73" s="231">
        <v>0.95344399999999996</v>
      </c>
      <c r="L73" s="231">
        <v>0.95344399999999996</v>
      </c>
      <c r="M73" s="231">
        <v>0.95344399999999996</v>
      </c>
      <c r="N73" s="231">
        <v>0.95344399999999996</v>
      </c>
      <c r="O73" s="231">
        <v>0.95344399999999996</v>
      </c>
      <c r="P73" s="167"/>
      <c r="Q73" s="73"/>
    </row>
    <row r="74" spans="1:19" ht="15.75" thickBot="1" x14ac:dyDescent="0.3">
      <c r="A74" t="s">
        <v>253</v>
      </c>
      <c r="B74" s="2" t="s">
        <v>34</v>
      </c>
      <c r="C74" s="183">
        <v>37960768.570397981</v>
      </c>
      <c r="D74" s="183">
        <v>29741654.077604856</v>
      </c>
      <c r="E74" s="183">
        <v>-22207027.118912745</v>
      </c>
      <c r="F74" s="183">
        <v>20973207.21427751</v>
      </c>
      <c r="G74" s="183">
        <v>15114051.087329768</v>
      </c>
      <c r="H74" s="183">
        <v>-42180544.268077783</v>
      </c>
      <c r="I74" s="183">
        <v>7446835.7696753666</v>
      </c>
      <c r="J74" s="183">
        <v>8290154.5237116404</v>
      </c>
      <c r="K74" s="183">
        <v>-42783507.304467343</v>
      </c>
      <c r="L74" s="183">
        <v>19612183.090112902</v>
      </c>
      <c r="M74" s="183">
        <v>29647063.377002344</v>
      </c>
      <c r="N74" s="183">
        <v>-7453354.2397754444</v>
      </c>
      <c r="O74" s="183">
        <v>54161484.778879069</v>
      </c>
      <c r="P74" s="366"/>
      <c r="Q74" s="73"/>
    </row>
    <row r="75" spans="1:19" ht="15.75" thickTop="1" x14ac:dyDescent="0.25">
      <c r="C75" s="73"/>
      <c r="D75" s="73"/>
      <c r="E75" s="73"/>
      <c r="F75" s="73"/>
      <c r="G75" s="73"/>
      <c r="H75" s="73"/>
      <c r="I75" s="73"/>
      <c r="J75" s="73"/>
      <c r="K75" s="73"/>
      <c r="L75" s="73"/>
      <c r="M75" s="73"/>
      <c r="N75" s="73"/>
      <c r="O75" s="73"/>
      <c r="P75" s="73"/>
      <c r="Q75" s="73"/>
    </row>
    <row r="76" spans="1:19" ht="21.75" thickBot="1" x14ac:dyDescent="0.4">
      <c r="C76" s="73"/>
      <c r="L76" s="373"/>
      <c r="M76" s="373"/>
      <c r="N76" s="372" t="s">
        <v>358</v>
      </c>
      <c r="O76" s="371">
        <v>-4825753.5277747735</v>
      </c>
      <c r="P76" s="237" t="s">
        <v>100</v>
      </c>
      <c r="Q76" s="73"/>
    </row>
    <row r="77" spans="1:19" ht="15.75" thickTop="1" x14ac:dyDescent="0.25">
      <c r="C77" s="73"/>
      <c r="O77" s="73"/>
      <c r="Q77" s="73"/>
    </row>
    <row r="78" spans="1:19" ht="21" x14ac:dyDescent="0.35">
      <c r="A78" s="207" t="s">
        <v>258</v>
      </c>
      <c r="B78" s="208"/>
      <c r="C78" s="209">
        <v>45292</v>
      </c>
      <c r="D78" s="209">
        <v>45323</v>
      </c>
      <c r="E78" s="209">
        <v>45352</v>
      </c>
      <c r="F78" s="209">
        <v>45383</v>
      </c>
      <c r="G78" s="209">
        <v>45413</v>
      </c>
      <c r="H78" s="209">
        <v>45444</v>
      </c>
      <c r="I78" s="209">
        <v>45474</v>
      </c>
      <c r="J78" s="209">
        <v>45505</v>
      </c>
      <c r="K78" s="209">
        <v>45536</v>
      </c>
      <c r="L78" s="209">
        <v>45566</v>
      </c>
      <c r="M78" s="209">
        <v>45597</v>
      </c>
      <c r="N78" s="209">
        <v>45627</v>
      </c>
      <c r="O78" s="370" t="s">
        <v>94</v>
      </c>
      <c r="P78" s="73"/>
      <c r="Q78" s="73"/>
    </row>
    <row r="79" spans="1:19" ht="15.75" outlineLevel="1" thickBot="1" x14ac:dyDescent="0.3">
      <c r="A79" s="43" t="s">
        <v>236</v>
      </c>
      <c r="C79" s="4"/>
      <c r="D79" s="4"/>
      <c r="E79" s="4"/>
      <c r="F79" s="4"/>
      <c r="G79" s="4"/>
      <c r="H79" s="4"/>
      <c r="I79" s="4"/>
      <c r="J79" s="4"/>
      <c r="K79" s="4"/>
      <c r="L79" s="4"/>
      <c r="M79" s="4"/>
      <c r="N79" s="4"/>
      <c r="O79" s="6"/>
      <c r="P79" s="73"/>
      <c r="Q79" s="73"/>
      <c r="R79" s="73"/>
      <c r="S79" s="73"/>
    </row>
    <row r="80" spans="1:19" ht="15.75" outlineLevel="1" thickTop="1" x14ac:dyDescent="0.25">
      <c r="A80" s="12" t="s">
        <v>6</v>
      </c>
      <c r="B80" s="47" t="s">
        <v>7</v>
      </c>
      <c r="C80" s="647"/>
      <c r="D80" s="648"/>
      <c r="E80" s="648"/>
      <c r="F80" s="648"/>
      <c r="G80" s="648"/>
      <c r="H80" s="648"/>
      <c r="I80" s="648"/>
      <c r="J80" s="648"/>
      <c r="K80" s="648"/>
      <c r="L80" s="648"/>
      <c r="M80" s="648"/>
      <c r="N80" s="696"/>
      <c r="O80" s="68">
        <v>6.0622607693076134</v>
      </c>
      <c r="P80" s="154" t="s">
        <v>357</v>
      </c>
      <c r="Q80" s="73"/>
      <c r="R80" s="73"/>
      <c r="S80" s="73"/>
    </row>
    <row r="81" spans="1:19" outlineLevel="1" x14ac:dyDescent="0.25">
      <c r="A81" s="12" t="s">
        <v>20</v>
      </c>
      <c r="B81" s="47" t="s">
        <v>7</v>
      </c>
      <c r="C81" s="697"/>
      <c r="D81" s="698"/>
      <c r="E81" s="698"/>
      <c r="F81" s="698"/>
      <c r="G81" s="698"/>
      <c r="H81" s="698"/>
      <c r="I81" s="698"/>
      <c r="J81" s="698"/>
      <c r="K81" s="698"/>
      <c r="L81" s="698"/>
      <c r="M81" s="698"/>
      <c r="N81" s="699"/>
      <c r="O81" s="369">
        <v>0</v>
      </c>
      <c r="P81" s="73"/>
      <c r="Q81" s="73"/>
      <c r="R81" s="73"/>
      <c r="S81" s="73"/>
    </row>
    <row r="82" spans="1:19" outlineLevel="1" x14ac:dyDescent="0.25">
      <c r="A82" s="12" t="s">
        <v>21</v>
      </c>
      <c r="B82" s="12"/>
      <c r="C82" s="700"/>
      <c r="D82" s="701"/>
      <c r="E82" s="701"/>
      <c r="F82" s="701"/>
      <c r="G82" s="701"/>
      <c r="H82" s="701"/>
      <c r="I82" s="701"/>
      <c r="J82" s="701"/>
      <c r="K82" s="701"/>
      <c r="L82" s="701"/>
      <c r="M82" s="701"/>
      <c r="N82" s="702"/>
      <c r="O82" s="368">
        <v>0</v>
      </c>
      <c r="P82" s="73"/>
      <c r="Q82" s="73"/>
      <c r="R82" s="73"/>
      <c r="S82" s="73"/>
    </row>
    <row r="83" spans="1:19" outlineLevel="1" x14ac:dyDescent="0.25">
      <c r="A83" t="s">
        <v>22</v>
      </c>
      <c r="B83" s="47" t="s">
        <v>7</v>
      </c>
      <c r="C83" s="703"/>
      <c r="D83" s="704"/>
      <c r="E83" s="704"/>
      <c r="F83" s="704"/>
      <c r="G83" s="704"/>
      <c r="H83" s="704"/>
      <c r="I83" s="704"/>
      <c r="J83" s="704"/>
      <c r="K83" s="704"/>
      <c r="L83" s="704"/>
      <c r="M83" s="704"/>
      <c r="N83" s="705"/>
      <c r="O83" s="68">
        <v>0</v>
      </c>
      <c r="P83" s="73"/>
      <c r="Q83" s="73"/>
      <c r="R83" s="73"/>
      <c r="S83" s="73"/>
    </row>
    <row r="84" spans="1:19" ht="15.75" outlineLevel="1" thickBot="1" x14ac:dyDescent="0.3">
      <c r="A84" t="s">
        <v>23</v>
      </c>
      <c r="B84" s="47" t="s">
        <v>7</v>
      </c>
      <c r="C84" s="706"/>
      <c r="D84" s="707"/>
      <c r="E84" s="707"/>
      <c r="F84" s="707"/>
      <c r="G84" s="707"/>
      <c r="H84" s="707"/>
      <c r="I84" s="707"/>
      <c r="J84" s="707"/>
      <c r="K84" s="707"/>
      <c r="L84" s="707"/>
      <c r="M84" s="707"/>
      <c r="N84" s="708"/>
      <c r="O84" s="189">
        <v>6.0622607697732747</v>
      </c>
      <c r="P84" s="73"/>
      <c r="Q84" s="73"/>
      <c r="R84" s="73"/>
      <c r="S84" s="73"/>
    </row>
    <row r="85" spans="1:19" ht="15.75" outlineLevel="1" thickTop="1" x14ac:dyDescent="0.25">
      <c r="B85" s="47"/>
      <c r="C85" s="238"/>
      <c r="D85" s="238"/>
      <c r="E85" s="238"/>
      <c r="F85" s="238"/>
      <c r="G85" s="238"/>
      <c r="H85" s="238"/>
      <c r="I85" s="238"/>
      <c r="J85" s="238"/>
      <c r="K85" s="238"/>
      <c r="L85" s="238"/>
      <c r="M85" s="238"/>
      <c r="N85" s="238"/>
      <c r="O85" s="159"/>
      <c r="P85" s="73"/>
      <c r="Q85" s="73"/>
      <c r="R85" s="73"/>
      <c r="S85" s="73"/>
    </row>
    <row r="86" spans="1:19" ht="15.75" outlineLevel="1" thickBot="1" x14ac:dyDescent="0.3">
      <c r="A86" s="43" t="s">
        <v>19</v>
      </c>
      <c r="P86" s="73"/>
      <c r="Q86" s="73"/>
      <c r="R86" s="73"/>
      <c r="S86" s="73"/>
    </row>
    <row r="87" spans="1:19" ht="15.75" outlineLevel="1" thickTop="1" x14ac:dyDescent="0.25">
      <c r="A87" t="s">
        <v>239</v>
      </c>
      <c r="B87" s="47" t="s">
        <v>7</v>
      </c>
      <c r="C87" s="690"/>
      <c r="D87" s="709"/>
      <c r="E87" s="709"/>
      <c r="F87" s="709"/>
      <c r="G87" s="709"/>
      <c r="H87" s="709"/>
      <c r="I87" s="709"/>
      <c r="J87" s="709"/>
      <c r="K87" s="709"/>
      <c r="L87" s="709"/>
      <c r="M87" s="709"/>
      <c r="N87" s="710"/>
      <c r="O87" s="68">
        <v>337619.28976365458</v>
      </c>
      <c r="P87" s="73"/>
      <c r="Q87" s="73"/>
      <c r="R87" s="73"/>
      <c r="S87" s="73"/>
    </row>
    <row r="88" spans="1:19" outlineLevel="1" x14ac:dyDescent="0.25">
      <c r="A88" t="s">
        <v>259</v>
      </c>
      <c r="B88" s="47" t="s">
        <v>7</v>
      </c>
      <c r="C88" s="692"/>
      <c r="D88" s="711"/>
      <c r="E88" s="711"/>
      <c r="F88" s="711"/>
      <c r="G88" s="711"/>
      <c r="H88" s="711"/>
      <c r="I88" s="711"/>
      <c r="J88" s="711"/>
      <c r="K88" s="711"/>
      <c r="L88" s="711"/>
      <c r="M88" s="711"/>
      <c r="N88" s="712"/>
      <c r="O88" s="68">
        <v>0</v>
      </c>
      <c r="P88" s="73"/>
      <c r="Q88" s="73"/>
      <c r="R88" s="73"/>
      <c r="S88" s="73"/>
    </row>
    <row r="89" spans="1:19" outlineLevel="1" x14ac:dyDescent="0.25">
      <c r="A89" t="s">
        <v>241</v>
      </c>
      <c r="B89" s="47" t="s">
        <v>7</v>
      </c>
      <c r="C89" s="692"/>
      <c r="D89" s="711"/>
      <c r="E89" s="711"/>
      <c r="F89" s="711"/>
      <c r="G89" s="711"/>
      <c r="H89" s="711"/>
      <c r="I89" s="711"/>
      <c r="J89" s="711"/>
      <c r="K89" s="711"/>
      <c r="L89" s="711"/>
      <c r="M89" s="711"/>
      <c r="N89" s="712"/>
      <c r="O89" s="68">
        <v>-337624.35202442354</v>
      </c>
      <c r="P89" s="73"/>
      <c r="Q89" s="73"/>
      <c r="R89" s="73"/>
      <c r="S89" s="73"/>
    </row>
    <row r="90" spans="1:19" ht="15.75" outlineLevel="1" thickBot="1" x14ac:dyDescent="0.3">
      <c r="A90" t="s">
        <v>242</v>
      </c>
      <c r="B90" s="47" t="s">
        <v>7</v>
      </c>
      <c r="C90" s="694"/>
      <c r="D90" s="713"/>
      <c r="E90" s="713"/>
      <c r="F90" s="713"/>
      <c r="G90" s="713"/>
      <c r="H90" s="713"/>
      <c r="I90" s="713"/>
      <c r="J90" s="713"/>
      <c r="K90" s="713"/>
      <c r="L90" s="713"/>
      <c r="M90" s="713"/>
      <c r="N90" s="714"/>
      <c r="O90" s="176">
        <v>-5.0622607688419521</v>
      </c>
      <c r="P90" s="73"/>
      <c r="Q90" s="73"/>
      <c r="R90" s="73"/>
      <c r="S90" s="73"/>
    </row>
    <row r="91" spans="1:19" ht="16.5" outlineLevel="1" thickTop="1" thickBot="1" x14ac:dyDescent="0.3">
      <c r="C91" s="73"/>
      <c r="D91" s="73"/>
      <c r="E91" s="73"/>
      <c r="F91" s="73"/>
      <c r="G91" s="73"/>
      <c r="H91" s="73"/>
      <c r="I91" s="73"/>
      <c r="J91" s="73"/>
      <c r="K91" s="73"/>
      <c r="L91" s="73"/>
      <c r="M91" s="73"/>
      <c r="N91" s="73"/>
      <c r="O91" s="73"/>
      <c r="P91" s="73"/>
      <c r="Q91" s="73"/>
      <c r="R91" s="73"/>
      <c r="S91" s="73"/>
    </row>
    <row r="92" spans="1:19" ht="15.75" outlineLevel="1" thickTop="1" x14ac:dyDescent="0.25">
      <c r="A92" s="26" t="s">
        <v>243</v>
      </c>
      <c r="B92" s="561" t="s">
        <v>30</v>
      </c>
      <c r="C92" s="663"/>
      <c r="D92" s="664"/>
      <c r="E92" s="664"/>
      <c r="F92" s="664"/>
      <c r="G92" s="664"/>
      <c r="H92" s="664"/>
      <c r="I92" s="664"/>
      <c r="J92" s="664"/>
      <c r="K92" s="664"/>
      <c r="L92" s="664"/>
      <c r="M92" s="664"/>
      <c r="N92" s="715"/>
      <c r="O92" s="568">
        <v>0</v>
      </c>
      <c r="P92" s="73"/>
      <c r="Q92" s="73"/>
      <c r="R92" s="73"/>
      <c r="S92" s="73"/>
    </row>
    <row r="93" spans="1:19" outlineLevel="1" x14ac:dyDescent="0.25">
      <c r="A93" s="26" t="s">
        <v>244</v>
      </c>
      <c r="B93" s="561" t="s">
        <v>30</v>
      </c>
      <c r="C93" s="667"/>
      <c r="D93" s="668"/>
      <c r="E93" s="668"/>
      <c r="F93" s="668"/>
      <c r="G93" s="668"/>
      <c r="H93" s="668"/>
      <c r="I93" s="668"/>
      <c r="J93" s="668"/>
      <c r="K93" s="668"/>
      <c r="L93" s="668"/>
      <c r="M93" s="668"/>
      <c r="N93" s="716"/>
      <c r="O93" s="167">
        <v>0</v>
      </c>
      <c r="P93" s="73"/>
      <c r="Q93" s="73"/>
      <c r="R93" s="73"/>
      <c r="S93" s="73"/>
    </row>
    <row r="94" spans="1:19" outlineLevel="1" x14ac:dyDescent="0.25">
      <c r="A94" s="12" t="s">
        <v>491</v>
      </c>
      <c r="B94" s="561" t="s">
        <v>30</v>
      </c>
      <c r="C94" s="667"/>
      <c r="D94" s="668"/>
      <c r="E94" s="668"/>
      <c r="F94" s="668"/>
      <c r="G94" s="668"/>
      <c r="H94" s="668"/>
      <c r="I94" s="668"/>
      <c r="J94" s="668"/>
      <c r="K94" s="668"/>
      <c r="L94" s="668"/>
      <c r="M94" s="668"/>
      <c r="N94" s="716"/>
      <c r="O94" s="167">
        <v>0</v>
      </c>
      <c r="P94" s="73"/>
      <c r="Q94" s="73"/>
      <c r="R94" s="73"/>
      <c r="S94" s="73"/>
    </row>
    <row r="95" spans="1:19" outlineLevel="1" x14ac:dyDescent="0.25">
      <c r="A95" s="26"/>
      <c r="B95" s="26"/>
      <c r="C95" s="692"/>
      <c r="D95" s="711"/>
      <c r="E95" s="711"/>
      <c r="F95" s="711"/>
      <c r="G95" s="711"/>
      <c r="H95" s="711"/>
      <c r="I95" s="711"/>
      <c r="J95" s="711"/>
      <c r="K95" s="711"/>
      <c r="L95" s="711"/>
      <c r="M95" s="711"/>
      <c r="N95" s="712"/>
      <c r="O95" s="167"/>
      <c r="P95" s="73"/>
      <c r="Q95" s="73"/>
      <c r="R95" s="73"/>
      <c r="S95" s="73"/>
    </row>
    <row r="96" spans="1:19" outlineLevel="1" x14ac:dyDescent="0.25">
      <c r="A96" s="26" t="s">
        <v>245</v>
      </c>
      <c r="B96" s="561" t="s">
        <v>34</v>
      </c>
      <c r="C96" s="717"/>
      <c r="D96" s="718"/>
      <c r="E96" s="718"/>
      <c r="F96" s="718"/>
      <c r="G96" s="718"/>
      <c r="H96" s="718"/>
      <c r="I96" s="718"/>
      <c r="J96" s="718"/>
      <c r="K96" s="718"/>
      <c r="L96" s="718"/>
      <c r="M96" s="718"/>
      <c r="N96" s="719"/>
      <c r="O96" s="235">
        <v>-32550299.571502656</v>
      </c>
      <c r="P96" s="73"/>
      <c r="Q96" s="73"/>
      <c r="R96" s="73"/>
      <c r="S96" s="73"/>
    </row>
    <row r="97" spans="1:19" outlineLevel="1" x14ac:dyDescent="0.25">
      <c r="A97" s="26" t="s">
        <v>356</v>
      </c>
      <c r="B97" s="561" t="s">
        <v>34</v>
      </c>
      <c r="C97" s="692"/>
      <c r="D97" s="711"/>
      <c r="E97" s="711"/>
      <c r="F97" s="711"/>
      <c r="G97" s="711"/>
      <c r="H97" s="711"/>
      <c r="I97" s="711"/>
      <c r="J97" s="711"/>
      <c r="K97" s="711"/>
      <c r="L97" s="711"/>
      <c r="M97" s="711"/>
      <c r="N97" s="712"/>
      <c r="O97" s="54">
        <v>0</v>
      </c>
      <c r="P97" s="73"/>
      <c r="Q97" s="73"/>
      <c r="R97" s="73"/>
      <c r="S97" s="73"/>
    </row>
    <row r="98" spans="1:19" ht="15.75" outlineLevel="1" thickBot="1" x14ac:dyDescent="0.3">
      <c r="A98" s="26" t="s">
        <v>355</v>
      </c>
      <c r="B98" s="561" t="s">
        <v>34</v>
      </c>
      <c r="C98" s="720"/>
      <c r="D98" s="721"/>
      <c r="E98" s="721"/>
      <c r="F98" s="721"/>
      <c r="G98" s="721"/>
      <c r="H98" s="721"/>
      <c r="I98" s="721"/>
      <c r="J98" s="721"/>
      <c r="K98" s="721"/>
      <c r="L98" s="721"/>
      <c r="M98" s="721"/>
      <c r="N98" s="722"/>
      <c r="O98" s="105">
        <v>-21249811.321658023</v>
      </c>
      <c r="P98" s="73"/>
      <c r="Q98" s="73"/>
      <c r="R98" s="73"/>
      <c r="S98" s="73"/>
    </row>
    <row r="99" spans="1:19" ht="15.75" outlineLevel="1" thickTop="1" x14ac:dyDescent="0.25">
      <c r="A99" s="569" t="s">
        <v>37</v>
      </c>
      <c r="B99" s="561"/>
      <c r="C99" s="235">
        <v>3886089.8573613577</v>
      </c>
      <c r="D99" s="235">
        <v>-1622288.6638917401</v>
      </c>
      <c r="E99" s="235">
        <v>-19876148.556359604</v>
      </c>
      <c r="F99" s="235">
        <v>742949.42689040676</v>
      </c>
      <c r="G99" s="235">
        <v>869982.01857034862</v>
      </c>
      <c r="H99" s="235">
        <v>-20156124.841301832</v>
      </c>
      <c r="I99" s="235">
        <v>-2049146.0260935472</v>
      </c>
      <c r="J99" s="235">
        <v>-871109.84945780598</v>
      </c>
      <c r="K99" s="235">
        <v>-21429456.972837918</v>
      </c>
      <c r="L99" s="235">
        <v>671786.38770994544</v>
      </c>
      <c r="M99" s="235">
        <v>1082038.8996251523</v>
      </c>
      <c r="N99" s="235">
        <v>4951317.4266245514</v>
      </c>
      <c r="O99" s="367">
        <v>-53800110.893160671</v>
      </c>
      <c r="P99" s="73"/>
      <c r="Q99" s="73"/>
      <c r="R99" s="73"/>
      <c r="S99" s="73"/>
    </row>
    <row r="100" spans="1:19" outlineLevel="1" x14ac:dyDescent="0.25">
      <c r="A100" s="26"/>
      <c r="B100" s="26"/>
      <c r="C100" s="167"/>
      <c r="D100" s="167"/>
      <c r="E100" s="167"/>
      <c r="F100" s="167"/>
      <c r="G100" s="167"/>
      <c r="H100" s="167"/>
      <c r="I100" s="167"/>
      <c r="J100" s="167"/>
      <c r="K100" s="167"/>
      <c r="L100" s="167"/>
      <c r="M100" s="167"/>
      <c r="N100" s="167"/>
      <c r="O100" s="167"/>
      <c r="P100" s="73"/>
      <c r="Q100" s="73"/>
      <c r="R100" s="73"/>
      <c r="S100" s="73"/>
    </row>
    <row r="101" spans="1:19" ht="15.75" outlineLevel="1" thickBot="1" x14ac:dyDescent="0.3">
      <c r="A101" s="43" t="s">
        <v>38</v>
      </c>
      <c r="B101" s="26"/>
      <c r="C101" s="167"/>
      <c r="D101" s="167"/>
      <c r="E101" s="167"/>
      <c r="F101" s="167"/>
      <c r="G101" s="167"/>
      <c r="H101" s="167"/>
      <c r="I101" s="167"/>
      <c r="J101" s="167"/>
      <c r="K101" s="167"/>
      <c r="L101" s="167"/>
      <c r="M101" s="167"/>
      <c r="N101" s="167"/>
      <c r="O101" s="167"/>
      <c r="P101" s="73"/>
      <c r="Q101" s="73"/>
      <c r="R101" s="73"/>
      <c r="S101" s="73"/>
    </row>
    <row r="102" spans="1:19" ht="15.75" outlineLevel="1" thickTop="1" x14ac:dyDescent="0.25">
      <c r="A102" s="26" t="s">
        <v>248</v>
      </c>
      <c r="B102" s="570" t="s">
        <v>7</v>
      </c>
      <c r="C102" s="690"/>
      <c r="D102" s="709"/>
      <c r="E102" s="709"/>
      <c r="F102" s="709"/>
      <c r="G102" s="709"/>
      <c r="H102" s="709"/>
      <c r="I102" s="709"/>
      <c r="J102" s="709"/>
      <c r="K102" s="709"/>
      <c r="L102" s="709"/>
      <c r="M102" s="709"/>
      <c r="N102" s="710"/>
      <c r="O102" s="167">
        <v>0</v>
      </c>
      <c r="P102" s="73"/>
      <c r="Q102" s="73"/>
      <c r="R102" s="73"/>
      <c r="S102" s="73"/>
    </row>
    <row r="103" spans="1:19" outlineLevel="1" x14ac:dyDescent="0.25">
      <c r="A103" s="26" t="s">
        <v>243</v>
      </c>
      <c r="B103" s="561" t="s">
        <v>30</v>
      </c>
      <c r="C103" s="667"/>
      <c r="D103" s="668"/>
      <c r="E103" s="668"/>
      <c r="F103" s="668"/>
      <c r="G103" s="668"/>
      <c r="H103" s="668"/>
      <c r="I103" s="668"/>
      <c r="J103" s="668"/>
      <c r="K103" s="668"/>
      <c r="L103" s="668"/>
      <c r="M103" s="668"/>
      <c r="N103" s="716"/>
      <c r="O103" s="167">
        <v>0</v>
      </c>
      <c r="P103" s="73"/>
      <c r="Q103" s="73"/>
      <c r="R103" s="73"/>
      <c r="S103" s="73"/>
    </row>
    <row r="104" spans="1:19" outlineLevel="1" x14ac:dyDescent="0.25">
      <c r="A104" t="s">
        <v>249</v>
      </c>
      <c r="B104" s="2" t="s">
        <v>34</v>
      </c>
      <c r="C104" s="723"/>
      <c r="D104" s="724"/>
      <c r="E104" s="724"/>
      <c r="F104" s="724"/>
      <c r="G104" s="724"/>
      <c r="H104" s="724"/>
      <c r="I104" s="724"/>
      <c r="J104" s="724"/>
      <c r="K104" s="724"/>
      <c r="L104" s="724"/>
      <c r="M104" s="724"/>
      <c r="N104" s="725"/>
      <c r="O104" s="177">
        <v>52139038.639999971</v>
      </c>
      <c r="P104" s="73"/>
      <c r="Q104" s="73"/>
      <c r="R104" s="73"/>
      <c r="S104" s="73"/>
    </row>
    <row r="105" spans="1:19" outlineLevel="1" x14ac:dyDescent="0.25">
      <c r="A105" s="63" t="s">
        <v>42</v>
      </c>
      <c r="B105" s="2"/>
      <c r="C105" s="717"/>
      <c r="D105" s="718"/>
      <c r="E105" s="718"/>
      <c r="F105" s="718"/>
      <c r="G105" s="718"/>
      <c r="H105" s="718"/>
      <c r="I105" s="718"/>
      <c r="J105" s="718"/>
      <c r="K105" s="718"/>
      <c r="L105" s="718"/>
      <c r="M105" s="718"/>
      <c r="N105" s="719"/>
      <c r="O105" s="179">
        <v>-2940013.4933750005</v>
      </c>
      <c r="P105" s="73"/>
      <c r="Q105" s="73"/>
      <c r="R105" s="73"/>
      <c r="S105" s="73"/>
    </row>
    <row r="106" spans="1:19" outlineLevel="1" x14ac:dyDescent="0.25">
      <c r="A106" s="1"/>
      <c r="B106" s="2" t="s">
        <v>34</v>
      </c>
      <c r="C106" s="723"/>
      <c r="D106" s="724"/>
      <c r="E106" s="724"/>
      <c r="F106" s="724"/>
      <c r="G106" s="724"/>
      <c r="H106" s="724"/>
      <c r="I106" s="724"/>
      <c r="J106" s="724"/>
      <c r="K106" s="724"/>
      <c r="L106" s="724"/>
      <c r="M106" s="724"/>
      <c r="N106" s="725"/>
      <c r="O106" s="367">
        <v>49199025.146624967</v>
      </c>
      <c r="P106" s="1" t="s">
        <v>354</v>
      </c>
      <c r="Q106" s="73"/>
      <c r="R106" s="73"/>
      <c r="S106" s="73"/>
    </row>
    <row r="107" spans="1:19" ht="15.75" outlineLevel="1" thickBot="1" x14ac:dyDescent="0.3">
      <c r="A107" s="63" t="s">
        <v>353</v>
      </c>
      <c r="B107" s="2"/>
      <c r="C107" s="726"/>
      <c r="D107" s="727"/>
      <c r="E107" s="727"/>
      <c r="F107" s="727"/>
      <c r="G107" s="727"/>
      <c r="H107" s="727"/>
      <c r="I107" s="727"/>
      <c r="J107" s="727"/>
      <c r="K107" s="727"/>
      <c r="L107" s="727"/>
      <c r="M107" s="727"/>
      <c r="N107" s="728"/>
      <c r="O107" s="235">
        <v>0</v>
      </c>
      <c r="P107" s="1"/>
      <c r="Q107" s="73"/>
      <c r="R107" s="73"/>
      <c r="S107" s="73"/>
    </row>
    <row r="108" spans="1:19" ht="15.75" outlineLevel="1" thickTop="1" x14ac:dyDescent="0.25">
      <c r="A108" s="1" t="s">
        <v>43</v>
      </c>
      <c r="B108" s="2"/>
      <c r="C108" s="179">
        <v>0</v>
      </c>
      <c r="D108" s="179">
        <v>0</v>
      </c>
      <c r="E108" s="179">
        <v>19915877.66421875</v>
      </c>
      <c r="F108" s="179">
        <v>0</v>
      </c>
      <c r="G108" s="179">
        <v>0</v>
      </c>
      <c r="H108" s="179">
        <v>17205819.658318747</v>
      </c>
      <c r="I108" s="179">
        <v>0</v>
      </c>
      <c r="J108" s="179">
        <v>0</v>
      </c>
      <c r="K108" s="179">
        <v>17846024.697806254</v>
      </c>
      <c r="L108" s="179">
        <v>0</v>
      </c>
      <c r="M108" s="179">
        <v>0</v>
      </c>
      <c r="N108" s="179">
        <v>-5768696.8737187507</v>
      </c>
      <c r="O108" s="177">
        <v>49199025.146624967</v>
      </c>
      <c r="P108" s="1"/>
      <c r="Q108" s="73"/>
      <c r="R108" s="73"/>
      <c r="S108" s="73"/>
    </row>
    <row r="109" spans="1:19" outlineLevel="1" x14ac:dyDescent="0.25">
      <c r="C109" s="73"/>
      <c r="D109" s="73"/>
      <c r="E109" s="73"/>
      <c r="F109" s="73"/>
      <c r="G109" s="73"/>
      <c r="H109" s="73"/>
      <c r="I109" s="73"/>
      <c r="J109" s="73"/>
      <c r="K109" s="73"/>
      <c r="L109" s="73"/>
      <c r="M109" s="73"/>
      <c r="N109" s="73"/>
      <c r="O109" s="73"/>
      <c r="P109" s="73"/>
      <c r="Q109" s="73"/>
      <c r="R109" s="73"/>
      <c r="S109" s="73"/>
    </row>
    <row r="110" spans="1:19" outlineLevel="1" x14ac:dyDescent="0.25">
      <c r="A110" t="s">
        <v>251</v>
      </c>
      <c r="B110" s="2" t="s">
        <v>34</v>
      </c>
      <c r="C110" s="177">
        <f t="shared" ref="C110:O110" si="0">+C99+C108</f>
        <v>3886089.8573613577</v>
      </c>
      <c r="D110" s="177">
        <f t="shared" si="0"/>
        <v>-1622288.6638917401</v>
      </c>
      <c r="E110" s="177">
        <f t="shared" si="0"/>
        <v>39729.10785914585</v>
      </c>
      <c r="F110" s="177">
        <f t="shared" si="0"/>
        <v>742949.42689040676</v>
      </c>
      <c r="G110" s="177">
        <f t="shared" si="0"/>
        <v>869982.01857034862</v>
      </c>
      <c r="H110" s="177">
        <f t="shared" si="0"/>
        <v>-2950305.1829830855</v>
      </c>
      <c r="I110" s="177">
        <f t="shared" si="0"/>
        <v>-2049146.0260935472</v>
      </c>
      <c r="J110" s="177">
        <f t="shared" si="0"/>
        <v>-871109.84945780598</v>
      </c>
      <c r="K110" s="177">
        <f t="shared" si="0"/>
        <v>-3583432.2750316635</v>
      </c>
      <c r="L110" s="177">
        <f t="shared" si="0"/>
        <v>671786.38770994544</v>
      </c>
      <c r="M110" s="177">
        <f t="shared" si="0"/>
        <v>1082038.8996251523</v>
      </c>
      <c r="N110" s="177">
        <f t="shared" si="0"/>
        <v>-817379.44709419925</v>
      </c>
      <c r="O110" s="177">
        <f t="shared" si="0"/>
        <v>-4601085.7465357035</v>
      </c>
      <c r="P110" s="73"/>
      <c r="Q110" s="73"/>
      <c r="R110" s="73"/>
      <c r="S110" s="73"/>
    </row>
    <row r="111" spans="1:19" x14ac:dyDescent="0.25">
      <c r="A111" t="s">
        <v>252</v>
      </c>
      <c r="C111" s="231">
        <v>0.95344399999999996</v>
      </c>
      <c r="D111" s="231">
        <v>0.95344399999999996</v>
      </c>
      <c r="E111" s="231">
        <v>0.95344399999999996</v>
      </c>
      <c r="F111" s="231">
        <v>0.95344399999999996</v>
      </c>
      <c r="G111" s="231">
        <v>0.95344399999999996</v>
      </c>
      <c r="H111" s="231">
        <v>0.95344399999999996</v>
      </c>
      <c r="I111" s="231">
        <v>0.95344399999999996</v>
      </c>
      <c r="J111" s="231">
        <v>0.95344399999999996</v>
      </c>
      <c r="K111" s="231">
        <v>0.95344399999999996</v>
      </c>
      <c r="L111" s="231">
        <v>0.95344399999999996</v>
      </c>
      <c r="M111" s="231">
        <v>0.95344399999999996</v>
      </c>
      <c r="N111" s="231">
        <v>0.95344399999999996</v>
      </c>
      <c r="O111" s="231">
        <v>0.95344399999999996</v>
      </c>
      <c r="P111" s="73"/>
      <c r="Q111" s="73"/>
      <c r="R111" s="73"/>
      <c r="S111" s="73"/>
    </row>
    <row r="112" spans="1:19" ht="15.75" thickBot="1" x14ac:dyDescent="0.3">
      <c r="A112" t="s">
        <v>253</v>
      </c>
      <c r="B112" s="2" t="s">
        <v>34</v>
      </c>
      <c r="C112" s="183">
        <f t="shared" ref="C112:O112" si="1">+C110/C111</f>
        <v>4075844.8921607956</v>
      </c>
      <c r="D112" s="183">
        <f t="shared" si="1"/>
        <v>-1701503.8784571933</v>
      </c>
      <c r="E112" s="183">
        <f t="shared" si="1"/>
        <v>41669.052255975024</v>
      </c>
      <c r="F112" s="183">
        <f t="shared" si="1"/>
        <v>779227.12491809356</v>
      </c>
      <c r="G112" s="183">
        <f t="shared" si="1"/>
        <v>912462.62871269695</v>
      </c>
      <c r="H112" s="183">
        <f t="shared" si="1"/>
        <v>-3094366.5102335173</v>
      </c>
      <c r="I112" s="183">
        <f t="shared" si="1"/>
        <v>-2149204.3854631707</v>
      </c>
      <c r="J112" s="183">
        <f t="shared" si="1"/>
        <v>-913645.53078922932</v>
      </c>
      <c r="K112" s="183">
        <f t="shared" si="1"/>
        <v>-3758408.7529332228</v>
      </c>
      <c r="L112" s="183">
        <f t="shared" si="1"/>
        <v>704589.24458064185</v>
      </c>
      <c r="M112" s="183">
        <f t="shared" si="1"/>
        <v>1134874.0981380683</v>
      </c>
      <c r="N112" s="183">
        <f t="shared" si="1"/>
        <v>-857291.5106647053</v>
      </c>
      <c r="O112" s="183">
        <f t="shared" si="1"/>
        <v>-4825753.5277747866</v>
      </c>
      <c r="P112" s="366" t="s">
        <v>352</v>
      </c>
      <c r="Q112" s="73"/>
      <c r="R112" s="73"/>
      <c r="S112" s="73"/>
    </row>
    <row r="113" spans="3:19" ht="15.75" thickTop="1" x14ac:dyDescent="0.25">
      <c r="C113" s="73"/>
      <c r="D113" s="73"/>
      <c r="E113" s="73"/>
      <c r="F113" s="73"/>
      <c r="G113" s="73"/>
      <c r="H113" s="73"/>
      <c r="I113" s="73"/>
      <c r="J113" s="73"/>
      <c r="K113" s="73"/>
      <c r="L113" s="73"/>
      <c r="M113" s="73"/>
      <c r="N113" s="73"/>
      <c r="O113" s="73"/>
      <c r="P113" s="73"/>
      <c r="Q113" s="73"/>
      <c r="R113" s="73"/>
      <c r="S113" s="73"/>
    </row>
    <row r="114" spans="3:19" x14ac:dyDescent="0.25">
      <c r="C114" s="73"/>
      <c r="D114" s="73"/>
      <c r="E114" s="73"/>
      <c r="F114" s="73"/>
      <c r="G114" s="73"/>
      <c r="H114" s="73"/>
      <c r="I114" s="73"/>
      <c r="J114" s="73"/>
      <c r="K114" s="73"/>
      <c r="L114" s="73"/>
      <c r="M114" s="73"/>
      <c r="N114" s="73"/>
      <c r="O114" s="73"/>
      <c r="P114" s="73"/>
      <c r="Q114" s="73"/>
      <c r="R114" s="73"/>
      <c r="S114" s="73"/>
    </row>
    <row r="115" spans="3:19" x14ac:dyDescent="0.25">
      <c r="C115" s="73"/>
      <c r="D115" s="73"/>
      <c r="E115" s="73"/>
      <c r="F115" s="73"/>
      <c r="G115" s="73"/>
      <c r="H115" s="73"/>
      <c r="I115" s="73"/>
      <c r="J115" s="73"/>
      <c r="K115" s="73"/>
      <c r="L115" s="73"/>
      <c r="M115" s="73"/>
      <c r="N115" s="73"/>
      <c r="O115" s="73"/>
      <c r="P115" s="73"/>
      <c r="Q115" s="73"/>
      <c r="R115" s="73"/>
      <c r="S115" s="73"/>
    </row>
    <row r="116" spans="3:19" x14ac:dyDescent="0.25">
      <c r="C116" s="73"/>
      <c r="D116" s="73"/>
      <c r="E116" s="73"/>
      <c r="F116" s="73"/>
      <c r="G116" s="73"/>
      <c r="H116" s="73"/>
      <c r="I116" s="73"/>
      <c r="J116" s="73"/>
      <c r="K116" s="73"/>
      <c r="L116" s="73"/>
      <c r="M116" s="73"/>
      <c r="N116" s="73"/>
      <c r="O116" s="73"/>
      <c r="P116" s="73"/>
      <c r="Q116" s="73"/>
      <c r="R116" s="73"/>
      <c r="S116" s="73"/>
    </row>
    <row r="117" spans="3:19" x14ac:dyDescent="0.25">
      <c r="C117" s="73"/>
      <c r="D117" s="73"/>
      <c r="E117" s="73"/>
      <c r="F117" s="73"/>
      <c r="G117" s="73"/>
      <c r="H117" s="73"/>
      <c r="I117" s="73"/>
      <c r="J117" s="73"/>
      <c r="K117" s="73"/>
      <c r="L117" s="73"/>
      <c r="M117" s="73"/>
      <c r="N117" s="73"/>
      <c r="O117" s="73"/>
      <c r="P117" s="73"/>
      <c r="Q117" s="73"/>
      <c r="R117" s="73"/>
      <c r="S117" s="73"/>
    </row>
    <row r="118" spans="3:19" x14ac:dyDescent="0.25">
      <c r="C118" s="73"/>
      <c r="D118" s="73"/>
      <c r="E118" s="73"/>
      <c r="F118" s="73"/>
      <c r="G118" s="73"/>
      <c r="H118" s="73"/>
      <c r="I118" s="73"/>
      <c r="J118" s="73"/>
      <c r="K118" s="73"/>
      <c r="L118" s="73"/>
      <c r="M118" s="73"/>
      <c r="N118" s="73"/>
      <c r="O118" s="73"/>
      <c r="P118" s="73"/>
      <c r="Q118" s="73"/>
      <c r="R118" s="73"/>
      <c r="S118" s="73"/>
    </row>
    <row r="119" spans="3:19" x14ac:dyDescent="0.25">
      <c r="C119" s="73"/>
      <c r="D119" s="73"/>
      <c r="E119" s="73"/>
      <c r="F119" s="73"/>
      <c r="G119" s="73"/>
      <c r="H119" s="73"/>
      <c r="I119" s="73"/>
      <c r="J119" s="73"/>
      <c r="K119" s="73"/>
      <c r="L119" s="73"/>
      <c r="M119" s="73"/>
      <c r="N119" s="73"/>
      <c r="O119" s="73"/>
      <c r="P119" s="73"/>
      <c r="Q119" s="73"/>
      <c r="R119" s="73"/>
      <c r="S119" s="73"/>
    </row>
    <row r="120" spans="3:19" x14ac:dyDescent="0.25">
      <c r="C120" s="73"/>
      <c r="D120" s="73"/>
      <c r="E120" s="73"/>
      <c r="F120" s="73"/>
      <c r="G120" s="73"/>
      <c r="H120" s="73"/>
      <c r="I120" s="73"/>
      <c r="J120" s="73"/>
      <c r="K120" s="73"/>
      <c r="L120" s="73"/>
      <c r="M120" s="73"/>
      <c r="N120" s="73"/>
      <c r="O120" s="73"/>
      <c r="P120" s="73"/>
      <c r="Q120" s="73"/>
      <c r="R120" s="73"/>
      <c r="S120" s="73"/>
    </row>
    <row r="121" spans="3:19" x14ac:dyDescent="0.25">
      <c r="C121" s="73"/>
      <c r="D121" s="73"/>
      <c r="E121" s="73"/>
      <c r="F121" s="73"/>
      <c r="G121" s="73"/>
      <c r="H121" s="73"/>
      <c r="I121" s="73"/>
      <c r="J121" s="73"/>
      <c r="K121" s="73"/>
      <c r="L121" s="73"/>
      <c r="M121" s="73"/>
      <c r="N121" s="73"/>
      <c r="O121" s="73"/>
      <c r="P121" s="73"/>
      <c r="Q121" s="73"/>
      <c r="R121" s="73"/>
      <c r="S121" s="73"/>
    </row>
    <row r="122" spans="3:19" x14ac:dyDescent="0.25">
      <c r="C122" s="73"/>
      <c r="D122" s="73"/>
      <c r="E122" s="73"/>
      <c r="F122" s="73"/>
      <c r="G122" s="73"/>
      <c r="H122" s="73"/>
      <c r="I122" s="73"/>
      <c r="J122" s="73"/>
      <c r="K122" s="73"/>
      <c r="L122" s="73"/>
      <c r="M122" s="73"/>
      <c r="N122" s="73"/>
      <c r="O122" s="73"/>
      <c r="P122" s="73"/>
      <c r="Q122" s="73"/>
      <c r="R122" s="73"/>
      <c r="S122" s="73"/>
    </row>
    <row r="123" spans="3:19" x14ac:dyDescent="0.25">
      <c r="C123" s="73"/>
      <c r="D123" s="73"/>
      <c r="E123" s="73"/>
      <c r="F123" s="73"/>
      <c r="G123" s="73"/>
      <c r="H123" s="73"/>
      <c r="I123" s="73"/>
      <c r="J123" s="73"/>
      <c r="K123" s="73"/>
      <c r="L123" s="73"/>
      <c r="M123" s="73"/>
      <c r="N123" s="73"/>
      <c r="O123" s="73"/>
      <c r="P123" s="73"/>
      <c r="Q123" s="73"/>
      <c r="R123" s="73"/>
      <c r="S123" s="73"/>
    </row>
    <row r="124" spans="3:19" x14ac:dyDescent="0.25">
      <c r="C124" s="73"/>
      <c r="D124" s="73"/>
      <c r="E124" s="73"/>
      <c r="F124" s="73"/>
      <c r="G124" s="73"/>
      <c r="H124" s="73"/>
      <c r="I124" s="73"/>
      <c r="J124" s="73"/>
      <c r="K124" s="73"/>
      <c r="L124" s="73"/>
      <c r="M124" s="73"/>
      <c r="N124" s="73"/>
      <c r="O124" s="73"/>
      <c r="P124" s="73"/>
      <c r="Q124" s="73"/>
      <c r="R124" s="73"/>
      <c r="S124" s="73"/>
    </row>
    <row r="125" spans="3:19" x14ac:dyDescent="0.25">
      <c r="C125" s="73"/>
      <c r="D125" s="73"/>
      <c r="E125" s="73"/>
      <c r="F125" s="73"/>
      <c r="G125" s="73"/>
      <c r="H125" s="73"/>
      <c r="I125" s="73"/>
      <c r="J125" s="73"/>
      <c r="K125" s="73"/>
      <c r="L125" s="73"/>
      <c r="M125" s="73"/>
      <c r="N125" s="73"/>
      <c r="O125" s="73"/>
      <c r="P125" s="73"/>
      <c r="Q125" s="73"/>
      <c r="R125" s="73"/>
      <c r="S125" s="73"/>
    </row>
    <row r="126" spans="3:19" x14ac:dyDescent="0.25">
      <c r="C126" s="73"/>
      <c r="D126" s="73"/>
      <c r="E126" s="73"/>
      <c r="F126" s="73"/>
      <c r="G126" s="73"/>
      <c r="H126" s="73"/>
      <c r="I126" s="73"/>
      <c r="J126" s="73"/>
      <c r="K126" s="73"/>
      <c r="L126" s="73"/>
      <c r="M126" s="73"/>
      <c r="N126" s="73"/>
      <c r="O126" s="73"/>
      <c r="P126" s="73"/>
      <c r="Q126" s="73"/>
      <c r="R126" s="73"/>
      <c r="S126" s="73"/>
    </row>
    <row r="127" spans="3:19" x14ac:dyDescent="0.25">
      <c r="C127" s="73"/>
      <c r="D127" s="73"/>
      <c r="E127" s="73"/>
      <c r="F127" s="73"/>
      <c r="G127" s="73"/>
      <c r="H127" s="73"/>
      <c r="I127" s="73"/>
      <c r="J127" s="73"/>
      <c r="K127" s="73"/>
      <c r="L127" s="73"/>
      <c r="M127" s="73"/>
      <c r="N127" s="73"/>
      <c r="O127" s="73"/>
      <c r="P127" s="73"/>
      <c r="Q127" s="73"/>
      <c r="R127" s="73"/>
      <c r="S127" s="73"/>
    </row>
    <row r="128" spans="3:19" x14ac:dyDescent="0.25">
      <c r="C128" s="73"/>
      <c r="D128" s="73"/>
      <c r="E128" s="73"/>
      <c r="F128" s="73"/>
      <c r="G128" s="73"/>
      <c r="H128" s="73"/>
      <c r="I128" s="73"/>
      <c r="J128" s="73"/>
      <c r="K128" s="73"/>
      <c r="L128" s="73"/>
      <c r="M128" s="73"/>
      <c r="N128" s="73"/>
      <c r="O128" s="73"/>
      <c r="P128" s="73"/>
      <c r="Q128" s="73"/>
      <c r="R128" s="73"/>
      <c r="S128" s="73"/>
    </row>
    <row r="129" spans="3:19" x14ac:dyDescent="0.25">
      <c r="C129" s="73"/>
      <c r="D129" s="73"/>
      <c r="E129" s="73"/>
      <c r="F129" s="73"/>
      <c r="G129" s="73"/>
      <c r="H129" s="73"/>
      <c r="I129" s="73"/>
      <c r="J129" s="73"/>
      <c r="K129" s="73"/>
      <c r="L129" s="73"/>
      <c r="M129" s="73"/>
      <c r="N129" s="73"/>
      <c r="O129" s="73"/>
      <c r="P129" s="73"/>
      <c r="Q129" s="73"/>
      <c r="R129" s="73"/>
      <c r="S129" s="73"/>
    </row>
    <row r="130" spans="3:19" x14ac:dyDescent="0.25">
      <c r="C130" s="73"/>
      <c r="D130" s="73"/>
      <c r="E130" s="73"/>
      <c r="F130" s="73"/>
      <c r="G130" s="73"/>
      <c r="H130" s="73"/>
      <c r="I130" s="73"/>
      <c r="J130" s="73"/>
      <c r="K130" s="73"/>
      <c r="L130" s="73"/>
      <c r="M130" s="73"/>
      <c r="N130" s="73"/>
      <c r="O130" s="73"/>
      <c r="P130" s="73"/>
      <c r="Q130" s="73"/>
      <c r="R130" s="73"/>
      <c r="S130" s="73"/>
    </row>
    <row r="131" spans="3:19" x14ac:dyDescent="0.25">
      <c r="C131" s="73"/>
      <c r="D131" s="73"/>
      <c r="E131" s="73"/>
      <c r="F131" s="73"/>
      <c r="G131" s="73"/>
      <c r="H131" s="73"/>
      <c r="I131" s="73"/>
      <c r="J131" s="73"/>
      <c r="K131" s="73"/>
      <c r="L131" s="73"/>
      <c r="M131" s="73"/>
      <c r="N131" s="73"/>
      <c r="O131" s="73"/>
      <c r="P131" s="73"/>
      <c r="Q131" s="73"/>
      <c r="R131" s="73"/>
      <c r="S131" s="73"/>
    </row>
    <row r="132" spans="3:19" x14ac:dyDescent="0.25">
      <c r="C132" s="73"/>
      <c r="D132" s="73"/>
      <c r="E132" s="73"/>
      <c r="F132" s="73"/>
      <c r="G132" s="73"/>
      <c r="H132" s="73"/>
      <c r="I132" s="73"/>
      <c r="J132" s="73"/>
      <c r="K132" s="73"/>
      <c r="L132" s="73"/>
      <c r="M132" s="73"/>
      <c r="N132" s="73"/>
      <c r="O132" s="73"/>
      <c r="P132" s="73"/>
      <c r="Q132" s="73"/>
      <c r="R132" s="73"/>
      <c r="S132" s="73"/>
    </row>
    <row r="133" spans="3:19" x14ac:dyDescent="0.25">
      <c r="C133" s="73"/>
      <c r="D133" s="73"/>
      <c r="E133" s="73"/>
      <c r="F133" s="73"/>
      <c r="G133" s="73"/>
      <c r="H133" s="73"/>
      <c r="I133" s="73"/>
      <c r="J133" s="73"/>
      <c r="K133" s="73"/>
      <c r="L133" s="73"/>
      <c r="M133" s="73"/>
      <c r="N133" s="73"/>
      <c r="O133" s="73"/>
      <c r="P133" s="73"/>
      <c r="Q133" s="73"/>
      <c r="R133" s="73"/>
      <c r="S133" s="73"/>
    </row>
    <row r="134" spans="3:19" x14ac:dyDescent="0.25">
      <c r="C134" s="73"/>
      <c r="D134" s="73"/>
      <c r="E134" s="73"/>
      <c r="F134" s="73"/>
      <c r="G134" s="73"/>
      <c r="H134" s="73"/>
      <c r="I134" s="73"/>
      <c r="J134" s="73"/>
      <c r="K134" s="73"/>
      <c r="L134" s="73"/>
      <c r="M134" s="73"/>
      <c r="N134" s="73"/>
      <c r="O134" s="73"/>
      <c r="P134" s="73"/>
      <c r="Q134" s="73"/>
      <c r="R134" s="73"/>
      <c r="S134" s="73"/>
    </row>
    <row r="135" spans="3:19" x14ac:dyDescent="0.25">
      <c r="C135" s="73"/>
      <c r="D135" s="73"/>
      <c r="E135" s="73"/>
      <c r="F135" s="73"/>
      <c r="G135" s="73"/>
      <c r="H135" s="73"/>
      <c r="I135" s="73"/>
      <c r="J135" s="73"/>
      <c r="K135" s="73"/>
      <c r="L135" s="73"/>
      <c r="M135" s="73"/>
      <c r="N135" s="73"/>
      <c r="O135" s="73"/>
      <c r="P135" s="73"/>
      <c r="Q135" s="73"/>
      <c r="R135" s="73"/>
      <c r="S135" s="73"/>
    </row>
    <row r="136" spans="3:19" x14ac:dyDescent="0.25">
      <c r="C136" s="73"/>
      <c r="D136" s="73"/>
      <c r="E136" s="73"/>
      <c r="F136" s="73"/>
      <c r="G136" s="73"/>
      <c r="H136" s="73"/>
      <c r="I136" s="73"/>
      <c r="J136" s="73"/>
      <c r="K136" s="73"/>
      <c r="L136" s="73"/>
      <c r="M136" s="73"/>
      <c r="N136" s="73"/>
      <c r="O136" s="73"/>
      <c r="P136" s="73"/>
      <c r="Q136" s="73"/>
      <c r="R136" s="73"/>
      <c r="S136" s="73"/>
    </row>
    <row r="137" spans="3:19" x14ac:dyDescent="0.25">
      <c r="C137" s="73"/>
      <c r="D137" s="73"/>
      <c r="E137" s="73"/>
      <c r="F137" s="73"/>
      <c r="G137" s="73"/>
      <c r="H137" s="73"/>
      <c r="I137" s="73"/>
      <c r="J137" s="73"/>
      <c r="K137" s="73"/>
      <c r="L137" s="73"/>
      <c r="M137" s="73"/>
      <c r="N137" s="73"/>
      <c r="O137" s="73"/>
      <c r="P137" s="73"/>
      <c r="Q137" s="73"/>
      <c r="R137" s="73"/>
      <c r="S137" s="73"/>
    </row>
    <row r="138" spans="3:19" x14ac:dyDescent="0.25">
      <c r="C138" s="73"/>
      <c r="D138" s="73"/>
      <c r="E138" s="73"/>
      <c r="F138" s="73"/>
      <c r="G138" s="73"/>
      <c r="H138" s="73"/>
      <c r="I138" s="73"/>
      <c r="J138" s="73"/>
      <c r="K138" s="73"/>
      <c r="L138" s="73"/>
      <c r="M138" s="73"/>
      <c r="N138" s="73"/>
      <c r="O138" s="73"/>
      <c r="P138" s="73"/>
      <c r="Q138" s="73"/>
      <c r="R138" s="73"/>
      <c r="S138" s="73"/>
    </row>
    <row r="139" spans="3:19" x14ac:dyDescent="0.25">
      <c r="C139" s="73"/>
      <c r="D139" s="73"/>
      <c r="E139" s="73"/>
      <c r="F139" s="73"/>
      <c r="G139" s="73"/>
      <c r="H139" s="73"/>
      <c r="I139" s="73"/>
      <c r="J139" s="73"/>
      <c r="K139" s="73"/>
      <c r="L139" s="73"/>
      <c r="M139" s="73"/>
      <c r="N139" s="73"/>
      <c r="O139" s="73"/>
      <c r="P139" s="73"/>
      <c r="Q139" s="73"/>
      <c r="R139" s="73"/>
      <c r="S139" s="73"/>
    </row>
    <row r="140" spans="3:19" x14ac:dyDescent="0.25">
      <c r="C140" s="73"/>
      <c r="D140" s="73"/>
      <c r="E140" s="73"/>
      <c r="F140" s="73"/>
      <c r="G140" s="73"/>
      <c r="H140" s="73"/>
      <c r="I140" s="73"/>
      <c r="J140" s="73"/>
      <c r="K140" s="73"/>
      <c r="L140" s="73"/>
      <c r="M140" s="73"/>
      <c r="N140" s="73"/>
      <c r="O140" s="73"/>
      <c r="P140" s="73"/>
      <c r="Q140" s="73"/>
      <c r="R140" s="73"/>
      <c r="S140" s="73"/>
    </row>
    <row r="141" spans="3:19" x14ac:dyDescent="0.25">
      <c r="C141" s="73"/>
      <c r="D141" s="73"/>
      <c r="E141" s="73"/>
      <c r="F141" s="73"/>
      <c r="G141" s="73"/>
      <c r="H141" s="73"/>
      <c r="I141" s="73"/>
      <c r="J141" s="73"/>
      <c r="K141" s="73"/>
      <c r="L141" s="73"/>
      <c r="M141" s="73"/>
      <c r="N141" s="73"/>
      <c r="O141" s="73"/>
      <c r="P141" s="73"/>
      <c r="Q141" s="73"/>
      <c r="R141" s="73"/>
      <c r="S141" s="73"/>
    </row>
    <row r="142" spans="3:19" x14ac:dyDescent="0.25">
      <c r="C142" s="73"/>
      <c r="D142" s="73"/>
      <c r="E142" s="73"/>
      <c r="F142" s="73"/>
      <c r="G142" s="73"/>
      <c r="H142" s="73"/>
      <c r="I142" s="73"/>
      <c r="J142" s="73"/>
      <c r="K142" s="73"/>
      <c r="L142" s="73"/>
      <c r="M142" s="73"/>
      <c r="N142" s="73"/>
      <c r="O142" s="73"/>
      <c r="P142" s="73"/>
      <c r="Q142" s="73"/>
      <c r="R142" s="73"/>
      <c r="S142" s="73"/>
    </row>
    <row r="143" spans="3:19" x14ac:dyDescent="0.25">
      <c r="C143" s="73"/>
      <c r="D143" s="73"/>
      <c r="E143" s="73"/>
      <c r="F143" s="73"/>
      <c r="G143" s="73"/>
      <c r="H143" s="73"/>
      <c r="I143" s="73"/>
      <c r="J143" s="73"/>
      <c r="K143" s="73"/>
      <c r="L143" s="73"/>
      <c r="M143" s="73"/>
      <c r="N143" s="73"/>
      <c r="O143" s="73"/>
      <c r="P143" s="73"/>
      <c r="Q143" s="73"/>
      <c r="R143" s="73"/>
      <c r="S143" s="73"/>
    </row>
    <row r="144" spans="3:19" x14ac:dyDescent="0.25">
      <c r="C144" s="73"/>
      <c r="D144" s="73"/>
      <c r="E144" s="73"/>
      <c r="F144" s="73"/>
      <c r="G144" s="73"/>
      <c r="H144" s="73"/>
      <c r="I144" s="73"/>
      <c r="J144" s="73"/>
      <c r="K144" s="73"/>
      <c r="L144" s="73"/>
      <c r="M144" s="73"/>
      <c r="N144" s="73"/>
      <c r="O144" s="73"/>
      <c r="P144" s="73"/>
      <c r="Q144" s="73"/>
      <c r="R144" s="73"/>
      <c r="S144" s="73"/>
    </row>
    <row r="145" spans="3:19" x14ac:dyDescent="0.25">
      <c r="C145" s="73"/>
      <c r="D145" s="73"/>
      <c r="E145" s="73"/>
      <c r="F145" s="73"/>
      <c r="G145" s="73"/>
      <c r="H145" s="73"/>
      <c r="I145" s="73"/>
      <c r="J145" s="73"/>
      <c r="K145" s="73"/>
      <c r="L145" s="73"/>
      <c r="M145" s="73"/>
      <c r="N145" s="73"/>
      <c r="O145" s="73"/>
      <c r="P145" s="73"/>
      <c r="Q145" s="73"/>
      <c r="R145" s="73"/>
      <c r="S145" s="73"/>
    </row>
    <row r="146" spans="3:19" x14ac:dyDescent="0.25">
      <c r="C146" s="73"/>
      <c r="D146" s="73"/>
      <c r="E146" s="73"/>
      <c r="F146" s="73"/>
      <c r="G146" s="73"/>
      <c r="H146" s="73"/>
      <c r="I146" s="73"/>
      <c r="J146" s="73"/>
      <c r="K146" s="73"/>
      <c r="L146" s="73"/>
      <c r="M146" s="73"/>
      <c r="N146" s="73"/>
      <c r="O146" s="73"/>
      <c r="P146" s="73"/>
      <c r="Q146" s="73"/>
      <c r="R146" s="73"/>
      <c r="S146" s="73"/>
    </row>
    <row r="147" spans="3:19" x14ac:dyDescent="0.25">
      <c r="C147" s="73"/>
      <c r="D147" s="73"/>
      <c r="E147" s="73"/>
      <c r="F147" s="73"/>
      <c r="G147" s="73"/>
      <c r="H147" s="73"/>
      <c r="I147" s="73"/>
      <c r="J147" s="73"/>
      <c r="K147" s="73"/>
      <c r="L147" s="73"/>
      <c r="M147" s="73"/>
      <c r="N147" s="73"/>
      <c r="O147" s="73"/>
      <c r="P147" s="73"/>
      <c r="Q147" s="73"/>
      <c r="R147" s="73"/>
      <c r="S147" s="73"/>
    </row>
    <row r="148" spans="3:19" x14ac:dyDescent="0.25">
      <c r="C148" s="73"/>
      <c r="D148" s="73"/>
      <c r="E148" s="73"/>
      <c r="F148" s="73"/>
      <c r="G148" s="73"/>
      <c r="H148" s="73"/>
      <c r="I148" s="73"/>
      <c r="J148" s="73"/>
      <c r="K148" s="73"/>
      <c r="L148" s="73"/>
      <c r="M148" s="73"/>
      <c r="N148" s="73"/>
      <c r="O148" s="73"/>
      <c r="P148" s="73"/>
      <c r="Q148" s="73"/>
      <c r="R148" s="73"/>
      <c r="S148" s="73"/>
    </row>
    <row r="149" spans="3:19" x14ac:dyDescent="0.25">
      <c r="C149" s="73"/>
      <c r="D149" s="73"/>
      <c r="E149" s="73"/>
      <c r="F149" s="73"/>
      <c r="G149" s="73"/>
      <c r="H149" s="73"/>
      <c r="I149" s="73"/>
      <c r="J149" s="73"/>
      <c r="K149" s="73"/>
      <c r="L149" s="73"/>
      <c r="M149" s="73"/>
      <c r="N149" s="73"/>
      <c r="O149" s="73"/>
      <c r="P149" s="73"/>
      <c r="Q149" s="73"/>
      <c r="R149" s="73"/>
      <c r="S149" s="73"/>
    </row>
    <row r="150" spans="3:19" x14ac:dyDescent="0.25">
      <c r="C150" s="73"/>
      <c r="D150" s="73"/>
      <c r="E150" s="73"/>
      <c r="F150" s="73"/>
      <c r="G150" s="73"/>
      <c r="H150" s="73"/>
      <c r="I150" s="73"/>
      <c r="J150" s="73"/>
      <c r="K150" s="73"/>
      <c r="L150" s="73"/>
      <c r="M150" s="73"/>
      <c r="N150" s="73"/>
      <c r="O150" s="73"/>
      <c r="P150" s="73"/>
      <c r="Q150" s="73"/>
      <c r="R150" s="73"/>
      <c r="S150" s="73"/>
    </row>
    <row r="151" spans="3:19" x14ac:dyDescent="0.25">
      <c r="C151" s="73"/>
      <c r="D151" s="73"/>
      <c r="E151" s="73"/>
      <c r="F151" s="73"/>
      <c r="G151" s="73"/>
      <c r="H151" s="73"/>
      <c r="I151" s="73"/>
      <c r="J151" s="73"/>
      <c r="K151" s="73"/>
      <c r="L151" s="73"/>
      <c r="M151" s="73"/>
      <c r="N151" s="73"/>
      <c r="O151" s="73"/>
      <c r="P151" s="73"/>
      <c r="Q151" s="73"/>
      <c r="R151" s="73"/>
      <c r="S151" s="73"/>
    </row>
    <row r="152" spans="3:19" x14ac:dyDescent="0.25">
      <c r="C152" s="73"/>
      <c r="D152" s="73"/>
      <c r="E152" s="73"/>
      <c r="F152" s="73"/>
      <c r="G152" s="73"/>
      <c r="H152" s="73"/>
      <c r="I152" s="73"/>
      <c r="J152" s="73"/>
      <c r="K152" s="73"/>
      <c r="L152" s="73"/>
      <c r="M152" s="73"/>
      <c r="N152" s="73"/>
      <c r="O152" s="73"/>
      <c r="P152" s="73"/>
      <c r="Q152" s="73"/>
      <c r="R152" s="73"/>
      <c r="S152" s="73"/>
    </row>
    <row r="153" spans="3:19" x14ac:dyDescent="0.25">
      <c r="C153" s="73"/>
      <c r="D153" s="73"/>
      <c r="E153" s="73"/>
      <c r="F153" s="73"/>
      <c r="G153" s="73"/>
      <c r="H153" s="73"/>
      <c r="I153" s="73"/>
      <c r="J153" s="73"/>
      <c r="K153" s="73"/>
      <c r="L153" s="73"/>
      <c r="M153" s="73"/>
      <c r="N153" s="73"/>
      <c r="O153" s="73"/>
      <c r="P153" s="73"/>
      <c r="Q153" s="73"/>
      <c r="R153" s="73"/>
      <c r="S153" s="73"/>
    </row>
    <row r="154" spans="3:19" x14ac:dyDescent="0.25">
      <c r="C154" s="73"/>
      <c r="D154" s="73"/>
      <c r="E154" s="73"/>
      <c r="F154" s="73"/>
      <c r="G154" s="73"/>
      <c r="H154" s="73"/>
      <c r="I154" s="73"/>
      <c r="J154" s="73"/>
      <c r="K154" s="73"/>
      <c r="L154" s="73"/>
      <c r="M154" s="73"/>
      <c r="N154" s="73"/>
      <c r="O154" s="73"/>
      <c r="P154" s="73"/>
      <c r="Q154" s="73"/>
      <c r="R154" s="73"/>
      <c r="S154" s="73"/>
    </row>
    <row r="155" spans="3:19" x14ac:dyDescent="0.25">
      <c r="C155" s="73"/>
      <c r="D155" s="73"/>
      <c r="E155" s="73"/>
      <c r="F155" s="73"/>
      <c r="G155" s="73"/>
      <c r="H155" s="73"/>
      <c r="I155" s="73"/>
      <c r="J155" s="73"/>
      <c r="K155" s="73"/>
      <c r="L155" s="73"/>
      <c r="M155" s="73"/>
      <c r="N155" s="73"/>
      <c r="O155" s="73"/>
      <c r="P155" s="73"/>
      <c r="Q155" s="73"/>
      <c r="R155" s="73"/>
      <c r="S155" s="73"/>
    </row>
    <row r="156" spans="3:19" x14ac:dyDescent="0.25">
      <c r="C156" s="73"/>
      <c r="D156" s="73"/>
      <c r="E156" s="73"/>
      <c r="F156" s="73"/>
      <c r="G156" s="73"/>
      <c r="H156" s="73"/>
      <c r="I156" s="73"/>
      <c r="J156" s="73"/>
      <c r="K156" s="73"/>
      <c r="L156" s="73"/>
      <c r="M156" s="73"/>
      <c r="N156" s="73"/>
      <c r="O156" s="73"/>
      <c r="P156" s="73"/>
      <c r="Q156" s="73"/>
      <c r="R156" s="73"/>
      <c r="S156" s="73"/>
    </row>
    <row r="157" spans="3:19" x14ac:dyDescent="0.25">
      <c r="C157" s="73"/>
      <c r="D157" s="73"/>
      <c r="E157" s="73"/>
      <c r="F157" s="73"/>
      <c r="G157" s="73"/>
      <c r="H157" s="73"/>
      <c r="I157" s="73"/>
      <c r="J157" s="73"/>
      <c r="K157" s="73"/>
      <c r="L157" s="73"/>
      <c r="M157" s="73"/>
      <c r="N157" s="73"/>
      <c r="O157" s="73"/>
      <c r="P157" s="73"/>
      <c r="Q157" s="73"/>
      <c r="R157" s="73"/>
      <c r="S157" s="73"/>
    </row>
    <row r="158" spans="3:19" x14ac:dyDescent="0.25">
      <c r="C158" s="73"/>
      <c r="D158" s="73"/>
      <c r="E158" s="73"/>
      <c r="F158" s="73"/>
      <c r="G158" s="73"/>
      <c r="H158" s="73"/>
      <c r="I158" s="73"/>
      <c r="J158" s="73"/>
      <c r="K158" s="73"/>
      <c r="L158" s="73"/>
      <c r="M158" s="73"/>
      <c r="N158" s="73"/>
      <c r="O158" s="73"/>
      <c r="P158" s="73"/>
      <c r="Q158" s="73"/>
      <c r="R158" s="73"/>
      <c r="S158" s="73"/>
    </row>
    <row r="159" spans="3:19" x14ac:dyDescent="0.25">
      <c r="C159" s="73"/>
      <c r="D159" s="73"/>
      <c r="E159" s="73"/>
      <c r="F159" s="73"/>
      <c r="G159" s="73"/>
      <c r="H159" s="73"/>
      <c r="I159" s="73"/>
      <c r="J159" s="73"/>
      <c r="K159" s="73"/>
      <c r="L159" s="73"/>
      <c r="M159" s="73"/>
      <c r="N159" s="73"/>
      <c r="O159" s="73"/>
      <c r="P159" s="73"/>
      <c r="Q159" s="73"/>
      <c r="R159" s="73"/>
      <c r="S159" s="73"/>
    </row>
    <row r="160" spans="3:19" x14ac:dyDescent="0.25">
      <c r="C160" s="73"/>
      <c r="D160" s="73"/>
      <c r="E160" s="73"/>
      <c r="F160" s="73"/>
      <c r="G160" s="73"/>
      <c r="H160" s="73"/>
      <c r="I160" s="73"/>
      <c r="J160" s="73"/>
      <c r="K160" s="73"/>
      <c r="L160" s="73"/>
      <c r="M160" s="73"/>
      <c r="N160" s="73"/>
      <c r="O160" s="73"/>
      <c r="P160" s="73"/>
      <c r="Q160" s="73"/>
      <c r="R160" s="73"/>
      <c r="S160" s="73"/>
    </row>
    <row r="161" spans="3:19" x14ac:dyDescent="0.25">
      <c r="C161" s="73"/>
      <c r="D161" s="73"/>
      <c r="E161" s="73"/>
      <c r="F161" s="73"/>
      <c r="G161" s="73"/>
      <c r="H161" s="73"/>
      <c r="I161" s="73"/>
      <c r="J161" s="73"/>
      <c r="K161" s="73"/>
      <c r="L161" s="73"/>
      <c r="M161" s="73"/>
      <c r="N161" s="73"/>
      <c r="O161" s="73"/>
      <c r="P161" s="73"/>
      <c r="Q161" s="73"/>
      <c r="R161" s="73"/>
      <c r="S161" s="73"/>
    </row>
    <row r="162" spans="3:19" x14ac:dyDescent="0.25">
      <c r="C162" s="73"/>
      <c r="D162" s="73"/>
      <c r="E162" s="73"/>
      <c r="F162" s="73"/>
      <c r="G162" s="73"/>
      <c r="H162" s="73"/>
      <c r="I162" s="73"/>
      <c r="J162" s="73"/>
      <c r="K162" s="73"/>
      <c r="L162" s="73"/>
      <c r="M162" s="73"/>
      <c r="N162" s="73"/>
      <c r="O162" s="73"/>
      <c r="P162" s="73"/>
      <c r="Q162" s="73"/>
      <c r="R162" s="73"/>
      <c r="S162" s="73"/>
    </row>
    <row r="163" spans="3:19" x14ac:dyDescent="0.25">
      <c r="C163" s="73"/>
      <c r="D163" s="73"/>
      <c r="E163" s="73"/>
      <c r="F163" s="73"/>
      <c r="G163" s="73"/>
      <c r="H163" s="73"/>
      <c r="I163" s="73"/>
      <c r="J163" s="73"/>
      <c r="K163" s="73"/>
      <c r="L163" s="73"/>
      <c r="M163" s="73"/>
      <c r="N163" s="73"/>
      <c r="O163" s="73"/>
      <c r="P163" s="73"/>
      <c r="Q163" s="73"/>
      <c r="R163" s="73"/>
      <c r="S163" s="73"/>
    </row>
    <row r="164" spans="3:19" x14ac:dyDescent="0.25">
      <c r="C164" s="73"/>
      <c r="D164" s="73"/>
      <c r="E164" s="73"/>
      <c r="F164" s="73"/>
      <c r="G164" s="73"/>
      <c r="H164" s="73"/>
      <c r="I164" s="73"/>
      <c r="J164" s="73"/>
      <c r="K164" s="73"/>
      <c r="L164" s="73"/>
      <c r="M164" s="73"/>
      <c r="N164" s="73"/>
      <c r="O164" s="73"/>
      <c r="P164" s="73"/>
      <c r="Q164" s="73"/>
      <c r="R164" s="73"/>
      <c r="S164" s="73"/>
    </row>
    <row r="165" spans="3:19" x14ac:dyDescent="0.25">
      <c r="C165" s="73"/>
      <c r="D165" s="73"/>
      <c r="E165" s="73"/>
      <c r="F165" s="73"/>
      <c r="G165" s="73"/>
      <c r="H165" s="73"/>
      <c r="I165" s="73"/>
      <c r="J165" s="73"/>
      <c r="K165" s="73"/>
      <c r="L165" s="73"/>
      <c r="M165" s="73"/>
      <c r="N165" s="73"/>
      <c r="O165" s="73"/>
      <c r="P165" s="73"/>
      <c r="Q165" s="73"/>
      <c r="R165" s="73"/>
      <c r="S165" s="73"/>
    </row>
    <row r="166" spans="3:19" x14ac:dyDescent="0.25">
      <c r="C166" s="73"/>
      <c r="D166" s="73"/>
      <c r="E166" s="73"/>
      <c r="F166" s="73"/>
      <c r="G166" s="73"/>
      <c r="H166" s="73"/>
      <c r="I166" s="73"/>
      <c r="J166" s="73"/>
      <c r="K166" s="73"/>
      <c r="L166" s="73"/>
      <c r="M166" s="73"/>
      <c r="N166" s="73"/>
      <c r="O166" s="73"/>
      <c r="P166" s="73"/>
      <c r="Q166" s="73"/>
      <c r="R166" s="73"/>
      <c r="S166" s="73"/>
    </row>
    <row r="167" spans="3:19" x14ac:dyDescent="0.25">
      <c r="C167" s="73"/>
      <c r="D167" s="73"/>
      <c r="E167" s="73"/>
      <c r="F167" s="73"/>
      <c r="G167" s="73"/>
      <c r="H167" s="73"/>
      <c r="I167" s="73"/>
      <c r="J167" s="73"/>
      <c r="K167" s="73"/>
      <c r="L167" s="73"/>
      <c r="M167" s="73"/>
      <c r="N167" s="73"/>
      <c r="O167" s="73"/>
      <c r="P167" s="73"/>
      <c r="Q167" s="73"/>
      <c r="R167" s="73"/>
      <c r="S167" s="73"/>
    </row>
    <row r="168" spans="3:19" x14ac:dyDescent="0.25">
      <c r="C168" s="73"/>
      <c r="D168" s="73"/>
      <c r="E168" s="73"/>
      <c r="F168" s="73"/>
      <c r="G168" s="73"/>
      <c r="H168" s="73"/>
      <c r="I168" s="73"/>
      <c r="J168" s="73"/>
      <c r="K168" s="73"/>
      <c r="L168" s="73"/>
      <c r="M168" s="73"/>
      <c r="N168" s="73"/>
      <c r="O168" s="73"/>
      <c r="P168" s="73"/>
      <c r="Q168" s="73"/>
      <c r="R168" s="73"/>
      <c r="S168" s="73"/>
    </row>
    <row r="169" spans="3:19" x14ac:dyDescent="0.25">
      <c r="C169" s="73"/>
      <c r="D169" s="73"/>
      <c r="E169" s="73"/>
      <c r="F169" s="73"/>
      <c r="G169" s="73"/>
      <c r="H169" s="73"/>
      <c r="I169" s="73"/>
      <c r="J169" s="73"/>
      <c r="K169" s="73"/>
      <c r="L169" s="73"/>
      <c r="M169" s="73"/>
      <c r="N169" s="73"/>
      <c r="O169" s="73"/>
      <c r="P169" s="73"/>
      <c r="Q169" s="73"/>
      <c r="R169" s="73"/>
      <c r="S169" s="73"/>
    </row>
    <row r="170" spans="3:19" x14ac:dyDescent="0.25">
      <c r="C170" s="73"/>
      <c r="D170" s="73"/>
      <c r="E170" s="73"/>
      <c r="F170" s="73"/>
      <c r="G170" s="73"/>
      <c r="H170" s="73"/>
      <c r="I170" s="73"/>
      <c r="J170" s="73"/>
      <c r="K170" s="73"/>
      <c r="L170" s="73"/>
      <c r="M170" s="73"/>
      <c r="N170" s="73"/>
      <c r="O170" s="73"/>
      <c r="P170" s="73"/>
      <c r="Q170" s="73"/>
      <c r="R170" s="73"/>
      <c r="S170" s="73"/>
    </row>
    <row r="171" spans="3:19" x14ac:dyDescent="0.25">
      <c r="C171" s="73"/>
      <c r="D171" s="73"/>
      <c r="E171" s="73"/>
      <c r="F171" s="73"/>
      <c r="G171" s="73"/>
      <c r="H171" s="73"/>
      <c r="I171" s="73"/>
      <c r="J171" s="73"/>
      <c r="K171" s="73"/>
      <c r="L171" s="73"/>
      <c r="M171" s="73"/>
      <c r="N171" s="73"/>
      <c r="O171" s="73"/>
      <c r="P171" s="73"/>
      <c r="Q171" s="73"/>
      <c r="R171" s="73"/>
      <c r="S171" s="73"/>
    </row>
    <row r="172" spans="3:19" x14ac:dyDescent="0.25">
      <c r="C172" s="73"/>
      <c r="D172" s="73"/>
      <c r="E172" s="73"/>
      <c r="F172" s="73"/>
      <c r="G172" s="73"/>
      <c r="H172" s="73"/>
      <c r="I172" s="73"/>
      <c r="J172" s="73"/>
      <c r="K172" s="73"/>
      <c r="L172" s="73"/>
      <c r="M172" s="73"/>
      <c r="N172" s="73"/>
      <c r="O172" s="73"/>
      <c r="P172" s="73"/>
      <c r="Q172" s="73"/>
      <c r="R172" s="73"/>
      <c r="S172" s="73"/>
    </row>
    <row r="173" spans="3:19" x14ac:dyDescent="0.25">
      <c r="C173" s="73"/>
      <c r="D173" s="73"/>
      <c r="E173" s="73"/>
      <c r="F173" s="73"/>
      <c r="G173" s="73"/>
      <c r="H173" s="73"/>
      <c r="I173" s="73"/>
      <c r="J173" s="73"/>
      <c r="K173" s="73"/>
      <c r="L173" s="73"/>
      <c r="M173" s="73"/>
      <c r="N173" s="73"/>
      <c r="O173" s="73"/>
      <c r="P173" s="73"/>
      <c r="Q173" s="73"/>
      <c r="R173" s="73"/>
      <c r="S173" s="73"/>
    </row>
    <row r="174" spans="3:19" x14ac:dyDescent="0.25">
      <c r="C174" s="73"/>
      <c r="D174" s="73"/>
      <c r="E174" s="73"/>
      <c r="F174" s="73"/>
      <c r="G174" s="73"/>
      <c r="H174" s="73"/>
      <c r="I174" s="73"/>
      <c r="J174" s="73"/>
      <c r="K174" s="73"/>
      <c r="L174" s="73"/>
      <c r="M174" s="73"/>
      <c r="N174" s="73"/>
      <c r="O174" s="73"/>
      <c r="P174" s="73"/>
      <c r="Q174" s="73"/>
      <c r="R174" s="73"/>
      <c r="S174" s="73"/>
    </row>
    <row r="175" spans="3:19" x14ac:dyDescent="0.25">
      <c r="C175" s="73"/>
      <c r="D175" s="73"/>
      <c r="E175" s="73"/>
      <c r="F175" s="73"/>
      <c r="G175" s="73"/>
      <c r="H175" s="73"/>
      <c r="I175" s="73"/>
      <c r="J175" s="73"/>
      <c r="K175" s="73"/>
      <c r="L175" s="73"/>
      <c r="M175" s="73"/>
      <c r="N175" s="73"/>
      <c r="O175" s="73"/>
      <c r="P175" s="73"/>
      <c r="Q175" s="73"/>
      <c r="R175" s="73"/>
      <c r="S175" s="73"/>
    </row>
    <row r="176" spans="3:19" x14ac:dyDescent="0.25">
      <c r="C176" s="73"/>
      <c r="D176" s="73"/>
      <c r="E176" s="73"/>
      <c r="F176" s="73"/>
      <c r="G176" s="73"/>
      <c r="H176" s="73"/>
      <c r="I176" s="73"/>
      <c r="J176" s="73"/>
      <c r="K176" s="73"/>
      <c r="L176" s="73"/>
      <c r="M176" s="73"/>
      <c r="N176" s="73"/>
      <c r="O176" s="73"/>
      <c r="P176" s="73"/>
      <c r="Q176" s="73"/>
      <c r="R176" s="73"/>
      <c r="S176" s="73"/>
    </row>
    <row r="177" spans="3:19" x14ac:dyDescent="0.25">
      <c r="C177" s="73"/>
      <c r="D177" s="73"/>
      <c r="E177" s="73"/>
      <c r="F177" s="73"/>
      <c r="G177" s="73"/>
      <c r="H177" s="73"/>
      <c r="I177" s="73"/>
      <c r="J177" s="73"/>
      <c r="K177" s="73"/>
      <c r="L177" s="73"/>
      <c r="M177" s="73"/>
      <c r="N177" s="73"/>
      <c r="O177" s="73"/>
      <c r="P177" s="73"/>
      <c r="Q177" s="73"/>
      <c r="R177" s="73"/>
      <c r="S177" s="73"/>
    </row>
    <row r="178" spans="3:19" x14ac:dyDescent="0.25">
      <c r="C178" s="73"/>
      <c r="D178" s="73"/>
      <c r="E178" s="73"/>
      <c r="F178" s="73"/>
      <c r="G178" s="73"/>
      <c r="H178" s="73"/>
      <c r="I178" s="73"/>
      <c r="J178" s="73"/>
      <c r="K178" s="73"/>
      <c r="L178" s="73"/>
      <c r="M178" s="73"/>
      <c r="N178" s="73"/>
      <c r="O178" s="73"/>
      <c r="P178" s="73"/>
      <c r="Q178" s="73"/>
      <c r="R178" s="73"/>
      <c r="S178" s="73"/>
    </row>
    <row r="179" spans="3:19" x14ac:dyDescent="0.25">
      <c r="C179" s="73"/>
      <c r="D179" s="73"/>
      <c r="E179" s="73"/>
      <c r="F179" s="73"/>
      <c r="G179" s="73"/>
      <c r="H179" s="73"/>
      <c r="I179" s="73"/>
      <c r="J179" s="73"/>
      <c r="K179" s="73"/>
      <c r="L179" s="73"/>
      <c r="M179" s="73"/>
      <c r="N179" s="73"/>
      <c r="O179" s="73"/>
      <c r="P179" s="73"/>
      <c r="Q179" s="73"/>
      <c r="R179" s="73"/>
      <c r="S179" s="73"/>
    </row>
    <row r="180" spans="3:19" x14ac:dyDescent="0.25">
      <c r="C180" s="73"/>
      <c r="D180" s="73"/>
      <c r="E180" s="73"/>
      <c r="F180" s="73"/>
      <c r="G180" s="73"/>
      <c r="H180" s="73"/>
      <c r="I180" s="73"/>
      <c r="J180" s="73"/>
      <c r="K180" s="73"/>
      <c r="L180" s="73"/>
      <c r="M180" s="73"/>
      <c r="N180" s="73"/>
      <c r="O180" s="73"/>
      <c r="P180" s="73"/>
      <c r="Q180" s="73"/>
      <c r="R180" s="73"/>
      <c r="S180" s="73"/>
    </row>
    <row r="181" spans="3:19" x14ac:dyDescent="0.25">
      <c r="C181" s="73"/>
      <c r="D181" s="73"/>
      <c r="E181" s="73"/>
      <c r="F181" s="73"/>
      <c r="G181" s="73"/>
      <c r="H181" s="73"/>
      <c r="I181" s="73"/>
      <c r="J181" s="73"/>
      <c r="K181" s="73"/>
      <c r="L181" s="73"/>
      <c r="M181" s="73"/>
      <c r="N181" s="73"/>
      <c r="O181" s="73"/>
      <c r="P181" s="73"/>
      <c r="Q181" s="73"/>
      <c r="R181" s="73"/>
      <c r="S181" s="73"/>
    </row>
    <row r="182" spans="3:19" x14ac:dyDescent="0.25">
      <c r="C182" s="73"/>
      <c r="D182" s="73"/>
      <c r="E182" s="73"/>
      <c r="F182" s="73"/>
      <c r="G182" s="73"/>
      <c r="H182" s="73"/>
      <c r="I182" s="73"/>
      <c r="J182" s="73"/>
      <c r="K182" s="73"/>
      <c r="L182" s="73"/>
      <c r="M182" s="73"/>
      <c r="N182" s="73"/>
      <c r="O182" s="73"/>
      <c r="P182" s="73"/>
      <c r="Q182" s="73"/>
      <c r="R182" s="73"/>
      <c r="S182" s="73"/>
    </row>
    <row r="183" spans="3:19" x14ac:dyDescent="0.25">
      <c r="C183" s="73"/>
      <c r="D183" s="73"/>
      <c r="E183" s="73"/>
      <c r="F183" s="73"/>
      <c r="G183" s="73"/>
      <c r="H183" s="73"/>
      <c r="I183" s="73"/>
      <c r="J183" s="73"/>
      <c r="K183" s="73"/>
      <c r="L183" s="73"/>
      <c r="M183" s="73"/>
      <c r="N183" s="73"/>
      <c r="O183" s="73"/>
      <c r="P183" s="73"/>
      <c r="Q183" s="73"/>
      <c r="R183" s="73"/>
      <c r="S183" s="73"/>
    </row>
    <row r="184" spans="3:19" x14ac:dyDescent="0.25">
      <c r="C184" s="73"/>
      <c r="D184" s="73"/>
      <c r="E184" s="73"/>
      <c r="F184" s="73"/>
      <c r="G184" s="73"/>
      <c r="H184" s="73"/>
      <c r="I184" s="73"/>
      <c r="J184" s="73"/>
      <c r="K184" s="73"/>
      <c r="L184" s="73"/>
      <c r="M184" s="73"/>
      <c r="N184" s="73"/>
      <c r="O184" s="73"/>
      <c r="P184" s="73"/>
      <c r="Q184" s="73"/>
      <c r="R184" s="73"/>
      <c r="S184" s="73"/>
    </row>
    <row r="185" spans="3:19" x14ac:dyDescent="0.25">
      <c r="C185" s="73"/>
      <c r="D185" s="73"/>
      <c r="E185" s="73"/>
      <c r="F185" s="73"/>
      <c r="G185" s="73"/>
      <c r="H185" s="73"/>
      <c r="I185" s="73"/>
      <c r="J185" s="73"/>
      <c r="K185" s="73"/>
      <c r="L185" s="73"/>
      <c r="M185" s="73"/>
      <c r="N185" s="73"/>
      <c r="O185" s="73"/>
      <c r="P185" s="73"/>
      <c r="Q185" s="73"/>
      <c r="R185" s="73"/>
      <c r="S185" s="73"/>
    </row>
    <row r="186" spans="3:19" x14ac:dyDescent="0.25">
      <c r="C186" s="73"/>
      <c r="D186" s="73"/>
      <c r="E186" s="73"/>
      <c r="F186" s="73"/>
      <c r="G186" s="73"/>
      <c r="H186" s="73"/>
      <c r="I186" s="73"/>
      <c r="J186" s="73"/>
      <c r="K186" s="73"/>
      <c r="L186" s="73"/>
      <c r="M186" s="73"/>
      <c r="N186" s="73"/>
      <c r="O186" s="73"/>
      <c r="P186" s="73"/>
      <c r="Q186" s="73"/>
      <c r="R186" s="73"/>
      <c r="S186" s="73"/>
    </row>
    <row r="187" spans="3:19" x14ac:dyDescent="0.25">
      <c r="C187" s="73"/>
      <c r="D187" s="73"/>
      <c r="E187" s="73"/>
      <c r="F187" s="73"/>
      <c r="G187" s="73"/>
      <c r="H187" s="73"/>
      <c r="I187" s="73"/>
      <c r="J187" s="73"/>
      <c r="K187" s="73"/>
      <c r="L187" s="73"/>
      <c r="M187" s="73"/>
      <c r="N187" s="73"/>
      <c r="O187" s="73"/>
      <c r="P187" s="73"/>
      <c r="Q187" s="73"/>
      <c r="R187" s="73"/>
      <c r="S187" s="73"/>
    </row>
    <row r="188" spans="3:19" x14ac:dyDescent="0.25">
      <c r="C188" s="73"/>
      <c r="D188" s="73"/>
      <c r="E188" s="73"/>
      <c r="F188" s="73"/>
      <c r="G188" s="73"/>
      <c r="H188" s="73"/>
      <c r="I188" s="73"/>
      <c r="J188" s="73"/>
      <c r="K188" s="73"/>
      <c r="L188" s="73"/>
      <c r="M188" s="73"/>
      <c r="N188" s="73"/>
      <c r="O188" s="73"/>
      <c r="P188" s="73"/>
      <c r="Q188" s="73"/>
      <c r="R188" s="73"/>
      <c r="S188" s="73"/>
    </row>
    <row r="189" spans="3:19" x14ac:dyDescent="0.25">
      <c r="C189" s="73"/>
      <c r="D189" s="73"/>
      <c r="E189" s="73"/>
      <c r="F189" s="73"/>
      <c r="G189" s="73"/>
      <c r="H189" s="73"/>
      <c r="I189" s="73"/>
      <c r="J189" s="73"/>
      <c r="K189" s="73"/>
      <c r="L189" s="73"/>
      <c r="M189" s="73"/>
      <c r="N189" s="73"/>
      <c r="O189" s="73"/>
      <c r="P189" s="73"/>
      <c r="Q189" s="73"/>
      <c r="R189" s="73"/>
      <c r="S189" s="73"/>
    </row>
    <row r="190" spans="3:19" x14ac:dyDescent="0.25">
      <c r="C190" s="73"/>
      <c r="D190" s="73"/>
      <c r="E190" s="73"/>
      <c r="F190" s="73"/>
      <c r="G190" s="73"/>
      <c r="H190" s="73"/>
      <c r="I190" s="73"/>
      <c r="J190" s="73"/>
      <c r="K190" s="73"/>
      <c r="L190" s="73"/>
      <c r="M190" s="73"/>
      <c r="N190" s="73"/>
      <c r="O190" s="73"/>
      <c r="P190" s="73"/>
      <c r="Q190" s="73"/>
      <c r="R190" s="73"/>
      <c r="S190" s="73"/>
    </row>
    <row r="191" spans="3:19" x14ac:dyDescent="0.25">
      <c r="C191" s="73"/>
      <c r="D191" s="73"/>
      <c r="E191" s="73"/>
      <c r="F191" s="73"/>
      <c r="G191" s="73"/>
      <c r="H191" s="73"/>
      <c r="I191" s="73"/>
      <c r="J191" s="73"/>
      <c r="K191" s="73"/>
      <c r="L191" s="73"/>
      <c r="M191" s="73"/>
      <c r="N191" s="73"/>
      <c r="O191" s="73"/>
      <c r="P191" s="73"/>
      <c r="Q191" s="73"/>
      <c r="R191" s="73"/>
      <c r="S191" s="73"/>
    </row>
    <row r="192" spans="3:19" x14ac:dyDescent="0.25">
      <c r="C192" s="73"/>
      <c r="D192" s="73"/>
      <c r="E192" s="73"/>
      <c r="F192" s="73"/>
      <c r="G192" s="73"/>
      <c r="H192" s="73"/>
      <c r="I192" s="73"/>
      <c r="J192" s="73"/>
      <c r="K192" s="73"/>
      <c r="L192" s="73"/>
      <c r="M192" s="73"/>
      <c r="N192" s="73"/>
      <c r="O192" s="73"/>
      <c r="P192" s="73"/>
      <c r="Q192" s="73"/>
      <c r="R192" s="73"/>
      <c r="S192" s="73"/>
    </row>
    <row r="193" spans="3:19" x14ac:dyDescent="0.25">
      <c r="C193" s="73"/>
      <c r="D193" s="73"/>
      <c r="E193" s="73"/>
      <c r="F193" s="73"/>
      <c r="G193" s="73"/>
      <c r="H193" s="73"/>
      <c r="I193" s="73"/>
      <c r="J193" s="73"/>
      <c r="K193" s="73"/>
      <c r="L193" s="73"/>
      <c r="M193" s="73"/>
      <c r="N193" s="73"/>
      <c r="O193" s="73"/>
      <c r="P193" s="73"/>
      <c r="Q193" s="73"/>
      <c r="R193" s="73"/>
      <c r="S193" s="73"/>
    </row>
    <row r="194" spans="3:19" x14ac:dyDescent="0.25">
      <c r="C194" s="73"/>
      <c r="D194" s="73"/>
      <c r="E194" s="73"/>
      <c r="F194" s="73"/>
      <c r="G194" s="73"/>
      <c r="H194" s="73"/>
      <c r="I194" s="73"/>
      <c r="J194" s="73"/>
      <c r="K194" s="73"/>
      <c r="L194" s="73"/>
      <c r="M194" s="73"/>
      <c r="N194" s="73"/>
      <c r="O194" s="73"/>
      <c r="P194" s="73"/>
      <c r="Q194" s="73"/>
      <c r="R194" s="73"/>
      <c r="S194" s="73"/>
    </row>
    <row r="195" spans="3:19" x14ac:dyDescent="0.25">
      <c r="C195" s="73"/>
      <c r="D195" s="73"/>
      <c r="E195" s="73"/>
      <c r="F195" s="73"/>
      <c r="G195" s="73"/>
      <c r="H195" s="73"/>
      <c r="I195" s="73"/>
      <c r="J195" s="73"/>
      <c r="K195" s="73"/>
      <c r="L195" s="73"/>
      <c r="M195" s="73"/>
      <c r="N195" s="73"/>
      <c r="O195" s="73"/>
      <c r="P195" s="73"/>
      <c r="Q195" s="73"/>
      <c r="R195" s="73"/>
      <c r="S195" s="73"/>
    </row>
    <row r="196" spans="3:19" x14ac:dyDescent="0.25">
      <c r="C196" s="73"/>
      <c r="D196" s="73"/>
      <c r="E196" s="73"/>
      <c r="F196" s="73"/>
      <c r="G196" s="73"/>
      <c r="H196" s="73"/>
      <c r="I196" s="73"/>
      <c r="J196" s="73"/>
      <c r="K196" s="73"/>
      <c r="L196" s="73"/>
      <c r="M196" s="73"/>
      <c r="N196" s="73"/>
      <c r="O196" s="73"/>
      <c r="P196" s="73"/>
      <c r="Q196" s="73"/>
      <c r="R196" s="73"/>
      <c r="S196" s="73"/>
    </row>
    <row r="197" spans="3:19" x14ac:dyDescent="0.25">
      <c r="C197" s="73"/>
      <c r="D197" s="73"/>
      <c r="E197" s="73"/>
      <c r="F197" s="73"/>
      <c r="G197" s="73"/>
      <c r="H197" s="73"/>
      <c r="I197" s="73"/>
      <c r="J197" s="73"/>
      <c r="K197" s="73"/>
      <c r="L197" s="73"/>
      <c r="M197" s="73"/>
      <c r="N197" s="73"/>
      <c r="O197" s="73"/>
      <c r="P197" s="73"/>
      <c r="Q197" s="73"/>
      <c r="R197" s="73"/>
      <c r="S197" s="73"/>
    </row>
    <row r="198" spans="3:19" x14ac:dyDescent="0.25">
      <c r="C198" s="73"/>
      <c r="D198" s="73"/>
      <c r="E198" s="73"/>
      <c r="F198" s="73"/>
      <c r="G198" s="73"/>
      <c r="H198" s="73"/>
      <c r="I198" s="73"/>
      <c r="J198" s="73"/>
      <c r="K198" s="73"/>
      <c r="L198" s="73"/>
      <c r="M198" s="73"/>
      <c r="N198" s="73"/>
      <c r="O198" s="73"/>
      <c r="P198" s="73"/>
      <c r="Q198" s="73"/>
      <c r="R198" s="73"/>
      <c r="S198" s="73"/>
    </row>
    <row r="199" spans="3:19" x14ac:dyDescent="0.25">
      <c r="C199" s="73"/>
      <c r="D199" s="73"/>
      <c r="E199" s="73"/>
      <c r="F199" s="73"/>
      <c r="G199" s="73"/>
      <c r="H199" s="73"/>
      <c r="I199" s="73"/>
      <c r="J199" s="73"/>
      <c r="K199" s="73"/>
      <c r="L199" s="73"/>
      <c r="M199" s="73"/>
      <c r="N199" s="73"/>
      <c r="O199" s="73"/>
      <c r="P199" s="73"/>
      <c r="Q199" s="73"/>
      <c r="R199" s="73"/>
      <c r="S199" s="73"/>
    </row>
    <row r="200" spans="3:19" x14ac:dyDescent="0.25">
      <c r="C200" s="73"/>
      <c r="D200" s="73"/>
      <c r="E200" s="73"/>
      <c r="F200" s="73"/>
      <c r="G200" s="73"/>
      <c r="H200" s="73"/>
      <c r="I200" s="73"/>
      <c r="J200" s="73"/>
      <c r="K200" s="73"/>
      <c r="L200" s="73"/>
      <c r="M200" s="73"/>
      <c r="N200" s="73"/>
      <c r="O200" s="73"/>
      <c r="P200" s="73"/>
      <c r="Q200" s="73"/>
      <c r="R200" s="73"/>
      <c r="S200" s="73"/>
    </row>
    <row r="201" spans="3:19" x14ac:dyDescent="0.25">
      <c r="C201" s="73"/>
      <c r="D201" s="73"/>
      <c r="E201" s="73"/>
      <c r="F201" s="73"/>
      <c r="G201" s="73"/>
      <c r="H201" s="73"/>
      <c r="I201" s="73"/>
      <c r="J201" s="73"/>
      <c r="K201" s="73"/>
      <c r="L201" s="73"/>
      <c r="M201" s="73"/>
      <c r="N201" s="73"/>
      <c r="O201" s="73"/>
      <c r="P201" s="73"/>
      <c r="Q201" s="73"/>
      <c r="R201" s="73"/>
      <c r="S201" s="73"/>
    </row>
    <row r="202" spans="3:19" x14ac:dyDescent="0.25">
      <c r="C202" s="73"/>
      <c r="D202" s="73"/>
      <c r="E202" s="73"/>
      <c r="F202" s="73"/>
      <c r="G202" s="73"/>
      <c r="H202" s="73"/>
      <c r="I202" s="73"/>
      <c r="J202" s="73"/>
      <c r="K202" s="73"/>
      <c r="L202" s="73"/>
      <c r="M202" s="73"/>
      <c r="N202" s="73"/>
      <c r="O202" s="73"/>
      <c r="P202" s="73"/>
      <c r="Q202" s="73"/>
      <c r="R202" s="73"/>
      <c r="S202" s="73"/>
    </row>
    <row r="203" spans="3:19" x14ac:dyDescent="0.25">
      <c r="C203" s="73"/>
      <c r="D203" s="73"/>
      <c r="E203" s="73"/>
      <c r="F203" s="73"/>
      <c r="G203" s="73"/>
      <c r="H203" s="73"/>
      <c r="I203" s="73"/>
      <c r="J203" s="73"/>
      <c r="K203" s="73"/>
      <c r="L203" s="73"/>
      <c r="M203" s="73"/>
      <c r="N203" s="73"/>
      <c r="O203" s="73"/>
      <c r="P203" s="73"/>
      <c r="Q203" s="73"/>
      <c r="R203" s="73"/>
      <c r="S203" s="73"/>
    </row>
    <row r="204" spans="3:19" x14ac:dyDescent="0.25">
      <c r="C204" s="73"/>
      <c r="D204" s="73"/>
      <c r="E204" s="73"/>
      <c r="F204" s="73"/>
      <c r="G204" s="73"/>
      <c r="H204" s="73"/>
      <c r="I204" s="73"/>
      <c r="J204" s="73"/>
      <c r="K204" s="73"/>
      <c r="L204" s="73"/>
      <c r="M204" s="73"/>
      <c r="N204" s="73"/>
      <c r="O204" s="73"/>
      <c r="P204" s="73"/>
      <c r="Q204" s="73"/>
      <c r="R204" s="73"/>
      <c r="S204" s="73"/>
    </row>
    <row r="205" spans="3:19" x14ac:dyDescent="0.25">
      <c r="C205" s="73"/>
      <c r="D205" s="73"/>
      <c r="E205" s="73"/>
      <c r="F205" s="73"/>
      <c r="G205" s="73"/>
      <c r="H205" s="73"/>
      <c r="I205" s="73"/>
      <c r="J205" s="73"/>
      <c r="K205" s="73"/>
      <c r="L205" s="73"/>
      <c r="M205" s="73"/>
      <c r="N205" s="73"/>
      <c r="O205" s="73"/>
      <c r="P205" s="73"/>
      <c r="Q205" s="73"/>
      <c r="R205" s="73"/>
      <c r="S205" s="73"/>
    </row>
    <row r="206" spans="3:19" x14ac:dyDescent="0.25">
      <c r="C206" s="73"/>
      <c r="D206" s="73"/>
      <c r="E206" s="73"/>
      <c r="F206" s="73"/>
      <c r="G206" s="73"/>
      <c r="H206" s="73"/>
      <c r="I206" s="73"/>
      <c r="J206" s="73"/>
      <c r="K206" s="73"/>
      <c r="L206" s="73"/>
      <c r="M206" s="73"/>
      <c r="N206" s="73"/>
      <c r="O206" s="73"/>
      <c r="P206" s="73"/>
      <c r="Q206" s="73"/>
      <c r="R206" s="73"/>
      <c r="S206" s="73"/>
    </row>
    <row r="207" spans="3:19" x14ac:dyDescent="0.25">
      <c r="C207" s="73"/>
      <c r="D207" s="73"/>
      <c r="E207" s="73"/>
      <c r="F207" s="73"/>
      <c r="G207" s="73"/>
      <c r="H207" s="73"/>
      <c r="I207" s="73"/>
      <c r="J207" s="73"/>
      <c r="K207" s="73"/>
      <c r="L207" s="73"/>
      <c r="M207" s="73"/>
      <c r="N207" s="73"/>
      <c r="O207" s="73"/>
      <c r="P207" s="73"/>
      <c r="Q207" s="73"/>
      <c r="R207" s="73"/>
      <c r="S207" s="73"/>
    </row>
    <row r="208" spans="3:19" x14ac:dyDescent="0.25">
      <c r="C208" s="73"/>
      <c r="D208" s="73"/>
      <c r="E208" s="73"/>
      <c r="F208" s="73"/>
      <c r="G208" s="73"/>
      <c r="H208" s="73"/>
      <c r="I208" s="73"/>
      <c r="J208" s="73"/>
      <c r="K208" s="73"/>
      <c r="L208" s="73"/>
      <c r="M208" s="73"/>
      <c r="N208" s="73"/>
      <c r="O208" s="73"/>
      <c r="P208" s="73"/>
      <c r="Q208" s="73"/>
      <c r="R208" s="73"/>
      <c r="S208" s="73"/>
    </row>
    <row r="209" spans="3:19" x14ac:dyDescent="0.25">
      <c r="C209" s="73"/>
      <c r="D209" s="73"/>
      <c r="E209" s="73"/>
      <c r="F209" s="73"/>
      <c r="G209" s="73"/>
      <c r="H209" s="73"/>
      <c r="I209" s="73"/>
      <c r="J209" s="73"/>
      <c r="K209" s="73"/>
      <c r="L209" s="73"/>
      <c r="M209" s="73"/>
      <c r="N209" s="73"/>
      <c r="O209" s="73"/>
      <c r="P209" s="73"/>
      <c r="Q209" s="73"/>
      <c r="R209" s="73"/>
      <c r="S209" s="73"/>
    </row>
    <row r="210" spans="3:19" x14ac:dyDescent="0.25">
      <c r="C210" s="73"/>
      <c r="D210" s="73"/>
      <c r="E210" s="73"/>
      <c r="F210" s="73"/>
      <c r="G210" s="73"/>
      <c r="H210" s="73"/>
      <c r="I210" s="73"/>
      <c r="J210" s="73"/>
      <c r="K210" s="73"/>
      <c r="L210" s="73"/>
      <c r="M210" s="73"/>
      <c r="N210" s="73"/>
      <c r="O210" s="73"/>
      <c r="P210" s="73"/>
      <c r="Q210" s="73"/>
      <c r="R210" s="73"/>
      <c r="S210" s="73"/>
    </row>
    <row r="211" spans="3:19" x14ac:dyDescent="0.25">
      <c r="C211" s="73"/>
      <c r="D211" s="73"/>
      <c r="E211" s="73"/>
      <c r="F211" s="73"/>
      <c r="G211" s="73"/>
      <c r="H211" s="73"/>
      <c r="I211" s="73"/>
      <c r="J211" s="73"/>
      <c r="K211" s="73"/>
      <c r="L211" s="73"/>
      <c r="M211" s="73"/>
      <c r="N211" s="73"/>
      <c r="O211" s="73"/>
      <c r="P211" s="73"/>
      <c r="Q211" s="73"/>
      <c r="R211" s="73"/>
      <c r="S211" s="73"/>
    </row>
    <row r="212" spans="3:19" x14ac:dyDescent="0.25">
      <c r="C212" s="73"/>
      <c r="D212" s="73"/>
      <c r="E212" s="73"/>
      <c r="F212" s="73"/>
      <c r="G212" s="73"/>
      <c r="H212" s="73"/>
      <c r="I212" s="73"/>
      <c r="J212" s="73"/>
      <c r="K212" s="73"/>
      <c r="L212" s="73"/>
      <c r="M212" s="73"/>
      <c r="N212" s="73"/>
      <c r="O212" s="73"/>
      <c r="P212" s="73"/>
      <c r="Q212" s="73"/>
      <c r="R212" s="73"/>
      <c r="S212" s="73"/>
    </row>
    <row r="213" spans="3:19" x14ac:dyDescent="0.25">
      <c r="C213" s="73"/>
      <c r="D213" s="73"/>
      <c r="E213" s="73"/>
      <c r="F213" s="73"/>
      <c r="G213" s="73"/>
      <c r="H213" s="73"/>
      <c r="I213" s="73"/>
      <c r="J213" s="73"/>
      <c r="K213" s="73"/>
      <c r="L213" s="73"/>
      <c r="M213" s="73"/>
      <c r="N213" s="73"/>
      <c r="O213" s="73"/>
      <c r="P213" s="73"/>
      <c r="Q213" s="73"/>
      <c r="R213" s="73"/>
      <c r="S213" s="73"/>
    </row>
    <row r="214" spans="3:19" x14ac:dyDescent="0.25">
      <c r="C214" s="73"/>
      <c r="D214" s="73"/>
      <c r="E214" s="73"/>
      <c r="F214" s="73"/>
      <c r="G214" s="73"/>
      <c r="H214" s="73"/>
      <c r="I214" s="73"/>
      <c r="J214" s="73"/>
      <c r="K214" s="73"/>
      <c r="L214" s="73"/>
      <c r="M214" s="73"/>
      <c r="N214" s="73"/>
      <c r="O214" s="73"/>
      <c r="P214" s="73"/>
      <c r="Q214" s="73"/>
      <c r="R214" s="73"/>
      <c r="S214" s="73"/>
    </row>
    <row r="215" spans="3:19" x14ac:dyDescent="0.25">
      <c r="C215" s="73"/>
      <c r="D215" s="73"/>
      <c r="E215" s="73"/>
      <c r="F215" s="73"/>
      <c r="G215" s="73"/>
      <c r="H215" s="73"/>
      <c r="I215" s="73"/>
      <c r="J215" s="73"/>
      <c r="K215" s="73"/>
      <c r="L215" s="73"/>
      <c r="M215" s="73"/>
      <c r="N215" s="73"/>
      <c r="O215" s="73"/>
      <c r="P215" s="73"/>
      <c r="Q215" s="73"/>
      <c r="R215" s="73"/>
      <c r="S215" s="73"/>
    </row>
    <row r="216" spans="3:19" x14ac:dyDescent="0.25">
      <c r="C216" s="73"/>
      <c r="D216" s="73"/>
      <c r="E216" s="73"/>
      <c r="F216" s="73"/>
      <c r="G216" s="73"/>
      <c r="H216" s="73"/>
      <c r="I216" s="73"/>
      <c r="J216" s="73"/>
      <c r="K216" s="73"/>
      <c r="L216" s="73"/>
      <c r="M216" s="73"/>
      <c r="N216" s="73"/>
      <c r="O216" s="73"/>
      <c r="P216" s="73"/>
      <c r="Q216" s="73"/>
      <c r="R216" s="73"/>
      <c r="S216" s="73"/>
    </row>
    <row r="217" spans="3:19" x14ac:dyDescent="0.25">
      <c r="C217" s="73"/>
      <c r="D217" s="73"/>
      <c r="E217" s="73"/>
      <c r="F217" s="73"/>
      <c r="G217" s="73"/>
      <c r="H217" s="73"/>
      <c r="I217" s="73"/>
      <c r="J217" s="73"/>
      <c r="K217" s="73"/>
      <c r="L217" s="73"/>
      <c r="M217" s="73"/>
      <c r="N217" s="73"/>
      <c r="O217" s="73"/>
      <c r="P217" s="73"/>
      <c r="Q217" s="73"/>
      <c r="R217" s="73"/>
      <c r="S217" s="73"/>
    </row>
    <row r="218" spans="3:19" x14ac:dyDescent="0.25">
      <c r="C218" s="73"/>
      <c r="D218" s="73"/>
      <c r="E218" s="73"/>
      <c r="F218" s="73"/>
      <c r="G218" s="73"/>
      <c r="H218" s="73"/>
      <c r="I218" s="73"/>
      <c r="J218" s="73"/>
      <c r="K218" s="73"/>
      <c r="L218" s="73"/>
      <c r="M218" s="73"/>
      <c r="N218" s="73"/>
      <c r="O218" s="73"/>
      <c r="P218" s="73"/>
      <c r="Q218" s="73"/>
      <c r="R218" s="73"/>
      <c r="S218" s="73"/>
    </row>
    <row r="219" spans="3:19" x14ac:dyDescent="0.25">
      <c r="C219" s="73"/>
      <c r="D219" s="73"/>
      <c r="E219" s="73"/>
      <c r="F219" s="73"/>
      <c r="G219" s="73"/>
      <c r="H219" s="73"/>
      <c r="I219" s="73"/>
      <c r="J219" s="73"/>
      <c r="K219" s="73"/>
      <c r="L219" s="73"/>
      <c r="M219" s="73"/>
      <c r="N219" s="73"/>
      <c r="O219" s="73"/>
      <c r="P219" s="73"/>
      <c r="Q219" s="73"/>
      <c r="R219" s="73"/>
      <c r="S219" s="73"/>
    </row>
    <row r="220" spans="3:19" x14ac:dyDescent="0.25">
      <c r="C220" s="73"/>
      <c r="D220" s="73"/>
      <c r="E220" s="73"/>
      <c r="F220" s="73"/>
      <c r="G220" s="73"/>
      <c r="H220" s="73"/>
      <c r="I220" s="73"/>
      <c r="J220" s="73"/>
      <c r="K220" s="73"/>
      <c r="L220" s="73"/>
      <c r="M220" s="73"/>
      <c r="N220" s="73"/>
      <c r="O220" s="73"/>
      <c r="P220" s="73"/>
      <c r="Q220" s="73"/>
      <c r="R220" s="73"/>
      <c r="S220" s="73"/>
    </row>
    <row r="221" spans="3:19" x14ac:dyDescent="0.25">
      <c r="C221" s="73"/>
      <c r="D221" s="73"/>
      <c r="E221" s="73"/>
      <c r="F221" s="73"/>
      <c r="G221" s="73"/>
      <c r="H221" s="73"/>
      <c r="I221" s="73"/>
      <c r="J221" s="73"/>
      <c r="K221" s="73"/>
      <c r="L221" s="73"/>
      <c r="M221" s="73"/>
      <c r="N221" s="73"/>
      <c r="O221" s="73"/>
      <c r="P221" s="73"/>
      <c r="Q221" s="73"/>
      <c r="R221" s="73"/>
      <c r="S221" s="73"/>
    </row>
    <row r="222" spans="3:19" x14ac:dyDescent="0.25">
      <c r="C222" s="73"/>
      <c r="D222" s="73"/>
      <c r="E222" s="73"/>
      <c r="F222" s="73"/>
      <c r="G222" s="73"/>
      <c r="H222" s="73"/>
      <c r="I222" s="73"/>
      <c r="J222" s="73"/>
      <c r="K222" s="73"/>
      <c r="L222" s="73"/>
      <c r="M222" s="73"/>
      <c r="N222" s="73"/>
      <c r="O222" s="73"/>
      <c r="P222" s="73"/>
      <c r="Q222" s="73"/>
      <c r="R222" s="73"/>
      <c r="S222" s="73"/>
    </row>
    <row r="223" spans="3:19" x14ac:dyDescent="0.25">
      <c r="C223" s="73"/>
      <c r="D223" s="73"/>
      <c r="E223" s="73"/>
      <c r="F223" s="73"/>
      <c r="G223" s="73"/>
      <c r="H223" s="73"/>
      <c r="I223" s="73"/>
      <c r="J223" s="73"/>
      <c r="K223" s="73"/>
      <c r="L223" s="73"/>
      <c r="M223" s="73"/>
      <c r="N223" s="73"/>
      <c r="O223" s="73"/>
      <c r="P223" s="73"/>
      <c r="Q223" s="73"/>
      <c r="R223" s="73"/>
      <c r="S223" s="73"/>
    </row>
    <row r="224" spans="3:19" x14ac:dyDescent="0.25">
      <c r="C224" s="73"/>
      <c r="D224" s="73"/>
      <c r="E224" s="73"/>
      <c r="F224" s="73"/>
      <c r="G224" s="73"/>
      <c r="H224" s="73"/>
      <c r="I224" s="73"/>
      <c r="J224" s="73"/>
      <c r="K224" s="73"/>
      <c r="L224" s="73"/>
      <c r="M224" s="73"/>
      <c r="N224" s="73"/>
      <c r="O224" s="73"/>
      <c r="P224" s="73"/>
      <c r="Q224" s="73"/>
      <c r="R224" s="73"/>
      <c r="S224" s="73"/>
    </row>
    <row r="225" spans="3:19" x14ac:dyDescent="0.25">
      <c r="C225" s="73"/>
      <c r="D225" s="73"/>
      <c r="E225" s="73"/>
      <c r="F225" s="73"/>
      <c r="G225" s="73"/>
      <c r="H225" s="73"/>
      <c r="I225" s="73"/>
      <c r="J225" s="73"/>
      <c r="K225" s="73"/>
      <c r="L225" s="73"/>
      <c r="M225" s="73"/>
      <c r="N225" s="73"/>
      <c r="O225" s="73"/>
      <c r="P225" s="73"/>
      <c r="Q225" s="73"/>
      <c r="R225" s="73"/>
      <c r="S225" s="73"/>
    </row>
    <row r="226" spans="3:19" x14ac:dyDescent="0.25">
      <c r="C226" s="73"/>
      <c r="D226" s="73"/>
      <c r="E226" s="73"/>
      <c r="F226" s="73"/>
      <c r="G226" s="73"/>
      <c r="H226" s="73"/>
      <c r="I226" s="73"/>
      <c r="J226" s="73"/>
      <c r="K226" s="73"/>
      <c r="L226" s="73"/>
      <c r="M226" s="73"/>
      <c r="N226" s="73"/>
      <c r="O226" s="73"/>
      <c r="P226" s="73"/>
      <c r="Q226" s="73"/>
      <c r="R226" s="73"/>
      <c r="S226" s="73"/>
    </row>
    <row r="227" spans="3:19" x14ac:dyDescent="0.25">
      <c r="C227" s="73"/>
      <c r="D227" s="73"/>
      <c r="E227" s="73"/>
      <c r="F227" s="73"/>
      <c r="G227" s="73"/>
      <c r="H227" s="73"/>
      <c r="I227" s="73"/>
      <c r="J227" s="73"/>
      <c r="K227" s="73"/>
      <c r="L227" s="73"/>
      <c r="M227" s="73"/>
      <c r="N227" s="73"/>
      <c r="O227" s="73"/>
      <c r="P227" s="73"/>
      <c r="Q227" s="73"/>
      <c r="R227" s="73"/>
      <c r="S227" s="73"/>
    </row>
    <row r="228" spans="3:19" x14ac:dyDescent="0.25">
      <c r="C228" s="73"/>
      <c r="D228" s="73"/>
      <c r="E228" s="73"/>
      <c r="F228" s="73"/>
      <c r="G228" s="73"/>
      <c r="H228" s="73"/>
      <c r="I228" s="73"/>
      <c r="J228" s="73"/>
      <c r="K228" s="73"/>
      <c r="L228" s="73"/>
      <c r="M228" s="73"/>
      <c r="N228" s="73"/>
      <c r="O228" s="73"/>
      <c r="P228" s="73"/>
      <c r="Q228" s="73"/>
      <c r="R228" s="73"/>
      <c r="S228" s="73"/>
    </row>
    <row r="229" spans="3:19" x14ac:dyDescent="0.25">
      <c r="C229" s="73"/>
      <c r="D229" s="73"/>
      <c r="E229" s="73"/>
      <c r="F229" s="73"/>
      <c r="G229" s="73"/>
      <c r="H229" s="73"/>
      <c r="I229" s="73"/>
      <c r="J229" s="73"/>
      <c r="K229" s="73"/>
      <c r="L229" s="73"/>
      <c r="M229" s="73"/>
      <c r="N229" s="73"/>
      <c r="O229" s="73"/>
      <c r="P229" s="73"/>
      <c r="Q229" s="73"/>
      <c r="R229" s="73"/>
      <c r="S229" s="73"/>
    </row>
    <row r="230" spans="3:19" x14ac:dyDescent="0.25">
      <c r="C230" s="73"/>
      <c r="D230" s="73"/>
      <c r="E230" s="73"/>
      <c r="F230" s="73"/>
      <c r="G230" s="73"/>
      <c r="H230" s="73"/>
      <c r="I230" s="73"/>
      <c r="J230" s="73"/>
      <c r="K230" s="73"/>
      <c r="L230" s="73"/>
      <c r="M230" s="73"/>
      <c r="N230" s="73"/>
      <c r="O230" s="73"/>
      <c r="P230" s="73"/>
      <c r="Q230" s="73"/>
      <c r="R230" s="73"/>
      <c r="S230" s="73"/>
    </row>
    <row r="231" spans="3:19" x14ac:dyDescent="0.25">
      <c r="C231" s="73"/>
      <c r="D231" s="73"/>
      <c r="E231" s="73"/>
      <c r="F231" s="73"/>
      <c r="G231" s="73"/>
      <c r="H231" s="73"/>
      <c r="I231" s="73"/>
      <c r="J231" s="73"/>
      <c r="K231" s="73"/>
      <c r="L231" s="73"/>
      <c r="M231" s="73"/>
      <c r="N231" s="73"/>
      <c r="O231" s="73"/>
      <c r="P231" s="73"/>
      <c r="Q231" s="73"/>
      <c r="R231" s="73"/>
      <c r="S231" s="73"/>
    </row>
    <row r="232" spans="3:19" x14ac:dyDescent="0.25">
      <c r="C232" s="73"/>
      <c r="D232" s="73"/>
      <c r="E232" s="73"/>
      <c r="F232" s="73"/>
      <c r="G232" s="73"/>
      <c r="H232" s="73"/>
      <c r="I232" s="73"/>
      <c r="J232" s="73"/>
      <c r="K232" s="73"/>
      <c r="L232" s="73"/>
      <c r="M232" s="73"/>
      <c r="N232" s="73"/>
      <c r="O232" s="73"/>
      <c r="P232" s="73"/>
      <c r="Q232" s="73"/>
      <c r="R232" s="73"/>
      <c r="S232" s="73"/>
    </row>
    <row r="233" spans="3:19" x14ac:dyDescent="0.25">
      <c r="C233" s="73"/>
      <c r="D233" s="73"/>
      <c r="E233" s="73"/>
      <c r="F233" s="73"/>
      <c r="G233" s="73"/>
      <c r="H233" s="73"/>
      <c r="I233" s="73"/>
      <c r="J233" s="73"/>
      <c r="K233" s="73"/>
      <c r="L233" s="73"/>
      <c r="M233" s="73"/>
      <c r="N233" s="73"/>
      <c r="O233" s="73"/>
      <c r="P233" s="73"/>
      <c r="Q233" s="73"/>
      <c r="R233" s="73"/>
      <c r="S233" s="73"/>
    </row>
    <row r="234" spans="3:19" x14ac:dyDescent="0.25">
      <c r="C234" s="73"/>
      <c r="D234" s="73"/>
      <c r="E234" s="73"/>
      <c r="F234" s="73"/>
      <c r="G234" s="73"/>
      <c r="H234" s="73"/>
      <c r="I234" s="73"/>
      <c r="J234" s="73"/>
      <c r="K234" s="73"/>
      <c r="L234" s="73"/>
      <c r="M234" s="73"/>
      <c r="N234" s="73"/>
      <c r="O234" s="73"/>
      <c r="P234" s="73"/>
      <c r="Q234" s="73"/>
      <c r="R234" s="73"/>
      <c r="S234" s="73"/>
    </row>
    <row r="235" spans="3:19" x14ac:dyDescent="0.25">
      <c r="C235" s="73"/>
      <c r="D235" s="73"/>
      <c r="E235" s="73"/>
      <c r="F235" s="73"/>
      <c r="G235" s="73"/>
      <c r="H235" s="73"/>
      <c r="I235" s="73"/>
      <c r="J235" s="73"/>
      <c r="K235" s="73"/>
      <c r="L235" s="73"/>
      <c r="M235" s="73"/>
      <c r="N235" s="73"/>
      <c r="O235" s="73"/>
      <c r="P235" s="73"/>
      <c r="Q235" s="73"/>
      <c r="R235" s="73"/>
      <c r="S235" s="73"/>
    </row>
    <row r="236" spans="3:19" x14ac:dyDescent="0.25">
      <c r="C236" s="73"/>
      <c r="D236" s="73"/>
      <c r="E236" s="73"/>
      <c r="F236" s="73"/>
      <c r="G236" s="73"/>
      <c r="H236" s="73"/>
      <c r="I236" s="73"/>
      <c r="J236" s="73"/>
      <c r="K236" s="73"/>
      <c r="L236" s="73"/>
      <c r="M236" s="73"/>
      <c r="N236" s="73"/>
      <c r="O236" s="73"/>
      <c r="P236" s="73"/>
      <c r="Q236" s="73"/>
      <c r="R236" s="73"/>
      <c r="S236" s="73"/>
    </row>
    <row r="237" spans="3:19" x14ac:dyDescent="0.25">
      <c r="C237" s="73"/>
      <c r="D237" s="73"/>
      <c r="E237" s="73"/>
      <c r="F237" s="73"/>
      <c r="G237" s="73"/>
      <c r="H237" s="73"/>
      <c r="I237" s="73"/>
      <c r="J237" s="73"/>
      <c r="K237" s="73"/>
      <c r="L237" s="73"/>
      <c r="M237" s="73"/>
      <c r="N237" s="73"/>
      <c r="O237" s="73"/>
      <c r="P237" s="73"/>
      <c r="Q237" s="73"/>
      <c r="R237" s="73"/>
      <c r="S237" s="73"/>
    </row>
    <row r="238" spans="3:19" x14ac:dyDescent="0.25">
      <c r="C238" s="73"/>
      <c r="D238" s="73"/>
      <c r="E238" s="73"/>
      <c r="F238" s="73"/>
      <c r="G238" s="73"/>
      <c r="H238" s="73"/>
      <c r="I238" s="73"/>
      <c r="J238" s="73"/>
      <c r="K238" s="73"/>
      <c r="L238" s="73"/>
      <c r="M238" s="73"/>
      <c r="N238" s="73"/>
      <c r="O238" s="73"/>
      <c r="P238" s="73"/>
      <c r="Q238" s="73"/>
      <c r="R238" s="73"/>
      <c r="S238" s="73"/>
    </row>
    <row r="239" spans="3:19" x14ac:dyDescent="0.25">
      <c r="C239" s="73"/>
      <c r="D239" s="73"/>
      <c r="E239" s="73"/>
      <c r="F239" s="73"/>
      <c r="G239" s="73"/>
      <c r="H239" s="73"/>
      <c r="I239" s="73"/>
      <c r="J239" s="73"/>
      <c r="K239" s="73"/>
      <c r="L239" s="73"/>
      <c r="M239" s="73"/>
      <c r="N239" s="73"/>
      <c r="O239" s="73"/>
      <c r="P239" s="73"/>
      <c r="Q239" s="73"/>
      <c r="R239" s="73"/>
      <c r="S239" s="73"/>
    </row>
    <row r="240" spans="3:19" x14ac:dyDescent="0.25">
      <c r="C240" s="73"/>
      <c r="D240" s="73"/>
      <c r="E240" s="73"/>
      <c r="F240" s="73"/>
      <c r="G240" s="73"/>
      <c r="H240" s="73"/>
      <c r="I240" s="73"/>
      <c r="J240" s="73"/>
      <c r="K240" s="73"/>
      <c r="L240" s="73"/>
      <c r="M240" s="73"/>
      <c r="N240" s="73"/>
      <c r="O240" s="73"/>
      <c r="P240" s="73"/>
      <c r="Q240" s="73"/>
      <c r="R240" s="73"/>
      <c r="S240" s="73"/>
    </row>
    <row r="241" spans="3:19" x14ac:dyDescent="0.25">
      <c r="C241" s="73"/>
      <c r="D241" s="73"/>
      <c r="E241" s="73"/>
      <c r="F241" s="73"/>
      <c r="G241" s="73"/>
      <c r="H241" s="73"/>
      <c r="I241" s="73"/>
      <c r="J241" s="73"/>
      <c r="K241" s="73"/>
      <c r="L241" s="73"/>
      <c r="M241" s="73"/>
      <c r="N241" s="73"/>
      <c r="O241" s="73"/>
      <c r="P241" s="73"/>
      <c r="Q241" s="73"/>
      <c r="R241" s="73"/>
      <c r="S241" s="73"/>
    </row>
    <row r="242" spans="3:19" x14ac:dyDescent="0.25">
      <c r="C242" s="73"/>
      <c r="D242" s="73"/>
      <c r="E242" s="73"/>
      <c r="F242" s="73"/>
      <c r="G242" s="73"/>
      <c r="H242" s="73"/>
      <c r="I242" s="73"/>
      <c r="J242" s="73"/>
      <c r="K242" s="73"/>
      <c r="L242" s="73"/>
      <c r="M242" s="73"/>
      <c r="N242" s="73"/>
      <c r="O242" s="73"/>
      <c r="P242" s="73"/>
      <c r="Q242" s="73"/>
      <c r="R242" s="73"/>
      <c r="S242" s="73"/>
    </row>
    <row r="243" spans="3:19" x14ac:dyDescent="0.25">
      <c r="C243" s="73"/>
      <c r="D243" s="73"/>
      <c r="E243" s="73"/>
      <c r="F243" s="73"/>
      <c r="G243" s="73"/>
      <c r="H243" s="73"/>
      <c r="I243" s="73"/>
      <c r="J243" s="73"/>
      <c r="K243" s="73"/>
      <c r="L243" s="73"/>
      <c r="M243" s="73"/>
      <c r="N243" s="73"/>
      <c r="O243" s="73"/>
      <c r="P243" s="73"/>
      <c r="Q243" s="73"/>
      <c r="R243" s="73"/>
      <c r="S243" s="73"/>
    </row>
    <row r="244" spans="3:19" x14ac:dyDescent="0.25">
      <c r="C244" s="73"/>
      <c r="D244" s="73"/>
      <c r="E244" s="73"/>
      <c r="F244" s="73"/>
      <c r="G244" s="73"/>
      <c r="H244" s="73"/>
      <c r="I244" s="73"/>
      <c r="J244" s="73"/>
      <c r="K244" s="73"/>
      <c r="L244" s="73"/>
      <c r="M244" s="73"/>
      <c r="N244" s="73"/>
      <c r="O244" s="73"/>
      <c r="P244" s="73"/>
      <c r="Q244" s="73"/>
      <c r="R244" s="73"/>
      <c r="S244" s="73"/>
    </row>
    <row r="245" spans="3:19" x14ac:dyDescent="0.25">
      <c r="C245" s="73"/>
      <c r="D245" s="73"/>
      <c r="E245" s="73"/>
      <c r="F245" s="73"/>
      <c r="G245" s="73"/>
      <c r="H245" s="73"/>
      <c r="I245" s="73"/>
      <c r="J245" s="73"/>
      <c r="K245" s="73"/>
      <c r="L245" s="73"/>
      <c r="M245" s="73"/>
      <c r="N245" s="73"/>
      <c r="O245" s="73"/>
      <c r="P245" s="73"/>
      <c r="Q245" s="73"/>
      <c r="R245" s="73"/>
      <c r="S245" s="73"/>
    </row>
    <row r="246" spans="3:19" x14ac:dyDescent="0.25">
      <c r="C246" s="73"/>
      <c r="D246" s="73"/>
      <c r="E246" s="73"/>
      <c r="F246" s="73"/>
      <c r="G246" s="73"/>
      <c r="H246" s="73"/>
      <c r="I246" s="73"/>
      <c r="J246" s="73"/>
      <c r="K246" s="73"/>
      <c r="L246" s="73"/>
      <c r="M246" s="73"/>
      <c r="N246" s="73"/>
      <c r="O246" s="73"/>
      <c r="P246" s="73"/>
      <c r="Q246" s="73"/>
      <c r="R246" s="73"/>
      <c r="S246" s="73"/>
    </row>
    <row r="247" spans="3:19" x14ac:dyDescent="0.25">
      <c r="C247" s="73"/>
      <c r="D247" s="73"/>
      <c r="E247" s="73"/>
      <c r="F247" s="73"/>
      <c r="G247" s="73"/>
      <c r="H247" s="73"/>
      <c r="I247" s="73"/>
      <c r="J247" s="73"/>
      <c r="K247" s="73"/>
      <c r="L247" s="73"/>
      <c r="M247" s="73"/>
      <c r="N247" s="73"/>
      <c r="O247" s="73"/>
      <c r="P247" s="73"/>
      <c r="Q247" s="73"/>
      <c r="R247" s="73"/>
      <c r="S247" s="73"/>
    </row>
    <row r="248" spans="3:19" x14ac:dyDescent="0.25">
      <c r="C248" s="73"/>
      <c r="D248" s="73"/>
      <c r="E248" s="73"/>
      <c r="F248" s="73"/>
      <c r="G248" s="73"/>
      <c r="H248" s="73"/>
      <c r="I248" s="73"/>
      <c r="J248" s="73"/>
      <c r="K248" s="73"/>
      <c r="L248" s="73"/>
      <c r="M248" s="73"/>
      <c r="N248" s="73"/>
      <c r="O248" s="73"/>
      <c r="P248" s="73"/>
      <c r="Q248" s="73"/>
      <c r="R248" s="73"/>
      <c r="S248" s="73"/>
    </row>
    <row r="249" spans="3:19" x14ac:dyDescent="0.25">
      <c r="C249" s="73"/>
      <c r="D249" s="73"/>
      <c r="E249" s="73"/>
      <c r="F249" s="73"/>
      <c r="G249" s="73"/>
      <c r="H249" s="73"/>
      <c r="I249" s="73"/>
      <c r="J249" s="73"/>
      <c r="K249" s="73"/>
      <c r="L249" s="73"/>
      <c r="M249" s="73"/>
      <c r="N249" s="73"/>
      <c r="O249" s="73"/>
      <c r="P249" s="73"/>
      <c r="Q249" s="73"/>
      <c r="R249" s="73"/>
      <c r="S249" s="73"/>
    </row>
    <row r="250" spans="3:19" x14ac:dyDescent="0.25">
      <c r="C250" s="73"/>
      <c r="D250" s="73"/>
      <c r="E250" s="73"/>
      <c r="F250" s="73"/>
      <c r="G250" s="73"/>
      <c r="H250" s="73"/>
      <c r="I250" s="73"/>
      <c r="J250" s="73"/>
      <c r="K250" s="73"/>
      <c r="L250" s="73"/>
      <c r="M250" s="73"/>
      <c r="N250" s="73"/>
      <c r="O250" s="73"/>
      <c r="P250" s="73"/>
      <c r="Q250" s="73"/>
      <c r="R250" s="73"/>
      <c r="S250" s="73"/>
    </row>
    <row r="251" spans="3:19" x14ac:dyDescent="0.25">
      <c r="C251" s="73"/>
      <c r="D251" s="73"/>
      <c r="E251" s="73"/>
      <c r="F251" s="73"/>
      <c r="G251" s="73"/>
      <c r="H251" s="73"/>
      <c r="I251" s="73"/>
      <c r="J251" s="73"/>
      <c r="K251" s="73"/>
      <c r="L251" s="73"/>
      <c r="M251" s="73"/>
      <c r="N251" s="73"/>
      <c r="O251" s="73"/>
      <c r="P251" s="73"/>
      <c r="Q251" s="73"/>
      <c r="R251" s="73"/>
      <c r="S251" s="73"/>
    </row>
    <row r="252" spans="3:19" x14ac:dyDescent="0.25">
      <c r="C252" s="73"/>
      <c r="D252" s="73"/>
      <c r="E252" s="73"/>
      <c r="F252" s="73"/>
      <c r="G252" s="73"/>
      <c r="H252" s="73"/>
      <c r="I252" s="73"/>
      <c r="J252" s="73"/>
      <c r="K252" s="73"/>
      <c r="L252" s="73"/>
      <c r="M252" s="73"/>
      <c r="N252" s="73"/>
      <c r="O252" s="73"/>
      <c r="P252" s="73"/>
      <c r="Q252" s="73"/>
      <c r="R252" s="73"/>
      <c r="S252" s="73"/>
    </row>
    <row r="253" spans="3:19" x14ac:dyDescent="0.25">
      <c r="C253" s="73"/>
      <c r="D253" s="73"/>
      <c r="E253" s="73"/>
      <c r="F253" s="73"/>
      <c r="G253" s="73"/>
      <c r="H253" s="73"/>
      <c r="I253" s="73"/>
      <c r="J253" s="73"/>
      <c r="K253" s="73"/>
      <c r="L253" s="73"/>
      <c r="M253" s="73"/>
      <c r="N253" s="73"/>
      <c r="O253" s="73"/>
      <c r="P253" s="73"/>
      <c r="Q253" s="73"/>
      <c r="R253" s="73"/>
      <c r="S253" s="73"/>
    </row>
    <row r="254" spans="3:19" x14ac:dyDescent="0.25">
      <c r="C254" s="73"/>
      <c r="D254" s="73"/>
      <c r="E254" s="73"/>
      <c r="F254" s="73"/>
      <c r="G254" s="73"/>
      <c r="H254" s="73"/>
      <c r="I254" s="73"/>
      <c r="J254" s="73"/>
      <c r="K254" s="73"/>
      <c r="L254" s="73"/>
      <c r="M254" s="73"/>
      <c r="N254" s="73"/>
      <c r="O254" s="73"/>
      <c r="P254" s="73"/>
      <c r="Q254" s="73"/>
      <c r="R254" s="73"/>
      <c r="S254" s="73"/>
    </row>
    <row r="255" spans="3:19" x14ac:dyDescent="0.25">
      <c r="C255" s="73"/>
      <c r="D255" s="73"/>
      <c r="E255" s="73"/>
      <c r="F255" s="73"/>
      <c r="G255" s="73"/>
      <c r="H255" s="73"/>
      <c r="I255" s="73"/>
      <c r="J255" s="73"/>
      <c r="K255" s="73"/>
      <c r="L255" s="73"/>
      <c r="M255" s="73"/>
      <c r="N255" s="73"/>
      <c r="O255" s="73"/>
      <c r="P255" s="73"/>
      <c r="Q255" s="73"/>
      <c r="R255" s="73"/>
      <c r="S255" s="73"/>
    </row>
    <row r="256" spans="3:19" x14ac:dyDescent="0.25">
      <c r="C256" s="73"/>
      <c r="D256" s="73"/>
      <c r="E256" s="73"/>
      <c r="F256" s="73"/>
      <c r="G256" s="73"/>
      <c r="H256" s="73"/>
      <c r="I256" s="73"/>
      <c r="J256" s="73"/>
      <c r="K256" s="73"/>
      <c r="L256" s="73"/>
      <c r="M256" s="73"/>
      <c r="N256" s="73"/>
      <c r="O256" s="73"/>
      <c r="P256" s="73"/>
      <c r="Q256" s="73"/>
      <c r="R256" s="73"/>
      <c r="S256" s="73"/>
    </row>
    <row r="257" spans="3:19" x14ac:dyDescent="0.25">
      <c r="C257" s="73"/>
      <c r="D257" s="73"/>
      <c r="E257" s="73"/>
      <c r="F257" s="73"/>
      <c r="G257" s="73"/>
      <c r="H257" s="73"/>
      <c r="I257" s="73"/>
      <c r="J257" s="73"/>
      <c r="K257" s="73"/>
      <c r="L257" s="73"/>
      <c r="M257" s="73"/>
      <c r="N257" s="73"/>
      <c r="O257" s="73"/>
      <c r="P257" s="73"/>
      <c r="Q257" s="73"/>
      <c r="R257" s="73"/>
      <c r="S257" s="73"/>
    </row>
    <row r="258" spans="3:19" x14ac:dyDescent="0.25">
      <c r="C258" s="73"/>
      <c r="D258" s="73"/>
      <c r="E258" s="73"/>
      <c r="F258" s="73"/>
      <c r="G258" s="73"/>
      <c r="H258" s="73"/>
      <c r="I258" s="73"/>
      <c r="J258" s="73"/>
      <c r="K258" s="73"/>
      <c r="L258" s="73"/>
      <c r="M258" s="73"/>
      <c r="N258" s="73"/>
      <c r="O258" s="73"/>
      <c r="P258" s="73"/>
      <c r="Q258" s="73"/>
      <c r="R258" s="73"/>
      <c r="S258" s="73"/>
    </row>
    <row r="259" spans="3:19" x14ac:dyDescent="0.25">
      <c r="C259" s="73"/>
      <c r="D259" s="73"/>
      <c r="E259" s="73"/>
      <c r="F259" s="73"/>
      <c r="G259" s="73"/>
      <c r="H259" s="73"/>
      <c r="I259" s="73"/>
      <c r="J259" s="73"/>
      <c r="K259" s="73"/>
      <c r="L259" s="73"/>
      <c r="M259" s="73"/>
      <c r="N259" s="73"/>
      <c r="O259" s="73"/>
      <c r="P259" s="73"/>
      <c r="Q259" s="73"/>
      <c r="R259" s="73"/>
      <c r="S259" s="73"/>
    </row>
    <row r="260" spans="3:19" x14ac:dyDescent="0.25">
      <c r="C260" s="73"/>
      <c r="D260" s="73"/>
      <c r="E260" s="73"/>
      <c r="F260" s="73"/>
      <c r="G260" s="73"/>
      <c r="H260" s="73"/>
      <c r="I260" s="73"/>
      <c r="J260" s="73"/>
      <c r="K260" s="73"/>
      <c r="L260" s="73"/>
      <c r="M260" s="73"/>
      <c r="N260" s="73"/>
      <c r="O260" s="73"/>
      <c r="P260" s="73"/>
      <c r="Q260" s="73"/>
      <c r="R260" s="73"/>
      <c r="S260" s="73"/>
    </row>
    <row r="261" spans="3:19" x14ac:dyDescent="0.25">
      <c r="C261" s="73"/>
      <c r="D261" s="73"/>
      <c r="E261" s="73"/>
      <c r="F261" s="73"/>
      <c r="G261" s="73"/>
      <c r="H261" s="73"/>
      <c r="I261" s="73"/>
      <c r="J261" s="73"/>
      <c r="K261" s="73"/>
      <c r="L261" s="73"/>
      <c r="M261" s="73"/>
      <c r="N261" s="73"/>
      <c r="O261" s="73"/>
      <c r="P261" s="73"/>
      <c r="Q261" s="73"/>
      <c r="R261" s="73"/>
      <c r="S261" s="73"/>
    </row>
    <row r="262" spans="3:19" x14ac:dyDescent="0.25">
      <c r="C262" s="73"/>
      <c r="D262" s="73"/>
      <c r="E262" s="73"/>
      <c r="F262" s="73"/>
      <c r="G262" s="73"/>
      <c r="H262" s="73"/>
      <c r="I262" s="73"/>
      <c r="J262" s="73"/>
      <c r="K262" s="73"/>
      <c r="L262" s="73"/>
      <c r="M262" s="73"/>
      <c r="N262" s="73"/>
      <c r="O262" s="73"/>
      <c r="P262" s="73"/>
      <c r="Q262" s="73"/>
      <c r="R262" s="73"/>
      <c r="S262" s="73"/>
    </row>
    <row r="263" spans="3:19" x14ac:dyDescent="0.25">
      <c r="C263" s="73"/>
      <c r="D263" s="73"/>
      <c r="E263" s="73"/>
      <c r="F263" s="73"/>
      <c r="G263" s="73"/>
      <c r="H263" s="73"/>
      <c r="I263" s="73"/>
      <c r="J263" s="73"/>
      <c r="K263" s="73"/>
      <c r="L263" s="73"/>
      <c r="M263" s="73"/>
      <c r="N263" s="73"/>
      <c r="O263" s="73"/>
      <c r="P263" s="73"/>
      <c r="Q263" s="73"/>
      <c r="R263" s="73"/>
      <c r="S263" s="73"/>
    </row>
    <row r="264" spans="3:19" x14ac:dyDescent="0.25">
      <c r="C264" s="73"/>
      <c r="D264" s="73"/>
      <c r="E264" s="73"/>
      <c r="F264" s="73"/>
      <c r="G264" s="73"/>
      <c r="H264" s="73"/>
      <c r="I264" s="73"/>
      <c r="J264" s="73"/>
      <c r="K264" s="73"/>
      <c r="L264" s="73"/>
      <c r="M264" s="73"/>
      <c r="N264" s="73"/>
      <c r="O264" s="73"/>
      <c r="P264" s="73"/>
      <c r="Q264" s="73"/>
      <c r="R264" s="73"/>
      <c r="S264" s="73"/>
    </row>
    <row r="265" spans="3:19" x14ac:dyDescent="0.25">
      <c r="C265" s="73"/>
      <c r="D265" s="73"/>
      <c r="E265" s="73"/>
      <c r="F265" s="73"/>
      <c r="G265" s="73"/>
      <c r="H265" s="73"/>
      <c r="I265" s="73"/>
      <c r="J265" s="73"/>
      <c r="K265" s="73"/>
      <c r="L265" s="73"/>
      <c r="M265" s="73"/>
      <c r="N265" s="73"/>
      <c r="O265" s="73"/>
      <c r="P265" s="73"/>
      <c r="Q265" s="73"/>
      <c r="R265" s="73"/>
      <c r="S265" s="73"/>
    </row>
    <row r="266" spans="3:19" x14ac:dyDescent="0.25">
      <c r="C266" s="73"/>
      <c r="D266" s="73"/>
      <c r="E266" s="73"/>
      <c r="F266" s="73"/>
      <c r="G266" s="73"/>
      <c r="H266" s="73"/>
      <c r="I266" s="73"/>
      <c r="J266" s="73"/>
      <c r="K266" s="73"/>
      <c r="L266" s="73"/>
      <c r="M266" s="73"/>
      <c r="N266" s="73"/>
      <c r="O266" s="73"/>
      <c r="P266" s="73"/>
      <c r="Q266" s="73"/>
      <c r="R266" s="73"/>
      <c r="S266" s="73"/>
    </row>
    <row r="267" spans="3:19" x14ac:dyDescent="0.25">
      <c r="C267" s="73"/>
      <c r="D267" s="73"/>
      <c r="E267" s="73"/>
      <c r="F267" s="73"/>
      <c r="G267" s="73"/>
      <c r="H267" s="73"/>
      <c r="I267" s="73"/>
      <c r="J267" s="73"/>
      <c r="K267" s="73"/>
      <c r="L267" s="73"/>
      <c r="M267" s="73"/>
      <c r="N267" s="73"/>
      <c r="O267" s="73"/>
      <c r="P267" s="73"/>
      <c r="Q267" s="73"/>
      <c r="R267" s="73"/>
      <c r="S267" s="73"/>
    </row>
    <row r="268" spans="3:19" x14ac:dyDescent="0.25">
      <c r="C268" s="73"/>
      <c r="D268" s="73"/>
      <c r="E268" s="73"/>
      <c r="F268" s="73"/>
      <c r="G268" s="73"/>
      <c r="H268" s="73"/>
      <c r="I268" s="73"/>
      <c r="J268" s="73"/>
      <c r="K268" s="73"/>
      <c r="L268" s="73"/>
      <c r="M268" s="73"/>
      <c r="N268" s="73"/>
      <c r="O268" s="73"/>
      <c r="P268" s="73"/>
      <c r="Q268" s="73"/>
      <c r="R268" s="73"/>
      <c r="S268" s="73"/>
    </row>
    <row r="269" spans="3:19" x14ac:dyDescent="0.25">
      <c r="C269" s="73"/>
      <c r="D269" s="73"/>
      <c r="E269" s="73"/>
      <c r="F269" s="73"/>
      <c r="G269" s="73"/>
      <c r="H269" s="73"/>
      <c r="I269" s="73"/>
      <c r="J269" s="73"/>
      <c r="K269" s="73"/>
      <c r="L269" s="73"/>
      <c r="M269" s="73"/>
      <c r="N269" s="73"/>
      <c r="O269" s="73"/>
      <c r="P269" s="73"/>
      <c r="Q269" s="73"/>
      <c r="R269" s="73"/>
      <c r="S269" s="73"/>
    </row>
    <row r="270" spans="3:19" x14ac:dyDescent="0.25">
      <c r="C270" s="73"/>
      <c r="D270" s="73"/>
      <c r="E270" s="73"/>
      <c r="F270" s="73"/>
      <c r="G270" s="73"/>
      <c r="H270" s="73"/>
      <c r="I270" s="73"/>
      <c r="J270" s="73"/>
      <c r="K270" s="73"/>
      <c r="L270" s="73"/>
      <c r="M270" s="73"/>
      <c r="N270" s="73"/>
      <c r="O270" s="73"/>
      <c r="P270" s="73"/>
      <c r="Q270" s="73"/>
      <c r="R270" s="73"/>
      <c r="S270" s="73"/>
    </row>
    <row r="271" spans="3:19" x14ac:dyDescent="0.25">
      <c r="C271" s="73"/>
      <c r="D271" s="73"/>
      <c r="E271" s="73"/>
      <c r="F271" s="73"/>
      <c r="G271" s="73"/>
      <c r="H271" s="73"/>
      <c r="I271" s="73"/>
      <c r="J271" s="73"/>
      <c r="K271" s="73"/>
      <c r="L271" s="73"/>
      <c r="M271" s="73"/>
      <c r="N271" s="73"/>
      <c r="O271" s="73"/>
      <c r="P271" s="73"/>
      <c r="Q271" s="73"/>
      <c r="R271" s="73"/>
      <c r="S271" s="73"/>
    </row>
  </sheetData>
  <pageMargins left="0.7" right="0.7" top="0.75" bottom="0.75" header="0.3" footer="0.3"/>
  <pageSetup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zoomScale="110" zoomScaleNormal="110" workbookViewId="0">
      <selection activeCell="E21" sqref="E21"/>
    </sheetView>
  </sheetViews>
  <sheetFormatPr defaultRowHeight="15" x14ac:dyDescent="0.25"/>
  <cols>
    <col min="1" max="1" width="19.28515625" customWidth="1"/>
    <col min="2" max="3" width="13.42578125" customWidth="1"/>
    <col min="4" max="4" width="10.5703125" customWidth="1"/>
    <col min="5" max="5" width="10.5703125" bestFit="1" customWidth="1"/>
    <col min="6" max="6" width="9.7109375" bestFit="1" customWidth="1"/>
    <col min="7" max="7" width="15.28515625" bestFit="1" customWidth="1"/>
    <col min="8" max="8" width="39.85546875" bestFit="1" customWidth="1"/>
    <col min="9" max="9" width="15" bestFit="1" customWidth="1"/>
    <col min="12" max="12" width="40.140625" customWidth="1"/>
    <col min="13" max="14" width="13.5703125" customWidth="1"/>
    <col min="15" max="15" width="19.140625" customWidth="1"/>
    <col min="16" max="16" width="12.5703125" bestFit="1" customWidth="1"/>
  </cols>
  <sheetData>
    <row r="1" spans="1:16" ht="17.25" thickTop="1" thickBot="1" x14ac:dyDescent="0.3">
      <c r="A1" s="17" t="s">
        <v>603</v>
      </c>
      <c r="B1" s="19" t="s">
        <v>13</v>
      </c>
    </row>
    <row r="2" spans="1:16" ht="16.5" thickTop="1" thickBot="1" x14ac:dyDescent="0.3">
      <c r="A2" s="83" t="s">
        <v>340</v>
      </c>
      <c r="B2" s="356" t="s">
        <v>430</v>
      </c>
      <c r="C2" s="356" t="s">
        <v>440</v>
      </c>
      <c r="D2" s="83" t="s">
        <v>324</v>
      </c>
      <c r="E2" s="83" t="s">
        <v>321</v>
      </c>
      <c r="F2" s="83" t="s">
        <v>62</v>
      </c>
      <c r="G2" s="83" t="s">
        <v>209</v>
      </c>
    </row>
    <row r="3" spans="1:16" ht="16.5" thickTop="1" thickBot="1" x14ac:dyDescent="0.3">
      <c r="A3" s="86" t="s">
        <v>339</v>
      </c>
      <c r="B3" s="362">
        <v>44992</v>
      </c>
      <c r="C3" s="362">
        <v>45013</v>
      </c>
      <c r="D3" s="90" t="s">
        <v>210</v>
      </c>
      <c r="E3" s="736"/>
      <c r="F3" s="737"/>
      <c r="G3" s="361">
        <v>15423000</v>
      </c>
      <c r="L3" s="449" t="s">
        <v>426</v>
      </c>
      <c r="M3" s="450">
        <v>45008</v>
      </c>
      <c r="N3" s="451" t="s">
        <v>210</v>
      </c>
      <c r="O3" s="452">
        <v>15423000</v>
      </c>
      <c r="P3" s="35"/>
    </row>
    <row r="4" spans="1:16" ht="15.75" thickTop="1" x14ac:dyDescent="0.25">
      <c r="A4" s="76" t="s">
        <v>338</v>
      </c>
      <c r="B4" s="355">
        <v>45077</v>
      </c>
      <c r="C4" s="355">
        <v>45105</v>
      </c>
      <c r="D4" s="354" t="s">
        <v>210</v>
      </c>
      <c r="E4" s="738"/>
      <c r="F4" s="739"/>
      <c r="G4" s="59">
        <v>44808000</v>
      </c>
      <c r="L4" s="449" t="s">
        <v>424</v>
      </c>
      <c r="M4" s="355">
        <v>45100</v>
      </c>
      <c r="N4" s="76" t="s">
        <v>210</v>
      </c>
      <c r="O4" s="454">
        <v>44808000</v>
      </c>
      <c r="P4" s="35"/>
    </row>
    <row r="5" spans="1:16" x14ac:dyDescent="0.25">
      <c r="A5" s="76" t="s">
        <v>323</v>
      </c>
      <c r="B5" s="355">
        <v>45168</v>
      </c>
      <c r="C5" s="355">
        <v>45195</v>
      </c>
      <c r="D5" s="354" t="s">
        <v>210</v>
      </c>
      <c r="E5" s="738"/>
      <c r="F5" s="739"/>
      <c r="G5" s="59">
        <v>49667640</v>
      </c>
      <c r="L5" s="453" t="s">
        <v>429</v>
      </c>
      <c r="M5" s="355">
        <v>45170</v>
      </c>
      <c r="N5" s="76" t="s">
        <v>210</v>
      </c>
      <c r="O5" s="454">
        <v>49667640</v>
      </c>
      <c r="P5" s="35"/>
    </row>
    <row r="6" spans="1:16" x14ac:dyDescent="0.25">
      <c r="A6" s="120" t="s">
        <v>337</v>
      </c>
      <c r="B6" s="355">
        <v>45147</v>
      </c>
      <c r="C6" s="355">
        <v>45175</v>
      </c>
      <c r="D6" s="360" t="s">
        <v>335</v>
      </c>
      <c r="E6" s="738"/>
      <c r="F6" s="739"/>
      <c r="G6" s="59">
        <v>1071216</v>
      </c>
      <c r="L6" s="453"/>
      <c r="M6" s="355">
        <v>45170</v>
      </c>
      <c r="N6" s="76" t="s">
        <v>335</v>
      </c>
      <c r="O6" s="454">
        <v>1071206</v>
      </c>
      <c r="P6" s="35"/>
    </row>
    <row r="7" spans="1:16" x14ac:dyDescent="0.25">
      <c r="A7" s="76" t="s">
        <v>322</v>
      </c>
      <c r="B7" s="355">
        <v>45266</v>
      </c>
      <c r="C7" s="355">
        <v>45295</v>
      </c>
      <c r="D7" s="354" t="s">
        <v>210</v>
      </c>
      <c r="E7" s="738"/>
      <c r="F7" s="739"/>
      <c r="G7" s="59">
        <v>37049460</v>
      </c>
      <c r="L7" s="453"/>
      <c r="M7" s="355">
        <v>45261</v>
      </c>
      <c r="N7" s="76" t="s">
        <v>425</v>
      </c>
      <c r="O7" s="454">
        <v>937450</v>
      </c>
      <c r="P7" s="35"/>
    </row>
    <row r="8" spans="1:16" x14ac:dyDescent="0.25">
      <c r="A8" s="120" t="s">
        <v>336</v>
      </c>
      <c r="B8" s="355">
        <v>45245</v>
      </c>
      <c r="C8" s="355">
        <v>45266</v>
      </c>
      <c r="D8" s="360" t="s">
        <v>335</v>
      </c>
      <c r="E8" s="738"/>
      <c r="F8" s="739"/>
      <c r="G8" s="59">
        <v>16220826</v>
      </c>
      <c r="L8" s="453"/>
      <c r="M8" s="355">
        <v>45261</v>
      </c>
      <c r="N8" s="76" t="s">
        <v>335</v>
      </c>
      <c r="O8" s="454">
        <v>16220826</v>
      </c>
      <c r="P8" s="35"/>
    </row>
    <row r="9" spans="1:16" x14ac:dyDescent="0.25">
      <c r="A9" s="120" t="s">
        <v>334</v>
      </c>
      <c r="B9" s="355">
        <v>45232</v>
      </c>
      <c r="C9" s="355">
        <v>45288</v>
      </c>
      <c r="D9" s="360" t="s">
        <v>332</v>
      </c>
      <c r="E9" s="738"/>
      <c r="F9" s="739"/>
      <c r="G9" s="107">
        <v>158700</v>
      </c>
      <c r="L9" s="453"/>
      <c r="M9" s="355">
        <v>45292</v>
      </c>
      <c r="N9" s="76" t="s">
        <v>210</v>
      </c>
      <c r="O9" s="454">
        <v>37049460</v>
      </c>
      <c r="P9" s="35"/>
    </row>
    <row r="10" spans="1:16" x14ac:dyDescent="0.25">
      <c r="A10" s="120" t="s">
        <v>334</v>
      </c>
      <c r="B10" s="355">
        <v>45232</v>
      </c>
      <c r="C10" s="355">
        <v>45288</v>
      </c>
      <c r="D10" s="360" t="s">
        <v>332</v>
      </c>
      <c r="E10" s="738"/>
      <c r="F10" s="739"/>
      <c r="G10" s="107">
        <v>263750</v>
      </c>
      <c r="L10" s="453"/>
      <c r="M10" s="76"/>
      <c r="N10" s="76"/>
      <c r="O10" s="455">
        <f>SUM(O3:O9)</f>
        <v>165177582</v>
      </c>
      <c r="P10" s="35"/>
    </row>
    <row r="11" spans="1:16" ht="15.75" thickBot="1" x14ac:dyDescent="0.3">
      <c r="A11" s="120" t="s">
        <v>334</v>
      </c>
      <c r="B11" s="355">
        <v>45278</v>
      </c>
      <c r="C11" s="355">
        <v>45288</v>
      </c>
      <c r="D11" s="360" t="s">
        <v>332</v>
      </c>
      <c r="E11" s="740"/>
      <c r="F11" s="741"/>
      <c r="G11" s="107">
        <v>515000</v>
      </c>
      <c r="L11" s="453"/>
      <c r="M11" s="76"/>
      <c r="N11" s="76"/>
      <c r="O11" s="456"/>
      <c r="P11" s="35"/>
    </row>
    <row r="12" spans="1:16" ht="16.5" thickTop="1" thickBot="1" x14ac:dyDescent="0.3">
      <c r="A12" s="76"/>
      <c r="B12" s="355"/>
      <c r="C12" s="355"/>
      <c r="D12" s="76"/>
      <c r="E12" s="742"/>
      <c r="F12" s="743"/>
      <c r="G12" s="448">
        <v>165177592</v>
      </c>
      <c r="H12" s="546">
        <v>0</v>
      </c>
      <c r="I12" s="14"/>
      <c r="L12" s="453"/>
      <c r="M12" s="355">
        <v>45383</v>
      </c>
      <c r="N12" s="76" t="s">
        <v>425</v>
      </c>
      <c r="O12" s="470">
        <v>4350000</v>
      </c>
      <c r="P12" s="35"/>
    </row>
    <row r="13" spans="1:16" ht="16.5" thickTop="1" thickBot="1" x14ac:dyDescent="0.3">
      <c r="A13" s="76"/>
      <c r="B13" s="355"/>
      <c r="C13" s="355"/>
      <c r="D13" s="76"/>
      <c r="E13" s="127"/>
      <c r="F13" s="359"/>
      <c r="G13" s="76"/>
      <c r="L13" s="453"/>
      <c r="M13" s="355">
        <v>45474</v>
      </c>
      <c r="N13" s="76" t="s">
        <v>439</v>
      </c>
      <c r="O13" s="470">
        <v>-163250</v>
      </c>
      <c r="P13" s="35"/>
    </row>
    <row r="14" spans="1:16" ht="15.75" thickTop="1" x14ac:dyDescent="0.25">
      <c r="A14" s="120" t="s">
        <v>333</v>
      </c>
      <c r="B14" s="355">
        <v>45357</v>
      </c>
      <c r="C14" s="355">
        <v>45653</v>
      </c>
      <c r="D14" s="360" t="s">
        <v>332</v>
      </c>
      <c r="E14" s="736"/>
      <c r="F14" s="744"/>
      <c r="G14" s="824">
        <v>155000</v>
      </c>
      <c r="L14" s="453"/>
      <c r="M14" s="355">
        <v>45474</v>
      </c>
      <c r="N14" s="76" t="s">
        <v>425</v>
      </c>
      <c r="O14" s="464">
        <v>170500</v>
      </c>
    </row>
    <row r="15" spans="1:16" x14ac:dyDescent="0.25">
      <c r="A15" s="120" t="s">
        <v>333</v>
      </c>
      <c r="B15" s="355">
        <v>45357</v>
      </c>
      <c r="C15" s="355">
        <v>45653</v>
      </c>
      <c r="D15" s="360" t="s">
        <v>332</v>
      </c>
      <c r="E15" s="738"/>
      <c r="F15" s="745"/>
      <c r="G15" s="824">
        <v>31000</v>
      </c>
      <c r="L15" s="453"/>
      <c r="M15" s="355"/>
      <c r="N15" s="76"/>
      <c r="O15" s="454"/>
    </row>
    <row r="16" spans="1:16" x14ac:dyDescent="0.25">
      <c r="A16" s="120" t="s">
        <v>333</v>
      </c>
      <c r="B16" s="355">
        <v>45357</v>
      </c>
      <c r="C16" s="355">
        <v>45653</v>
      </c>
      <c r="D16" s="360" t="s">
        <v>332</v>
      </c>
      <c r="E16" s="738"/>
      <c r="F16" s="745"/>
      <c r="G16" s="824">
        <v>93000</v>
      </c>
      <c r="L16" s="461"/>
      <c r="M16" s="355" t="s">
        <v>596</v>
      </c>
      <c r="N16" s="76"/>
      <c r="O16" s="825">
        <f>SUM(G14:G16)+G18+G19+G21+G23+G24+G29+G30+SUM(G32:G44)+SUM(G46:G53)</f>
        <v>14523150</v>
      </c>
    </row>
    <row r="17" spans="1:15" x14ac:dyDescent="0.25">
      <c r="A17" s="120" t="s">
        <v>333</v>
      </c>
      <c r="B17" s="355">
        <v>45363</v>
      </c>
      <c r="C17" s="355">
        <v>45411</v>
      </c>
      <c r="D17" s="360" t="s">
        <v>332</v>
      </c>
      <c r="E17" s="738"/>
      <c r="F17" s="745"/>
      <c r="G17" s="469">
        <v>843750</v>
      </c>
      <c r="L17" s="461"/>
      <c r="M17" s="76"/>
      <c r="N17" s="76"/>
      <c r="O17" s="456"/>
    </row>
    <row r="18" spans="1:15" x14ac:dyDescent="0.25">
      <c r="A18" s="120" t="s">
        <v>333</v>
      </c>
      <c r="B18" s="355">
        <v>45372</v>
      </c>
      <c r="C18" s="355">
        <v>45653</v>
      </c>
      <c r="D18" s="360" t="s">
        <v>332</v>
      </c>
      <c r="E18" s="738"/>
      <c r="F18" s="745"/>
      <c r="G18" s="824">
        <v>180000</v>
      </c>
      <c r="L18" s="461"/>
      <c r="M18" s="76"/>
      <c r="N18" s="76"/>
      <c r="O18" s="456"/>
    </row>
    <row r="19" spans="1:15" ht="15.75" thickBot="1" x14ac:dyDescent="0.3">
      <c r="A19" s="120" t="s">
        <v>333</v>
      </c>
      <c r="B19" s="355">
        <v>45372</v>
      </c>
      <c r="C19" s="355">
        <v>45653</v>
      </c>
      <c r="D19" s="360" t="s">
        <v>332</v>
      </c>
      <c r="E19" s="738"/>
      <c r="F19" s="745"/>
      <c r="G19" s="824">
        <v>180000</v>
      </c>
      <c r="L19" s="457"/>
      <c r="M19" s="458"/>
      <c r="N19" s="458"/>
      <c r="O19" s="468">
        <f>SUM(O10:O16)</f>
        <v>184057982</v>
      </c>
    </row>
    <row r="20" spans="1:15" ht="15.75" thickTop="1" x14ac:dyDescent="0.25">
      <c r="A20" s="120" t="s">
        <v>333</v>
      </c>
      <c r="B20" s="355">
        <v>45373</v>
      </c>
      <c r="C20" s="355">
        <v>45411</v>
      </c>
      <c r="D20" s="360" t="s">
        <v>332</v>
      </c>
      <c r="E20" s="738"/>
      <c r="F20" s="745"/>
      <c r="G20" s="469">
        <v>340000</v>
      </c>
    </row>
    <row r="21" spans="1:15" x14ac:dyDescent="0.25">
      <c r="A21" s="120" t="s">
        <v>333</v>
      </c>
      <c r="B21" s="355">
        <v>45373</v>
      </c>
      <c r="C21" s="355">
        <v>45653</v>
      </c>
      <c r="D21" s="360" t="s">
        <v>332</v>
      </c>
      <c r="E21" s="738"/>
      <c r="F21" s="745"/>
      <c r="G21" s="824">
        <v>176250</v>
      </c>
    </row>
    <row r="22" spans="1:15" x14ac:dyDescent="0.25">
      <c r="A22" s="120" t="s">
        <v>333</v>
      </c>
      <c r="B22" s="355">
        <v>45373</v>
      </c>
      <c r="C22" s="355">
        <v>45411</v>
      </c>
      <c r="D22" s="360" t="s">
        <v>332</v>
      </c>
      <c r="E22" s="738"/>
      <c r="F22" s="745"/>
      <c r="G22" s="469">
        <v>337500</v>
      </c>
    </row>
    <row r="23" spans="1:15" x14ac:dyDescent="0.25">
      <c r="A23" s="120" t="s">
        <v>333</v>
      </c>
      <c r="B23" s="355">
        <v>45373</v>
      </c>
      <c r="C23" s="355">
        <v>45653</v>
      </c>
      <c r="D23" s="360" t="s">
        <v>332</v>
      </c>
      <c r="E23" s="738"/>
      <c r="F23" s="745"/>
      <c r="G23" s="824">
        <v>352500</v>
      </c>
    </row>
    <row r="24" spans="1:15" x14ac:dyDescent="0.25">
      <c r="A24" s="120" t="s">
        <v>431</v>
      </c>
      <c r="B24" s="355">
        <v>45373</v>
      </c>
      <c r="C24" s="355">
        <v>45653</v>
      </c>
      <c r="D24" s="360" t="s">
        <v>332</v>
      </c>
      <c r="E24" s="738"/>
      <c r="F24" s="745"/>
      <c r="G24" s="824">
        <v>350000</v>
      </c>
    </row>
    <row r="25" spans="1:15" x14ac:dyDescent="0.25">
      <c r="A25" s="120" t="s">
        <v>432</v>
      </c>
      <c r="B25" s="355">
        <v>45373</v>
      </c>
      <c r="C25" s="355">
        <v>45411</v>
      </c>
      <c r="D25" s="360" t="s">
        <v>332</v>
      </c>
      <c r="E25" s="738"/>
      <c r="F25" s="745"/>
      <c r="G25" s="469">
        <v>335000</v>
      </c>
    </row>
    <row r="26" spans="1:15" x14ac:dyDescent="0.25">
      <c r="A26" s="120" t="s">
        <v>433</v>
      </c>
      <c r="B26" s="355">
        <v>45376</v>
      </c>
      <c r="C26" s="355">
        <v>45411</v>
      </c>
      <c r="D26" s="360" t="s">
        <v>332</v>
      </c>
      <c r="E26" s="738"/>
      <c r="F26" s="745"/>
      <c r="G26" s="469">
        <v>330000</v>
      </c>
    </row>
    <row r="27" spans="1:15" x14ac:dyDescent="0.25">
      <c r="A27" s="120" t="s">
        <v>434</v>
      </c>
      <c r="B27" s="355">
        <v>45376</v>
      </c>
      <c r="C27" s="355">
        <v>45411</v>
      </c>
      <c r="D27" s="360" t="s">
        <v>332</v>
      </c>
      <c r="E27" s="738"/>
      <c r="F27" s="745"/>
      <c r="G27" s="469">
        <v>1320000</v>
      </c>
    </row>
    <row r="28" spans="1:15" x14ac:dyDescent="0.25">
      <c r="A28" s="120" t="s">
        <v>435</v>
      </c>
      <c r="B28" s="355">
        <v>45379</v>
      </c>
      <c r="C28" s="355">
        <v>45411</v>
      </c>
      <c r="D28" s="360" t="s">
        <v>332</v>
      </c>
      <c r="E28" s="738"/>
      <c r="F28" s="745"/>
      <c r="G28" s="469">
        <v>336500</v>
      </c>
    </row>
    <row r="29" spans="1:15" x14ac:dyDescent="0.25">
      <c r="A29" s="120" t="s">
        <v>436</v>
      </c>
      <c r="B29" s="355">
        <v>45385</v>
      </c>
      <c r="C29" s="355">
        <v>45653</v>
      </c>
      <c r="D29" s="360" t="s">
        <v>332</v>
      </c>
      <c r="E29" s="738"/>
      <c r="F29" s="745"/>
      <c r="G29" s="824">
        <v>357500</v>
      </c>
    </row>
    <row r="30" spans="1:15" x14ac:dyDescent="0.25">
      <c r="A30" s="120" t="s">
        <v>437</v>
      </c>
      <c r="B30" s="355">
        <v>45385</v>
      </c>
      <c r="C30" s="355">
        <v>45653</v>
      </c>
      <c r="D30" s="360" t="s">
        <v>332</v>
      </c>
      <c r="E30" s="738"/>
      <c r="F30" s="745"/>
      <c r="G30" s="824">
        <v>357500</v>
      </c>
    </row>
    <row r="31" spans="1:15" x14ac:dyDescent="0.25">
      <c r="A31" s="120" t="s">
        <v>438</v>
      </c>
      <c r="B31" s="355">
        <v>45385</v>
      </c>
      <c r="C31" s="355">
        <v>45411</v>
      </c>
      <c r="D31" s="360" t="s">
        <v>332</v>
      </c>
      <c r="E31" s="738"/>
      <c r="F31" s="745"/>
      <c r="G31" s="469">
        <v>344000</v>
      </c>
    </row>
    <row r="32" spans="1:15" x14ac:dyDescent="0.25">
      <c r="A32" s="120" t="s">
        <v>333</v>
      </c>
      <c r="B32" s="355">
        <v>45385</v>
      </c>
      <c r="C32" s="355">
        <v>45653</v>
      </c>
      <c r="D32" s="360" t="s">
        <v>332</v>
      </c>
      <c r="E32" s="738"/>
      <c r="F32" s="745"/>
      <c r="G32" s="824">
        <v>898500</v>
      </c>
    </row>
    <row r="33" spans="1:7" x14ac:dyDescent="0.25">
      <c r="A33" s="120" t="s">
        <v>333</v>
      </c>
      <c r="B33" s="355">
        <v>45386</v>
      </c>
      <c r="C33" s="355">
        <v>45653</v>
      </c>
      <c r="D33" s="360" t="s">
        <v>332</v>
      </c>
      <c r="E33" s="738"/>
      <c r="F33" s="745"/>
      <c r="G33" s="824">
        <v>362500</v>
      </c>
    </row>
    <row r="34" spans="1:7" x14ac:dyDescent="0.25">
      <c r="A34" s="120" t="s">
        <v>333</v>
      </c>
      <c r="B34" s="355">
        <v>45387</v>
      </c>
      <c r="C34" s="355">
        <v>45653</v>
      </c>
      <c r="D34" s="360" t="s">
        <v>332</v>
      </c>
      <c r="E34" s="738"/>
      <c r="F34" s="745"/>
      <c r="G34" s="824">
        <v>508199.99999999994</v>
      </c>
    </row>
    <row r="35" spans="1:7" x14ac:dyDescent="0.25">
      <c r="A35" s="120" t="s">
        <v>333</v>
      </c>
      <c r="B35" s="355">
        <v>45407</v>
      </c>
      <c r="C35" s="355">
        <v>45653</v>
      </c>
      <c r="D35" s="360" t="s">
        <v>332</v>
      </c>
      <c r="E35" s="738"/>
      <c r="F35" s="745"/>
      <c r="G35" s="824">
        <v>372500</v>
      </c>
    </row>
    <row r="36" spans="1:7" x14ac:dyDescent="0.25">
      <c r="A36" s="120" t="s">
        <v>333</v>
      </c>
      <c r="B36" s="355">
        <v>45411</v>
      </c>
      <c r="C36" s="355">
        <v>45653</v>
      </c>
      <c r="D36" s="360" t="s">
        <v>332</v>
      </c>
      <c r="E36" s="738"/>
      <c r="F36" s="745"/>
      <c r="G36" s="824">
        <v>943750</v>
      </c>
    </row>
    <row r="37" spans="1:7" x14ac:dyDescent="0.25">
      <c r="A37" s="120" t="s">
        <v>333</v>
      </c>
      <c r="B37" s="355">
        <v>45411</v>
      </c>
      <c r="C37" s="355">
        <v>45653</v>
      </c>
      <c r="D37" s="360" t="s">
        <v>332</v>
      </c>
      <c r="E37" s="738"/>
      <c r="F37" s="745"/>
      <c r="G37" s="824">
        <v>1887500</v>
      </c>
    </row>
    <row r="38" spans="1:7" x14ac:dyDescent="0.25">
      <c r="A38" s="120" t="s">
        <v>333</v>
      </c>
      <c r="B38" s="355">
        <v>45412</v>
      </c>
      <c r="C38" s="355">
        <v>45653</v>
      </c>
      <c r="D38" s="360" t="s">
        <v>332</v>
      </c>
      <c r="E38" s="738"/>
      <c r="F38" s="745"/>
      <c r="G38" s="824">
        <v>75000</v>
      </c>
    </row>
    <row r="39" spans="1:7" x14ac:dyDescent="0.25">
      <c r="A39" s="120" t="s">
        <v>333</v>
      </c>
      <c r="B39" s="355">
        <v>45418</v>
      </c>
      <c r="C39" s="355">
        <v>45653</v>
      </c>
      <c r="D39" s="360" t="s">
        <v>332</v>
      </c>
      <c r="E39" s="738"/>
      <c r="F39" s="745"/>
      <c r="G39" s="824">
        <v>570000</v>
      </c>
    </row>
    <row r="40" spans="1:7" x14ac:dyDescent="0.25">
      <c r="A40" s="120" t="s">
        <v>333</v>
      </c>
      <c r="B40" s="355">
        <v>45443</v>
      </c>
      <c r="C40" s="355">
        <v>45653</v>
      </c>
      <c r="D40" s="360" t="s">
        <v>332</v>
      </c>
      <c r="E40" s="738"/>
      <c r="F40" s="745"/>
      <c r="G40" s="824">
        <v>385000</v>
      </c>
    </row>
    <row r="41" spans="1:7" x14ac:dyDescent="0.25">
      <c r="A41" s="120" t="s">
        <v>333</v>
      </c>
      <c r="B41" s="355">
        <v>45446</v>
      </c>
      <c r="C41" s="355">
        <v>45653</v>
      </c>
      <c r="D41" s="360" t="s">
        <v>332</v>
      </c>
      <c r="E41" s="738"/>
      <c r="F41" s="745"/>
      <c r="G41" s="824">
        <v>745000</v>
      </c>
    </row>
    <row r="42" spans="1:7" x14ac:dyDescent="0.25">
      <c r="A42" s="120" t="s">
        <v>333</v>
      </c>
      <c r="B42" s="355">
        <v>45446</v>
      </c>
      <c r="C42" s="355">
        <v>45653</v>
      </c>
      <c r="D42" s="360" t="s">
        <v>332</v>
      </c>
      <c r="E42" s="738"/>
      <c r="F42" s="745"/>
      <c r="G42" s="824">
        <v>931250</v>
      </c>
    </row>
    <row r="43" spans="1:7" x14ac:dyDescent="0.25">
      <c r="A43" s="120" t="s">
        <v>431</v>
      </c>
      <c r="B43" s="355">
        <v>45449</v>
      </c>
      <c r="C43" s="355">
        <v>45653</v>
      </c>
      <c r="D43" s="360" t="s">
        <v>332</v>
      </c>
      <c r="E43" s="738"/>
      <c r="F43" s="745"/>
      <c r="G43" s="824">
        <v>650000</v>
      </c>
    </row>
    <row r="44" spans="1:7" x14ac:dyDescent="0.25">
      <c r="A44" s="120" t="s">
        <v>432</v>
      </c>
      <c r="B44" s="355">
        <v>45485</v>
      </c>
      <c r="C44" s="355">
        <v>45653</v>
      </c>
      <c r="D44" s="360" t="s">
        <v>332</v>
      </c>
      <c r="E44" s="738"/>
      <c r="F44" s="745"/>
      <c r="G44" s="824">
        <v>351500</v>
      </c>
    </row>
    <row r="45" spans="1:7" x14ac:dyDescent="0.25">
      <c r="A45" s="120" t="s">
        <v>433</v>
      </c>
      <c r="B45" s="355">
        <v>45485</v>
      </c>
      <c r="C45" s="355">
        <v>45503</v>
      </c>
      <c r="D45" s="360" t="s">
        <v>332</v>
      </c>
      <c r="E45" s="738"/>
      <c r="F45" s="745"/>
      <c r="G45" s="467">
        <v>170500</v>
      </c>
    </row>
    <row r="46" spans="1:7" x14ac:dyDescent="0.25">
      <c r="A46" s="120" t="s">
        <v>434</v>
      </c>
      <c r="B46" s="355">
        <v>45485</v>
      </c>
      <c r="C46" s="355">
        <v>45653</v>
      </c>
      <c r="D46" s="360" t="s">
        <v>332</v>
      </c>
      <c r="E46" s="738"/>
      <c r="F46" s="745"/>
      <c r="G46" s="824">
        <v>352000</v>
      </c>
    </row>
    <row r="47" spans="1:7" x14ac:dyDescent="0.25">
      <c r="A47" s="120" t="s">
        <v>435</v>
      </c>
      <c r="B47" s="355">
        <v>45510</v>
      </c>
      <c r="C47" s="355">
        <v>45653</v>
      </c>
      <c r="D47" s="360" t="s">
        <v>332</v>
      </c>
      <c r="E47" s="738"/>
      <c r="F47" s="745"/>
      <c r="G47" s="824">
        <v>532500</v>
      </c>
    </row>
    <row r="48" spans="1:7" x14ac:dyDescent="0.25">
      <c r="A48" s="120" t="s">
        <v>333</v>
      </c>
      <c r="B48" s="355">
        <v>45510</v>
      </c>
      <c r="C48" s="355">
        <v>45653</v>
      </c>
      <c r="D48" s="360" t="s">
        <v>332</v>
      </c>
      <c r="E48" s="738"/>
      <c r="F48" s="745"/>
      <c r="G48" s="824">
        <v>710000</v>
      </c>
    </row>
    <row r="49" spans="1:9" x14ac:dyDescent="0.25">
      <c r="A49" s="120" t="s">
        <v>333</v>
      </c>
      <c r="B49" s="355">
        <v>45510</v>
      </c>
      <c r="C49" s="355">
        <v>45653</v>
      </c>
      <c r="D49" s="360" t="s">
        <v>332</v>
      </c>
      <c r="E49" s="738"/>
      <c r="F49" s="745"/>
      <c r="G49" s="824">
        <v>355000</v>
      </c>
    </row>
    <row r="50" spans="1:9" x14ac:dyDescent="0.25">
      <c r="A50" s="120" t="s">
        <v>333</v>
      </c>
      <c r="B50" s="355">
        <v>45510</v>
      </c>
      <c r="C50" s="355">
        <v>45653</v>
      </c>
      <c r="D50" s="360" t="s">
        <v>332</v>
      </c>
      <c r="E50" s="738"/>
      <c r="F50" s="745"/>
      <c r="G50" s="824">
        <v>605200</v>
      </c>
    </row>
    <row r="51" spans="1:9" x14ac:dyDescent="0.25">
      <c r="A51" s="120" t="s">
        <v>333</v>
      </c>
      <c r="B51" s="355">
        <v>45530</v>
      </c>
      <c r="C51" s="355">
        <v>45596</v>
      </c>
      <c r="D51" s="360" t="s">
        <v>332</v>
      </c>
      <c r="E51" s="738"/>
      <c r="F51" s="745"/>
      <c r="G51" s="824">
        <v>352500</v>
      </c>
    </row>
    <row r="52" spans="1:9" x14ac:dyDescent="0.25">
      <c r="A52" s="120" t="s">
        <v>333</v>
      </c>
      <c r="B52" s="355">
        <v>45532</v>
      </c>
      <c r="C52" s="355">
        <v>45596</v>
      </c>
      <c r="D52" s="360" t="s">
        <v>332</v>
      </c>
      <c r="E52" s="738"/>
      <c r="F52" s="745"/>
      <c r="G52" s="824">
        <v>352500</v>
      </c>
    </row>
    <row r="53" spans="1:9" ht="15.75" thickBot="1" x14ac:dyDescent="0.3">
      <c r="A53" s="120" t="s">
        <v>333</v>
      </c>
      <c r="B53" s="355">
        <v>45533</v>
      </c>
      <c r="C53" s="355">
        <v>45596</v>
      </c>
      <c r="D53" s="360" t="s">
        <v>332</v>
      </c>
      <c r="E53" s="740"/>
      <c r="F53" s="746"/>
      <c r="G53" s="824">
        <v>350000</v>
      </c>
    </row>
    <row r="54" spans="1:9" ht="15.75" thickTop="1" x14ac:dyDescent="0.25">
      <c r="A54" s="120"/>
      <c r="B54" s="355"/>
      <c r="C54" s="355"/>
      <c r="D54" s="360"/>
      <c r="E54" s="127"/>
      <c r="F54" s="358"/>
      <c r="G54" s="447"/>
    </row>
    <row r="55" spans="1:9" ht="15.75" thickBot="1" x14ac:dyDescent="0.3">
      <c r="A55" s="120"/>
      <c r="B55" s="355"/>
      <c r="C55" s="355"/>
      <c r="D55" s="360"/>
      <c r="E55" s="127"/>
      <c r="F55" s="358"/>
      <c r="G55" s="107"/>
    </row>
    <row r="56" spans="1:9" ht="16.5" thickTop="1" thickBot="1" x14ac:dyDescent="0.3">
      <c r="E56" s="747"/>
      <c r="F56" s="748"/>
      <c r="G56" s="351">
        <v>18880400</v>
      </c>
      <c r="H56" s="363"/>
      <c r="I56" s="14"/>
    </row>
    <row r="57" spans="1:9" ht="16.5" thickTop="1" thickBot="1" x14ac:dyDescent="0.3">
      <c r="E57" s="127"/>
      <c r="F57" s="359"/>
      <c r="G57" s="127"/>
    </row>
    <row r="58" spans="1:9" ht="16.5" thickTop="1" thickBot="1" x14ac:dyDescent="0.3">
      <c r="A58" t="s">
        <v>331</v>
      </c>
      <c r="E58" s="736"/>
      <c r="F58" s="737"/>
      <c r="G58" s="107">
        <v>184057992</v>
      </c>
    </row>
    <row r="59" spans="1:9" ht="15.75" thickBot="1" x14ac:dyDescent="0.3">
      <c r="A59" t="s">
        <v>330</v>
      </c>
      <c r="E59" s="740"/>
      <c r="F59" s="749"/>
      <c r="G59" s="107">
        <v>13600772.97777017</v>
      </c>
      <c r="H59" s="14" t="s">
        <v>490</v>
      </c>
    </row>
    <row r="60" spans="1:9" ht="16.5" thickTop="1" thickBot="1" x14ac:dyDescent="0.3">
      <c r="E60" s="127"/>
      <c r="F60" s="188"/>
    </row>
    <row r="61" spans="1:9" ht="15.75" thickTop="1" x14ac:dyDescent="0.25">
      <c r="A61" t="s">
        <v>329</v>
      </c>
      <c r="B61" t="s">
        <v>210</v>
      </c>
      <c r="E61" s="736"/>
      <c r="F61" s="744"/>
      <c r="G61" s="107">
        <v>164240142</v>
      </c>
      <c r="I61" s="188"/>
    </row>
    <row r="62" spans="1:9" x14ac:dyDescent="0.25">
      <c r="B62" t="s">
        <v>328</v>
      </c>
      <c r="E62" s="738"/>
      <c r="F62" s="745"/>
      <c r="G62" s="107">
        <v>19817850</v>
      </c>
      <c r="I62" s="188"/>
    </row>
    <row r="63" spans="1:9" ht="15.75" thickBot="1" x14ac:dyDescent="0.3">
      <c r="B63" t="s">
        <v>327</v>
      </c>
      <c r="E63" s="740"/>
      <c r="F63" s="746"/>
      <c r="G63" s="107">
        <v>13600772.97777017</v>
      </c>
    </row>
    <row r="64" spans="1:9" ht="16.5" thickTop="1" thickBot="1" x14ac:dyDescent="0.3">
      <c r="B64" s="18" t="s">
        <v>326</v>
      </c>
      <c r="C64" s="18"/>
      <c r="E64" s="740"/>
      <c r="F64" s="741"/>
      <c r="G64" s="357">
        <v>197658764.97777018</v>
      </c>
    </row>
    <row r="65" spans="1:9" ht="15.75" thickTop="1" x14ac:dyDescent="0.25"/>
    <row r="67" spans="1:9" ht="15.75" thickBot="1" x14ac:dyDescent="0.3">
      <c r="A67" s="83" t="s">
        <v>325</v>
      </c>
      <c r="B67" s="356" t="s">
        <v>341</v>
      </c>
      <c r="C67" s="356"/>
      <c r="D67" s="83" t="s">
        <v>324</v>
      </c>
      <c r="E67" s="83" t="s">
        <v>321</v>
      </c>
      <c r="F67" s="83" t="s">
        <v>62</v>
      </c>
      <c r="G67" s="83" t="s">
        <v>209</v>
      </c>
    </row>
    <row r="68" spans="1:9" ht="15.75" thickTop="1" x14ac:dyDescent="0.25">
      <c r="A68" s="76" t="s">
        <v>323</v>
      </c>
      <c r="B68" s="355">
        <v>45170</v>
      </c>
      <c r="C68" s="355"/>
      <c r="D68" s="354" t="s">
        <v>210</v>
      </c>
      <c r="E68" s="736"/>
      <c r="F68" s="737"/>
      <c r="G68" s="107">
        <v>108232405.71000001</v>
      </c>
    </row>
    <row r="69" spans="1:9" ht="15.75" thickBot="1" x14ac:dyDescent="0.3">
      <c r="A69" s="76" t="s">
        <v>322</v>
      </c>
      <c r="B69" s="355">
        <v>45261</v>
      </c>
      <c r="C69" s="355"/>
      <c r="D69" s="354" t="s">
        <v>210</v>
      </c>
      <c r="E69" s="740"/>
      <c r="F69" s="741"/>
      <c r="G69" s="107">
        <v>76374239.317220002</v>
      </c>
    </row>
    <row r="70" spans="1:9" ht="16.5" thickTop="1" thickBot="1" x14ac:dyDescent="0.3">
      <c r="E70" s="747"/>
      <c r="F70" s="748"/>
      <c r="G70" s="351">
        <v>184606645.02722001</v>
      </c>
      <c r="H70" s="350">
        <v>0</v>
      </c>
      <c r="I70" s="14"/>
    </row>
    <row r="71" spans="1:9" ht="15.75" thickTop="1" x14ac:dyDescent="0.25"/>
    <row r="76" spans="1:9" x14ac:dyDescent="0.25">
      <c r="G76" s="35"/>
    </row>
    <row r="84" spans="13:13" x14ac:dyDescent="0.25">
      <c r="M84" s="35"/>
    </row>
  </sheetData>
  <pageMargins left="0.7" right="0.7" top="0.75" bottom="0.75" header="0.3" footer="0.3"/>
  <pageSetup orientation="portrait"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Normal="100" workbookViewId="0">
      <selection activeCell="G1" sqref="G1"/>
    </sheetView>
  </sheetViews>
  <sheetFormatPr defaultRowHeight="15" x14ac:dyDescent="0.25"/>
  <cols>
    <col min="1" max="1" width="19.28515625" customWidth="1"/>
    <col min="2" max="2" width="13.42578125" customWidth="1"/>
    <col min="3" max="3" width="10.5703125" customWidth="1"/>
    <col min="4" max="4" width="10.5703125" bestFit="1" customWidth="1"/>
    <col min="5" max="5" width="16" bestFit="1" customWidth="1"/>
    <col min="6" max="6" width="20" bestFit="1" customWidth="1"/>
    <col min="7" max="7" width="20.140625" customWidth="1"/>
    <col min="8" max="8" width="15" bestFit="1" customWidth="1"/>
    <col min="9" max="9" width="28.28515625" customWidth="1"/>
    <col min="10" max="10" width="34.42578125" customWidth="1"/>
    <col min="11" max="11" width="10.140625" customWidth="1"/>
    <col min="12" max="13" width="13.42578125" bestFit="1" customWidth="1"/>
    <col min="19" max="19" width="24.42578125" customWidth="1"/>
    <col min="20" max="20" width="9.85546875" customWidth="1"/>
    <col min="21" max="21" width="11.5703125" customWidth="1"/>
    <col min="22" max="22" width="13.42578125" bestFit="1" customWidth="1"/>
    <col min="26" max="26" width="13.42578125" bestFit="1" customWidth="1"/>
  </cols>
  <sheetData>
    <row r="1" spans="1:13" ht="17.25" thickTop="1" thickBot="1" x14ac:dyDescent="0.3">
      <c r="A1" s="19" t="s">
        <v>13</v>
      </c>
      <c r="G1" s="17" t="s">
        <v>603</v>
      </c>
    </row>
    <row r="2" spans="1:13" ht="30.75" thickTop="1" x14ac:dyDescent="0.25">
      <c r="A2" s="83" t="s">
        <v>340</v>
      </c>
      <c r="B2" s="356" t="s">
        <v>366</v>
      </c>
      <c r="C2" s="83" t="s">
        <v>324</v>
      </c>
      <c r="D2" s="83" t="s">
        <v>321</v>
      </c>
      <c r="E2" s="83" t="s">
        <v>62</v>
      </c>
      <c r="F2" s="83" t="s">
        <v>209</v>
      </c>
      <c r="J2" s="449" t="s">
        <v>426</v>
      </c>
      <c r="K2" s="451"/>
      <c r="L2" s="459"/>
      <c r="M2" s="460"/>
    </row>
    <row r="3" spans="1:13" x14ac:dyDescent="0.25">
      <c r="A3" s="86" t="s">
        <v>365</v>
      </c>
      <c r="B3" s="362">
        <v>45352</v>
      </c>
      <c r="C3" s="90" t="s">
        <v>210</v>
      </c>
      <c r="D3" s="830"/>
      <c r="E3" s="739"/>
      <c r="F3" s="361">
        <v>19165440</v>
      </c>
      <c r="J3" s="453" t="s">
        <v>424</v>
      </c>
      <c r="K3" s="76"/>
      <c r="L3" s="107"/>
      <c r="M3" s="456"/>
    </row>
    <row r="4" spans="1:13" x14ac:dyDescent="0.25">
      <c r="A4" s="76" t="s">
        <v>364</v>
      </c>
      <c r="B4" s="355">
        <v>45444</v>
      </c>
      <c r="C4" s="354" t="s">
        <v>210</v>
      </c>
      <c r="D4" s="830"/>
      <c r="E4" s="739"/>
      <c r="F4" s="59">
        <v>23337600</v>
      </c>
      <c r="J4" s="463" t="s">
        <v>429</v>
      </c>
      <c r="K4" s="76" t="s">
        <v>427</v>
      </c>
      <c r="L4" s="355">
        <v>45383</v>
      </c>
      <c r="M4" s="828">
        <v>19165440</v>
      </c>
    </row>
    <row r="5" spans="1:13" ht="15.75" thickBot="1" x14ac:dyDescent="0.3">
      <c r="A5" s="76" t="s">
        <v>363</v>
      </c>
      <c r="B5" s="355">
        <v>45536</v>
      </c>
      <c r="C5" s="354" t="s">
        <v>210</v>
      </c>
      <c r="D5" s="830"/>
      <c r="E5" s="739"/>
      <c r="F5" s="826">
        <v>23694840</v>
      </c>
      <c r="J5" s="463" t="s">
        <v>429</v>
      </c>
      <c r="K5" s="76" t="s">
        <v>427</v>
      </c>
      <c r="L5" s="355">
        <v>45474</v>
      </c>
      <c r="M5" s="828">
        <v>23337600</v>
      </c>
    </row>
    <row r="6" spans="1:13" ht="16.5" thickTop="1" thickBot="1" x14ac:dyDescent="0.3">
      <c r="A6" s="376" t="s">
        <v>362</v>
      </c>
      <c r="B6" s="377">
        <v>45627</v>
      </c>
      <c r="C6" s="378" t="s">
        <v>210</v>
      </c>
      <c r="D6" s="830"/>
      <c r="E6" s="799"/>
      <c r="F6" s="831"/>
      <c r="J6" s="462">
        <v>13400113</v>
      </c>
      <c r="K6" s="458" t="s">
        <v>428</v>
      </c>
      <c r="L6" s="458"/>
      <c r="M6" s="829">
        <v>23694840</v>
      </c>
    </row>
    <row r="7" spans="1:13" ht="15.75" thickTop="1" x14ac:dyDescent="0.25">
      <c r="A7" s="120"/>
      <c r="B7" s="355"/>
      <c r="C7" s="360"/>
      <c r="D7" s="830"/>
      <c r="E7" s="799"/>
      <c r="F7" s="107"/>
    </row>
    <row r="8" spans="1:13" ht="15.75" thickBot="1" x14ac:dyDescent="0.3">
      <c r="A8" s="76"/>
      <c r="B8" s="355"/>
      <c r="C8" s="76"/>
      <c r="D8" s="740"/>
      <c r="E8" s="741"/>
      <c r="F8" s="351">
        <v>114373140</v>
      </c>
      <c r="G8" s="363"/>
      <c r="H8" s="14"/>
      <c r="L8" s="35"/>
    </row>
    <row r="9" spans="1:13" ht="15.75" thickTop="1" x14ac:dyDescent="0.25">
      <c r="A9" s="76"/>
      <c r="B9" s="355"/>
      <c r="C9" s="76"/>
      <c r="D9" s="127"/>
      <c r="E9" s="359"/>
      <c r="F9" s="76"/>
      <c r="G9" s="26"/>
      <c r="L9" s="35"/>
    </row>
    <row r="10" spans="1:13" x14ac:dyDescent="0.25">
      <c r="A10" s="120" t="s">
        <v>367</v>
      </c>
      <c r="B10" s="355"/>
      <c r="C10" s="360"/>
      <c r="D10" s="127"/>
      <c r="E10" s="358"/>
      <c r="F10" s="107"/>
      <c r="G10" s="26"/>
    </row>
    <row r="11" spans="1:13" x14ac:dyDescent="0.25">
      <c r="D11" s="353"/>
      <c r="E11" s="352"/>
      <c r="F11" s="351">
        <v>0</v>
      </c>
      <c r="G11" s="363"/>
      <c r="H11" s="14"/>
    </row>
    <row r="12" spans="1:13" ht="15.75" thickBot="1" x14ac:dyDescent="0.3">
      <c r="D12" s="127"/>
      <c r="E12" s="359"/>
      <c r="F12" s="127"/>
      <c r="G12" s="26"/>
    </row>
    <row r="13" spans="1:13" ht="15.75" thickTop="1" x14ac:dyDescent="0.25">
      <c r="A13" t="s">
        <v>368</v>
      </c>
      <c r="D13" s="736"/>
      <c r="E13" s="737"/>
      <c r="F13" s="127">
        <v>66197880</v>
      </c>
      <c r="G13" s="26"/>
      <c r="L13" s="35"/>
    </row>
    <row r="14" spans="1:13" x14ac:dyDescent="0.25">
      <c r="A14" s="379" t="s">
        <v>369</v>
      </c>
      <c r="B14" s="379"/>
      <c r="C14" s="379"/>
      <c r="D14" s="738"/>
      <c r="E14" s="739"/>
      <c r="F14" s="375">
        <v>48175260</v>
      </c>
      <c r="G14" s="26"/>
      <c r="L14" s="35"/>
    </row>
    <row r="15" spans="1:13" ht="15.75" thickBot="1" x14ac:dyDescent="0.3">
      <c r="A15" t="s">
        <v>330</v>
      </c>
      <c r="D15" s="740"/>
      <c r="E15" s="741"/>
      <c r="F15" s="107">
        <v>45461868.43684689</v>
      </c>
      <c r="G15" s="545" t="s">
        <v>490</v>
      </c>
      <c r="L15" s="35"/>
    </row>
    <row r="16" spans="1:13" ht="16.5" thickTop="1" thickBot="1" x14ac:dyDescent="0.3">
      <c r="D16" s="127"/>
      <c r="E16" s="188"/>
      <c r="G16" s="26"/>
      <c r="L16" s="35"/>
    </row>
    <row r="17" spans="1:14" ht="15.75" thickTop="1" x14ac:dyDescent="0.25">
      <c r="A17" t="s">
        <v>329</v>
      </c>
      <c r="B17" t="s">
        <v>210</v>
      </c>
      <c r="D17" s="736"/>
      <c r="E17" s="737"/>
      <c r="F17" s="107">
        <v>114373140</v>
      </c>
      <c r="G17" s="363"/>
      <c r="L17" s="35"/>
    </row>
    <row r="18" spans="1:14" x14ac:dyDescent="0.25">
      <c r="B18" t="s">
        <v>328</v>
      </c>
      <c r="D18" s="738"/>
      <c r="E18" s="745"/>
      <c r="F18" s="107">
        <v>0</v>
      </c>
      <c r="G18" s="26"/>
    </row>
    <row r="19" spans="1:14" x14ac:dyDescent="0.25">
      <c r="B19" t="s">
        <v>327</v>
      </c>
      <c r="D19" s="738"/>
      <c r="E19" s="739"/>
      <c r="F19" s="107">
        <v>45461868.43684689</v>
      </c>
      <c r="G19" s="26"/>
    </row>
    <row r="20" spans="1:14" ht="15.75" thickBot="1" x14ac:dyDescent="0.3">
      <c r="B20" s="18" t="s">
        <v>326</v>
      </c>
      <c r="D20" s="750"/>
      <c r="E20" s="751"/>
      <c r="F20" s="357">
        <v>159835008.43684688</v>
      </c>
      <c r="G20" s="26"/>
    </row>
    <row r="21" spans="1:14" ht="15.75" thickTop="1" x14ac:dyDescent="0.25">
      <c r="G21" s="26"/>
    </row>
    <row r="22" spans="1:14" x14ac:dyDescent="0.25">
      <c r="G22" s="26"/>
    </row>
    <row r="23" spans="1:14" ht="30.75" thickBot="1" x14ac:dyDescent="0.3">
      <c r="A23" s="83" t="s">
        <v>215</v>
      </c>
      <c r="B23" s="356" t="s">
        <v>366</v>
      </c>
      <c r="C23" s="83" t="s">
        <v>324</v>
      </c>
      <c r="D23" s="83"/>
      <c r="E23" s="827"/>
      <c r="F23" s="83" t="s">
        <v>209</v>
      </c>
      <c r="G23" s="26"/>
    </row>
    <row r="24" spans="1:14" ht="15.75" thickTop="1" x14ac:dyDescent="0.25">
      <c r="A24" s="86" t="s">
        <v>365</v>
      </c>
      <c r="B24" s="362">
        <v>45352</v>
      </c>
      <c r="C24" s="354" t="s">
        <v>210</v>
      </c>
      <c r="D24" s="736"/>
      <c r="E24" s="739"/>
      <c r="F24" s="107">
        <v>20452280.800000001</v>
      </c>
      <c r="G24" s="26"/>
    </row>
    <row r="25" spans="1:14" x14ac:dyDescent="0.25">
      <c r="A25" s="76" t="s">
        <v>364</v>
      </c>
      <c r="B25" s="355">
        <v>45444</v>
      </c>
      <c r="C25" s="354" t="s">
        <v>210</v>
      </c>
      <c r="D25" s="738"/>
      <c r="E25" s="739"/>
      <c r="F25" s="107">
        <v>23755133.600000001</v>
      </c>
      <c r="G25" s="26"/>
    </row>
    <row r="26" spans="1:14" ht="15.75" thickBot="1" x14ac:dyDescent="0.3">
      <c r="A26" s="76" t="s">
        <v>363</v>
      </c>
      <c r="B26" s="355">
        <v>45536</v>
      </c>
      <c r="C26" s="354" t="s">
        <v>210</v>
      </c>
      <c r="D26" s="738"/>
      <c r="E26" s="739"/>
      <c r="F26" s="826">
        <v>23723375.399999999</v>
      </c>
      <c r="G26" s="26"/>
    </row>
    <row r="27" spans="1:14" ht="16.5" thickTop="1" thickBot="1" x14ac:dyDescent="0.3">
      <c r="A27" s="376" t="s">
        <v>362</v>
      </c>
      <c r="B27" s="377">
        <v>45627</v>
      </c>
      <c r="C27" s="378" t="s">
        <v>210</v>
      </c>
      <c r="D27" s="738"/>
      <c r="E27" s="832"/>
      <c r="F27" s="831"/>
      <c r="G27" s="26"/>
    </row>
    <row r="28" spans="1:14" ht="16.5" thickTop="1" thickBot="1" x14ac:dyDescent="0.3">
      <c r="D28" s="750"/>
      <c r="E28" s="741"/>
      <c r="F28" s="351">
        <v>115861732.41000001</v>
      </c>
      <c r="G28" s="363"/>
      <c r="H28" s="14"/>
      <c r="J28" t="s">
        <v>419</v>
      </c>
    </row>
    <row r="29" spans="1:14" ht="15.75" thickTop="1" x14ac:dyDescent="0.25">
      <c r="J29" t="s">
        <v>420</v>
      </c>
      <c r="M29" s="35">
        <f>SUM(F24:F26)+'2023 Sum Act Purch&amp;Consign (R)'!G70</f>
        <v>252537434.82722002</v>
      </c>
    </row>
    <row r="30" spans="1:14" x14ac:dyDescent="0.25">
      <c r="J30" t="s">
        <v>421</v>
      </c>
      <c r="M30" s="35">
        <v>-7667000</v>
      </c>
    </row>
    <row r="31" spans="1:14" x14ac:dyDescent="0.25">
      <c r="J31" t="s">
        <v>422</v>
      </c>
      <c r="M31" s="465">
        <f>SUM(M29:M30)</f>
        <v>244870434.82722002</v>
      </c>
      <c r="N31" t="s">
        <v>423</v>
      </c>
    </row>
    <row r="38" spans="14:26" x14ac:dyDescent="0.25">
      <c r="Z38" s="35"/>
    </row>
    <row r="39" spans="14:26" x14ac:dyDescent="0.25">
      <c r="Z39" s="35"/>
    </row>
    <row r="40" spans="14:26" x14ac:dyDescent="0.25">
      <c r="Z40" s="35"/>
    </row>
    <row r="41" spans="14:26" x14ac:dyDescent="0.25">
      <c r="N41" s="35"/>
      <c r="Z41" s="35"/>
    </row>
    <row r="42" spans="14:26" x14ac:dyDescent="0.25">
      <c r="Z42" s="35"/>
    </row>
    <row r="43" spans="14:26" x14ac:dyDescent="0.25">
      <c r="Z43" s="35"/>
    </row>
    <row r="44" spans="14:26" x14ac:dyDescent="0.25">
      <c r="Z44" s="35"/>
    </row>
    <row r="45" spans="14:26" x14ac:dyDescent="0.25">
      <c r="Z45" s="35"/>
    </row>
    <row r="46" spans="14:26" x14ac:dyDescent="0.25">
      <c r="Z46" s="35"/>
    </row>
    <row r="47" spans="14:26" x14ac:dyDescent="0.25">
      <c r="Z47" s="35"/>
    </row>
    <row r="48" spans="14:26" x14ac:dyDescent="0.25">
      <c r="Z48" s="35"/>
    </row>
  </sheetData>
  <pageMargins left="0.7" right="0.7" top="0.75" bottom="0.75" header="0.3" footer="0.3"/>
  <pageSetup orientation="portrait" r:id="rId1"/>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selection activeCell="S25" sqref="S25"/>
    </sheetView>
  </sheetViews>
  <sheetFormatPr defaultRowHeight="15" outlineLevelCol="1" x14ac:dyDescent="0.25"/>
  <cols>
    <col min="1" max="1" width="29.42578125" customWidth="1"/>
    <col min="2" max="7" width="13.42578125" hidden="1" customWidth="1" outlineLevel="1"/>
    <col min="8" max="8" width="12.5703125" hidden="1" customWidth="1" outlineLevel="1"/>
    <col min="9" max="12" width="12.28515625" hidden="1" customWidth="1" outlineLevel="1"/>
    <col min="13" max="13" width="13.42578125" customWidth="1" collapsed="1"/>
    <col min="14" max="14" width="14.42578125" bestFit="1" customWidth="1"/>
    <col min="15" max="15" width="13.42578125" customWidth="1"/>
    <col min="16" max="16" width="15.28515625" bestFit="1" customWidth="1"/>
    <col min="17" max="17" width="12.5703125" bestFit="1" customWidth="1"/>
  </cols>
  <sheetData>
    <row r="1" spans="1:17" x14ac:dyDescent="0.25">
      <c r="A1" s="17" t="s">
        <v>314</v>
      </c>
    </row>
    <row r="2" spans="1:17" x14ac:dyDescent="0.25">
      <c r="A2" s="17" t="s">
        <v>313</v>
      </c>
    </row>
    <row r="3" spans="1:17" x14ac:dyDescent="0.25">
      <c r="A3" s="17" t="s">
        <v>312</v>
      </c>
    </row>
    <row r="5" spans="1:17" x14ac:dyDescent="0.25">
      <c r="A5" s="17" t="s">
        <v>311</v>
      </c>
    </row>
    <row r="6" spans="1:17" x14ac:dyDescent="0.25">
      <c r="A6" s="17"/>
    </row>
    <row r="7" spans="1:17" x14ac:dyDescent="0.25">
      <c r="B7" s="345">
        <v>45231</v>
      </c>
      <c r="C7" s="344">
        <f t="shared" ref="C7:M7" si="0">EDATE(B7,1)</f>
        <v>45261</v>
      </c>
      <c r="D7" s="344">
        <f t="shared" si="0"/>
        <v>45292</v>
      </c>
      <c r="E7" s="344">
        <f t="shared" si="0"/>
        <v>45323</v>
      </c>
      <c r="F7" s="344">
        <f t="shared" si="0"/>
        <v>45352</v>
      </c>
      <c r="G7" s="344">
        <f t="shared" si="0"/>
        <v>45383</v>
      </c>
      <c r="H7" s="344">
        <f t="shared" si="0"/>
        <v>45413</v>
      </c>
      <c r="I7" s="344">
        <f t="shared" si="0"/>
        <v>45444</v>
      </c>
      <c r="J7" s="344">
        <f t="shared" si="0"/>
        <v>45474</v>
      </c>
      <c r="K7" s="344">
        <f t="shared" si="0"/>
        <v>45505</v>
      </c>
      <c r="L7" s="344">
        <f t="shared" si="0"/>
        <v>45536</v>
      </c>
      <c r="M7" s="344">
        <f t="shared" si="0"/>
        <v>45566</v>
      </c>
      <c r="N7" s="343" t="s">
        <v>80</v>
      </c>
      <c r="O7" s="82"/>
    </row>
    <row r="8" spans="1:17" x14ac:dyDescent="0.25">
      <c r="A8" t="s">
        <v>308</v>
      </c>
      <c r="B8" s="347">
        <v>18886693.205575105</v>
      </c>
      <c r="C8" s="347">
        <v>23680565.699401889</v>
      </c>
      <c r="D8" s="347">
        <v>22213373.062084999</v>
      </c>
      <c r="E8" s="347">
        <v>20308887.312085349</v>
      </c>
      <c r="F8" s="347">
        <v>18358048.555935953</v>
      </c>
      <c r="G8" s="347">
        <v>13485421.010336399</v>
      </c>
      <c r="H8" s="347">
        <v>9341500.0743352715</v>
      </c>
      <c r="I8" s="347">
        <v>7336669.2265869454</v>
      </c>
      <c r="J8" s="347">
        <v>6135897.9039860852</v>
      </c>
      <c r="K8" s="347">
        <v>6173723.0058171805</v>
      </c>
      <c r="L8" s="347">
        <v>7481045.4166012444</v>
      </c>
      <c r="M8" s="347">
        <v>12335458.454502145</v>
      </c>
      <c r="N8" s="341">
        <f>SUM(B8:M8)</f>
        <v>165737282.92724857</v>
      </c>
      <c r="O8" s="341"/>
    </row>
    <row r="9" spans="1:17" x14ac:dyDescent="0.25">
      <c r="A9" t="s">
        <v>307</v>
      </c>
      <c r="B9" s="347">
        <v>-726242.97488253994</v>
      </c>
      <c r="C9" s="347">
        <v>-1400559.4044819779</v>
      </c>
      <c r="D9" s="347">
        <v>-1317667.214172875</v>
      </c>
      <c r="E9" s="347">
        <v>-1348583.1938082844</v>
      </c>
      <c r="F9" s="347">
        <v>-1095077.9121082672</v>
      </c>
      <c r="G9" s="347">
        <v>-617115.54660577676</v>
      </c>
      <c r="H9" s="347">
        <v>-344742.32283988723</v>
      </c>
      <c r="I9" s="347">
        <v>-242662.67365902296</v>
      </c>
      <c r="J9" s="347">
        <v>-196971.56563492503</v>
      </c>
      <c r="K9" s="347">
        <v>-201138.03447191149</v>
      </c>
      <c r="L9" s="347">
        <v>-286646.50470045715</v>
      </c>
      <c r="M9" s="347">
        <v>-858017.52340421302</v>
      </c>
      <c r="N9" s="341">
        <f>SUM(B9:M9)</f>
        <v>-8635424.8707701378</v>
      </c>
      <c r="O9" s="341"/>
    </row>
    <row r="10" spans="1:17" x14ac:dyDescent="0.25">
      <c r="A10" t="s">
        <v>306</v>
      </c>
      <c r="B10" s="347">
        <v>-14761353.77382827</v>
      </c>
      <c r="C10" s="347">
        <v>-18048953.845083769</v>
      </c>
      <c r="D10" s="347">
        <v>-17156969.055034749</v>
      </c>
      <c r="E10" s="347">
        <v>-15469826.074438537</v>
      </c>
      <c r="F10" s="347">
        <v>-14261118.425280843</v>
      </c>
      <c r="G10" s="347">
        <v>-10579033.072445616</v>
      </c>
      <c r="H10" s="347">
        <v>-7439328.3745969981</v>
      </c>
      <c r="I10" s="347">
        <v>-6004536.3532276191</v>
      </c>
      <c r="J10" s="347">
        <v>-5231299.9469343619</v>
      </c>
      <c r="K10" s="347">
        <v>-5260618.6618633932</v>
      </c>
      <c r="L10" s="347">
        <v>-6091488.122446036</v>
      </c>
      <c r="M10" s="347">
        <v>-9740797.2122532893</v>
      </c>
      <c r="N10" s="341">
        <f>SUM(B10:M10)</f>
        <v>-130045322.91743346</v>
      </c>
      <c r="O10" s="341"/>
    </row>
    <row r="11" spans="1:17" x14ac:dyDescent="0.25">
      <c r="A11" t="s">
        <v>305</v>
      </c>
      <c r="B11" s="340">
        <f t="shared" ref="B11:N11" si="1">SUM(B8:B10)</f>
        <v>3399096.4568642955</v>
      </c>
      <c r="C11" s="340">
        <f t="shared" si="1"/>
        <v>4231052.4498361424</v>
      </c>
      <c r="D11" s="340">
        <f t="shared" si="1"/>
        <v>3738736.7928773761</v>
      </c>
      <c r="E11" s="340">
        <f t="shared" si="1"/>
        <v>3490478.0438385289</v>
      </c>
      <c r="F11" s="340">
        <f t="shared" si="1"/>
        <v>3001852.2185468413</v>
      </c>
      <c r="G11" s="340">
        <f t="shared" si="1"/>
        <v>2289272.391285006</v>
      </c>
      <c r="H11" s="340">
        <f t="shared" si="1"/>
        <v>1557429.3768983856</v>
      </c>
      <c r="I11" s="340">
        <f t="shared" si="1"/>
        <v>1089470.1997003034</v>
      </c>
      <c r="J11" s="340">
        <f t="shared" si="1"/>
        <v>707626.39141679835</v>
      </c>
      <c r="K11" s="340">
        <f t="shared" si="1"/>
        <v>711966.30948187597</v>
      </c>
      <c r="L11" s="340">
        <f t="shared" si="1"/>
        <v>1102910.7894547516</v>
      </c>
      <c r="M11" s="340">
        <f t="shared" si="1"/>
        <v>1736643.7188446429</v>
      </c>
      <c r="N11" s="340">
        <f t="shared" si="1"/>
        <v>27056535.139044985</v>
      </c>
      <c r="O11" s="346"/>
    </row>
    <row r="13" spans="1:17" x14ac:dyDescent="0.25">
      <c r="A13" s="17" t="s">
        <v>310</v>
      </c>
    </row>
    <row r="15" spans="1:17" x14ac:dyDescent="0.25">
      <c r="D15" s="345">
        <v>45292</v>
      </c>
      <c r="E15" s="344">
        <f t="shared" ref="E15:O15" si="2">EDATE(D15,1)</f>
        <v>45323</v>
      </c>
      <c r="F15" s="344">
        <f t="shared" si="2"/>
        <v>45352</v>
      </c>
      <c r="G15" s="344">
        <f t="shared" si="2"/>
        <v>45383</v>
      </c>
      <c r="H15" s="344">
        <f t="shared" si="2"/>
        <v>45413</v>
      </c>
      <c r="I15" s="344">
        <f t="shared" si="2"/>
        <v>45444</v>
      </c>
      <c r="J15" s="344">
        <f t="shared" si="2"/>
        <v>45474</v>
      </c>
      <c r="K15" s="344">
        <f t="shared" si="2"/>
        <v>45505</v>
      </c>
      <c r="L15" s="344">
        <f t="shared" si="2"/>
        <v>45536</v>
      </c>
      <c r="M15" s="344">
        <f t="shared" si="2"/>
        <v>45566</v>
      </c>
      <c r="N15" s="344">
        <f t="shared" si="2"/>
        <v>45597</v>
      </c>
      <c r="O15" s="344">
        <f t="shared" si="2"/>
        <v>45627</v>
      </c>
      <c r="P15" s="343" t="s">
        <v>80</v>
      </c>
      <c r="Q15" s="82"/>
    </row>
    <row r="16" spans="1:17" x14ac:dyDescent="0.25">
      <c r="A16" t="s">
        <v>308</v>
      </c>
      <c r="D16" s="347">
        <v>30691901.144059151</v>
      </c>
      <c r="E16" s="347">
        <v>28061197.083416119</v>
      </c>
      <c r="F16" s="347">
        <v>25295893.222259231</v>
      </c>
      <c r="G16" s="347">
        <v>18488359.547383782</v>
      </c>
      <c r="H16" s="347">
        <v>12675151.419814667</v>
      </c>
      <c r="I16" s="347">
        <v>9441717.3006706778</v>
      </c>
      <c r="J16" s="347">
        <v>7733505.8114311574</v>
      </c>
      <c r="K16" s="347">
        <v>7787114.5694654575</v>
      </c>
      <c r="L16" s="347">
        <v>9642700.3245673068</v>
      </c>
      <c r="M16" s="347">
        <v>16412532.124975519</v>
      </c>
      <c r="N16" s="347">
        <v>25627510.00299162</v>
      </c>
      <c r="O16" s="347">
        <v>32211284.417693604</v>
      </c>
      <c r="P16" s="341">
        <f>SUM(D16:O16)</f>
        <v>224068866.96872833</v>
      </c>
      <c r="Q16" s="341"/>
    </row>
    <row r="17" spans="1:17" x14ac:dyDescent="0.25">
      <c r="A17" t="s">
        <v>307</v>
      </c>
      <c r="D17" s="347">
        <v>-1843986.4195442328</v>
      </c>
      <c r="E17" s="347">
        <v>-1887251.2484641711</v>
      </c>
      <c r="F17" s="347">
        <v>-1532487.6998917034</v>
      </c>
      <c r="G17" s="347">
        <v>-863611.5970639697</v>
      </c>
      <c r="H17" s="347">
        <v>-482443.63578396151</v>
      </c>
      <c r="I17" s="347">
        <v>-339590.04970645474</v>
      </c>
      <c r="J17" s="347">
        <v>-275648.42485298007</v>
      </c>
      <c r="K17" s="347">
        <v>-281479.11705676233</v>
      </c>
      <c r="L17" s="347">
        <v>-401142.45553970174</v>
      </c>
      <c r="M17" s="347">
        <v>-1200737.6702329996</v>
      </c>
      <c r="N17" s="347">
        <v>-1992313.8631418222</v>
      </c>
      <c r="O17" s="347">
        <v>-2129583.9007266141</v>
      </c>
      <c r="P17" s="341">
        <f>SUM(D17:O17)</f>
        <v>-13230276.082005372</v>
      </c>
      <c r="Q17" s="341"/>
    </row>
    <row r="18" spans="1:17" x14ac:dyDescent="0.25">
      <c r="A18" t="s">
        <v>306</v>
      </c>
      <c r="D18" s="347">
        <v>-20432803.457902424</v>
      </c>
      <c r="E18" s="347">
        <v>-18381466.969987337</v>
      </c>
      <c r="F18" s="347">
        <v>-16915935.14792129</v>
      </c>
      <c r="G18" s="347">
        <v>-12445314.391725244</v>
      </c>
      <c r="H18" s="347">
        <v>-8630358.4038653802</v>
      </c>
      <c r="I18" s="347">
        <v>-6887224.3501196122</v>
      </c>
      <c r="J18" s="347">
        <v>-5942901.1619585371</v>
      </c>
      <c r="K18" s="347">
        <v>-5982102.8443300165</v>
      </c>
      <c r="L18" s="347">
        <v>-6986790.8578513097</v>
      </c>
      <c r="M18" s="347">
        <v>-11422033.682198066</v>
      </c>
      <c r="N18" s="347">
        <v>-16804994.825884368</v>
      </c>
      <c r="O18" s="347">
        <v>-21051517.481531586</v>
      </c>
      <c r="P18" s="341">
        <f>SUM(D18:O18)</f>
        <v>-151883443.57527515</v>
      </c>
      <c r="Q18" s="341"/>
    </row>
    <row r="19" spans="1:17" x14ac:dyDescent="0.25">
      <c r="A19" t="s">
        <v>305</v>
      </c>
      <c r="D19" s="340">
        <f t="shared" ref="D19:P19" si="3">SUM(D16:D18)</f>
        <v>8415111.2666124962</v>
      </c>
      <c r="E19" s="340">
        <f t="shared" si="3"/>
        <v>7792478.8649646118</v>
      </c>
      <c r="F19" s="340">
        <f t="shared" si="3"/>
        <v>6847470.3744462356</v>
      </c>
      <c r="G19" s="340">
        <f t="shared" si="3"/>
        <v>5179433.5585945677</v>
      </c>
      <c r="H19" s="340">
        <f t="shared" si="3"/>
        <v>3562349.3801653255</v>
      </c>
      <c r="I19" s="340">
        <f t="shared" si="3"/>
        <v>2214902.9008446103</v>
      </c>
      <c r="J19" s="340">
        <f t="shared" si="3"/>
        <v>1514956.22461964</v>
      </c>
      <c r="K19" s="340">
        <f t="shared" si="3"/>
        <v>1523532.6080786791</v>
      </c>
      <c r="L19" s="340">
        <f t="shared" si="3"/>
        <v>2254767.0111762956</v>
      </c>
      <c r="M19" s="340">
        <f t="shared" si="3"/>
        <v>3789760.7725444529</v>
      </c>
      <c r="N19" s="340">
        <f t="shared" si="3"/>
        <v>6830201.3139654286</v>
      </c>
      <c r="O19" s="340">
        <f t="shared" si="3"/>
        <v>9030183.0354354046</v>
      </c>
      <c r="P19" s="340">
        <f t="shared" si="3"/>
        <v>58955147.311447799</v>
      </c>
      <c r="Q19" s="346"/>
    </row>
    <row r="21" spans="1:17" x14ac:dyDescent="0.25">
      <c r="A21" s="17" t="s">
        <v>309</v>
      </c>
    </row>
    <row r="23" spans="1:17" x14ac:dyDescent="0.25">
      <c r="M23" s="345">
        <v>45566</v>
      </c>
      <c r="N23" s="344">
        <f>EDATE(M23,1)</f>
        <v>45597</v>
      </c>
      <c r="O23" s="344">
        <f>EDATE(N23,1)</f>
        <v>45627</v>
      </c>
      <c r="P23" s="343" t="s">
        <v>80</v>
      </c>
    </row>
    <row r="24" spans="1:17" x14ac:dyDescent="0.25">
      <c r="A24" t="s">
        <v>308</v>
      </c>
      <c r="M24" s="342">
        <f>M8+M16</f>
        <v>28747990.579477664</v>
      </c>
      <c r="N24" s="342">
        <f t="shared" ref="N24:O26" si="4">N16</f>
        <v>25627510.00299162</v>
      </c>
      <c r="O24" s="342">
        <f t="shared" si="4"/>
        <v>32211284.417693604</v>
      </c>
      <c r="P24" s="341">
        <f>SUM(M24:O24)</f>
        <v>86586785.000162885</v>
      </c>
    </row>
    <row r="25" spans="1:17" x14ac:dyDescent="0.25">
      <c r="A25" t="s">
        <v>307</v>
      </c>
      <c r="M25" s="342">
        <f>M9+M17</f>
        <v>-2058755.1936372127</v>
      </c>
      <c r="N25" s="342">
        <f t="shared" si="4"/>
        <v>-1992313.8631418222</v>
      </c>
      <c r="O25" s="342">
        <f t="shared" si="4"/>
        <v>-2129583.9007266141</v>
      </c>
      <c r="P25" s="341">
        <f>SUM(M25:O25)</f>
        <v>-6180652.957505649</v>
      </c>
    </row>
    <row r="26" spans="1:17" x14ac:dyDescent="0.25">
      <c r="A26" t="s">
        <v>306</v>
      </c>
      <c r="M26" s="342">
        <f>M10+M18</f>
        <v>-21162830.894451357</v>
      </c>
      <c r="N26" s="342">
        <f t="shared" si="4"/>
        <v>-16804994.825884368</v>
      </c>
      <c r="O26" s="342">
        <f t="shared" si="4"/>
        <v>-21051517.481531586</v>
      </c>
      <c r="P26" s="341">
        <f>SUM(M26:O26)</f>
        <v>-59019343.201867312</v>
      </c>
    </row>
    <row r="27" spans="1:17" x14ac:dyDescent="0.25">
      <c r="A27" t="s">
        <v>305</v>
      </c>
      <c r="M27" s="340">
        <f>SUM(M24:M26)</f>
        <v>5526404.4913890958</v>
      </c>
      <c r="N27" s="340">
        <f>SUM(N24:N26)</f>
        <v>6830201.3139654286</v>
      </c>
      <c r="O27" s="340">
        <f>SUM(O24:O26)</f>
        <v>9030183.0354354046</v>
      </c>
      <c r="P27" s="340">
        <f>SUM(P24:P26)</f>
        <v>21386788.840789929</v>
      </c>
    </row>
    <row r="29" spans="1:17" x14ac:dyDescent="0.25">
      <c r="N29" s="17" t="s">
        <v>316</v>
      </c>
      <c r="O29" s="17"/>
      <c r="P29" s="348">
        <f>P27*'Prior Debt%, Conv Fctr'!K18</f>
        <v>20391105.499518111</v>
      </c>
    </row>
    <row r="31" spans="1:17" x14ac:dyDescent="0.25">
      <c r="A31" s="17" t="s">
        <v>375</v>
      </c>
    </row>
    <row r="33" spans="1:16" x14ac:dyDescent="0.25">
      <c r="M33" s="345">
        <v>45566</v>
      </c>
      <c r="N33" s="344">
        <v>45597</v>
      </c>
      <c r="O33" s="344">
        <v>45627</v>
      </c>
      <c r="P33" s="343" t="s">
        <v>80</v>
      </c>
    </row>
    <row r="34" spans="1:16" x14ac:dyDescent="0.25">
      <c r="A34" t="s">
        <v>308</v>
      </c>
      <c r="M34" s="342">
        <f>M24*'Prior Debt%, Conv Fctr'!$K$18</f>
        <v>27409599.130059499</v>
      </c>
      <c r="N34" s="342">
        <f>N24*'Prior Debt%, Conv Fctr'!$K$18</f>
        <v>24434395.647292342</v>
      </c>
      <c r="O34" s="342">
        <f>O24*'Prior Debt%, Conv Fctr'!$K$18</f>
        <v>30711655.86034346</v>
      </c>
      <c r="P34" s="341">
        <f>SUM(M34:O34)</f>
        <v>82555650.637695298</v>
      </c>
    </row>
    <row r="35" spans="1:16" x14ac:dyDescent="0.25">
      <c r="A35" t="s">
        <v>307</v>
      </c>
      <c r="M35" s="342">
        <f>M25*'Prior Debt%, Conv Fctr'!$K$18</f>
        <v>-1962907.7868422386</v>
      </c>
      <c r="N35" s="342">
        <f>N25*'Prior Debt%, Conv Fctr'!$K$18</f>
        <v>-1899559.6989293913</v>
      </c>
      <c r="O35" s="342">
        <f>O25*'Prior Debt%, Conv Fctr'!$K$18</f>
        <v>-2030438.9926443857</v>
      </c>
      <c r="P35" s="341">
        <f>SUM(M35:O35)</f>
        <v>-5892906.4784160154</v>
      </c>
    </row>
    <row r="36" spans="1:16" x14ac:dyDescent="0.25">
      <c r="A36" t="s">
        <v>306</v>
      </c>
      <c r="M36" s="342">
        <f>M26*'Prior Debt%, Conv Fctr'!$K$18</f>
        <v>-20177574.139329281</v>
      </c>
      <c r="N36" s="342">
        <f>N26*'Prior Debt%, Conv Fctr'!$K$18</f>
        <v>-16022621.486770496</v>
      </c>
      <c r="O36" s="342">
        <f>O26*'Prior Debt%, Conv Fctr'!$K$18</f>
        <v>-20071443.033661403</v>
      </c>
      <c r="P36" s="341">
        <f>SUM(M36:O36)</f>
        <v>-56271638.659761183</v>
      </c>
    </row>
    <row r="37" spans="1:16" x14ac:dyDescent="0.25">
      <c r="A37" t="s">
        <v>305</v>
      </c>
      <c r="M37" s="340">
        <f>SUM(M34:M36)</f>
        <v>5269117.2038879804</v>
      </c>
      <c r="N37" s="340">
        <f>SUM(N34:N36)</f>
        <v>6512214.4615924545</v>
      </c>
      <c r="O37" s="340">
        <f>SUM(O34:O36)</f>
        <v>8609773.8340376727</v>
      </c>
      <c r="P37" s="340">
        <v>21386788.840789929</v>
      </c>
    </row>
  </sheetData>
  <pageMargins left="0.7" right="0.7" top="0.75" bottom="0.75" header="0.3" footer="0.3"/>
  <pageSetup scale="56" orientation="landscape" horizontalDpi="90" verticalDpi="90" r:id="rId1"/>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4"/>
  <sheetViews>
    <sheetView workbookViewId="0">
      <selection activeCell="G1" sqref="G1"/>
    </sheetView>
  </sheetViews>
  <sheetFormatPr defaultRowHeight="15" x14ac:dyDescent="0.25"/>
  <cols>
    <col min="2" max="2" width="29.140625" bestFit="1" customWidth="1"/>
    <col min="3" max="3" width="15.28515625" customWidth="1"/>
    <col min="4" max="4" width="13.28515625" bestFit="1" customWidth="1"/>
    <col min="5" max="8" width="13.28515625" customWidth="1"/>
    <col min="9" max="9" width="116.140625" bestFit="1" customWidth="1"/>
  </cols>
  <sheetData>
    <row r="1" spans="2:9" ht="15.75" x14ac:dyDescent="0.25">
      <c r="B1" s="867" t="s">
        <v>13</v>
      </c>
      <c r="G1" s="17" t="s">
        <v>603</v>
      </c>
    </row>
    <row r="3" spans="2:9" x14ac:dyDescent="0.25">
      <c r="B3" s="101" t="s">
        <v>200</v>
      </c>
      <c r="C3" s="101"/>
      <c r="D3" s="101">
        <v>2023</v>
      </c>
      <c r="E3" s="101">
        <v>2024</v>
      </c>
      <c r="F3" s="101">
        <v>2025</v>
      </c>
      <c r="G3" s="101">
        <v>2026</v>
      </c>
      <c r="H3" s="101">
        <v>2027</v>
      </c>
      <c r="I3" s="101" t="s">
        <v>57</v>
      </c>
    </row>
    <row r="4" spans="2:9" ht="15.75" thickBot="1" x14ac:dyDescent="0.3"/>
    <row r="5" spans="2:9" ht="16.5" thickTop="1" thickBot="1" x14ac:dyDescent="0.3">
      <c r="B5" t="s">
        <v>199</v>
      </c>
      <c r="C5" s="752"/>
      <c r="D5" s="170"/>
      <c r="E5" s="170"/>
      <c r="F5" s="170"/>
      <c r="G5" s="170"/>
      <c r="H5" s="170"/>
    </row>
    <row r="6" spans="2:9" ht="15.75" thickTop="1" x14ac:dyDescent="0.25">
      <c r="B6" t="s">
        <v>198</v>
      </c>
      <c r="D6" s="36">
        <v>0.93</v>
      </c>
      <c r="E6" s="36">
        <v>0.8600000000000001</v>
      </c>
      <c r="F6" s="36">
        <v>0.79</v>
      </c>
      <c r="G6" s="36">
        <v>0.72</v>
      </c>
      <c r="H6" s="36">
        <v>0.64999999999999991</v>
      </c>
    </row>
    <row r="7" spans="2:9" ht="15.75" thickBot="1" x14ac:dyDescent="0.3">
      <c r="B7" t="s">
        <v>197</v>
      </c>
      <c r="C7" s="36">
        <v>7.0000000000000007E-2</v>
      </c>
      <c r="E7" s="36"/>
      <c r="F7" s="36"/>
      <c r="G7" s="36"/>
      <c r="H7" s="36"/>
    </row>
    <row r="8" spans="2:9" ht="16.5" thickTop="1" thickBot="1" x14ac:dyDescent="0.3">
      <c r="B8" t="s">
        <v>196</v>
      </c>
      <c r="D8" s="752"/>
      <c r="E8" s="752"/>
      <c r="F8" s="752"/>
      <c r="G8" s="752"/>
      <c r="H8" s="752"/>
    </row>
    <row r="9" spans="2:9" ht="15.75" thickTop="1" x14ac:dyDescent="0.25">
      <c r="D9" s="85"/>
      <c r="E9" s="85"/>
      <c r="F9" s="85"/>
      <c r="G9" s="85"/>
      <c r="H9" s="85"/>
    </row>
    <row r="10" spans="2:9" x14ac:dyDescent="0.25">
      <c r="B10" t="s">
        <v>195</v>
      </c>
      <c r="D10" s="36">
        <v>0.65</v>
      </c>
      <c r="E10" s="36">
        <v>0.70000000000000007</v>
      </c>
      <c r="F10" s="36">
        <v>0.75000000000000011</v>
      </c>
      <c r="G10" s="36">
        <v>0.80000000000000016</v>
      </c>
      <c r="H10" s="36">
        <v>0.8500000000000002</v>
      </c>
    </row>
    <row r="11" spans="2:9" ht="15.75" thickBot="1" x14ac:dyDescent="0.3">
      <c r="B11" t="s">
        <v>194</v>
      </c>
      <c r="C11" s="36">
        <v>0.05</v>
      </c>
      <c r="D11" s="36"/>
      <c r="E11" s="36"/>
      <c r="F11" s="36"/>
      <c r="G11" s="36"/>
      <c r="H11" s="36"/>
    </row>
    <row r="12" spans="2:9" ht="16.5" thickTop="1" thickBot="1" x14ac:dyDescent="0.3">
      <c r="B12" t="s">
        <v>193</v>
      </c>
      <c r="D12" s="752"/>
      <c r="E12" s="752"/>
      <c r="F12" s="752"/>
      <c r="G12" s="752"/>
      <c r="H12" s="752"/>
    </row>
    <row r="13" spans="2:9" ht="15.75" thickTop="1" x14ac:dyDescent="0.25">
      <c r="D13" s="85"/>
      <c r="E13" s="85"/>
      <c r="F13" s="85"/>
      <c r="G13" s="85"/>
      <c r="H13" s="85"/>
    </row>
    <row r="14" spans="2:9" x14ac:dyDescent="0.25">
      <c r="B14" t="s">
        <v>192</v>
      </c>
      <c r="D14" s="169">
        <v>0.35</v>
      </c>
      <c r="E14" s="169">
        <v>0.29999999999999993</v>
      </c>
      <c r="F14" s="169">
        <v>0.24999999999999989</v>
      </c>
      <c r="G14" s="169">
        <v>0.19999999999999984</v>
      </c>
      <c r="H14" s="169">
        <v>0.1499999999999998</v>
      </c>
    </row>
  </sheetData>
  <pageMargins left="0.7" right="0.7" top="0.75" bottom="0.75" header="0.3" footer="0.3"/>
  <pageSetup orientation="portrait" r:id="rId1"/>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M30" sqref="M30"/>
    </sheetView>
  </sheetViews>
  <sheetFormatPr defaultRowHeight="15" x14ac:dyDescent="0.25"/>
  <cols>
    <col min="1" max="1" width="45.85546875" customWidth="1"/>
    <col min="2" max="2" width="15.140625" bestFit="1" customWidth="1"/>
    <col min="3" max="3" width="7.140625" style="154" bestFit="1" customWidth="1"/>
    <col min="4" max="4" width="6.85546875" style="154" bestFit="1" customWidth="1"/>
  </cols>
  <sheetData>
    <row r="1" spans="1:5" ht="15.75" x14ac:dyDescent="0.25">
      <c r="A1" s="867" t="s">
        <v>13</v>
      </c>
      <c r="E1" s="17" t="s">
        <v>603</v>
      </c>
    </row>
    <row r="2" spans="1:5" x14ac:dyDescent="0.25">
      <c r="A2" t="s">
        <v>499</v>
      </c>
      <c r="C2" s="753"/>
    </row>
    <row r="3" spans="1:5" x14ac:dyDescent="0.25">
      <c r="A3" t="s">
        <v>489</v>
      </c>
      <c r="C3" s="753"/>
    </row>
  </sheetData>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B1" zoomScale="80" zoomScaleNormal="80" workbookViewId="0">
      <pane xSplit="3" ySplit="4" topLeftCell="E5" activePane="bottomRight" state="frozen"/>
      <selection activeCell="B1" sqref="B1"/>
      <selection pane="topRight" activeCell="E1" sqref="E1"/>
      <selection pane="bottomLeft" activeCell="B5" sqref="B5"/>
      <selection pane="bottomRight" activeCell="N35" sqref="N35"/>
    </sheetView>
  </sheetViews>
  <sheetFormatPr defaultRowHeight="15" outlineLevelRow="1" x14ac:dyDescent="0.25"/>
  <cols>
    <col min="2" max="2" width="5.140625" customWidth="1"/>
    <col min="3" max="3" width="52" customWidth="1"/>
    <col min="4" max="4" width="6" customWidth="1"/>
    <col min="5" max="5" width="17.5703125" customWidth="1"/>
    <col min="6" max="6" width="17.42578125" bestFit="1" customWidth="1"/>
    <col min="7" max="7" width="17.42578125" customWidth="1"/>
    <col min="8" max="8" width="16.85546875" bestFit="1" customWidth="1"/>
    <col min="9" max="9" width="16.42578125" customWidth="1"/>
    <col min="10" max="10" width="19" customWidth="1"/>
  </cols>
  <sheetData>
    <row r="1" spans="1:10" ht="18.75" x14ac:dyDescent="0.3">
      <c r="B1" s="153" t="s">
        <v>136</v>
      </c>
      <c r="C1" s="131"/>
      <c r="D1" s="131"/>
      <c r="E1" s="131"/>
    </row>
    <row r="2" spans="1:10" ht="15.75" x14ac:dyDescent="0.25">
      <c r="B2" s="152" t="s">
        <v>191</v>
      </c>
      <c r="C2" s="131"/>
      <c r="D2" s="131"/>
      <c r="E2" s="131"/>
    </row>
    <row r="3" spans="1:10" ht="15.75" x14ac:dyDescent="0.25">
      <c r="A3" s="152"/>
      <c r="B3" s="131"/>
      <c r="C3" s="131"/>
      <c r="D3" s="131"/>
      <c r="E3" s="131"/>
    </row>
    <row r="4" spans="1:10" ht="61.5" customHeight="1" x14ac:dyDescent="0.25">
      <c r="A4" s="131"/>
      <c r="B4" s="133">
        <f t="shared" ref="B4:B9" si="0">+ROW()</f>
        <v>4</v>
      </c>
      <c r="C4" s="441" t="s">
        <v>417</v>
      </c>
      <c r="D4" s="131"/>
      <c r="E4" s="443" t="s">
        <v>416</v>
      </c>
      <c r="F4" s="443" t="s">
        <v>502</v>
      </c>
      <c r="G4" s="443" t="s">
        <v>503</v>
      </c>
      <c r="H4" s="443" t="s">
        <v>415</v>
      </c>
      <c r="I4" s="443" t="s">
        <v>504</v>
      </c>
      <c r="J4" s="439" t="s">
        <v>414</v>
      </c>
    </row>
    <row r="5" spans="1:10" x14ac:dyDescent="0.25">
      <c r="A5" s="131"/>
      <c r="B5" s="133">
        <f t="shared" si="0"/>
        <v>5</v>
      </c>
      <c r="C5" s="131" t="s">
        <v>413</v>
      </c>
      <c r="D5" s="131"/>
      <c r="E5" s="522">
        <f>'2025 Detail (R)'!O34</f>
        <v>250999780.48959899</v>
      </c>
      <c r="F5" s="522">
        <f>'2023 True-up'!C10</f>
        <v>-35462167.823264576</v>
      </c>
      <c r="G5" s="522">
        <f>'2024 True-up'!C9</f>
        <v>-53800110.893160731</v>
      </c>
      <c r="H5" s="522">
        <f>'Interest on purchases (R)'!P30</f>
        <v>-4187708.4725988</v>
      </c>
      <c r="I5" s="522">
        <f>'Revenue True-up'!C7</f>
        <v>-8567318.0585629791</v>
      </c>
      <c r="J5" s="523">
        <f>SUM(E5:I5)</f>
        <v>148982475.2420119</v>
      </c>
    </row>
    <row r="6" spans="1:10" x14ac:dyDescent="0.25">
      <c r="A6" s="131"/>
      <c r="B6" s="133">
        <f t="shared" si="0"/>
        <v>6</v>
      </c>
      <c r="C6" s="137" t="s">
        <v>106</v>
      </c>
      <c r="D6" s="139">
        <f>'New Conv Fctr'!D18</f>
        <v>0.21</v>
      </c>
      <c r="E6" s="138">
        <f t="shared" ref="E6:J6" si="1">-(E5)*$D6</f>
        <v>-52709953.902815789</v>
      </c>
      <c r="F6" s="138">
        <f t="shared" si="1"/>
        <v>7447055.2428855607</v>
      </c>
      <c r="G6" s="138">
        <f t="shared" si="1"/>
        <v>11298023.287563752</v>
      </c>
      <c r="H6" s="138">
        <f t="shared" si="1"/>
        <v>879418.77924574795</v>
      </c>
      <c r="I6" s="138">
        <f t="shared" si="1"/>
        <v>1799136.7922982255</v>
      </c>
      <c r="J6" s="438">
        <f t="shared" si="1"/>
        <v>-31286319.8008225</v>
      </c>
    </row>
    <row r="7" spans="1:10" x14ac:dyDescent="0.25">
      <c r="A7" s="131"/>
      <c r="B7" s="133">
        <f t="shared" si="0"/>
        <v>7</v>
      </c>
      <c r="C7" s="137" t="s">
        <v>105</v>
      </c>
      <c r="D7" s="136"/>
      <c r="E7" s="135">
        <f t="shared" ref="E7:J7" si="2">-E5-E6</f>
        <v>-198289826.5867832</v>
      </c>
      <c r="F7" s="135">
        <f t="shared" si="2"/>
        <v>28015112.580379017</v>
      </c>
      <c r="G7" s="135">
        <f t="shared" si="2"/>
        <v>42502087.605596974</v>
      </c>
      <c r="H7" s="135">
        <f t="shared" si="2"/>
        <v>3308289.6933530523</v>
      </c>
      <c r="I7" s="135">
        <f t="shared" si="2"/>
        <v>6768181.2662647534</v>
      </c>
      <c r="J7" s="437">
        <f t="shared" si="2"/>
        <v>-117696155.44118941</v>
      </c>
    </row>
    <row r="8" spans="1:10" x14ac:dyDescent="0.25">
      <c r="A8" s="131"/>
      <c r="B8" s="133">
        <f t="shared" si="0"/>
        <v>8</v>
      </c>
      <c r="C8" s="131" t="s">
        <v>104</v>
      </c>
      <c r="D8" s="131"/>
      <c r="E8" s="436">
        <f>'New Conv Fctr'!$E$19</f>
        <v>0.75222100000000003</v>
      </c>
      <c r="F8" s="436">
        <f>'New Conv Fctr'!$E$19</f>
        <v>0.75222100000000003</v>
      </c>
      <c r="G8" s="541">
        <f>'New Conv Fctr'!$E$19</f>
        <v>0.75222100000000003</v>
      </c>
      <c r="H8" s="436">
        <f>'New Conv Fctr'!$E$19</f>
        <v>0.75222100000000003</v>
      </c>
      <c r="I8" s="436">
        <f>'New Conv Fctr'!$E$19</f>
        <v>0.75222100000000003</v>
      </c>
      <c r="J8" s="435">
        <f>'New Conv Fctr'!$E$19</f>
        <v>0.75222100000000003</v>
      </c>
    </row>
    <row r="9" spans="1:10" ht="15.75" thickBot="1" x14ac:dyDescent="0.3">
      <c r="A9" s="131"/>
      <c r="B9" s="133">
        <f t="shared" si="0"/>
        <v>9</v>
      </c>
      <c r="C9" s="131" t="s">
        <v>103</v>
      </c>
      <c r="D9" s="131"/>
      <c r="E9" s="132">
        <f t="shared" ref="E9:J9" si="3">-E7/E8</f>
        <v>263605810.77473667</v>
      </c>
      <c r="F9" s="132">
        <f t="shared" si="3"/>
        <v>-37243193.928883955</v>
      </c>
      <c r="G9" s="132">
        <f t="shared" si="3"/>
        <v>-56502128.504252039</v>
      </c>
      <c r="H9" s="132">
        <f t="shared" si="3"/>
        <v>-4398028.8949032957</v>
      </c>
      <c r="I9" s="132">
        <f t="shared" si="3"/>
        <v>-8997596.8050144222</v>
      </c>
      <c r="J9" s="434">
        <f t="shared" si="3"/>
        <v>156464862.64168298</v>
      </c>
    </row>
    <row r="10" spans="1:10" ht="15.75" thickTop="1" x14ac:dyDescent="0.25">
      <c r="A10" s="131"/>
      <c r="B10" s="131"/>
      <c r="C10" s="131"/>
      <c r="D10" s="147" t="s">
        <v>112</v>
      </c>
      <c r="E10" s="146">
        <f>SUM('2025 Detail (R)'!C34:N34)-E5</f>
        <v>0</v>
      </c>
      <c r="F10" s="146">
        <f>'2023 Price&amp;Volume Change (R)'!L8-F5</f>
        <v>5.9604644775390625E-8</v>
      </c>
      <c r="G10" s="146">
        <f>'2024 Price&amp;Volume Change (R) '!L8-G5</f>
        <v>0</v>
      </c>
      <c r="H10" s="146"/>
      <c r="I10" s="146"/>
      <c r="J10" s="440"/>
    </row>
    <row r="11" spans="1:10" ht="15.75" x14ac:dyDescent="0.25">
      <c r="A11" s="131"/>
      <c r="D11" s="143"/>
      <c r="E11" s="521"/>
      <c r="J11" s="440"/>
    </row>
    <row r="12" spans="1:10" ht="87" customHeight="1" x14ac:dyDescent="0.25">
      <c r="A12" s="131"/>
      <c r="B12" s="133">
        <f t="shared" ref="B12:B17" si="4">+ROW()</f>
        <v>12</v>
      </c>
      <c r="C12" s="441" t="s">
        <v>412</v>
      </c>
      <c r="D12" s="131"/>
      <c r="E12" s="443" t="str">
        <f>E4</f>
        <v>2025 CCA Obligation</v>
      </c>
      <c r="F12" s="443" t="str">
        <f t="shared" ref="F12:H12" si="5">F4</f>
        <v>2023 Cost/Credit True-Up</v>
      </c>
      <c r="G12" s="443" t="str">
        <f t="shared" si="5"/>
        <v>2024 Cost/Credit True-Up</v>
      </c>
      <c r="H12" s="443" t="str">
        <f t="shared" si="5"/>
        <v>2023-2024 Interest</v>
      </c>
      <c r="I12" s="443" t="s">
        <v>507</v>
      </c>
      <c r="J12" s="439" t="s">
        <v>411</v>
      </c>
    </row>
    <row r="13" spans="1:10" x14ac:dyDescent="0.25">
      <c r="A13" s="131"/>
      <c r="B13" s="133">
        <f t="shared" si="4"/>
        <v>13</v>
      </c>
      <c r="C13" s="131" t="s">
        <v>410</v>
      </c>
      <c r="D13" s="131"/>
      <c r="E13" s="524">
        <f>'2025 Detail (R)'!O42</f>
        <v>-181031902.70333335</v>
      </c>
      <c r="F13" s="524">
        <f>'2023 True-up'!C19</f>
        <v>-2261707.8993262351</v>
      </c>
      <c r="G13" s="524">
        <f>'2024 True-up'!C18</f>
        <v>49199025.146624967</v>
      </c>
      <c r="H13" s="524">
        <f>'Interest on proceed sales (R)'!P25</f>
        <v>-1175141.8086551209</v>
      </c>
      <c r="I13" s="524">
        <f>'Revenue True-up'!C16</f>
        <v>-1943379.4158692444</v>
      </c>
      <c r="J13" s="525">
        <f>SUM(E13:I13)</f>
        <v>-137213106.68055898</v>
      </c>
    </row>
    <row r="14" spans="1:10" x14ac:dyDescent="0.25">
      <c r="A14" s="131"/>
      <c r="B14" s="133">
        <f t="shared" si="4"/>
        <v>14</v>
      </c>
      <c r="C14" s="137" t="s">
        <v>106</v>
      </c>
      <c r="D14" s="139">
        <f>D6</f>
        <v>0.21</v>
      </c>
      <c r="E14" s="138">
        <f t="shared" ref="E14:J14" si="6">-(E13)*$D14</f>
        <v>38016699.567699999</v>
      </c>
      <c r="F14" s="138">
        <f t="shared" si="6"/>
        <v>474958.65885850933</v>
      </c>
      <c r="G14" s="138">
        <f t="shared" si="6"/>
        <v>-10331795.280791244</v>
      </c>
      <c r="H14" s="138">
        <f t="shared" si="6"/>
        <v>246779.77981757539</v>
      </c>
      <c r="I14" s="138">
        <f t="shared" si="6"/>
        <v>408109.67733254132</v>
      </c>
      <c r="J14" s="438">
        <f t="shared" si="6"/>
        <v>28814752.402917385</v>
      </c>
    </row>
    <row r="15" spans="1:10" x14ac:dyDescent="0.25">
      <c r="A15" s="131"/>
      <c r="B15" s="133">
        <f t="shared" si="4"/>
        <v>15</v>
      </c>
      <c r="C15" s="137" t="s">
        <v>105</v>
      </c>
      <c r="D15" s="136"/>
      <c r="E15" s="135">
        <f t="shared" ref="E15:J15" si="7">-E13-E14</f>
        <v>143015203.13563335</v>
      </c>
      <c r="F15" s="135">
        <f t="shared" si="7"/>
        <v>1786749.2404677258</v>
      </c>
      <c r="G15" s="135">
        <f t="shared" si="7"/>
        <v>-38867229.865833722</v>
      </c>
      <c r="H15" s="135">
        <f t="shared" si="7"/>
        <v>928362.02883754554</v>
      </c>
      <c r="I15" s="135">
        <f t="shared" si="7"/>
        <v>1535269.7385367029</v>
      </c>
      <c r="J15" s="437">
        <f t="shared" si="7"/>
        <v>108398354.27764159</v>
      </c>
    </row>
    <row r="16" spans="1:10" x14ac:dyDescent="0.25">
      <c r="A16" s="131"/>
      <c r="B16" s="133">
        <f t="shared" si="4"/>
        <v>16</v>
      </c>
      <c r="C16" s="131" t="s">
        <v>104</v>
      </c>
      <c r="D16" s="131"/>
      <c r="E16" s="436">
        <f>E8</f>
        <v>0.75222100000000003</v>
      </c>
      <c r="F16" s="436">
        <f>F8</f>
        <v>0.75222100000000003</v>
      </c>
      <c r="G16" s="436">
        <f>G8</f>
        <v>0.75222100000000003</v>
      </c>
      <c r="H16" s="436">
        <f>H8</f>
        <v>0.75222100000000003</v>
      </c>
      <c r="I16" s="436">
        <f>I8</f>
        <v>0.75222100000000003</v>
      </c>
      <c r="J16" s="435">
        <f>'New Conv Fctr'!$E$19</f>
        <v>0.75222100000000003</v>
      </c>
    </row>
    <row r="17" spans="1:10" ht="15.75" thickBot="1" x14ac:dyDescent="0.3">
      <c r="A17" s="131"/>
      <c r="B17" s="133">
        <f t="shared" si="4"/>
        <v>17</v>
      </c>
      <c r="C17" s="131" t="s">
        <v>103</v>
      </c>
      <c r="D17" s="131"/>
      <c r="E17" s="132">
        <f t="shared" ref="E17:J17" si="8">-E15/E16</f>
        <v>-190123917.22064838</v>
      </c>
      <c r="F17" s="132">
        <f t="shared" si="8"/>
        <v>-2375298.2706780662</v>
      </c>
      <c r="G17" s="132">
        <f t="shared" si="8"/>
        <v>51669961.176082186</v>
      </c>
      <c r="H17" s="132">
        <f t="shared" si="8"/>
        <v>-1234161.2755261359</v>
      </c>
      <c r="I17" s="132">
        <f t="shared" si="8"/>
        <v>-2040982.2891632949</v>
      </c>
      <c r="J17" s="434">
        <f t="shared" si="8"/>
        <v>-144104397.87993369</v>
      </c>
    </row>
    <row r="18" spans="1:10" ht="15.75" thickTop="1" x14ac:dyDescent="0.25">
      <c r="A18" s="131"/>
      <c r="B18" s="131"/>
      <c r="C18" s="131"/>
      <c r="D18" s="147" t="s">
        <v>112</v>
      </c>
      <c r="E18" s="146">
        <f>SUM('2025 Detail (R)'!E40:N40)+'2025 Detail (R)'!O41-E13</f>
        <v>188698569.37</v>
      </c>
      <c r="F18" s="146">
        <f>'2023 Price&amp;Volume Change (R)'!L13+F13</f>
        <v>2.9802322387695313E-8</v>
      </c>
      <c r="G18" s="146">
        <f>'2024 Price&amp;Volume Change (R) '!L13+G13</f>
        <v>0</v>
      </c>
      <c r="H18" s="146"/>
      <c r="I18" s="146"/>
      <c r="J18" s="440"/>
    </row>
    <row r="19" spans="1:10" ht="15.75" x14ac:dyDescent="0.25">
      <c r="A19" s="131"/>
      <c r="D19" s="143"/>
      <c r="E19" s="142"/>
      <c r="J19" s="440"/>
    </row>
    <row r="20" spans="1:10" ht="43.5" x14ac:dyDescent="0.25">
      <c r="A20" s="131"/>
      <c r="B20" s="133">
        <f t="shared" ref="B20:B25" si="9">+ROW()</f>
        <v>20</v>
      </c>
      <c r="C20" s="441" t="s">
        <v>409</v>
      </c>
      <c r="D20" s="131"/>
      <c r="E20" s="443" t="str">
        <f>E12</f>
        <v>2025 CCA Obligation</v>
      </c>
      <c r="F20" s="443" t="str">
        <f>F12</f>
        <v>2023 Cost/Credit True-Up</v>
      </c>
      <c r="G20" s="443" t="str">
        <f>G12</f>
        <v>2024 Cost/Credit True-Up</v>
      </c>
      <c r="H20" s="443" t="str">
        <f>H12</f>
        <v>2023-2024 Interest</v>
      </c>
      <c r="I20" s="443" t="s">
        <v>505</v>
      </c>
      <c r="J20" s="439" t="s">
        <v>408</v>
      </c>
    </row>
    <row r="21" spans="1:10" x14ac:dyDescent="0.25">
      <c r="A21" s="131"/>
      <c r="B21" s="133">
        <f t="shared" si="9"/>
        <v>21</v>
      </c>
      <c r="C21" s="131" t="s">
        <v>418</v>
      </c>
      <c r="D21" s="131"/>
      <c r="E21" s="524">
        <f t="shared" ref="E21:J21" si="10">+E5+E13</f>
        <v>69967877.786265641</v>
      </c>
      <c r="F21" s="524">
        <f t="shared" si="10"/>
        <v>-37723875.722590812</v>
      </c>
      <c r="G21" s="524">
        <f t="shared" si="10"/>
        <v>-4601085.7465357631</v>
      </c>
      <c r="H21" s="524">
        <f t="shared" si="10"/>
        <v>-5362850.2812539209</v>
      </c>
      <c r="I21" s="524">
        <f t="shared" si="10"/>
        <v>-10510697.474432223</v>
      </c>
      <c r="J21" s="525">
        <f t="shared" si="10"/>
        <v>11769368.561452925</v>
      </c>
    </row>
    <row r="22" spans="1:10" x14ac:dyDescent="0.25">
      <c r="A22" s="131"/>
      <c r="B22" s="133">
        <f t="shared" si="9"/>
        <v>22</v>
      </c>
      <c r="C22" s="137" t="s">
        <v>106</v>
      </c>
      <c r="D22" s="139">
        <f>D14</f>
        <v>0.21</v>
      </c>
      <c r="E22" s="138">
        <f t="shared" ref="E22:J22" si="11">-(E21)*$D22</f>
        <v>-14693254.335115785</v>
      </c>
      <c r="F22" s="138">
        <f t="shared" si="11"/>
        <v>7922013.9017440705</v>
      </c>
      <c r="G22" s="138">
        <f t="shared" si="11"/>
        <v>966228.00677251024</v>
      </c>
      <c r="H22" s="138">
        <f t="shared" si="11"/>
        <v>1126198.5590633233</v>
      </c>
      <c r="I22" s="138">
        <f t="shared" ref="I22" si="12">-(I21)*$D22</f>
        <v>2207246.4696307667</v>
      </c>
      <c r="J22" s="438">
        <f t="shared" si="11"/>
        <v>-2471567.3979051141</v>
      </c>
    </row>
    <row r="23" spans="1:10" x14ac:dyDescent="0.25">
      <c r="A23" s="131"/>
      <c r="B23" s="133">
        <f t="shared" si="9"/>
        <v>23</v>
      </c>
      <c r="C23" s="137" t="s">
        <v>105</v>
      </c>
      <c r="D23" s="136"/>
      <c r="E23" s="135">
        <f t="shared" ref="E23:J23" si="13">-E21-E22</f>
        <v>-55274623.451149859</v>
      </c>
      <c r="F23" s="135">
        <f t="shared" si="13"/>
        <v>29801861.82084674</v>
      </c>
      <c r="G23" s="135">
        <f t="shared" si="13"/>
        <v>3634857.7397632529</v>
      </c>
      <c r="H23" s="135">
        <f t="shared" si="13"/>
        <v>4236651.722190598</v>
      </c>
      <c r="I23" s="135">
        <f t="shared" ref="I23" si="14">-I21-I22</f>
        <v>8303451.0048014559</v>
      </c>
      <c r="J23" s="437">
        <f t="shared" si="13"/>
        <v>-9297801.1635478102</v>
      </c>
    </row>
    <row r="24" spans="1:10" x14ac:dyDescent="0.25">
      <c r="A24" s="131"/>
      <c r="B24" s="133">
        <f t="shared" si="9"/>
        <v>24</v>
      </c>
      <c r="C24" s="131" t="s">
        <v>104</v>
      </c>
      <c r="D24" s="131"/>
      <c r="E24" s="436">
        <f t="shared" ref="E24:J24" si="15">E16</f>
        <v>0.75222100000000003</v>
      </c>
      <c r="F24" s="436">
        <f t="shared" si="15"/>
        <v>0.75222100000000003</v>
      </c>
      <c r="G24" s="436">
        <f t="shared" si="15"/>
        <v>0.75222100000000003</v>
      </c>
      <c r="H24" s="436">
        <f t="shared" si="15"/>
        <v>0.75222100000000003</v>
      </c>
      <c r="I24" s="436">
        <f t="shared" si="15"/>
        <v>0.75222100000000003</v>
      </c>
      <c r="J24" s="435">
        <f t="shared" si="15"/>
        <v>0.75222100000000003</v>
      </c>
    </row>
    <row r="25" spans="1:10" ht="15.75" thickBot="1" x14ac:dyDescent="0.3">
      <c r="A25" s="131"/>
      <c r="B25" s="133">
        <f t="shared" si="9"/>
        <v>25</v>
      </c>
      <c r="C25" s="131" t="s">
        <v>513</v>
      </c>
      <c r="D25" s="131"/>
      <c r="E25" s="445">
        <f t="shared" ref="E25:J25" si="16">-E23/E24</f>
        <v>73481893.554088295</v>
      </c>
      <c r="F25" s="445">
        <f t="shared" si="16"/>
        <v>-39618492.199562013</v>
      </c>
      <c r="G25" s="445">
        <f t="shared" si="16"/>
        <v>-4832167.3281698497</v>
      </c>
      <c r="H25" s="445">
        <f t="shared" si="16"/>
        <v>-5632190.1704294318</v>
      </c>
      <c r="I25" s="445">
        <f t="shared" ref="I25" si="17">-I23/I24</f>
        <v>-11038579.094177715</v>
      </c>
      <c r="J25" s="446">
        <f t="shared" si="16"/>
        <v>12360464.761749286</v>
      </c>
    </row>
    <row r="26" spans="1:10" ht="15.75" thickTop="1" x14ac:dyDescent="0.25">
      <c r="D26" s="147" t="s">
        <v>112</v>
      </c>
      <c r="E26" s="146">
        <f t="shared" ref="E26:J26" si="18">E9+E17-E25</f>
        <v>0</v>
      </c>
      <c r="F26" s="146">
        <f t="shared" si="18"/>
        <v>0</v>
      </c>
      <c r="G26" s="146">
        <f t="shared" si="18"/>
        <v>0</v>
      </c>
      <c r="H26" s="146">
        <f t="shared" si="18"/>
        <v>0</v>
      </c>
      <c r="I26" s="146">
        <f t="shared" si="18"/>
        <v>0</v>
      </c>
      <c r="J26" s="146">
        <f t="shared" si="18"/>
        <v>0</v>
      </c>
    </row>
    <row r="27" spans="1:10" x14ac:dyDescent="0.25">
      <c r="D27" s="147"/>
      <c r="E27" s="146"/>
      <c r="F27" s="146"/>
      <c r="G27" s="146"/>
      <c r="H27" s="146"/>
      <c r="I27" s="146"/>
      <c r="J27" s="146"/>
    </row>
    <row r="28" spans="1:10" x14ac:dyDescent="0.25">
      <c r="C28" t="s">
        <v>508</v>
      </c>
    </row>
    <row r="29" spans="1:10" x14ac:dyDescent="0.25">
      <c r="C29" s="576" t="s">
        <v>506</v>
      </c>
    </row>
    <row r="30" spans="1:10" ht="15.75" thickBot="1" x14ac:dyDescent="0.3"/>
    <row r="31" spans="1:10" ht="15.75" x14ac:dyDescent="0.25">
      <c r="B31" s="527">
        <f t="shared" ref="B31:B54" si="19">+ROW()</f>
        <v>31</v>
      </c>
      <c r="C31" s="528" t="s">
        <v>509</v>
      </c>
      <c r="D31" s="529"/>
      <c r="E31" s="530"/>
      <c r="F31" s="529"/>
      <c r="G31" s="534"/>
      <c r="H31" s="534"/>
      <c r="I31" s="534"/>
      <c r="J31" s="531"/>
    </row>
    <row r="32" spans="1:10" x14ac:dyDescent="0.25">
      <c r="B32" s="133">
        <f t="shared" si="19"/>
        <v>32</v>
      </c>
      <c r="C32" t="s">
        <v>510</v>
      </c>
      <c r="J32" s="578">
        <f>J25</f>
        <v>12360464.761749286</v>
      </c>
    </row>
    <row r="33" spans="2:10" x14ac:dyDescent="0.25">
      <c r="B33" s="133">
        <f t="shared" si="19"/>
        <v>33</v>
      </c>
      <c r="C33" t="s">
        <v>511</v>
      </c>
      <c r="J33" s="574">
        <f>'[12]CCA NV Cred True Up'!$M$24</f>
        <v>-14370173.880434316</v>
      </c>
    </row>
    <row r="34" spans="2:10" ht="15.75" thickBot="1" x14ac:dyDescent="0.3">
      <c r="B34" s="133">
        <f t="shared" si="19"/>
        <v>34</v>
      </c>
      <c r="C34" t="s">
        <v>512</v>
      </c>
      <c r="J34" s="581">
        <f>SUM(J32:J33)</f>
        <v>-2009709.1186850294</v>
      </c>
    </row>
    <row r="35" spans="2:10" ht="15.75" thickTop="1" x14ac:dyDescent="0.25">
      <c r="B35" s="133">
        <f t="shared" si="19"/>
        <v>35</v>
      </c>
    </row>
    <row r="36" spans="2:10" ht="15.75" x14ac:dyDescent="0.25">
      <c r="B36" s="579">
        <f t="shared" si="19"/>
        <v>36</v>
      </c>
      <c r="C36" s="577" t="s">
        <v>465</v>
      </c>
      <c r="D36" s="76"/>
      <c r="E36" s="107"/>
      <c r="F36" s="76"/>
      <c r="G36" s="580"/>
      <c r="H36" s="580"/>
      <c r="I36" s="580"/>
      <c r="J36" s="526"/>
    </row>
    <row r="37" spans="2:10" x14ac:dyDescent="0.25">
      <c r="B37" s="133">
        <f t="shared" si="19"/>
        <v>37</v>
      </c>
      <c r="C37" s="137" t="s">
        <v>466</v>
      </c>
      <c r="E37" s="35"/>
      <c r="J37" s="526">
        <f>'2024 Rev Req'!E36</f>
        <v>58987219.511456713</v>
      </c>
    </row>
    <row r="38" spans="2:10" x14ac:dyDescent="0.25">
      <c r="B38" s="133">
        <f t="shared" si="19"/>
        <v>38</v>
      </c>
      <c r="C38" s="137" t="s">
        <v>599</v>
      </c>
      <c r="E38" s="35"/>
      <c r="J38" s="572">
        <f>E9-'2024 Rev Req'!E14</f>
        <v>39539110.20384714</v>
      </c>
    </row>
    <row r="39" spans="2:10" x14ac:dyDescent="0.25">
      <c r="B39" s="133">
        <f t="shared" si="19"/>
        <v>39</v>
      </c>
      <c r="C39" s="137" t="s">
        <v>600</v>
      </c>
      <c r="E39" s="35"/>
      <c r="J39" s="573">
        <f>E17-'2024 Rev Req'!E25</f>
        <v>-25044436.161215544</v>
      </c>
    </row>
    <row r="40" spans="2:10" x14ac:dyDescent="0.25">
      <c r="B40" s="133">
        <f t="shared" si="19"/>
        <v>40</v>
      </c>
      <c r="C40" s="137" t="s">
        <v>486</v>
      </c>
      <c r="E40" s="35"/>
      <c r="J40" s="572">
        <f>SUM(J38:J39)</f>
        <v>14494674.042631596</v>
      </c>
    </row>
    <row r="41" spans="2:10" x14ac:dyDescent="0.25">
      <c r="B41" s="133">
        <f t="shared" si="19"/>
        <v>41</v>
      </c>
      <c r="C41" s="137" t="s">
        <v>468</v>
      </c>
      <c r="J41" s="574"/>
    </row>
    <row r="42" spans="2:10" x14ac:dyDescent="0.25">
      <c r="B42" s="133">
        <f t="shared" si="19"/>
        <v>42</v>
      </c>
      <c r="C42" s="533" t="s">
        <v>518</v>
      </c>
      <c r="J42" s="574">
        <f>SUM(J43:J46)</f>
        <v>-37956885.247892223</v>
      </c>
    </row>
    <row r="43" spans="2:10" outlineLevel="1" x14ac:dyDescent="0.25">
      <c r="B43" s="133">
        <f t="shared" si="19"/>
        <v>43</v>
      </c>
      <c r="C43" s="587" t="s">
        <v>479</v>
      </c>
      <c r="J43" s="574">
        <f>'True-up Summary (R)'!O28/'New Conv Fctr'!E17</f>
        <v>-7589148.2540294472</v>
      </c>
    </row>
    <row r="44" spans="2:10" outlineLevel="1" x14ac:dyDescent="0.25">
      <c r="B44" s="133">
        <f t="shared" si="19"/>
        <v>44</v>
      </c>
      <c r="C44" s="587" t="s">
        <v>480</v>
      </c>
      <c r="J44" s="574">
        <f>'True-up Summary (R)'!N28/'New Conv Fctr'!E17+J59</f>
        <v>-86145509.209057316</v>
      </c>
    </row>
    <row r="45" spans="2:10" outlineLevel="1" x14ac:dyDescent="0.25">
      <c r="B45" s="133">
        <f t="shared" si="19"/>
        <v>45</v>
      </c>
      <c r="C45" s="587" t="s">
        <v>481</v>
      </c>
      <c r="J45" s="574">
        <f>'True-up Summary (R)'!O29/'New Conv Fctr'!E17</f>
        <v>-10328228.942172782</v>
      </c>
    </row>
    <row r="46" spans="2:10" outlineLevel="1" x14ac:dyDescent="0.25">
      <c r="B46" s="133">
        <f t="shared" si="19"/>
        <v>46</v>
      </c>
      <c r="C46" s="587" t="s">
        <v>482</v>
      </c>
      <c r="J46" s="574">
        <f>'True-up Summary (R)'!N29/'New Conv Fctr'!E17</f>
        <v>66106001.157367326</v>
      </c>
    </row>
    <row r="47" spans="2:10" x14ac:dyDescent="0.25">
      <c r="B47" s="133">
        <f t="shared" si="19"/>
        <v>47</v>
      </c>
      <c r="C47" s="533" t="s">
        <v>483</v>
      </c>
      <c r="J47" s="574">
        <f>'True-up Summary (R)'!M32/'New Conv Fctr'!E17</f>
        <v>-6496851.9845594699</v>
      </c>
    </row>
    <row r="48" spans="2:10" x14ac:dyDescent="0.25">
      <c r="B48" s="133">
        <f t="shared" si="19"/>
        <v>48</v>
      </c>
      <c r="C48" s="533" t="s">
        <v>485</v>
      </c>
      <c r="J48" s="574">
        <f>H25</f>
        <v>-5632190.1704294318</v>
      </c>
    </row>
    <row r="49" spans="2:10" x14ac:dyDescent="0.25">
      <c r="B49" s="133">
        <f t="shared" si="19"/>
        <v>49</v>
      </c>
      <c r="C49" s="533" t="s">
        <v>519</v>
      </c>
      <c r="J49" s="574">
        <f>SUM(J50:J51)</f>
        <v>-25405675.678369127</v>
      </c>
    </row>
    <row r="50" spans="2:10" outlineLevel="1" x14ac:dyDescent="0.25">
      <c r="B50" s="133">
        <f t="shared" si="19"/>
        <v>50</v>
      </c>
      <c r="C50" s="587" t="s">
        <v>469</v>
      </c>
      <c r="J50" s="574">
        <f>('Revenue True-up'!C20)/'New Conv Fctr'!E17</f>
        <v>-11035501.797934812</v>
      </c>
    </row>
    <row r="51" spans="2:10" outlineLevel="1" x14ac:dyDescent="0.25">
      <c r="B51" s="133">
        <f t="shared" si="19"/>
        <v>51</v>
      </c>
      <c r="C51" s="587" t="s">
        <v>514</v>
      </c>
      <c r="J51" s="574">
        <f>J33</f>
        <v>-14370173.880434316</v>
      </c>
    </row>
    <row r="52" spans="2:10" x14ac:dyDescent="0.25">
      <c r="B52" s="133">
        <f t="shared" si="19"/>
        <v>52</v>
      </c>
      <c r="C52" s="533" t="s">
        <v>487</v>
      </c>
      <c r="J52" s="575">
        <f>J42+J47+J48+J49</f>
        <v>-75491603.08125025</v>
      </c>
    </row>
    <row r="53" spans="2:10" x14ac:dyDescent="0.25">
      <c r="B53" s="133">
        <f t="shared" si="19"/>
        <v>53</v>
      </c>
      <c r="C53" s="137" t="s">
        <v>464</v>
      </c>
      <c r="J53" s="575">
        <f>J52+J40</f>
        <v>-60996929.038618654</v>
      </c>
    </row>
    <row r="54" spans="2:10" ht="15.75" thickBot="1" x14ac:dyDescent="0.3">
      <c r="B54" s="133">
        <f t="shared" si="19"/>
        <v>54</v>
      </c>
      <c r="C54" s="137" t="s">
        <v>467</v>
      </c>
      <c r="J54" s="532">
        <f>J37+J53</f>
        <v>-2009709.5271619409</v>
      </c>
    </row>
    <row r="55" spans="2:10" ht="15.75" thickTop="1" x14ac:dyDescent="0.25">
      <c r="B55" s="133"/>
      <c r="J55" s="146"/>
    </row>
    <row r="56" spans="2:10" x14ac:dyDescent="0.25">
      <c r="B56" s="133"/>
    </row>
    <row r="58" spans="2:10" x14ac:dyDescent="0.25">
      <c r="H58" s="542" t="s">
        <v>517</v>
      </c>
      <c r="J58" s="543">
        <f>J54-J34</f>
        <v>-0.40847691148519516</v>
      </c>
    </row>
    <row r="59" spans="2:10" x14ac:dyDescent="0.25">
      <c r="H59" s="542" t="s">
        <v>488</v>
      </c>
      <c r="I59" s="542"/>
      <c r="J59" s="543">
        <v>933131</v>
      </c>
    </row>
  </sheetData>
  <pageMargins left="0.7" right="0.7" top="0.75" bottom="0.75" header="0.3" footer="0.3"/>
  <pageSetup orientation="portrait" r:id="rId1"/>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13" workbookViewId="0">
      <selection activeCell="E38" sqref="E38"/>
    </sheetView>
  </sheetViews>
  <sheetFormatPr defaultColWidth="8.7109375" defaultRowHeight="12.75" x14ac:dyDescent="0.25"/>
  <cols>
    <col min="1" max="1" width="10" style="471" bestFit="1" customWidth="1"/>
    <col min="2" max="2" width="14" style="471" bestFit="1" customWidth="1"/>
    <col min="3" max="3" width="10" style="471" bestFit="1" customWidth="1"/>
    <col min="4" max="4" width="21" style="471" bestFit="1" customWidth="1"/>
    <col min="5" max="5" width="17" style="471" bestFit="1" customWidth="1"/>
    <col min="6" max="6" width="22" style="471" bestFit="1" customWidth="1"/>
    <col min="7" max="7" width="28" style="471" bestFit="1" customWidth="1"/>
    <col min="8" max="8" width="35" style="471" bestFit="1" customWidth="1"/>
    <col min="9" max="9" width="8" style="471" bestFit="1" customWidth="1"/>
    <col min="10" max="11" width="11" style="471" bestFit="1" customWidth="1"/>
    <col min="12" max="12" width="6" style="471" bestFit="1" customWidth="1"/>
    <col min="13" max="13" width="23" style="471" bestFit="1" customWidth="1"/>
    <col min="14" max="14" width="6" style="471" bestFit="1" customWidth="1"/>
    <col min="15" max="15" width="19" style="471" bestFit="1" customWidth="1"/>
    <col min="16" max="16" width="14" style="471" bestFit="1" customWidth="1"/>
    <col min="17" max="16384" width="8.7109375" style="471"/>
  </cols>
  <sheetData>
    <row r="1" spans="1:16" ht="38.25" x14ac:dyDescent="0.25">
      <c r="A1" s="477" t="s">
        <v>190</v>
      </c>
      <c r="B1" s="477" t="s">
        <v>189</v>
      </c>
      <c r="C1" s="478" t="s">
        <v>188</v>
      </c>
      <c r="D1" s="477" t="s">
        <v>187</v>
      </c>
      <c r="E1" s="477" t="s">
        <v>186</v>
      </c>
      <c r="F1" s="477" t="s">
        <v>185</v>
      </c>
      <c r="G1" s="477" t="s">
        <v>184</v>
      </c>
      <c r="H1" s="477" t="s">
        <v>183</v>
      </c>
      <c r="I1" s="477" t="s">
        <v>182</v>
      </c>
      <c r="J1" s="478" t="s">
        <v>181</v>
      </c>
      <c r="K1" s="478" t="s">
        <v>180</v>
      </c>
      <c r="L1" s="478" t="s">
        <v>179</v>
      </c>
      <c r="M1" s="477" t="s">
        <v>178</v>
      </c>
      <c r="N1" s="477" t="s">
        <v>177</v>
      </c>
      <c r="O1" s="477" t="s">
        <v>176</v>
      </c>
      <c r="P1" s="477" t="s">
        <v>175</v>
      </c>
    </row>
    <row r="2" spans="1:16" x14ac:dyDescent="0.25">
      <c r="A2" s="471" t="s">
        <v>162</v>
      </c>
      <c r="B2" s="471" t="s">
        <v>161</v>
      </c>
      <c r="C2" s="471" t="s">
        <v>164</v>
      </c>
      <c r="D2" s="471" t="s">
        <v>149</v>
      </c>
      <c r="E2" s="476">
        <v>5182489.03</v>
      </c>
      <c r="F2" s="471" t="s">
        <v>159</v>
      </c>
      <c r="G2" s="471" t="s">
        <v>163</v>
      </c>
      <c r="H2" s="471" t="s">
        <v>157</v>
      </c>
      <c r="I2" s="471" t="s">
        <v>174</v>
      </c>
      <c r="J2" s="471" t="s">
        <v>155</v>
      </c>
      <c r="K2" s="471" t="s">
        <v>154</v>
      </c>
      <c r="L2" s="471" t="s">
        <v>153</v>
      </c>
      <c r="M2" s="471" t="s">
        <v>152</v>
      </c>
      <c r="N2" s="471" t="s">
        <v>151</v>
      </c>
      <c r="O2" s="471" t="s">
        <v>150</v>
      </c>
      <c r="P2" s="475">
        <v>45230</v>
      </c>
    </row>
    <row r="3" spans="1:16" x14ac:dyDescent="0.25">
      <c r="A3" s="471" t="s">
        <v>162</v>
      </c>
      <c r="B3" s="471" t="s">
        <v>161</v>
      </c>
      <c r="C3" s="471" t="s">
        <v>160</v>
      </c>
      <c r="D3" s="471" t="s">
        <v>149</v>
      </c>
      <c r="E3" s="476">
        <v>1098331.8999999999</v>
      </c>
      <c r="F3" s="471" t="s">
        <v>159</v>
      </c>
      <c r="G3" s="471" t="s">
        <v>158</v>
      </c>
      <c r="H3" s="471" t="s">
        <v>157</v>
      </c>
      <c r="I3" s="471" t="s">
        <v>174</v>
      </c>
      <c r="J3" s="471" t="s">
        <v>155</v>
      </c>
      <c r="K3" s="471" t="s">
        <v>154</v>
      </c>
      <c r="L3" s="471" t="s">
        <v>153</v>
      </c>
      <c r="M3" s="471" t="s">
        <v>152</v>
      </c>
      <c r="N3" s="471" t="s">
        <v>151</v>
      </c>
      <c r="O3" s="471" t="s">
        <v>150</v>
      </c>
      <c r="P3" s="475">
        <v>45230</v>
      </c>
    </row>
    <row r="4" spans="1:16" x14ac:dyDescent="0.25">
      <c r="A4" s="471" t="s">
        <v>162</v>
      </c>
      <c r="B4" s="471" t="s">
        <v>161</v>
      </c>
      <c r="C4" s="471" t="s">
        <v>160</v>
      </c>
      <c r="D4" s="471" t="s">
        <v>149</v>
      </c>
      <c r="E4" s="476">
        <v>-1098331.8999999999</v>
      </c>
      <c r="F4" s="471" t="s">
        <v>159</v>
      </c>
      <c r="G4" s="471" t="s">
        <v>158</v>
      </c>
      <c r="H4" s="471" t="s">
        <v>157</v>
      </c>
      <c r="I4" s="471" t="s">
        <v>173</v>
      </c>
      <c r="J4" s="471" t="s">
        <v>155</v>
      </c>
      <c r="K4" s="471" t="s">
        <v>154</v>
      </c>
      <c r="L4" s="471" t="s">
        <v>153</v>
      </c>
      <c r="M4" s="471" t="s">
        <v>152</v>
      </c>
      <c r="N4" s="471" t="s">
        <v>151</v>
      </c>
      <c r="O4" s="471" t="s">
        <v>150</v>
      </c>
      <c r="P4" s="475">
        <v>45238</v>
      </c>
    </row>
    <row r="5" spans="1:16" x14ac:dyDescent="0.25">
      <c r="A5" s="471" t="s">
        <v>162</v>
      </c>
      <c r="B5" s="471" t="s">
        <v>161</v>
      </c>
      <c r="C5" s="471" t="s">
        <v>160</v>
      </c>
      <c r="D5" s="471" t="s">
        <v>149</v>
      </c>
      <c r="E5" s="476">
        <v>26039733.48</v>
      </c>
      <c r="F5" s="471" t="s">
        <v>159</v>
      </c>
      <c r="G5" s="471" t="s">
        <v>158</v>
      </c>
      <c r="H5" s="471" t="s">
        <v>157</v>
      </c>
      <c r="I5" s="471" t="s">
        <v>173</v>
      </c>
      <c r="J5" s="471" t="s">
        <v>155</v>
      </c>
      <c r="K5" s="471" t="s">
        <v>154</v>
      </c>
      <c r="L5" s="471" t="s">
        <v>153</v>
      </c>
      <c r="M5" s="471" t="s">
        <v>152</v>
      </c>
      <c r="N5" s="471" t="s">
        <v>151</v>
      </c>
      <c r="O5" s="471" t="s">
        <v>150</v>
      </c>
      <c r="P5" s="475">
        <v>45260</v>
      </c>
    </row>
    <row r="6" spans="1:16" x14ac:dyDescent="0.25">
      <c r="A6" s="471" t="s">
        <v>162</v>
      </c>
      <c r="B6" s="471" t="s">
        <v>161</v>
      </c>
      <c r="C6" s="471" t="s">
        <v>160</v>
      </c>
      <c r="D6" s="471" t="s">
        <v>149</v>
      </c>
      <c r="E6" s="476">
        <v>32298351.469999999</v>
      </c>
      <c r="F6" s="471" t="s">
        <v>159</v>
      </c>
      <c r="G6" s="471" t="s">
        <v>158</v>
      </c>
      <c r="H6" s="471" t="s">
        <v>157</v>
      </c>
      <c r="I6" s="471" t="s">
        <v>173</v>
      </c>
      <c r="J6" s="471" t="s">
        <v>155</v>
      </c>
      <c r="K6" s="471" t="s">
        <v>154</v>
      </c>
      <c r="L6" s="471" t="s">
        <v>153</v>
      </c>
      <c r="M6" s="471" t="s">
        <v>152</v>
      </c>
      <c r="N6" s="471" t="s">
        <v>151</v>
      </c>
      <c r="O6" s="471" t="s">
        <v>150</v>
      </c>
      <c r="P6" s="475">
        <v>45260</v>
      </c>
    </row>
    <row r="7" spans="1:16" x14ac:dyDescent="0.25">
      <c r="A7" s="471" t="s">
        <v>162</v>
      </c>
      <c r="B7" s="471" t="s">
        <v>161</v>
      </c>
      <c r="C7" s="471" t="s">
        <v>160</v>
      </c>
      <c r="D7" s="471" t="s">
        <v>149</v>
      </c>
      <c r="E7" s="476">
        <v>-32298351.469999999</v>
      </c>
      <c r="F7" s="471" t="s">
        <v>159</v>
      </c>
      <c r="G7" s="471" t="s">
        <v>158</v>
      </c>
      <c r="H7" s="471" t="s">
        <v>157</v>
      </c>
      <c r="I7" s="471" t="s">
        <v>172</v>
      </c>
      <c r="J7" s="471" t="s">
        <v>155</v>
      </c>
      <c r="K7" s="471" t="s">
        <v>154</v>
      </c>
      <c r="L7" s="471" t="s">
        <v>153</v>
      </c>
      <c r="M7" s="471" t="s">
        <v>152</v>
      </c>
      <c r="N7" s="471" t="s">
        <v>151</v>
      </c>
      <c r="O7" s="471" t="s">
        <v>150</v>
      </c>
      <c r="P7" s="475">
        <v>45268</v>
      </c>
    </row>
    <row r="8" spans="1:16" x14ac:dyDescent="0.25">
      <c r="A8" s="471" t="s">
        <v>162</v>
      </c>
      <c r="B8" s="471" t="s">
        <v>161</v>
      </c>
      <c r="C8" s="471" t="s">
        <v>160</v>
      </c>
      <c r="D8" s="471" t="s">
        <v>149</v>
      </c>
      <c r="E8" s="476">
        <v>29642528.390000001</v>
      </c>
      <c r="F8" s="471" t="s">
        <v>159</v>
      </c>
      <c r="G8" s="471" t="s">
        <v>158</v>
      </c>
      <c r="H8" s="471" t="s">
        <v>157</v>
      </c>
      <c r="I8" s="471" t="s">
        <v>172</v>
      </c>
      <c r="J8" s="471" t="s">
        <v>155</v>
      </c>
      <c r="K8" s="471" t="s">
        <v>154</v>
      </c>
      <c r="L8" s="471" t="s">
        <v>153</v>
      </c>
      <c r="M8" s="471" t="s">
        <v>152</v>
      </c>
      <c r="N8" s="471" t="s">
        <v>151</v>
      </c>
      <c r="O8" s="471" t="s">
        <v>150</v>
      </c>
      <c r="P8" s="475">
        <v>45291</v>
      </c>
    </row>
    <row r="9" spans="1:16" x14ac:dyDescent="0.25">
      <c r="A9" s="471" t="s">
        <v>162</v>
      </c>
      <c r="B9" s="471" t="s">
        <v>161</v>
      </c>
      <c r="C9" s="471" t="s">
        <v>160</v>
      </c>
      <c r="D9" s="471" t="s">
        <v>149</v>
      </c>
      <c r="E9" s="476">
        <v>50789872.049999997</v>
      </c>
      <c r="F9" s="471" t="s">
        <v>159</v>
      </c>
      <c r="G9" s="471" t="s">
        <v>158</v>
      </c>
      <c r="H9" s="471" t="s">
        <v>157</v>
      </c>
      <c r="I9" s="471" t="s">
        <v>172</v>
      </c>
      <c r="J9" s="471" t="s">
        <v>155</v>
      </c>
      <c r="K9" s="471" t="s">
        <v>154</v>
      </c>
      <c r="L9" s="471" t="s">
        <v>153</v>
      </c>
      <c r="M9" s="471" t="s">
        <v>152</v>
      </c>
      <c r="N9" s="471" t="s">
        <v>151</v>
      </c>
      <c r="O9" s="471" t="s">
        <v>150</v>
      </c>
      <c r="P9" s="475">
        <v>45291</v>
      </c>
    </row>
    <row r="10" spans="1:16" x14ac:dyDescent="0.25">
      <c r="A10" s="471" t="s">
        <v>162</v>
      </c>
      <c r="B10" s="471" t="s">
        <v>161</v>
      </c>
      <c r="C10" s="471" t="s">
        <v>160</v>
      </c>
      <c r="D10" s="471" t="s">
        <v>149</v>
      </c>
      <c r="E10" s="476">
        <v>2025365.29</v>
      </c>
      <c r="F10" s="471" t="s">
        <v>159</v>
      </c>
      <c r="G10" s="471" t="s">
        <v>158</v>
      </c>
      <c r="H10" s="471" t="s">
        <v>157</v>
      </c>
      <c r="I10" s="471" t="s">
        <v>172</v>
      </c>
      <c r="J10" s="471" t="s">
        <v>155</v>
      </c>
      <c r="K10" s="471" t="s">
        <v>154</v>
      </c>
      <c r="L10" s="471" t="s">
        <v>153</v>
      </c>
      <c r="M10" s="471" t="s">
        <v>152</v>
      </c>
      <c r="N10" s="471" t="s">
        <v>151</v>
      </c>
      <c r="O10" s="471" t="s">
        <v>150</v>
      </c>
      <c r="P10" s="475">
        <v>45291</v>
      </c>
    </row>
    <row r="11" spans="1:16" x14ac:dyDescent="0.25">
      <c r="A11" s="471" t="s">
        <v>162</v>
      </c>
      <c r="B11" s="471" t="s">
        <v>161</v>
      </c>
      <c r="C11" s="471" t="s">
        <v>160</v>
      </c>
      <c r="D11" s="471" t="s">
        <v>149</v>
      </c>
      <c r="E11" s="476">
        <v>-29642528.390000001</v>
      </c>
      <c r="F11" s="471" t="s">
        <v>159</v>
      </c>
      <c r="G11" s="471" t="s">
        <v>158</v>
      </c>
      <c r="H11" s="471" t="s">
        <v>157</v>
      </c>
      <c r="I11" s="471" t="s">
        <v>171</v>
      </c>
      <c r="J11" s="471" t="s">
        <v>155</v>
      </c>
      <c r="K11" s="471" t="s">
        <v>154</v>
      </c>
      <c r="L11" s="471" t="s">
        <v>153</v>
      </c>
      <c r="M11" s="471" t="s">
        <v>152</v>
      </c>
      <c r="N11" s="471" t="s">
        <v>151</v>
      </c>
      <c r="O11" s="471" t="s">
        <v>150</v>
      </c>
      <c r="P11" s="475">
        <v>45300</v>
      </c>
    </row>
    <row r="12" spans="1:16" x14ac:dyDescent="0.25">
      <c r="A12" s="471" t="s">
        <v>162</v>
      </c>
      <c r="B12" s="471" t="s">
        <v>161</v>
      </c>
      <c r="C12" s="471" t="s">
        <v>160</v>
      </c>
      <c r="D12" s="471" t="s">
        <v>149</v>
      </c>
      <c r="E12" s="476">
        <v>56162017.119999997</v>
      </c>
      <c r="F12" s="471" t="s">
        <v>159</v>
      </c>
      <c r="G12" s="471" t="s">
        <v>158</v>
      </c>
      <c r="H12" s="471" t="s">
        <v>157</v>
      </c>
      <c r="I12" s="471" t="s">
        <v>171</v>
      </c>
      <c r="J12" s="471" t="s">
        <v>155</v>
      </c>
      <c r="K12" s="471" t="s">
        <v>154</v>
      </c>
      <c r="L12" s="471" t="s">
        <v>153</v>
      </c>
      <c r="M12" s="471" t="s">
        <v>152</v>
      </c>
      <c r="N12" s="471" t="s">
        <v>151</v>
      </c>
      <c r="O12" s="471" t="s">
        <v>150</v>
      </c>
      <c r="P12" s="475">
        <v>45322</v>
      </c>
    </row>
    <row r="13" spans="1:16" x14ac:dyDescent="0.25">
      <c r="A13" s="471" t="s">
        <v>162</v>
      </c>
      <c r="B13" s="471" t="s">
        <v>161</v>
      </c>
      <c r="C13" s="471" t="s">
        <v>160</v>
      </c>
      <c r="D13" s="471" t="s">
        <v>149</v>
      </c>
      <c r="E13" s="476">
        <v>31512117.469999999</v>
      </c>
      <c r="F13" s="471" t="s">
        <v>159</v>
      </c>
      <c r="G13" s="471" t="s">
        <v>158</v>
      </c>
      <c r="H13" s="471" t="s">
        <v>157</v>
      </c>
      <c r="I13" s="471" t="s">
        <v>171</v>
      </c>
      <c r="J13" s="471" t="s">
        <v>155</v>
      </c>
      <c r="K13" s="471" t="s">
        <v>154</v>
      </c>
      <c r="L13" s="471" t="s">
        <v>153</v>
      </c>
      <c r="M13" s="471" t="s">
        <v>152</v>
      </c>
      <c r="N13" s="471" t="s">
        <v>151</v>
      </c>
      <c r="O13" s="471" t="s">
        <v>150</v>
      </c>
      <c r="P13" s="475">
        <v>45322</v>
      </c>
    </row>
    <row r="14" spans="1:16" x14ac:dyDescent="0.25">
      <c r="A14" s="471" t="s">
        <v>162</v>
      </c>
      <c r="B14" s="471" t="s">
        <v>161</v>
      </c>
      <c r="C14" s="471" t="s">
        <v>160</v>
      </c>
      <c r="D14" s="471" t="s">
        <v>149</v>
      </c>
      <c r="E14" s="476">
        <v>-31512117.469999999</v>
      </c>
      <c r="F14" s="471" t="s">
        <v>159</v>
      </c>
      <c r="G14" s="471" t="s">
        <v>158</v>
      </c>
      <c r="H14" s="471" t="s">
        <v>157</v>
      </c>
      <c r="I14" s="471" t="s">
        <v>155</v>
      </c>
      <c r="J14" s="471" t="s">
        <v>155</v>
      </c>
      <c r="K14" s="471" t="s">
        <v>154</v>
      </c>
      <c r="L14" s="471" t="s">
        <v>153</v>
      </c>
      <c r="M14" s="471" t="s">
        <v>152</v>
      </c>
      <c r="N14" s="471" t="s">
        <v>151</v>
      </c>
      <c r="O14" s="471" t="s">
        <v>150</v>
      </c>
      <c r="P14" s="475">
        <v>45330</v>
      </c>
    </row>
    <row r="15" spans="1:16" x14ac:dyDescent="0.25">
      <c r="A15" s="471" t="s">
        <v>162</v>
      </c>
      <c r="B15" s="471" t="s">
        <v>161</v>
      </c>
      <c r="C15" s="471" t="s">
        <v>160</v>
      </c>
      <c r="D15" s="471" t="s">
        <v>149</v>
      </c>
      <c r="E15" s="476">
        <v>29133353.77</v>
      </c>
      <c r="F15" s="471" t="s">
        <v>159</v>
      </c>
      <c r="G15" s="471" t="s">
        <v>158</v>
      </c>
      <c r="H15" s="471" t="s">
        <v>157</v>
      </c>
      <c r="I15" s="471" t="s">
        <v>155</v>
      </c>
      <c r="J15" s="471" t="s">
        <v>155</v>
      </c>
      <c r="K15" s="471" t="s">
        <v>154</v>
      </c>
      <c r="L15" s="471" t="s">
        <v>153</v>
      </c>
      <c r="M15" s="471" t="s">
        <v>152</v>
      </c>
      <c r="N15" s="471" t="s">
        <v>151</v>
      </c>
      <c r="O15" s="471" t="s">
        <v>150</v>
      </c>
      <c r="P15" s="475">
        <v>45351</v>
      </c>
    </row>
    <row r="16" spans="1:16" x14ac:dyDescent="0.25">
      <c r="A16" s="471" t="s">
        <v>162</v>
      </c>
      <c r="B16" s="471" t="s">
        <v>161</v>
      </c>
      <c r="C16" s="471" t="s">
        <v>160</v>
      </c>
      <c r="D16" s="471" t="s">
        <v>149</v>
      </c>
      <c r="E16" s="476">
        <v>47739310.159999996</v>
      </c>
      <c r="F16" s="471" t="s">
        <v>159</v>
      </c>
      <c r="G16" s="471" t="s">
        <v>158</v>
      </c>
      <c r="H16" s="471" t="s">
        <v>157</v>
      </c>
      <c r="I16" s="471" t="s">
        <v>155</v>
      </c>
      <c r="J16" s="471" t="s">
        <v>155</v>
      </c>
      <c r="K16" s="471" t="s">
        <v>154</v>
      </c>
      <c r="L16" s="471" t="s">
        <v>153</v>
      </c>
      <c r="M16" s="471" t="s">
        <v>152</v>
      </c>
      <c r="N16" s="471" t="s">
        <v>151</v>
      </c>
      <c r="O16" s="471" t="s">
        <v>150</v>
      </c>
      <c r="P16" s="475">
        <v>45351</v>
      </c>
    </row>
    <row r="17" spans="1:16" x14ac:dyDescent="0.25">
      <c r="A17" s="471" t="s">
        <v>162</v>
      </c>
      <c r="B17" s="471" t="s">
        <v>161</v>
      </c>
      <c r="C17" s="471" t="s">
        <v>160</v>
      </c>
      <c r="D17" s="471" t="s">
        <v>149</v>
      </c>
      <c r="E17" s="476">
        <v>-29133353.77</v>
      </c>
      <c r="F17" s="471" t="s">
        <v>159</v>
      </c>
      <c r="G17" s="471" t="s">
        <v>158</v>
      </c>
      <c r="H17" s="471" t="s">
        <v>157</v>
      </c>
      <c r="I17" s="471" t="s">
        <v>170</v>
      </c>
      <c r="J17" s="471" t="s">
        <v>155</v>
      </c>
      <c r="K17" s="471" t="s">
        <v>154</v>
      </c>
      <c r="L17" s="471" t="s">
        <v>153</v>
      </c>
      <c r="M17" s="471" t="s">
        <v>152</v>
      </c>
      <c r="N17" s="471" t="s">
        <v>151</v>
      </c>
      <c r="O17" s="471" t="s">
        <v>150</v>
      </c>
      <c r="P17" s="475">
        <v>45362</v>
      </c>
    </row>
    <row r="18" spans="1:16" x14ac:dyDescent="0.25">
      <c r="A18" s="471" t="s">
        <v>162</v>
      </c>
      <c r="B18" s="471" t="s">
        <v>161</v>
      </c>
      <c r="C18" s="471" t="s">
        <v>160</v>
      </c>
      <c r="D18" s="471" t="s">
        <v>149</v>
      </c>
      <c r="E18" s="476">
        <v>47457497.149999999</v>
      </c>
      <c r="F18" s="471" t="s">
        <v>159</v>
      </c>
      <c r="G18" s="471" t="s">
        <v>158</v>
      </c>
      <c r="H18" s="471" t="s">
        <v>157</v>
      </c>
      <c r="I18" s="471" t="s">
        <v>170</v>
      </c>
      <c r="J18" s="471" t="s">
        <v>155</v>
      </c>
      <c r="K18" s="471" t="s">
        <v>154</v>
      </c>
      <c r="L18" s="471" t="s">
        <v>153</v>
      </c>
      <c r="M18" s="471" t="s">
        <v>152</v>
      </c>
      <c r="N18" s="471" t="s">
        <v>151</v>
      </c>
      <c r="O18" s="471" t="s">
        <v>150</v>
      </c>
      <c r="P18" s="475">
        <v>45382</v>
      </c>
    </row>
    <row r="19" spans="1:16" x14ac:dyDescent="0.25">
      <c r="A19" s="471" t="s">
        <v>162</v>
      </c>
      <c r="B19" s="471" t="s">
        <v>161</v>
      </c>
      <c r="C19" s="471" t="s">
        <v>160</v>
      </c>
      <c r="D19" s="471" t="s">
        <v>149</v>
      </c>
      <c r="E19" s="476">
        <v>25274975.309999999</v>
      </c>
      <c r="F19" s="471" t="s">
        <v>159</v>
      </c>
      <c r="G19" s="471" t="s">
        <v>158</v>
      </c>
      <c r="H19" s="471" t="s">
        <v>157</v>
      </c>
      <c r="I19" s="471" t="s">
        <v>170</v>
      </c>
      <c r="J19" s="471" t="s">
        <v>155</v>
      </c>
      <c r="K19" s="471" t="s">
        <v>154</v>
      </c>
      <c r="L19" s="471" t="s">
        <v>153</v>
      </c>
      <c r="M19" s="471" t="s">
        <v>152</v>
      </c>
      <c r="N19" s="471" t="s">
        <v>151</v>
      </c>
      <c r="O19" s="471" t="s">
        <v>150</v>
      </c>
      <c r="P19" s="475">
        <v>45382</v>
      </c>
    </row>
    <row r="20" spans="1:16" x14ac:dyDescent="0.25">
      <c r="A20" s="471" t="s">
        <v>162</v>
      </c>
      <c r="B20" s="471" t="s">
        <v>161</v>
      </c>
      <c r="C20" s="471" t="s">
        <v>160</v>
      </c>
      <c r="D20" s="471" t="s">
        <v>149</v>
      </c>
      <c r="E20" s="476">
        <v>-25274975.309999999</v>
      </c>
      <c r="F20" s="471" t="s">
        <v>159</v>
      </c>
      <c r="G20" s="471" t="s">
        <v>158</v>
      </c>
      <c r="H20" s="471" t="s">
        <v>157</v>
      </c>
      <c r="I20" s="471" t="s">
        <v>169</v>
      </c>
      <c r="J20" s="471" t="s">
        <v>155</v>
      </c>
      <c r="K20" s="471" t="s">
        <v>154</v>
      </c>
      <c r="L20" s="471" t="s">
        <v>153</v>
      </c>
      <c r="M20" s="471" t="s">
        <v>152</v>
      </c>
      <c r="N20" s="471" t="s">
        <v>151</v>
      </c>
      <c r="O20" s="471" t="s">
        <v>150</v>
      </c>
      <c r="P20" s="475">
        <v>45391</v>
      </c>
    </row>
    <row r="21" spans="1:16" x14ac:dyDescent="0.25">
      <c r="A21" s="471" t="s">
        <v>162</v>
      </c>
      <c r="B21" s="471" t="s">
        <v>161</v>
      </c>
      <c r="C21" s="471" t="s">
        <v>160</v>
      </c>
      <c r="D21" s="471" t="s">
        <v>149</v>
      </c>
      <c r="E21" s="476">
        <v>20999212.420000002</v>
      </c>
      <c r="F21" s="471" t="s">
        <v>159</v>
      </c>
      <c r="G21" s="471" t="s">
        <v>158</v>
      </c>
      <c r="H21" s="471" t="s">
        <v>157</v>
      </c>
      <c r="I21" s="471" t="s">
        <v>169</v>
      </c>
      <c r="J21" s="471" t="s">
        <v>155</v>
      </c>
      <c r="K21" s="471" t="s">
        <v>154</v>
      </c>
      <c r="L21" s="471" t="s">
        <v>153</v>
      </c>
      <c r="M21" s="471" t="s">
        <v>152</v>
      </c>
      <c r="N21" s="471" t="s">
        <v>151</v>
      </c>
      <c r="O21" s="471" t="s">
        <v>150</v>
      </c>
      <c r="P21" s="475">
        <v>45412</v>
      </c>
    </row>
    <row r="22" spans="1:16" x14ac:dyDescent="0.25">
      <c r="A22" s="471" t="s">
        <v>162</v>
      </c>
      <c r="B22" s="471" t="s">
        <v>161</v>
      </c>
      <c r="C22" s="471" t="s">
        <v>160</v>
      </c>
      <c r="D22" s="471" t="s">
        <v>149</v>
      </c>
      <c r="E22" s="476">
        <v>36625422.07</v>
      </c>
      <c r="F22" s="471" t="s">
        <v>159</v>
      </c>
      <c r="G22" s="471" t="s">
        <v>158</v>
      </c>
      <c r="H22" s="471" t="s">
        <v>157</v>
      </c>
      <c r="I22" s="471" t="s">
        <v>169</v>
      </c>
      <c r="J22" s="471" t="s">
        <v>155</v>
      </c>
      <c r="K22" s="471" t="s">
        <v>154</v>
      </c>
      <c r="L22" s="471" t="s">
        <v>153</v>
      </c>
      <c r="M22" s="471" t="s">
        <v>152</v>
      </c>
      <c r="N22" s="471" t="s">
        <v>151</v>
      </c>
      <c r="O22" s="471" t="s">
        <v>150</v>
      </c>
      <c r="P22" s="475">
        <v>45412</v>
      </c>
    </row>
    <row r="23" spans="1:16" x14ac:dyDescent="0.25">
      <c r="A23" s="471" t="s">
        <v>162</v>
      </c>
      <c r="B23" s="471" t="s">
        <v>161</v>
      </c>
      <c r="C23" s="471" t="s">
        <v>160</v>
      </c>
      <c r="D23" s="471" t="s">
        <v>149</v>
      </c>
      <c r="E23" s="476">
        <v>-20999212.420000002</v>
      </c>
      <c r="F23" s="471" t="s">
        <v>159</v>
      </c>
      <c r="G23" s="471" t="s">
        <v>158</v>
      </c>
      <c r="H23" s="471" t="s">
        <v>157</v>
      </c>
      <c r="I23" s="471" t="s">
        <v>168</v>
      </c>
      <c r="J23" s="471" t="s">
        <v>155</v>
      </c>
      <c r="K23" s="471" t="s">
        <v>154</v>
      </c>
      <c r="L23" s="471" t="s">
        <v>153</v>
      </c>
      <c r="M23" s="471" t="s">
        <v>152</v>
      </c>
      <c r="N23" s="471" t="s">
        <v>151</v>
      </c>
      <c r="O23" s="471" t="s">
        <v>150</v>
      </c>
      <c r="P23" s="475">
        <v>45419</v>
      </c>
    </row>
    <row r="24" spans="1:16" x14ac:dyDescent="0.25">
      <c r="A24" s="471" t="s">
        <v>162</v>
      </c>
      <c r="B24" s="471" t="s">
        <v>161</v>
      </c>
      <c r="C24" s="471" t="s">
        <v>160</v>
      </c>
      <c r="D24" s="471" t="s">
        <v>149</v>
      </c>
      <c r="E24" s="476">
        <v>28209655.239999998</v>
      </c>
      <c r="F24" s="471" t="s">
        <v>159</v>
      </c>
      <c r="G24" s="471" t="s">
        <v>158</v>
      </c>
      <c r="H24" s="471" t="s">
        <v>157</v>
      </c>
      <c r="I24" s="471" t="s">
        <v>168</v>
      </c>
      <c r="J24" s="471" t="s">
        <v>155</v>
      </c>
      <c r="K24" s="471" t="s">
        <v>154</v>
      </c>
      <c r="L24" s="471" t="s">
        <v>153</v>
      </c>
      <c r="M24" s="471" t="s">
        <v>152</v>
      </c>
      <c r="N24" s="471" t="s">
        <v>151</v>
      </c>
      <c r="O24" s="471" t="s">
        <v>150</v>
      </c>
      <c r="P24" s="475">
        <v>45443</v>
      </c>
    </row>
    <row r="25" spans="1:16" x14ac:dyDescent="0.25">
      <c r="A25" s="471" t="s">
        <v>162</v>
      </c>
      <c r="B25" s="471" t="s">
        <v>161</v>
      </c>
      <c r="C25" s="471" t="s">
        <v>160</v>
      </c>
      <c r="D25" s="471" t="s">
        <v>149</v>
      </c>
      <c r="E25" s="476">
        <v>16668056.119999999</v>
      </c>
      <c r="F25" s="471" t="s">
        <v>159</v>
      </c>
      <c r="G25" s="471" t="s">
        <v>158</v>
      </c>
      <c r="H25" s="471" t="s">
        <v>157</v>
      </c>
      <c r="I25" s="471" t="s">
        <v>168</v>
      </c>
      <c r="J25" s="471" t="s">
        <v>155</v>
      </c>
      <c r="K25" s="471" t="s">
        <v>154</v>
      </c>
      <c r="L25" s="471" t="s">
        <v>153</v>
      </c>
      <c r="M25" s="471" t="s">
        <v>152</v>
      </c>
      <c r="N25" s="471" t="s">
        <v>151</v>
      </c>
      <c r="O25" s="471" t="s">
        <v>150</v>
      </c>
      <c r="P25" s="475">
        <v>45443</v>
      </c>
    </row>
    <row r="26" spans="1:16" x14ac:dyDescent="0.25">
      <c r="A26" s="471" t="s">
        <v>162</v>
      </c>
      <c r="B26" s="471" t="s">
        <v>161</v>
      </c>
      <c r="C26" s="471" t="s">
        <v>160</v>
      </c>
      <c r="D26" s="471" t="s">
        <v>149</v>
      </c>
      <c r="E26" s="476">
        <v>-16668056.119999999</v>
      </c>
      <c r="F26" s="471" t="s">
        <v>159</v>
      </c>
      <c r="G26" s="471" t="s">
        <v>158</v>
      </c>
      <c r="H26" s="471" t="s">
        <v>157</v>
      </c>
      <c r="I26" s="471" t="s">
        <v>167</v>
      </c>
      <c r="J26" s="471" t="s">
        <v>155</v>
      </c>
      <c r="K26" s="471" t="s">
        <v>154</v>
      </c>
      <c r="L26" s="471" t="s">
        <v>153</v>
      </c>
      <c r="M26" s="471" t="s">
        <v>152</v>
      </c>
      <c r="N26" s="471" t="s">
        <v>151</v>
      </c>
      <c r="O26" s="471" t="s">
        <v>150</v>
      </c>
      <c r="P26" s="475">
        <v>45453</v>
      </c>
    </row>
    <row r="27" spans="1:16" x14ac:dyDescent="0.25">
      <c r="A27" s="471" t="s">
        <v>162</v>
      </c>
      <c r="B27" s="471" t="s">
        <v>161</v>
      </c>
      <c r="C27" s="471" t="s">
        <v>160</v>
      </c>
      <c r="D27" s="471" t="s">
        <v>149</v>
      </c>
      <c r="E27" s="476">
        <v>20713103.75</v>
      </c>
      <c r="F27" s="471" t="s">
        <v>159</v>
      </c>
      <c r="G27" s="471" t="s">
        <v>158</v>
      </c>
      <c r="H27" s="471" t="s">
        <v>157</v>
      </c>
      <c r="I27" s="471" t="s">
        <v>167</v>
      </c>
      <c r="J27" s="471" t="s">
        <v>155</v>
      </c>
      <c r="K27" s="471" t="s">
        <v>154</v>
      </c>
      <c r="L27" s="471" t="s">
        <v>153</v>
      </c>
      <c r="M27" s="471" t="s">
        <v>152</v>
      </c>
      <c r="N27" s="471" t="s">
        <v>151</v>
      </c>
      <c r="O27" s="471" t="s">
        <v>150</v>
      </c>
      <c r="P27" s="475">
        <v>45473</v>
      </c>
    </row>
    <row r="28" spans="1:16" x14ac:dyDescent="0.25">
      <c r="A28" s="471" t="s">
        <v>162</v>
      </c>
      <c r="B28" s="471" t="s">
        <v>161</v>
      </c>
      <c r="C28" s="471" t="s">
        <v>160</v>
      </c>
      <c r="D28" s="471" t="s">
        <v>149</v>
      </c>
      <c r="E28" s="476">
        <v>12575415.52</v>
      </c>
      <c r="F28" s="471" t="s">
        <v>159</v>
      </c>
      <c r="G28" s="471" t="s">
        <v>158</v>
      </c>
      <c r="H28" s="471" t="s">
        <v>157</v>
      </c>
      <c r="I28" s="471" t="s">
        <v>167</v>
      </c>
      <c r="J28" s="471" t="s">
        <v>155</v>
      </c>
      <c r="K28" s="471" t="s">
        <v>154</v>
      </c>
      <c r="L28" s="471" t="s">
        <v>153</v>
      </c>
      <c r="M28" s="471" t="s">
        <v>152</v>
      </c>
      <c r="N28" s="471" t="s">
        <v>151</v>
      </c>
      <c r="O28" s="471" t="s">
        <v>150</v>
      </c>
      <c r="P28" s="475">
        <v>45473</v>
      </c>
    </row>
    <row r="29" spans="1:16" x14ac:dyDescent="0.25">
      <c r="A29" s="471" t="s">
        <v>162</v>
      </c>
      <c r="B29" s="471" t="s">
        <v>161</v>
      </c>
      <c r="C29" s="471" t="s">
        <v>160</v>
      </c>
      <c r="D29" s="471" t="s">
        <v>149</v>
      </c>
      <c r="E29" s="476">
        <v>-12575415.52</v>
      </c>
      <c r="F29" s="471" t="s">
        <v>159</v>
      </c>
      <c r="G29" s="471" t="s">
        <v>158</v>
      </c>
      <c r="H29" s="471" t="s">
        <v>157</v>
      </c>
      <c r="I29" s="471" t="s">
        <v>166</v>
      </c>
      <c r="J29" s="471" t="s">
        <v>155</v>
      </c>
      <c r="K29" s="471" t="s">
        <v>154</v>
      </c>
      <c r="L29" s="471" t="s">
        <v>153</v>
      </c>
      <c r="M29" s="471" t="s">
        <v>152</v>
      </c>
      <c r="N29" s="471" t="s">
        <v>151</v>
      </c>
      <c r="O29" s="471" t="s">
        <v>150</v>
      </c>
      <c r="P29" s="475">
        <v>45483</v>
      </c>
    </row>
    <row r="30" spans="1:16" x14ac:dyDescent="0.25">
      <c r="A30" s="471" t="s">
        <v>162</v>
      </c>
      <c r="B30" s="471" t="s">
        <v>161</v>
      </c>
      <c r="C30" s="471" t="s">
        <v>160</v>
      </c>
      <c r="D30" s="471" t="s">
        <v>149</v>
      </c>
      <c r="E30" s="476">
        <v>11398250.93</v>
      </c>
      <c r="F30" s="471" t="s">
        <v>159</v>
      </c>
      <c r="G30" s="471" t="s">
        <v>158</v>
      </c>
      <c r="H30" s="471" t="s">
        <v>157</v>
      </c>
      <c r="I30" s="471" t="s">
        <v>166</v>
      </c>
      <c r="J30" s="471" t="s">
        <v>155</v>
      </c>
      <c r="K30" s="471" t="s">
        <v>154</v>
      </c>
      <c r="L30" s="471" t="s">
        <v>153</v>
      </c>
      <c r="M30" s="471" t="s">
        <v>152</v>
      </c>
      <c r="N30" s="471" t="s">
        <v>151</v>
      </c>
      <c r="O30" s="471" t="s">
        <v>150</v>
      </c>
      <c r="P30" s="475">
        <v>45504</v>
      </c>
    </row>
    <row r="31" spans="1:16" x14ac:dyDescent="0.25">
      <c r="A31" s="471" t="s">
        <v>162</v>
      </c>
      <c r="B31" s="471" t="s">
        <v>161</v>
      </c>
      <c r="C31" s="471" t="s">
        <v>160</v>
      </c>
      <c r="D31" s="471" t="s">
        <v>149</v>
      </c>
      <c r="E31" s="476">
        <v>13107630.41</v>
      </c>
      <c r="F31" s="471" t="s">
        <v>159</v>
      </c>
      <c r="G31" s="471" t="s">
        <v>158</v>
      </c>
      <c r="H31" s="471" t="s">
        <v>157</v>
      </c>
      <c r="I31" s="471" t="s">
        <v>166</v>
      </c>
      <c r="J31" s="471" t="s">
        <v>155</v>
      </c>
      <c r="K31" s="471" t="s">
        <v>154</v>
      </c>
      <c r="L31" s="471" t="s">
        <v>153</v>
      </c>
      <c r="M31" s="471" t="s">
        <v>152</v>
      </c>
      <c r="N31" s="471" t="s">
        <v>151</v>
      </c>
      <c r="O31" s="471" t="s">
        <v>150</v>
      </c>
      <c r="P31" s="475">
        <v>45504</v>
      </c>
    </row>
    <row r="32" spans="1:16" x14ac:dyDescent="0.25">
      <c r="A32" s="471" t="s">
        <v>162</v>
      </c>
      <c r="B32" s="471" t="s">
        <v>161</v>
      </c>
      <c r="C32" s="471" t="s">
        <v>160</v>
      </c>
      <c r="D32" s="471" t="s">
        <v>149</v>
      </c>
      <c r="E32" s="476">
        <v>-11398250.93</v>
      </c>
      <c r="F32" s="471" t="s">
        <v>159</v>
      </c>
      <c r="G32" s="471" t="s">
        <v>158</v>
      </c>
      <c r="H32" s="471" t="s">
        <v>157</v>
      </c>
      <c r="I32" s="471" t="s">
        <v>165</v>
      </c>
      <c r="J32" s="471" t="s">
        <v>155</v>
      </c>
      <c r="K32" s="471" t="s">
        <v>154</v>
      </c>
      <c r="L32" s="471" t="s">
        <v>153</v>
      </c>
      <c r="M32" s="471" t="s">
        <v>152</v>
      </c>
      <c r="N32" s="471" t="s">
        <v>151</v>
      </c>
      <c r="O32" s="471" t="s">
        <v>150</v>
      </c>
      <c r="P32" s="475">
        <v>45517</v>
      </c>
    </row>
    <row r="33" spans="1:16" x14ac:dyDescent="0.25">
      <c r="A33" s="471" t="s">
        <v>162</v>
      </c>
      <c r="B33" s="471" t="s">
        <v>161</v>
      </c>
      <c r="C33" s="471" t="s">
        <v>160</v>
      </c>
      <c r="D33" s="471" t="s">
        <v>149</v>
      </c>
      <c r="E33" s="476">
        <v>11047372.98</v>
      </c>
      <c r="F33" s="471" t="s">
        <v>159</v>
      </c>
      <c r="G33" s="471" t="s">
        <v>158</v>
      </c>
      <c r="H33" s="471" t="s">
        <v>157</v>
      </c>
      <c r="I33" s="471" t="s">
        <v>165</v>
      </c>
      <c r="J33" s="471" t="s">
        <v>155</v>
      </c>
      <c r="K33" s="471" t="s">
        <v>154</v>
      </c>
      <c r="L33" s="471" t="s">
        <v>153</v>
      </c>
      <c r="M33" s="471" t="s">
        <v>152</v>
      </c>
      <c r="N33" s="471" t="s">
        <v>151</v>
      </c>
      <c r="O33" s="471" t="s">
        <v>150</v>
      </c>
      <c r="P33" s="475">
        <v>45535</v>
      </c>
    </row>
    <row r="34" spans="1:16" x14ac:dyDescent="0.25">
      <c r="A34" s="471" t="s">
        <v>162</v>
      </c>
      <c r="B34" s="471" t="s">
        <v>161</v>
      </c>
      <c r="C34" s="471" t="s">
        <v>160</v>
      </c>
      <c r="D34" s="471" t="s">
        <v>149</v>
      </c>
      <c r="E34" s="476">
        <v>12171942.76</v>
      </c>
      <c r="F34" s="471" t="s">
        <v>159</v>
      </c>
      <c r="G34" s="471" t="s">
        <v>158</v>
      </c>
      <c r="H34" s="471" t="s">
        <v>157</v>
      </c>
      <c r="I34" s="471" t="s">
        <v>165</v>
      </c>
      <c r="J34" s="471" t="s">
        <v>155</v>
      </c>
      <c r="K34" s="471" t="s">
        <v>154</v>
      </c>
      <c r="L34" s="471" t="s">
        <v>153</v>
      </c>
      <c r="M34" s="471" t="s">
        <v>152</v>
      </c>
      <c r="N34" s="471" t="s">
        <v>151</v>
      </c>
      <c r="O34" s="471" t="s">
        <v>150</v>
      </c>
      <c r="P34" s="475">
        <v>45535</v>
      </c>
    </row>
    <row r="35" spans="1:16" x14ac:dyDescent="0.25">
      <c r="A35" s="471" t="s">
        <v>162</v>
      </c>
      <c r="B35" s="471" t="s">
        <v>161</v>
      </c>
      <c r="C35" s="471" t="s">
        <v>160</v>
      </c>
      <c r="D35" s="471" t="s">
        <v>149</v>
      </c>
      <c r="E35" s="476">
        <v>-11047372.98</v>
      </c>
      <c r="F35" s="471" t="s">
        <v>159</v>
      </c>
      <c r="G35" s="471" t="s">
        <v>158</v>
      </c>
      <c r="H35" s="471" t="s">
        <v>157</v>
      </c>
      <c r="I35" s="471" t="s">
        <v>156</v>
      </c>
      <c r="J35" s="471" t="s">
        <v>155</v>
      </c>
      <c r="K35" s="471" t="s">
        <v>154</v>
      </c>
      <c r="L35" s="471" t="s">
        <v>153</v>
      </c>
      <c r="M35" s="471" t="s">
        <v>152</v>
      </c>
      <c r="N35" s="471" t="s">
        <v>151</v>
      </c>
      <c r="O35" s="471" t="s">
        <v>150</v>
      </c>
      <c r="P35" s="475">
        <v>45545</v>
      </c>
    </row>
    <row r="36" spans="1:16" x14ac:dyDescent="0.25">
      <c r="A36" s="471" t="s">
        <v>162</v>
      </c>
      <c r="B36" s="471" t="s">
        <v>161</v>
      </c>
      <c r="C36" s="471" t="s">
        <v>160</v>
      </c>
      <c r="D36" s="471" t="s">
        <v>149</v>
      </c>
      <c r="E36" s="476">
        <v>13533641.75</v>
      </c>
      <c r="F36" s="471" t="s">
        <v>159</v>
      </c>
      <c r="G36" s="471" t="s">
        <v>158</v>
      </c>
      <c r="H36" s="471" t="s">
        <v>157</v>
      </c>
      <c r="I36" s="471" t="s">
        <v>156</v>
      </c>
      <c r="J36" s="471" t="s">
        <v>155</v>
      </c>
      <c r="K36" s="471" t="s">
        <v>154</v>
      </c>
      <c r="L36" s="471" t="s">
        <v>153</v>
      </c>
      <c r="M36" s="471" t="s">
        <v>152</v>
      </c>
      <c r="N36" s="471" t="s">
        <v>151</v>
      </c>
      <c r="O36" s="471" t="s">
        <v>150</v>
      </c>
      <c r="P36" s="475">
        <v>45565</v>
      </c>
    </row>
    <row r="37" spans="1:16" x14ac:dyDescent="0.25">
      <c r="A37" s="471" t="s">
        <v>162</v>
      </c>
      <c r="B37" s="471" t="s">
        <v>161</v>
      </c>
      <c r="C37" s="471" t="s">
        <v>160</v>
      </c>
      <c r="D37" s="471" t="s">
        <v>149</v>
      </c>
      <c r="E37" s="476">
        <v>12011457.470000001</v>
      </c>
      <c r="F37" s="471" t="s">
        <v>159</v>
      </c>
      <c r="G37" s="471" t="s">
        <v>158</v>
      </c>
      <c r="H37" s="471" t="s">
        <v>157</v>
      </c>
      <c r="I37" s="471" t="s">
        <v>156</v>
      </c>
      <c r="J37" s="471" t="s">
        <v>155</v>
      </c>
      <c r="K37" s="471" t="s">
        <v>154</v>
      </c>
      <c r="L37" s="471" t="s">
        <v>153</v>
      </c>
      <c r="M37" s="471" t="s">
        <v>152</v>
      </c>
      <c r="N37" s="471" t="s">
        <v>151</v>
      </c>
      <c r="O37" s="471" t="s">
        <v>150</v>
      </c>
      <c r="P37" s="475">
        <v>45565</v>
      </c>
    </row>
    <row r="38" spans="1:16" x14ac:dyDescent="0.25">
      <c r="A38" s="473" t="s">
        <v>149</v>
      </c>
      <c r="B38" s="473" t="s">
        <v>149</v>
      </c>
      <c r="C38" s="473" t="s">
        <v>149</v>
      </c>
      <c r="D38" s="473" t="s">
        <v>149</v>
      </c>
      <c r="E38" s="474">
        <v>371769137.73000002</v>
      </c>
      <c r="F38" s="473" t="s">
        <v>149</v>
      </c>
      <c r="G38" s="473" t="s">
        <v>149</v>
      </c>
      <c r="H38" s="473" t="s">
        <v>149</v>
      </c>
      <c r="I38" s="473" t="s">
        <v>149</v>
      </c>
      <c r="J38" s="473" t="s">
        <v>149</v>
      </c>
      <c r="K38" s="473" t="s">
        <v>149</v>
      </c>
      <c r="L38" s="473" t="s">
        <v>149</v>
      </c>
      <c r="M38" s="473" t="s">
        <v>149</v>
      </c>
      <c r="N38" s="473" t="s">
        <v>149</v>
      </c>
      <c r="O38" s="473" t="s">
        <v>149</v>
      </c>
      <c r="P38" s="472"/>
    </row>
  </sheetData>
  <pageMargins left="0.75" right="0.75" top="1" bottom="1" header="0.5" footer="0.5"/>
  <headerFooter alignWithMargins="0"/>
  <customProperties>
    <customPr name="_pios_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130" zoomScaleNormal="130" workbookViewId="0">
      <selection activeCell="H14" sqref="H14"/>
    </sheetView>
  </sheetViews>
  <sheetFormatPr defaultRowHeight="15" x14ac:dyDescent="0.25"/>
  <cols>
    <col min="1" max="1" width="21" customWidth="1"/>
    <col min="2" max="2" width="27.7109375" customWidth="1"/>
    <col min="3" max="3" width="24.7109375" customWidth="1"/>
  </cols>
  <sheetData>
    <row r="1" spans="1:3" x14ac:dyDescent="0.25">
      <c r="A1" t="s">
        <v>388</v>
      </c>
      <c r="B1" t="s">
        <v>308</v>
      </c>
      <c r="C1" t="s">
        <v>515</v>
      </c>
    </row>
    <row r="2" spans="1:3" x14ac:dyDescent="0.25">
      <c r="A2" s="585">
        <v>45200</v>
      </c>
      <c r="B2" s="398">
        <v>59679.228365907147</v>
      </c>
      <c r="C2" s="398">
        <v>-78306.03</v>
      </c>
    </row>
    <row r="3" spans="1:3" x14ac:dyDescent="0.25">
      <c r="A3" s="585">
        <v>45231</v>
      </c>
      <c r="B3" s="398">
        <v>3314.22105272</v>
      </c>
      <c r="C3" s="398">
        <v>-215177.74</v>
      </c>
    </row>
    <row r="4" spans="1:3" x14ac:dyDescent="0.25">
      <c r="A4" s="585">
        <v>45261</v>
      </c>
      <c r="B4" s="398">
        <v>184762.02706290002</v>
      </c>
      <c r="C4" s="398">
        <v>-215177.74</v>
      </c>
    </row>
    <row r="5" spans="1:3" x14ac:dyDescent="0.25">
      <c r="A5" s="585">
        <v>45292</v>
      </c>
      <c r="B5" s="398">
        <v>79662.651459171364</v>
      </c>
      <c r="C5" s="398">
        <v>-61014.35</v>
      </c>
    </row>
    <row r="6" spans="1:3" x14ac:dyDescent="0.25">
      <c r="A6" s="585">
        <v>45323</v>
      </c>
      <c r="B6" s="398">
        <v>17569.806437139596</v>
      </c>
      <c r="C6" s="398">
        <v>-61014.35</v>
      </c>
    </row>
    <row r="7" spans="1:3" x14ac:dyDescent="0.25">
      <c r="A7" s="585">
        <v>45352</v>
      </c>
      <c r="B7" s="398">
        <v>155452.59096187929</v>
      </c>
      <c r="C7" s="398">
        <v>-61014.35</v>
      </c>
    </row>
    <row r="8" spans="1:3" x14ac:dyDescent="0.25">
      <c r="A8" s="585">
        <v>45383</v>
      </c>
      <c r="B8" s="398">
        <v>73957.052753910903</v>
      </c>
      <c r="C8" s="398">
        <v>-61014.35</v>
      </c>
    </row>
    <row r="9" spans="1:3" x14ac:dyDescent="0.25">
      <c r="A9" s="585">
        <v>45413</v>
      </c>
      <c r="B9" s="398">
        <v>126575.54943319359</v>
      </c>
      <c r="C9" s="398">
        <v>-120171.67</v>
      </c>
    </row>
    <row r="10" spans="1:3" x14ac:dyDescent="0.25">
      <c r="A10" s="585">
        <v>45444</v>
      </c>
      <c r="B10" s="398">
        <v>0</v>
      </c>
      <c r="C10" s="398">
        <v>0</v>
      </c>
    </row>
    <row r="11" spans="1:3" x14ac:dyDescent="0.25">
      <c r="A11" s="585">
        <v>45474</v>
      </c>
      <c r="B11" s="398">
        <v>136509.91159044401</v>
      </c>
      <c r="C11" s="398">
        <v>-120171.67</v>
      </c>
    </row>
    <row r="12" spans="1:3" x14ac:dyDescent="0.25">
      <c r="A12" s="585">
        <v>45505</v>
      </c>
      <c r="B12" s="398">
        <v>139557.73762962344</v>
      </c>
      <c r="C12" s="398">
        <v>-120171.67</v>
      </c>
    </row>
    <row r="13" spans="1:3" x14ac:dyDescent="0.25">
      <c r="A13" s="585">
        <v>45536</v>
      </c>
      <c r="B13" s="398">
        <v>70301.093263369956</v>
      </c>
      <c r="C13" s="398">
        <v>-70301.093263369956</v>
      </c>
    </row>
    <row r="15" spans="1:3" x14ac:dyDescent="0.25">
      <c r="A15" t="s">
        <v>126</v>
      </c>
      <c r="B15" s="395">
        <f>SUM(B2:B14)</f>
        <v>1047341.8700102593</v>
      </c>
      <c r="C15" s="395">
        <f>SUM(C2:C14)</f>
        <v>-1183535.0132633699</v>
      </c>
    </row>
    <row r="16" spans="1:3" x14ac:dyDescent="0.25">
      <c r="A16" s="17" t="s">
        <v>516</v>
      </c>
      <c r="B16" s="586">
        <f>B15*'Prior Debt%, Conv Fctr'!K18</f>
        <v>998581.82191006164</v>
      </c>
      <c r="C16" s="586">
        <f>C15*'Prior Debt%, Conv Fctr'!K18</f>
        <v>-1128434.3571858804</v>
      </c>
    </row>
    <row r="17" spans="2:3" x14ac:dyDescent="0.25">
      <c r="B17" s="395"/>
      <c r="C17" s="395"/>
    </row>
  </sheetData>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90" zoomScaleNormal="90" workbookViewId="0">
      <selection activeCell="A15" sqref="A15"/>
    </sheetView>
  </sheetViews>
  <sheetFormatPr defaultColWidth="9.140625" defaultRowHeight="15" x14ac:dyDescent="0.25"/>
  <cols>
    <col min="1" max="1" width="25.85546875" style="588" bestFit="1" customWidth="1"/>
    <col min="2" max="2" width="37" style="588" customWidth="1"/>
    <col min="3" max="3" width="17" style="588" bestFit="1" customWidth="1"/>
    <col min="4" max="4" width="24.7109375" style="588" bestFit="1" customWidth="1"/>
    <col min="5" max="5" width="14.5703125" style="588" bestFit="1" customWidth="1"/>
    <col min="6" max="16384" width="9.140625" style="588"/>
  </cols>
  <sheetData>
    <row r="1" spans="1:5" x14ac:dyDescent="0.25">
      <c r="A1" s="633" t="s">
        <v>595</v>
      </c>
    </row>
    <row r="2" spans="1:5" x14ac:dyDescent="0.25">
      <c r="A2" s="588" t="s">
        <v>594</v>
      </c>
      <c r="B2" s="588" t="s">
        <v>441</v>
      </c>
      <c r="C2" s="632">
        <f>'LI Credit_Nov23-Oct24'!E11</f>
        <v>-8635424.8707701378</v>
      </c>
      <c r="D2" s="588" t="s">
        <v>145</v>
      </c>
      <c r="E2" s="588" t="s">
        <v>590</v>
      </c>
    </row>
    <row r="3" spans="1:5" x14ac:dyDescent="0.25">
      <c r="A3" s="588" t="s">
        <v>594</v>
      </c>
      <c r="B3" s="588" t="s">
        <v>442</v>
      </c>
      <c r="C3" s="632">
        <f>'LI Credit_Oct23-Dec23'!E11</f>
        <v>-1183030.5507732865</v>
      </c>
      <c r="D3" s="588" t="s">
        <v>146</v>
      </c>
      <c r="E3" s="588" t="s">
        <v>590</v>
      </c>
    </row>
    <row r="4" spans="1:5" x14ac:dyDescent="0.25">
      <c r="A4" s="588" t="s">
        <v>594</v>
      </c>
      <c r="B4" s="588" t="s">
        <v>443</v>
      </c>
      <c r="C4" s="632">
        <f>'LI Credit_Jan24-Dec24'!E11</f>
        <v>-13230276.082005372</v>
      </c>
      <c r="D4" s="588" t="s">
        <v>147</v>
      </c>
      <c r="E4" s="588" t="s">
        <v>590</v>
      </c>
    </row>
    <row r="5" spans="1:5" x14ac:dyDescent="0.25">
      <c r="A5" s="588" t="s">
        <v>592</v>
      </c>
      <c r="B5" s="588" t="s">
        <v>593</v>
      </c>
      <c r="C5" s="632">
        <f>-'CCA Credit Actual_LI&amp;RNG'!O11</f>
        <v>14829805.280000001</v>
      </c>
      <c r="D5" s="588" t="s">
        <v>148</v>
      </c>
      <c r="E5" s="588" t="s">
        <v>590</v>
      </c>
    </row>
    <row r="6" spans="1:5" x14ac:dyDescent="0.25">
      <c r="A6" s="588" t="s">
        <v>592</v>
      </c>
      <c r="B6" s="588" t="s">
        <v>591</v>
      </c>
      <c r="C6" s="632">
        <f>-'Projected CCA Revenues'!P25</f>
        <v>6180652.957505649</v>
      </c>
      <c r="D6" s="588" t="s">
        <v>315</v>
      </c>
      <c r="E6" s="588" t="s">
        <v>590</v>
      </c>
    </row>
    <row r="7" spans="1:5" x14ac:dyDescent="0.25">
      <c r="B7" s="588" t="s">
        <v>54</v>
      </c>
      <c r="C7" s="631">
        <f>SUM(C2:C6)</f>
        <v>-2038273.2660431471</v>
      </c>
      <c r="D7" s="588" t="s">
        <v>203</v>
      </c>
      <c r="E7" s="588" t="s">
        <v>590</v>
      </c>
    </row>
  </sheetData>
  <pageMargins left="0.7" right="0.7" top="0.75" bottom="0.75" header="0.3" footer="0.3"/>
  <pageSetup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zoomScale="90" zoomScaleNormal="90" workbookViewId="0">
      <selection activeCell="D31" sqref="D31"/>
    </sheetView>
  </sheetViews>
  <sheetFormatPr defaultColWidth="9.140625" defaultRowHeight="15" x14ac:dyDescent="0.25"/>
  <cols>
    <col min="1" max="1" width="16.7109375" style="588" customWidth="1"/>
    <col min="2" max="2" width="28.140625" style="588" customWidth="1"/>
    <col min="3" max="3" width="16.42578125" style="588" customWidth="1"/>
    <col min="4" max="14" width="16.42578125" style="588" bestFit="1" customWidth="1"/>
    <col min="15" max="15" width="20.28515625" style="588" customWidth="1"/>
    <col min="16" max="16" width="20.28515625" style="588" bestFit="1" customWidth="1"/>
    <col min="17" max="17" width="8.7109375" style="588" customWidth="1"/>
    <col min="18" max="19" width="9.7109375" style="588" customWidth="1"/>
    <col min="20" max="20" width="8.7109375" style="588" customWidth="1"/>
    <col min="21" max="22" width="9.7109375" style="588" customWidth="1"/>
    <col min="23" max="25" width="8.7109375" style="588" customWidth="1"/>
    <col min="26" max="26" width="7.7109375" style="588" customWidth="1"/>
    <col min="27" max="29" width="8.7109375" style="588" customWidth="1"/>
    <col min="30" max="31" width="7.7109375" style="588" customWidth="1"/>
    <col min="32" max="32" width="6.7109375" style="588" customWidth="1"/>
    <col min="33" max="33" width="2" style="588" customWidth="1"/>
    <col min="34" max="34" width="5" style="588" customWidth="1"/>
    <col min="35" max="35" width="6" style="588" customWidth="1"/>
    <col min="36" max="36" width="7" style="588" customWidth="1"/>
    <col min="37" max="39" width="8" style="588" customWidth="1"/>
    <col min="40" max="47" width="9" style="588" customWidth="1"/>
    <col min="48" max="53" width="10" style="588" customWidth="1"/>
    <col min="54" max="54" width="10" style="588" bestFit="1" customWidth="1"/>
    <col min="55" max="59" width="10" style="588" customWidth="1"/>
    <col min="60" max="60" width="10" style="588" bestFit="1" customWidth="1"/>
    <col min="61" max="61" width="7" style="588" customWidth="1"/>
    <col min="62" max="62" width="10" style="588" bestFit="1" customWidth="1"/>
    <col min="63" max="63" width="10" style="588" customWidth="1"/>
    <col min="64" max="64" width="11" style="588" bestFit="1" customWidth="1"/>
    <col min="65" max="65" width="11" style="588" customWidth="1"/>
    <col min="66" max="66" width="11" style="588" bestFit="1" customWidth="1"/>
    <col min="67" max="67" width="11" style="588" customWidth="1"/>
    <col min="68" max="68" width="11" style="588" bestFit="1" customWidth="1"/>
    <col min="69" max="69" width="7.28515625" style="588" customWidth="1"/>
    <col min="70" max="70" width="11.28515625" style="588" bestFit="1" customWidth="1"/>
    <col min="71" max="71" width="13.5703125" style="588" bestFit="1" customWidth="1"/>
    <col min="72" max="72" width="10.85546875" style="588" bestFit="1" customWidth="1"/>
    <col min="73" max="73" width="13.5703125" style="588" bestFit="1" customWidth="1"/>
    <col min="74" max="74" width="10.85546875" style="588" bestFit="1" customWidth="1"/>
    <col min="75" max="75" width="13.5703125" style="588" bestFit="1" customWidth="1"/>
    <col min="76" max="76" width="11.85546875" style="588" bestFit="1" customWidth="1"/>
    <col min="77" max="77" width="14.5703125" style="588" bestFit="1" customWidth="1"/>
    <col min="78" max="78" width="12.85546875" style="588" bestFit="1" customWidth="1"/>
    <col min="79" max="79" width="15.5703125" style="588" bestFit="1" customWidth="1"/>
    <col min="80" max="80" width="12.85546875" style="588" bestFit="1" customWidth="1"/>
    <col min="81" max="81" width="15.5703125" style="588" bestFit="1" customWidth="1"/>
    <col min="82" max="86" width="10.7109375" style="588" bestFit="1" customWidth="1"/>
    <col min="87" max="87" width="9.7109375" style="588" bestFit="1" customWidth="1"/>
    <col min="88" max="89" width="8.7109375" style="588" customWidth="1"/>
    <col min="90" max="90" width="9.7109375" style="588" bestFit="1" customWidth="1"/>
    <col min="91" max="93" width="8.7109375" style="588" customWidth="1"/>
    <col min="94" max="94" width="7.7109375" style="588" customWidth="1"/>
    <col min="95" max="96" width="8.7109375" style="588" customWidth="1"/>
    <col min="97" max="97" width="7.7109375" style="588" customWidth="1"/>
    <col min="98" max="98" width="2" style="588" customWidth="1"/>
    <col min="99" max="99" width="8" style="588" customWidth="1"/>
    <col min="100" max="104" width="9" style="588" customWidth="1"/>
    <col min="105" max="109" width="10" style="588" bestFit="1" customWidth="1"/>
    <col min="110" max="110" width="7" style="588" customWidth="1"/>
    <col min="111" max="111" width="10" style="588" bestFit="1" customWidth="1"/>
    <col min="112" max="112" width="7.28515625" style="588" customWidth="1"/>
    <col min="113" max="113" width="12.140625" style="588" bestFit="1" customWidth="1"/>
    <col min="114" max="114" width="11.28515625" style="588" bestFit="1" customWidth="1"/>
    <col min="115" max="16384" width="9.140625" style="588"/>
  </cols>
  <sheetData>
    <row r="1" spans="1:15" x14ac:dyDescent="0.25">
      <c r="A1" s="588" t="s">
        <v>545</v>
      </c>
      <c r="B1" s="588" t="s">
        <v>544</v>
      </c>
    </row>
    <row r="3" spans="1:15" x14ac:dyDescent="0.25">
      <c r="C3" s="588" t="s">
        <v>543</v>
      </c>
    </row>
    <row r="4" spans="1:15" x14ac:dyDescent="0.25">
      <c r="A4" s="588" t="s">
        <v>542</v>
      </c>
      <c r="B4" s="588" t="s">
        <v>541</v>
      </c>
      <c r="C4" s="588" t="s">
        <v>540</v>
      </c>
      <c r="D4" s="588" t="s">
        <v>539</v>
      </c>
      <c r="E4" s="588" t="s">
        <v>538</v>
      </c>
      <c r="F4" s="588" t="s">
        <v>537</v>
      </c>
      <c r="G4" s="588" t="s">
        <v>536</v>
      </c>
      <c r="H4" s="588" t="s">
        <v>535</v>
      </c>
      <c r="I4" s="588" t="s">
        <v>534</v>
      </c>
      <c r="J4" s="588" t="s">
        <v>533</v>
      </c>
      <c r="K4" s="588" t="s">
        <v>532</v>
      </c>
      <c r="L4" s="588" t="s">
        <v>531</v>
      </c>
      <c r="M4" s="588" t="s">
        <v>530</v>
      </c>
      <c r="N4" s="588" t="s">
        <v>529</v>
      </c>
      <c r="O4" s="588" t="s">
        <v>528</v>
      </c>
    </row>
    <row r="5" spans="1:15" x14ac:dyDescent="0.25">
      <c r="A5" s="588" t="s">
        <v>527</v>
      </c>
      <c r="B5" s="588" t="s">
        <v>521</v>
      </c>
      <c r="C5" s="590">
        <v>-3832.93</v>
      </c>
      <c r="D5" s="590">
        <v>-11068.17</v>
      </c>
      <c r="E5" s="590">
        <v>-15353.9</v>
      </c>
      <c r="F5" s="590">
        <v>-15344.95</v>
      </c>
      <c r="G5" s="590">
        <v>-15133.09</v>
      </c>
      <c r="H5" s="590">
        <v>-15264.14</v>
      </c>
      <c r="I5" s="590">
        <v>-15419.56</v>
      </c>
      <c r="J5" s="590">
        <v>-15568.26</v>
      </c>
      <c r="K5" s="590">
        <v>-15787.27</v>
      </c>
      <c r="L5" s="590">
        <v>-16085.38</v>
      </c>
      <c r="M5" s="590">
        <v>-16345.6</v>
      </c>
      <c r="N5" s="590">
        <v>-16573.38</v>
      </c>
      <c r="O5" s="590">
        <v>-171776.63</v>
      </c>
    </row>
    <row r="6" spans="1:15" x14ac:dyDescent="0.25">
      <c r="B6" s="588" t="s">
        <v>526</v>
      </c>
      <c r="C6" s="590">
        <v>-42956.020000000004</v>
      </c>
      <c r="D6" s="590">
        <v>-246507.03999999998</v>
      </c>
      <c r="E6" s="590">
        <v>-744477.28</v>
      </c>
      <c r="F6" s="590">
        <v>-2710425.7</v>
      </c>
      <c r="G6" s="590">
        <v>-2513970.4700000002</v>
      </c>
      <c r="H6" s="590">
        <v>-2552778.2799999998</v>
      </c>
      <c r="I6" s="590">
        <v>-1863433.31</v>
      </c>
      <c r="J6" s="590">
        <v>-1376540.35</v>
      </c>
      <c r="K6" s="590">
        <v>-964137.59</v>
      </c>
      <c r="L6" s="590">
        <v>-515877.54</v>
      </c>
      <c r="M6" s="590">
        <v>-415470.25</v>
      </c>
      <c r="N6" s="590">
        <v>-519695.14999999997</v>
      </c>
      <c r="O6" s="590">
        <v>-14466268.98</v>
      </c>
    </row>
    <row r="7" spans="1:15" x14ac:dyDescent="0.25">
      <c r="A7" s="588" t="s">
        <v>525</v>
      </c>
      <c r="B7" s="588" t="s">
        <v>521</v>
      </c>
      <c r="C7" s="590">
        <v>-3933.92</v>
      </c>
      <c r="D7" s="590">
        <v>-12278.67</v>
      </c>
      <c r="E7" s="590">
        <v>-17767.45</v>
      </c>
      <c r="F7" s="590">
        <v>-14919.63</v>
      </c>
      <c r="G7" s="590">
        <v>-14361.69</v>
      </c>
      <c r="H7" s="590">
        <v>-14294.5</v>
      </c>
      <c r="I7" s="590">
        <v>-14371.93</v>
      </c>
      <c r="J7" s="590">
        <v>-9325.01</v>
      </c>
      <c r="K7" s="590">
        <v>-9663.19</v>
      </c>
      <c r="L7" s="590">
        <v>-9481.19</v>
      </c>
      <c r="M7" s="590">
        <v>-9474.42</v>
      </c>
      <c r="N7" s="590">
        <v>-8364.27</v>
      </c>
      <c r="O7" s="590">
        <v>-138235.87</v>
      </c>
    </row>
    <row r="8" spans="1:15" x14ac:dyDescent="0.25">
      <c r="A8" s="588" t="s">
        <v>524</v>
      </c>
      <c r="B8" s="588" t="s">
        <v>521</v>
      </c>
      <c r="C8" s="590">
        <v>-75.319999999999993</v>
      </c>
      <c r="D8" s="590">
        <v>-156.82</v>
      </c>
      <c r="E8" s="590">
        <v>-180.51</v>
      </c>
      <c r="F8" s="590">
        <v>-164.71</v>
      </c>
      <c r="G8" s="590">
        <v>-166.4</v>
      </c>
      <c r="H8" s="590">
        <v>-166.36</v>
      </c>
      <c r="I8" s="590">
        <v>-166.34</v>
      </c>
      <c r="J8" s="590">
        <v>-166.35</v>
      </c>
      <c r="K8" s="590">
        <v>-166.35</v>
      </c>
      <c r="L8" s="590">
        <v>-166.35</v>
      </c>
      <c r="M8" s="590">
        <v>-166.93</v>
      </c>
      <c r="N8" s="590">
        <v>-168.79</v>
      </c>
      <c r="O8" s="590">
        <v>-1911.23</v>
      </c>
    </row>
    <row r="9" spans="1:15" x14ac:dyDescent="0.25">
      <c r="A9" s="588" t="s">
        <v>523</v>
      </c>
      <c r="B9" s="588" t="s">
        <v>521</v>
      </c>
      <c r="C9" s="590"/>
      <c r="D9" s="590">
        <v>-2141.1999999999998</v>
      </c>
      <c r="E9" s="590">
        <v>-3948.29</v>
      </c>
      <c r="F9" s="590">
        <v>-8572.1200000000008</v>
      </c>
      <c r="G9" s="590">
        <v>-4369.1000000000004</v>
      </c>
      <c r="H9" s="590"/>
      <c r="I9" s="590">
        <v>-8738.19</v>
      </c>
      <c r="J9" s="590">
        <v>-4369.1000000000004</v>
      </c>
      <c r="K9" s="590">
        <v>-4369.1000000000004</v>
      </c>
      <c r="L9" s="590">
        <v>-4369.09</v>
      </c>
      <c r="M9" s="590">
        <v>0</v>
      </c>
      <c r="N9" s="590"/>
      <c r="O9" s="590">
        <v>-40876.19</v>
      </c>
    </row>
    <row r="10" spans="1:15" x14ac:dyDescent="0.25">
      <c r="A10" s="588" t="s">
        <v>522</v>
      </c>
      <c r="B10" s="588" t="s">
        <v>521</v>
      </c>
      <c r="C10" s="590">
        <v>-493.59</v>
      </c>
      <c r="D10" s="590">
        <v>-1091.83</v>
      </c>
      <c r="E10" s="590">
        <v>-1254.33</v>
      </c>
      <c r="F10" s="590">
        <v>-1220.6600000000001</v>
      </c>
      <c r="G10" s="590">
        <v>-1206.03</v>
      </c>
      <c r="H10" s="590">
        <v>-1206.03</v>
      </c>
      <c r="I10" s="590">
        <v>-1206.02</v>
      </c>
      <c r="J10" s="590">
        <v>-611.58000000000004</v>
      </c>
      <c r="K10" s="590">
        <v>-611.57000000000005</v>
      </c>
      <c r="L10" s="590">
        <v>-611.58000000000004</v>
      </c>
      <c r="M10" s="590">
        <v>-611.58000000000004</v>
      </c>
      <c r="N10" s="590">
        <v>-611.58000000000004</v>
      </c>
      <c r="O10" s="590">
        <v>-10736.38</v>
      </c>
    </row>
    <row r="11" spans="1:15" x14ac:dyDescent="0.25">
      <c r="A11" s="588" t="s">
        <v>520</v>
      </c>
      <c r="C11" s="590">
        <v>-51291.78</v>
      </c>
      <c r="D11" s="590">
        <v>-273243.73000000004</v>
      </c>
      <c r="E11" s="590">
        <v>-782981.76</v>
      </c>
      <c r="F11" s="590">
        <v>-2750647.7700000005</v>
      </c>
      <c r="G11" s="590">
        <v>-2549206.7799999998</v>
      </c>
      <c r="H11" s="590">
        <v>-2583709.3099999996</v>
      </c>
      <c r="I11" s="590">
        <v>-1903335.35</v>
      </c>
      <c r="J11" s="590">
        <v>-1406580.6500000004</v>
      </c>
      <c r="K11" s="590">
        <v>-994735.06999999983</v>
      </c>
      <c r="L11" s="590">
        <v>-546591.12999999977</v>
      </c>
      <c r="M11" s="590">
        <v>-442068.77999999997</v>
      </c>
      <c r="N11" s="590">
        <v>-545413.16999999993</v>
      </c>
      <c r="O11" s="590">
        <v>-14829805.280000001</v>
      </c>
    </row>
    <row r="13" spans="1:15" x14ac:dyDescent="0.25">
      <c r="O13" s="58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zoomScale="90" zoomScaleNormal="90" workbookViewId="0">
      <selection activeCell="F28" sqref="F28"/>
    </sheetView>
  </sheetViews>
  <sheetFormatPr defaultColWidth="9.140625" defaultRowHeight="15" x14ac:dyDescent="0.25"/>
  <cols>
    <col min="1" max="1" width="29.42578125" style="591" customWidth="1"/>
    <col min="2" max="7" width="14" style="591" bestFit="1" customWidth="1"/>
    <col min="8" max="8" width="13.28515625" style="591" bestFit="1" customWidth="1"/>
    <col min="9" max="12" width="12.85546875" style="591" bestFit="1" customWidth="1"/>
    <col min="13" max="13" width="14" style="591" bestFit="1" customWidth="1"/>
    <col min="14" max="14" width="15.28515625" style="591" bestFit="1" customWidth="1"/>
    <col min="15" max="15" width="14" style="591" bestFit="1" customWidth="1"/>
    <col min="16" max="16" width="15.28515625" style="591" bestFit="1" customWidth="1"/>
    <col min="17" max="17" width="12.5703125" style="591" bestFit="1" customWidth="1"/>
    <col min="18" max="16384" width="9.140625" style="591"/>
  </cols>
  <sheetData>
    <row r="1" spans="1:17" x14ac:dyDescent="0.25">
      <c r="A1" s="598" t="s">
        <v>314</v>
      </c>
    </row>
    <row r="2" spans="1:17" x14ac:dyDescent="0.25">
      <c r="A2" s="598" t="s">
        <v>313</v>
      </c>
    </row>
    <row r="3" spans="1:17" x14ac:dyDescent="0.25">
      <c r="A3" s="598" t="s">
        <v>312</v>
      </c>
    </row>
    <row r="5" spans="1:17" x14ac:dyDescent="0.25">
      <c r="A5" s="598" t="s">
        <v>311</v>
      </c>
    </row>
    <row r="6" spans="1:17" x14ac:dyDescent="0.25">
      <c r="A6" s="598"/>
    </row>
    <row r="7" spans="1:17" x14ac:dyDescent="0.25">
      <c r="B7" s="597">
        <v>45231</v>
      </c>
      <c r="C7" s="596">
        <f t="shared" ref="C7:M7" si="0">EDATE(B7,1)</f>
        <v>45261</v>
      </c>
      <c r="D7" s="596">
        <f t="shared" si="0"/>
        <v>45292</v>
      </c>
      <c r="E7" s="596">
        <f t="shared" si="0"/>
        <v>45323</v>
      </c>
      <c r="F7" s="596">
        <f t="shared" si="0"/>
        <v>45352</v>
      </c>
      <c r="G7" s="596">
        <f t="shared" si="0"/>
        <v>45383</v>
      </c>
      <c r="H7" s="596">
        <f t="shared" si="0"/>
        <v>45413</v>
      </c>
      <c r="I7" s="596">
        <f t="shared" si="0"/>
        <v>45444</v>
      </c>
      <c r="J7" s="596">
        <f t="shared" si="0"/>
        <v>45474</v>
      </c>
      <c r="K7" s="596">
        <f t="shared" si="0"/>
        <v>45505</v>
      </c>
      <c r="L7" s="596">
        <f t="shared" si="0"/>
        <v>45536</v>
      </c>
      <c r="M7" s="596">
        <f t="shared" si="0"/>
        <v>45566</v>
      </c>
      <c r="N7" s="595" t="s">
        <v>80</v>
      </c>
      <c r="O7" s="601"/>
    </row>
    <row r="8" spans="1:17" x14ac:dyDescent="0.25">
      <c r="A8" s="591" t="s">
        <v>308</v>
      </c>
      <c r="B8" s="600">
        <v>18886693.205575105</v>
      </c>
      <c r="C8" s="600">
        <v>23680565.699401889</v>
      </c>
      <c r="D8" s="600">
        <v>22213373.062084999</v>
      </c>
      <c r="E8" s="600">
        <v>20308887.312085349</v>
      </c>
      <c r="F8" s="600">
        <v>18358048.555935953</v>
      </c>
      <c r="G8" s="600">
        <v>13485421.010336399</v>
      </c>
      <c r="H8" s="600">
        <v>9341500.0743352715</v>
      </c>
      <c r="I8" s="600">
        <v>7336669.2265869454</v>
      </c>
      <c r="J8" s="600">
        <v>6135897.9039860852</v>
      </c>
      <c r="K8" s="600">
        <v>6173723.0058171805</v>
      </c>
      <c r="L8" s="600">
        <v>7481045.4166012444</v>
      </c>
      <c r="M8" s="600">
        <v>12335458.454502145</v>
      </c>
      <c r="N8" s="593">
        <f>SUM(B8:M8)</f>
        <v>165737282.92724857</v>
      </c>
      <c r="O8" s="593"/>
    </row>
    <row r="9" spans="1:17" x14ac:dyDescent="0.25">
      <c r="A9" s="591" t="s">
        <v>307</v>
      </c>
      <c r="B9" s="600">
        <v>-726242.97488253994</v>
      </c>
      <c r="C9" s="600">
        <v>-1400559.4044819779</v>
      </c>
      <c r="D9" s="600">
        <v>-1317667.214172875</v>
      </c>
      <c r="E9" s="600">
        <v>-1348583.1938082844</v>
      </c>
      <c r="F9" s="600">
        <v>-1095077.9121082672</v>
      </c>
      <c r="G9" s="600">
        <v>-617115.54660577676</v>
      </c>
      <c r="H9" s="600">
        <v>-344742.32283988723</v>
      </c>
      <c r="I9" s="600">
        <v>-242662.67365902296</v>
      </c>
      <c r="J9" s="600">
        <v>-196971.56563492503</v>
      </c>
      <c r="K9" s="600">
        <v>-201138.03447191149</v>
      </c>
      <c r="L9" s="600">
        <v>-286646.50470045715</v>
      </c>
      <c r="M9" s="600">
        <v>-858017.52340421302</v>
      </c>
      <c r="N9" s="593">
        <f>SUM(B9:M9)</f>
        <v>-8635424.8707701378</v>
      </c>
      <c r="O9" s="593"/>
    </row>
    <row r="10" spans="1:17" x14ac:dyDescent="0.25">
      <c r="A10" s="591" t="s">
        <v>306</v>
      </c>
      <c r="B10" s="600">
        <v>-14761353.77382827</v>
      </c>
      <c r="C10" s="600">
        <v>-18048953.845083769</v>
      </c>
      <c r="D10" s="600">
        <v>-17156969.055034749</v>
      </c>
      <c r="E10" s="600">
        <v>-15469826.074438537</v>
      </c>
      <c r="F10" s="600">
        <v>-14261118.425280843</v>
      </c>
      <c r="G10" s="600">
        <v>-10579033.072445616</v>
      </c>
      <c r="H10" s="600">
        <v>-7439328.3745969981</v>
      </c>
      <c r="I10" s="600">
        <v>-6004536.3532276191</v>
      </c>
      <c r="J10" s="600">
        <v>-5231299.9469343619</v>
      </c>
      <c r="K10" s="600">
        <v>-5260618.6618633932</v>
      </c>
      <c r="L10" s="600">
        <v>-6091488.122446036</v>
      </c>
      <c r="M10" s="600">
        <v>-9740797.2122532893</v>
      </c>
      <c r="N10" s="593">
        <f>SUM(B10:M10)</f>
        <v>-130045322.91743346</v>
      </c>
      <c r="O10" s="593"/>
    </row>
    <row r="11" spans="1:17" x14ac:dyDescent="0.25">
      <c r="A11" s="591" t="s">
        <v>305</v>
      </c>
      <c r="B11" s="592">
        <f t="shared" ref="B11:N11" si="1">SUM(B8:B10)</f>
        <v>3399096.4568642955</v>
      </c>
      <c r="C11" s="592">
        <f t="shared" si="1"/>
        <v>4231052.4498361424</v>
      </c>
      <c r="D11" s="592">
        <f t="shared" si="1"/>
        <v>3738736.7928773761</v>
      </c>
      <c r="E11" s="592">
        <f t="shared" si="1"/>
        <v>3490478.0438385289</v>
      </c>
      <c r="F11" s="592">
        <f t="shared" si="1"/>
        <v>3001852.2185468413</v>
      </c>
      <c r="G11" s="592">
        <f t="shared" si="1"/>
        <v>2289272.391285006</v>
      </c>
      <c r="H11" s="592">
        <f t="shared" si="1"/>
        <v>1557429.3768983856</v>
      </c>
      <c r="I11" s="592">
        <f t="shared" si="1"/>
        <v>1089470.1997003034</v>
      </c>
      <c r="J11" s="592">
        <f t="shared" si="1"/>
        <v>707626.39141679835</v>
      </c>
      <c r="K11" s="592">
        <f t="shared" si="1"/>
        <v>711966.30948187597</v>
      </c>
      <c r="L11" s="592">
        <f t="shared" si="1"/>
        <v>1102910.7894547516</v>
      </c>
      <c r="M11" s="592">
        <f t="shared" si="1"/>
        <v>1736643.7188446429</v>
      </c>
      <c r="N11" s="592">
        <f t="shared" si="1"/>
        <v>27056535.139044985</v>
      </c>
      <c r="O11" s="599"/>
    </row>
    <row r="13" spans="1:17" x14ac:dyDescent="0.25">
      <c r="A13" s="598" t="s">
        <v>310</v>
      </c>
    </row>
    <row r="15" spans="1:17" x14ac:dyDescent="0.25">
      <c r="D15" s="597">
        <v>45292</v>
      </c>
      <c r="E15" s="596">
        <f t="shared" ref="E15:O15" si="2">EDATE(D15,1)</f>
        <v>45323</v>
      </c>
      <c r="F15" s="596">
        <f t="shared" si="2"/>
        <v>45352</v>
      </c>
      <c r="G15" s="596">
        <f t="shared" si="2"/>
        <v>45383</v>
      </c>
      <c r="H15" s="596">
        <f t="shared" si="2"/>
        <v>45413</v>
      </c>
      <c r="I15" s="596">
        <f t="shared" si="2"/>
        <v>45444</v>
      </c>
      <c r="J15" s="596">
        <f t="shared" si="2"/>
        <v>45474</v>
      </c>
      <c r="K15" s="596">
        <f t="shared" si="2"/>
        <v>45505</v>
      </c>
      <c r="L15" s="596">
        <f t="shared" si="2"/>
        <v>45536</v>
      </c>
      <c r="M15" s="596">
        <f t="shared" si="2"/>
        <v>45566</v>
      </c>
      <c r="N15" s="596">
        <f t="shared" si="2"/>
        <v>45597</v>
      </c>
      <c r="O15" s="596">
        <f t="shared" si="2"/>
        <v>45627</v>
      </c>
      <c r="P15" s="595" t="s">
        <v>80</v>
      </c>
      <c r="Q15" s="601"/>
    </row>
    <row r="16" spans="1:17" x14ac:dyDescent="0.25">
      <c r="A16" s="591" t="s">
        <v>308</v>
      </c>
      <c r="D16" s="600">
        <v>30691901.144059151</v>
      </c>
      <c r="E16" s="600">
        <v>28061197.083416119</v>
      </c>
      <c r="F16" s="600">
        <v>25295893.222259231</v>
      </c>
      <c r="G16" s="600">
        <v>18488359.547383782</v>
      </c>
      <c r="H16" s="600">
        <v>12675151.419814667</v>
      </c>
      <c r="I16" s="600">
        <v>9441717.3006706778</v>
      </c>
      <c r="J16" s="600">
        <v>7733505.8114311574</v>
      </c>
      <c r="K16" s="600">
        <v>7787114.5694654575</v>
      </c>
      <c r="L16" s="600">
        <v>9642700.3245673068</v>
      </c>
      <c r="M16" s="600">
        <v>16412532.124975519</v>
      </c>
      <c r="N16" s="600">
        <v>25627510.00299162</v>
      </c>
      <c r="O16" s="600">
        <v>32211284.417693604</v>
      </c>
      <c r="P16" s="593">
        <f>SUM(D16:O16)</f>
        <v>224068866.96872833</v>
      </c>
      <c r="Q16" s="593"/>
    </row>
    <row r="17" spans="1:17" x14ac:dyDescent="0.25">
      <c r="A17" s="591" t="s">
        <v>307</v>
      </c>
      <c r="D17" s="600">
        <v>-1843986.4195442328</v>
      </c>
      <c r="E17" s="600">
        <v>-1887251.2484641711</v>
      </c>
      <c r="F17" s="600">
        <v>-1532487.6998917034</v>
      </c>
      <c r="G17" s="600">
        <v>-863611.5970639697</v>
      </c>
      <c r="H17" s="600">
        <v>-482443.63578396151</v>
      </c>
      <c r="I17" s="600">
        <v>-339590.04970645474</v>
      </c>
      <c r="J17" s="600">
        <v>-275648.42485298007</v>
      </c>
      <c r="K17" s="600">
        <v>-281479.11705676233</v>
      </c>
      <c r="L17" s="600">
        <v>-401142.45553970174</v>
      </c>
      <c r="M17" s="600">
        <v>-1200737.6702329996</v>
      </c>
      <c r="N17" s="600">
        <v>-1992313.8631418222</v>
      </c>
      <c r="O17" s="600">
        <v>-2129583.9007266141</v>
      </c>
      <c r="P17" s="593">
        <f>SUM(D17:O17)</f>
        <v>-13230276.082005372</v>
      </c>
      <c r="Q17" s="593"/>
    </row>
    <row r="18" spans="1:17" x14ac:dyDescent="0.25">
      <c r="A18" s="591" t="s">
        <v>306</v>
      </c>
      <c r="D18" s="600">
        <v>-20432883.243691899</v>
      </c>
      <c r="E18" s="600">
        <v>-18381546.755776811</v>
      </c>
      <c r="F18" s="600">
        <v>-16916014.933710765</v>
      </c>
      <c r="G18" s="600">
        <v>-12445394.177514719</v>
      </c>
      <c r="H18" s="600">
        <v>-8630438.1896548532</v>
      </c>
      <c r="I18" s="600">
        <v>-6887304.1359090852</v>
      </c>
      <c r="J18" s="600">
        <v>-5942980.94774801</v>
      </c>
      <c r="K18" s="600">
        <v>-5982182.6301194914</v>
      </c>
      <c r="L18" s="600">
        <v>-6986870.6436407827</v>
      </c>
      <c r="M18" s="600">
        <v>-11422113.467987539</v>
      </c>
      <c r="N18" s="600">
        <v>-16805074.611673839</v>
      </c>
      <c r="O18" s="600">
        <v>-21051597.267321061</v>
      </c>
      <c r="P18" s="593">
        <f>SUM(D18:O18)</f>
        <v>-151884401.00474885</v>
      </c>
      <c r="Q18" s="593"/>
    </row>
    <row r="19" spans="1:17" x14ac:dyDescent="0.25">
      <c r="A19" s="591" t="s">
        <v>305</v>
      </c>
      <c r="D19" s="592">
        <f t="shared" ref="D19:P19" si="3">SUM(D16:D18)</f>
        <v>8415031.4808230214</v>
      </c>
      <c r="E19" s="592">
        <f t="shared" si="3"/>
        <v>7792399.079175137</v>
      </c>
      <c r="F19" s="592">
        <f t="shared" si="3"/>
        <v>6847390.5886567608</v>
      </c>
      <c r="G19" s="592">
        <f t="shared" si="3"/>
        <v>5179353.7728050929</v>
      </c>
      <c r="H19" s="592">
        <f t="shared" si="3"/>
        <v>3562269.5943758525</v>
      </c>
      <c r="I19" s="592">
        <f t="shared" si="3"/>
        <v>2214823.1150551373</v>
      </c>
      <c r="J19" s="592">
        <f t="shared" si="3"/>
        <v>1514876.4388301671</v>
      </c>
      <c r="K19" s="592">
        <f t="shared" si="3"/>
        <v>1523452.8222892042</v>
      </c>
      <c r="L19" s="592">
        <f t="shared" si="3"/>
        <v>2254687.2253868226</v>
      </c>
      <c r="M19" s="592">
        <f t="shared" si="3"/>
        <v>3789680.9867549799</v>
      </c>
      <c r="N19" s="592">
        <f t="shared" si="3"/>
        <v>6830121.5281759575</v>
      </c>
      <c r="O19" s="592">
        <f t="shared" si="3"/>
        <v>9030103.2496459298</v>
      </c>
      <c r="P19" s="592">
        <f t="shared" si="3"/>
        <v>58954189.881974101</v>
      </c>
      <c r="Q19" s="599"/>
    </row>
    <row r="21" spans="1:17" x14ac:dyDescent="0.25">
      <c r="A21" s="598" t="s">
        <v>309</v>
      </c>
    </row>
    <row r="23" spans="1:17" x14ac:dyDescent="0.25">
      <c r="M23" s="597">
        <v>45566</v>
      </c>
      <c r="N23" s="596">
        <f>EDATE(M23,1)</f>
        <v>45597</v>
      </c>
      <c r="O23" s="596">
        <f>EDATE(N23,1)</f>
        <v>45627</v>
      </c>
      <c r="P23" s="595" t="s">
        <v>80</v>
      </c>
    </row>
    <row r="24" spans="1:17" x14ac:dyDescent="0.25">
      <c r="A24" s="591" t="s">
        <v>308</v>
      </c>
      <c r="M24" s="594">
        <f>M8+M16</f>
        <v>28747990.579477664</v>
      </c>
      <c r="N24" s="594">
        <f t="shared" ref="N24:O26" si="4">N16</f>
        <v>25627510.00299162</v>
      </c>
      <c r="O24" s="594">
        <f t="shared" si="4"/>
        <v>32211284.417693604</v>
      </c>
      <c r="P24" s="593">
        <f>SUM(M24:O24)</f>
        <v>86586785.000162885</v>
      </c>
    </row>
    <row r="25" spans="1:17" x14ac:dyDescent="0.25">
      <c r="A25" s="591" t="s">
        <v>307</v>
      </c>
      <c r="M25" s="594">
        <f>M9+M17</f>
        <v>-2058755.1936372127</v>
      </c>
      <c r="N25" s="594">
        <f t="shared" si="4"/>
        <v>-1992313.8631418222</v>
      </c>
      <c r="O25" s="594">
        <f t="shared" si="4"/>
        <v>-2129583.9007266141</v>
      </c>
      <c r="P25" s="593">
        <f>SUM(M25:O25)</f>
        <v>-6180652.957505649</v>
      </c>
    </row>
    <row r="26" spans="1:17" x14ac:dyDescent="0.25">
      <c r="A26" s="591" t="s">
        <v>306</v>
      </c>
      <c r="M26" s="594">
        <f>M10+M18</f>
        <v>-21162910.680240829</v>
      </c>
      <c r="N26" s="594">
        <f t="shared" si="4"/>
        <v>-16805074.611673839</v>
      </c>
      <c r="O26" s="594">
        <f t="shared" si="4"/>
        <v>-21051597.267321061</v>
      </c>
      <c r="P26" s="593">
        <f>SUM(M26:O26)</f>
        <v>-59019582.559235737</v>
      </c>
    </row>
    <row r="27" spans="1:17" x14ac:dyDescent="0.25">
      <c r="A27" s="591" t="s">
        <v>305</v>
      </c>
      <c r="M27" s="592">
        <f>SUM(M24:M26)</f>
        <v>5526324.7055996247</v>
      </c>
      <c r="N27" s="592">
        <f>SUM(N24:N26)</f>
        <v>6830121.5281759575</v>
      </c>
      <c r="O27" s="592">
        <f>SUM(O24:O26)</f>
        <v>9030103.2496459298</v>
      </c>
      <c r="P27" s="592">
        <f>SUM(P24:P26)</f>
        <v>21386549.483421504</v>
      </c>
    </row>
  </sheetData>
  <pageMargins left="0.7" right="0.7" top="0.75" bottom="0.75" header="0.3" footer="0.3"/>
  <pageSetup scale="56" orientation="landscape" horizontalDpi="90" verticalDpi="9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90" zoomScaleNormal="90" workbookViewId="0">
      <selection activeCell="B30" sqref="B30"/>
    </sheetView>
  </sheetViews>
  <sheetFormatPr defaultColWidth="9.140625" defaultRowHeight="15" x14ac:dyDescent="0.25"/>
  <cols>
    <col min="1" max="1" width="4.42578125" style="602" customWidth="1"/>
    <col min="2" max="2" width="38.28515625" style="602" customWidth="1"/>
    <col min="3" max="3" width="13.28515625" style="602" customWidth="1"/>
    <col min="4" max="4" width="15.28515625" style="602" customWidth="1"/>
    <col min="5" max="5" width="15.85546875" style="602" customWidth="1"/>
    <col min="6" max="6" width="12.42578125" style="602" customWidth="1"/>
    <col min="7" max="16384" width="9.140625" style="602"/>
  </cols>
  <sheetData>
    <row r="1" spans="1:7" x14ac:dyDescent="0.25">
      <c r="A1" s="860" t="s">
        <v>314</v>
      </c>
      <c r="B1" s="860"/>
      <c r="C1" s="860"/>
      <c r="D1" s="860"/>
      <c r="E1" s="860"/>
      <c r="F1" s="860"/>
    </row>
    <row r="2" spans="1:7" x14ac:dyDescent="0.25">
      <c r="A2" s="613" t="s">
        <v>570</v>
      </c>
      <c r="B2" s="613"/>
      <c r="C2" s="613"/>
      <c r="D2" s="613"/>
      <c r="E2" s="613"/>
      <c r="F2" s="613"/>
    </row>
    <row r="3" spans="1:7" x14ac:dyDescent="0.25">
      <c r="A3" s="860" t="s">
        <v>569</v>
      </c>
      <c r="B3" s="860"/>
      <c r="C3" s="860"/>
      <c r="D3" s="860"/>
      <c r="E3" s="860"/>
      <c r="F3" s="860"/>
    </row>
    <row r="4" spans="1:7" x14ac:dyDescent="0.25">
      <c r="A4" s="860" t="s">
        <v>568</v>
      </c>
      <c r="B4" s="860"/>
      <c r="C4" s="860"/>
      <c r="D4" s="860"/>
      <c r="E4" s="860"/>
      <c r="F4" s="860"/>
    </row>
    <row r="5" spans="1:7" ht="13.5" customHeight="1" x14ac:dyDescent="0.25">
      <c r="E5" s="612"/>
      <c r="F5" s="612"/>
    </row>
    <row r="6" spans="1:7" ht="13.5" customHeight="1" x14ac:dyDescent="0.25">
      <c r="E6" s="612" t="s">
        <v>567</v>
      </c>
      <c r="F6" s="612" t="s">
        <v>566</v>
      </c>
    </row>
    <row r="7" spans="1:7" ht="17.25" x14ac:dyDescent="0.25">
      <c r="B7" s="612"/>
      <c r="C7" s="612"/>
      <c r="D7" s="609" t="s">
        <v>565</v>
      </c>
      <c r="E7" s="612" t="s">
        <v>564</v>
      </c>
      <c r="F7" s="612" t="s">
        <v>563</v>
      </c>
    </row>
    <row r="8" spans="1:7" x14ac:dyDescent="0.25">
      <c r="A8" s="608" t="s">
        <v>562</v>
      </c>
      <c r="B8" s="612"/>
      <c r="C8" s="612"/>
      <c r="D8" s="608" t="s">
        <v>561</v>
      </c>
      <c r="E8" s="612" t="s">
        <v>560</v>
      </c>
      <c r="F8" s="609" t="s">
        <v>559</v>
      </c>
    </row>
    <row r="9" spans="1:7" x14ac:dyDescent="0.25">
      <c r="A9" s="611" t="s">
        <v>558</v>
      </c>
      <c r="B9" s="611" t="s">
        <v>557</v>
      </c>
      <c r="C9" s="611" t="s">
        <v>556</v>
      </c>
      <c r="D9" s="595" t="s">
        <v>555</v>
      </c>
      <c r="E9" s="611" t="s">
        <v>554</v>
      </c>
      <c r="F9" s="611" t="s">
        <v>554</v>
      </c>
    </row>
    <row r="10" spans="1:7" x14ac:dyDescent="0.25">
      <c r="B10" s="608" t="s">
        <v>553</v>
      </c>
      <c r="C10" s="608" t="s">
        <v>552</v>
      </c>
      <c r="D10" s="610" t="s">
        <v>551</v>
      </c>
      <c r="E10" s="609" t="s">
        <v>550</v>
      </c>
      <c r="F10" s="610" t="s">
        <v>549</v>
      </c>
      <c r="G10" s="609"/>
    </row>
    <row r="11" spans="1:7" x14ac:dyDescent="0.25">
      <c r="A11" s="608">
        <v>1</v>
      </c>
      <c r="B11" s="602" t="s">
        <v>548</v>
      </c>
      <c r="C11" s="608">
        <v>23</v>
      </c>
      <c r="D11" s="607">
        <f>SUM('LI Forecast_Oct23-Dec23'!D9:F9)</f>
        <v>4790179.1746903937</v>
      </c>
      <c r="E11" s="606">
        <f>D11*F11</f>
        <v>-1183030.5507732865</v>
      </c>
      <c r="F11" s="605">
        <v>-0.24697</v>
      </c>
    </row>
    <row r="12" spans="1:7" x14ac:dyDescent="0.25">
      <c r="D12" s="604"/>
    </row>
    <row r="13" spans="1:7" ht="17.25" customHeight="1" x14ac:dyDescent="0.25">
      <c r="B13" s="861" t="s">
        <v>547</v>
      </c>
      <c r="C13" s="861"/>
      <c r="D13" s="861"/>
      <c r="E13" s="861"/>
      <c r="F13" s="861"/>
    </row>
    <row r="14" spans="1:7" x14ac:dyDescent="0.25">
      <c r="B14" s="861"/>
      <c r="C14" s="861"/>
      <c r="D14" s="861"/>
      <c r="E14" s="861"/>
      <c r="F14" s="861"/>
    </row>
    <row r="15" spans="1:7" x14ac:dyDescent="0.25">
      <c r="D15" s="603"/>
    </row>
    <row r="16" spans="1:7" x14ac:dyDescent="0.25">
      <c r="D16" s="603"/>
    </row>
    <row r="17" spans="1:6" x14ac:dyDescent="0.25">
      <c r="A17" s="861" t="s">
        <v>546</v>
      </c>
      <c r="B17" s="861"/>
      <c r="C17" s="861"/>
      <c r="D17" s="861"/>
      <c r="E17" s="861"/>
      <c r="F17" s="861"/>
    </row>
    <row r="18" spans="1:6" x14ac:dyDescent="0.25">
      <c r="A18" s="861"/>
      <c r="B18" s="861"/>
      <c r="C18" s="861"/>
      <c r="D18" s="861"/>
      <c r="E18" s="861"/>
      <c r="F18" s="861"/>
    </row>
  </sheetData>
  <mergeCells count="5">
    <mergeCell ref="A1:F1"/>
    <mergeCell ref="A3:F3"/>
    <mergeCell ref="A4:F4"/>
    <mergeCell ref="B13:F14"/>
    <mergeCell ref="A17:F18"/>
  </mergeCells>
  <printOptions horizontalCentered="1"/>
  <pageMargins left="0.45" right="0.45" top="0.75" bottom="0.75" header="0.3" footer="0.3"/>
  <pageSetup orientation="landscape" blackAndWhite="1" r:id="rId1"/>
  <headerFooter>
    <oddFooter>&amp;L&amp;F 
&amp;A&amp;C&amp;P&amp;R&amp;D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90" zoomScaleNormal="90" workbookViewId="0">
      <selection activeCell="A24" sqref="A24:G25"/>
    </sheetView>
  </sheetViews>
  <sheetFormatPr defaultColWidth="9.140625" defaultRowHeight="15" x14ac:dyDescent="0.25"/>
  <cols>
    <col min="1" max="1" width="17.85546875" style="614" customWidth="1"/>
    <col min="2" max="4" width="11" style="614" bestFit="1" customWidth="1"/>
    <col min="5" max="6" width="12" style="614" bestFit="1" customWidth="1"/>
    <col min="7" max="7" width="13.85546875" style="614" customWidth="1"/>
    <col min="8" max="16384" width="9.140625" style="614"/>
  </cols>
  <sheetData>
    <row r="1" spans="1:7" x14ac:dyDescent="0.25">
      <c r="A1" s="862" t="s">
        <v>314</v>
      </c>
      <c r="B1" s="862"/>
      <c r="C1" s="862"/>
      <c r="D1" s="862"/>
      <c r="E1" s="862"/>
      <c r="F1" s="862"/>
      <c r="G1" s="862"/>
    </row>
    <row r="2" spans="1:7" x14ac:dyDescent="0.25">
      <c r="A2" s="863" t="s">
        <v>570</v>
      </c>
      <c r="B2" s="863"/>
      <c r="C2" s="863"/>
      <c r="D2" s="863"/>
      <c r="E2" s="863"/>
      <c r="F2" s="863"/>
      <c r="G2" s="863"/>
    </row>
    <row r="3" spans="1:7" x14ac:dyDescent="0.25">
      <c r="A3" s="863" t="s">
        <v>580</v>
      </c>
      <c r="B3" s="863"/>
      <c r="C3" s="863"/>
      <c r="D3" s="863"/>
      <c r="E3" s="863"/>
      <c r="F3" s="863"/>
      <c r="G3" s="863"/>
    </row>
    <row r="4" spans="1:7" x14ac:dyDescent="0.25">
      <c r="A4" s="864" t="s">
        <v>579</v>
      </c>
      <c r="B4" s="863"/>
      <c r="C4" s="863"/>
      <c r="D4" s="863"/>
      <c r="E4" s="863"/>
      <c r="F4" s="863"/>
      <c r="G4" s="863"/>
    </row>
    <row r="5" spans="1:7" x14ac:dyDescent="0.25">
      <c r="A5" s="628"/>
      <c r="B5" s="628"/>
      <c r="C5" s="628"/>
      <c r="D5" s="628"/>
      <c r="E5" s="628"/>
      <c r="F5" s="627"/>
      <c r="G5" s="627"/>
    </row>
    <row r="6" spans="1:7" ht="17.25" x14ac:dyDescent="0.25">
      <c r="A6" s="629" t="s">
        <v>578</v>
      </c>
      <c r="B6" s="628"/>
      <c r="C6" s="628"/>
      <c r="D6" s="628"/>
      <c r="E6" s="628"/>
      <c r="F6" s="627"/>
      <c r="G6" s="627"/>
    </row>
    <row r="7" spans="1:7" x14ac:dyDescent="0.25">
      <c r="A7" s="626" t="s">
        <v>577</v>
      </c>
      <c r="B7" s="625">
        <v>45139</v>
      </c>
      <c r="C7" s="624">
        <f>EDATE(B7,1)</f>
        <v>45170</v>
      </c>
      <c r="D7" s="624">
        <f>EDATE(C7,1)</f>
        <v>45200</v>
      </c>
      <c r="E7" s="624">
        <f>EDATE(D7,1)</f>
        <v>45231</v>
      </c>
      <c r="F7" s="624">
        <f>EDATE(E7,1)</f>
        <v>45261</v>
      </c>
      <c r="G7" s="623" t="s">
        <v>80</v>
      </c>
    </row>
    <row r="8" spans="1:7" x14ac:dyDescent="0.25">
      <c r="A8" s="621">
        <v>16</v>
      </c>
      <c r="B8" s="619"/>
      <c r="C8" s="619"/>
      <c r="D8" s="619"/>
      <c r="E8" s="619"/>
      <c r="F8" s="619"/>
      <c r="G8" s="618">
        <f t="shared" ref="G8:G21" si="0">SUM(B8:F8)</f>
        <v>0</v>
      </c>
    </row>
    <row r="9" spans="1:7" x14ac:dyDescent="0.25">
      <c r="A9" s="621">
        <v>23</v>
      </c>
      <c r="B9" s="622">
        <v>298000.38812691905</v>
      </c>
      <c r="C9" s="622">
        <v>430380.78269101609</v>
      </c>
      <c r="D9" s="622">
        <v>992094.63793036889</v>
      </c>
      <c r="E9" s="622">
        <v>1647488.8445406179</v>
      </c>
      <c r="F9" s="622">
        <v>2150595.6922194064</v>
      </c>
      <c r="G9" s="618">
        <f t="shared" si="0"/>
        <v>5518560.3455083277</v>
      </c>
    </row>
    <row r="10" spans="1:7" x14ac:dyDescent="0.25">
      <c r="A10" s="621">
        <v>53</v>
      </c>
      <c r="B10" s="619"/>
      <c r="C10" s="619"/>
      <c r="D10" s="619"/>
      <c r="E10" s="619"/>
      <c r="F10" s="619"/>
      <c r="G10" s="618">
        <f t="shared" si="0"/>
        <v>0</v>
      </c>
    </row>
    <row r="11" spans="1:7" x14ac:dyDescent="0.25">
      <c r="A11" s="621">
        <v>31</v>
      </c>
      <c r="B11" s="619"/>
      <c r="C11" s="619"/>
      <c r="D11" s="619"/>
      <c r="E11" s="619"/>
      <c r="F11" s="619"/>
      <c r="G11" s="618">
        <f t="shared" si="0"/>
        <v>0</v>
      </c>
    </row>
    <row r="12" spans="1:7" x14ac:dyDescent="0.25">
      <c r="A12" s="621">
        <v>41</v>
      </c>
      <c r="B12" s="619"/>
      <c r="C12" s="619"/>
      <c r="D12" s="619"/>
      <c r="E12" s="619"/>
      <c r="F12" s="619"/>
      <c r="G12" s="618">
        <f t="shared" si="0"/>
        <v>0</v>
      </c>
    </row>
    <row r="13" spans="1:7" x14ac:dyDescent="0.25">
      <c r="A13" s="621">
        <v>85</v>
      </c>
      <c r="B13" s="619"/>
      <c r="C13" s="619"/>
      <c r="D13" s="619"/>
      <c r="E13" s="619"/>
      <c r="F13" s="619"/>
      <c r="G13" s="618">
        <f t="shared" si="0"/>
        <v>0</v>
      </c>
    </row>
    <row r="14" spans="1:7" x14ac:dyDescent="0.25">
      <c r="A14" s="621">
        <v>86</v>
      </c>
      <c r="B14" s="619"/>
      <c r="C14" s="619"/>
      <c r="D14" s="619"/>
      <c r="E14" s="619"/>
      <c r="F14" s="619"/>
      <c r="G14" s="618">
        <f t="shared" si="0"/>
        <v>0</v>
      </c>
    </row>
    <row r="15" spans="1:7" x14ac:dyDescent="0.25">
      <c r="A15" s="621">
        <v>87</v>
      </c>
      <c r="B15" s="619"/>
      <c r="C15" s="619"/>
      <c r="D15" s="619"/>
      <c r="E15" s="619"/>
      <c r="F15" s="619"/>
      <c r="G15" s="618">
        <f t="shared" si="0"/>
        <v>0</v>
      </c>
    </row>
    <row r="16" spans="1:7" x14ac:dyDescent="0.25">
      <c r="A16" s="621" t="s">
        <v>576</v>
      </c>
      <c r="B16" s="619"/>
      <c r="C16" s="619"/>
      <c r="D16" s="619"/>
      <c r="E16" s="619"/>
      <c r="F16" s="619"/>
      <c r="G16" s="618">
        <f t="shared" si="0"/>
        <v>0</v>
      </c>
    </row>
    <row r="17" spans="1:7" x14ac:dyDescent="0.25">
      <c r="A17" s="621" t="s">
        <v>575</v>
      </c>
      <c r="B17" s="619"/>
      <c r="C17" s="619"/>
      <c r="D17" s="619"/>
      <c r="E17" s="619"/>
      <c r="F17" s="619"/>
      <c r="G17" s="618">
        <f t="shared" si="0"/>
        <v>0</v>
      </c>
    </row>
    <row r="18" spans="1:7" x14ac:dyDescent="0.25">
      <c r="A18" s="621" t="s">
        <v>574</v>
      </c>
      <c r="B18" s="619"/>
      <c r="C18" s="619"/>
      <c r="D18" s="619"/>
      <c r="E18" s="619"/>
      <c r="F18" s="619"/>
      <c r="G18" s="618">
        <f t="shared" si="0"/>
        <v>0</v>
      </c>
    </row>
    <row r="19" spans="1:7" x14ac:dyDescent="0.25">
      <c r="A19" s="621" t="s">
        <v>573</v>
      </c>
      <c r="B19" s="619"/>
      <c r="C19" s="619"/>
      <c r="D19" s="619"/>
      <c r="E19" s="619"/>
      <c r="F19" s="619"/>
      <c r="G19" s="618">
        <f t="shared" si="0"/>
        <v>0</v>
      </c>
    </row>
    <row r="20" spans="1:7" x14ac:dyDescent="0.25">
      <c r="A20" s="621" t="s">
        <v>572</v>
      </c>
      <c r="B20" s="619"/>
      <c r="C20" s="619"/>
      <c r="D20" s="619"/>
      <c r="E20" s="619"/>
      <c r="F20" s="619"/>
      <c r="G20" s="618">
        <f t="shared" si="0"/>
        <v>0</v>
      </c>
    </row>
    <row r="21" spans="1:7" x14ac:dyDescent="0.25">
      <c r="A21" s="620" t="s">
        <v>571</v>
      </c>
      <c r="B21" s="619"/>
      <c r="C21" s="619"/>
      <c r="D21" s="619"/>
      <c r="E21" s="619"/>
      <c r="F21" s="619"/>
      <c r="G21" s="618">
        <f t="shared" si="0"/>
        <v>0</v>
      </c>
    </row>
    <row r="22" spans="1:7" x14ac:dyDescent="0.25">
      <c r="A22" s="616" t="s">
        <v>80</v>
      </c>
      <c r="B22" s="617">
        <f t="shared" ref="B22:G22" si="1">SUM(B8:B21)</f>
        <v>298000.38812691905</v>
      </c>
      <c r="C22" s="617">
        <f t="shared" si="1"/>
        <v>430380.78269101609</v>
      </c>
      <c r="D22" s="617">
        <f t="shared" si="1"/>
        <v>992094.63793036889</v>
      </c>
      <c r="E22" s="617">
        <f t="shared" si="1"/>
        <v>1647488.8445406179</v>
      </c>
      <c r="F22" s="617">
        <f t="shared" si="1"/>
        <v>2150595.6922194064</v>
      </c>
      <c r="G22" s="617">
        <f t="shared" si="1"/>
        <v>5518560.3455083277</v>
      </c>
    </row>
    <row r="23" spans="1:7" x14ac:dyDescent="0.25">
      <c r="A23" s="616"/>
      <c r="B23" s="615"/>
      <c r="C23" s="615"/>
      <c r="D23" s="615"/>
      <c r="E23" s="615"/>
      <c r="F23" s="615"/>
      <c r="G23" s="615"/>
    </row>
    <row r="24" spans="1:7" ht="15" customHeight="1" x14ac:dyDescent="0.25">
      <c r="A24" s="865" t="s">
        <v>547</v>
      </c>
      <c r="B24" s="865"/>
      <c r="C24" s="865"/>
      <c r="D24" s="865"/>
      <c r="E24" s="865"/>
      <c r="F24" s="865"/>
      <c r="G24" s="865"/>
    </row>
    <row r="25" spans="1:7" x14ac:dyDescent="0.25">
      <c r="A25" s="865"/>
      <c r="B25" s="865"/>
      <c r="C25" s="865"/>
      <c r="D25" s="865"/>
      <c r="E25" s="865"/>
      <c r="F25" s="865"/>
      <c r="G25" s="865"/>
    </row>
  </sheetData>
  <mergeCells count="5">
    <mergeCell ref="A1:G1"/>
    <mergeCell ref="A2:G2"/>
    <mergeCell ref="A3:G3"/>
    <mergeCell ref="A4:G4"/>
    <mergeCell ref="A24:G25"/>
  </mergeCells>
  <printOptions horizontalCentered="1"/>
  <pageMargins left="0.7" right="0.7" top="0.75" bottom="0.75" header="0.3" footer="0.3"/>
  <pageSetup orientation="landscape" blackAndWhite="1" r:id="rId1"/>
  <headerFooter>
    <oddFooter>&amp;L&amp;F 
&amp;A&amp;C&amp;P&amp;R&amp;D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opLeftCell="A2" zoomScale="90" zoomScaleNormal="90" workbookViewId="0">
      <selection activeCell="J42" sqref="J42"/>
    </sheetView>
  </sheetViews>
  <sheetFormatPr defaultColWidth="9.140625" defaultRowHeight="15" x14ac:dyDescent="0.25"/>
  <cols>
    <col min="1" max="1" width="4.42578125" style="602" customWidth="1"/>
    <col min="2" max="2" width="38.28515625" style="602" customWidth="1"/>
    <col min="3" max="3" width="13.28515625" style="602" customWidth="1"/>
    <col min="4" max="4" width="15.28515625" style="602" customWidth="1"/>
    <col min="5" max="5" width="15.85546875" style="602" customWidth="1"/>
    <col min="6" max="6" width="12.42578125" style="602" customWidth="1"/>
    <col min="7" max="16384" width="9.140625" style="602"/>
  </cols>
  <sheetData>
    <row r="1" spans="1:15" x14ac:dyDescent="0.25">
      <c r="A1" s="860" t="s">
        <v>314</v>
      </c>
      <c r="B1" s="860"/>
      <c r="C1" s="860"/>
      <c r="D1" s="860"/>
      <c r="E1" s="860"/>
      <c r="F1" s="860"/>
    </row>
    <row r="2" spans="1:15" x14ac:dyDescent="0.25">
      <c r="A2" s="613" t="s">
        <v>570</v>
      </c>
      <c r="B2" s="613"/>
      <c r="C2" s="613"/>
      <c r="D2" s="613"/>
      <c r="E2" s="613"/>
      <c r="F2" s="613"/>
    </row>
    <row r="3" spans="1:15" x14ac:dyDescent="0.25">
      <c r="A3" s="860" t="s">
        <v>569</v>
      </c>
      <c r="B3" s="860"/>
      <c r="C3" s="860"/>
      <c r="D3" s="860"/>
      <c r="E3" s="860"/>
      <c r="F3" s="860"/>
    </row>
    <row r="4" spans="1:15" x14ac:dyDescent="0.25">
      <c r="A4" s="860" t="s">
        <v>584</v>
      </c>
      <c r="B4" s="860"/>
      <c r="C4" s="860"/>
      <c r="D4" s="860"/>
      <c r="E4" s="860"/>
      <c r="F4" s="860"/>
    </row>
    <row r="5" spans="1:15" ht="13.5" customHeight="1" x14ac:dyDescent="0.25">
      <c r="E5" s="612"/>
      <c r="F5" s="612"/>
    </row>
    <row r="6" spans="1:15" ht="13.5" customHeight="1" x14ac:dyDescent="0.25">
      <c r="E6" s="612" t="s">
        <v>567</v>
      </c>
      <c r="F6" s="612" t="s">
        <v>566</v>
      </c>
    </row>
    <row r="7" spans="1:15" ht="17.25" x14ac:dyDescent="0.25">
      <c r="B7" s="612"/>
      <c r="C7" s="612"/>
      <c r="D7" s="609" t="s">
        <v>565</v>
      </c>
      <c r="E7" s="612" t="s">
        <v>564</v>
      </c>
      <c r="F7" s="612" t="s">
        <v>563</v>
      </c>
    </row>
    <row r="8" spans="1:15" x14ac:dyDescent="0.25">
      <c r="A8" s="608" t="s">
        <v>562</v>
      </c>
      <c r="B8" s="612"/>
      <c r="C8" s="612"/>
      <c r="D8" s="608" t="s">
        <v>583</v>
      </c>
      <c r="E8" s="612" t="s">
        <v>560</v>
      </c>
      <c r="F8" s="609" t="s">
        <v>559</v>
      </c>
    </row>
    <row r="9" spans="1:15" x14ac:dyDescent="0.25">
      <c r="A9" s="611" t="s">
        <v>558</v>
      </c>
      <c r="B9" s="611" t="s">
        <v>557</v>
      </c>
      <c r="C9" s="611" t="s">
        <v>556</v>
      </c>
      <c r="D9" s="595" t="s">
        <v>582</v>
      </c>
      <c r="E9" s="611" t="s">
        <v>66</v>
      </c>
      <c r="F9" s="611" t="s">
        <v>66</v>
      </c>
    </row>
    <row r="10" spans="1:15" x14ac:dyDescent="0.25">
      <c r="B10" s="608" t="s">
        <v>553</v>
      </c>
      <c r="C10" s="608" t="s">
        <v>552</v>
      </c>
      <c r="D10" s="610" t="s">
        <v>551</v>
      </c>
      <c r="E10" s="609" t="s">
        <v>550</v>
      </c>
      <c r="F10" s="610" t="s">
        <v>549</v>
      </c>
      <c r="G10" s="609"/>
    </row>
    <row r="11" spans="1:15" x14ac:dyDescent="0.25">
      <c r="A11" s="608">
        <v>1</v>
      </c>
      <c r="B11" s="602" t="s">
        <v>548</v>
      </c>
      <c r="C11" s="608">
        <v>23</v>
      </c>
      <c r="D11" s="607">
        <v>52127398.712846421</v>
      </c>
      <c r="E11" s="606">
        <f>D11*F11</f>
        <v>-8635424.8707701378</v>
      </c>
      <c r="F11" s="605">
        <v>-0.16566</v>
      </c>
    </row>
    <row r="12" spans="1:15" x14ac:dyDescent="0.25">
      <c r="D12" s="604"/>
    </row>
    <row r="13" spans="1:15" ht="17.25" customHeight="1" x14ac:dyDescent="0.25">
      <c r="B13" s="866" t="s">
        <v>581</v>
      </c>
      <c r="C13" s="866"/>
      <c r="D13" s="866"/>
      <c r="E13" s="866"/>
      <c r="F13" s="866"/>
      <c r="G13" s="630"/>
      <c r="H13" s="630"/>
      <c r="I13" s="630"/>
      <c r="J13" s="630"/>
      <c r="K13" s="630"/>
      <c r="L13" s="630"/>
      <c r="M13" s="630"/>
      <c r="N13" s="630"/>
      <c r="O13" s="630"/>
    </row>
    <row r="14" spans="1:15" x14ac:dyDescent="0.25">
      <c r="B14" s="866"/>
      <c r="C14" s="866"/>
      <c r="D14" s="866"/>
      <c r="E14" s="866"/>
      <c r="F14" s="866"/>
      <c r="G14" s="630"/>
      <c r="H14" s="630"/>
      <c r="I14" s="630"/>
      <c r="J14" s="630"/>
      <c r="K14" s="630"/>
      <c r="L14" s="630"/>
      <c r="M14" s="630"/>
      <c r="N14" s="630"/>
      <c r="O14" s="630"/>
    </row>
    <row r="15" spans="1:15" x14ac:dyDescent="0.25">
      <c r="B15" s="866"/>
      <c r="C15" s="866"/>
      <c r="D15" s="866"/>
      <c r="E15" s="866"/>
      <c r="F15" s="866"/>
      <c r="G15" s="630"/>
      <c r="H15" s="630"/>
      <c r="I15" s="630"/>
      <c r="J15" s="630"/>
      <c r="K15" s="630"/>
      <c r="L15" s="630"/>
      <c r="M15" s="630"/>
      <c r="N15" s="630"/>
      <c r="O15" s="630"/>
    </row>
    <row r="16" spans="1:15" x14ac:dyDescent="0.25">
      <c r="B16" s="866"/>
      <c r="C16" s="866"/>
      <c r="D16" s="866"/>
      <c r="E16" s="866"/>
      <c r="F16" s="866"/>
    </row>
    <row r="17" spans="2:6" x14ac:dyDescent="0.25">
      <c r="B17" s="866"/>
      <c r="C17" s="866"/>
      <c r="D17" s="866"/>
      <c r="E17" s="866"/>
      <c r="F17" s="866"/>
    </row>
  </sheetData>
  <mergeCells count="4">
    <mergeCell ref="A1:F1"/>
    <mergeCell ref="A3:F3"/>
    <mergeCell ref="A4:F4"/>
    <mergeCell ref="B13:F17"/>
  </mergeCells>
  <printOptions horizontalCentered="1"/>
  <pageMargins left="0.45" right="0.45" top="0.75" bottom="0.75" header="0.3" footer="0.3"/>
  <pageSetup orientation="landscape" blackAndWhite="1" r:id="rId1"/>
  <headerFooter>
    <oddFooter>&amp;L&amp;F 
&amp;A&amp;C&amp;P&amp;R&amp;D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zoomScale="90" zoomScaleNormal="90" workbookViewId="0">
      <selection activeCell="E27" sqref="E27"/>
    </sheetView>
  </sheetViews>
  <sheetFormatPr defaultColWidth="9.140625" defaultRowHeight="15" x14ac:dyDescent="0.25"/>
  <cols>
    <col min="1" max="1" width="4.42578125" style="602" customWidth="1"/>
    <col min="2" max="2" width="38.28515625" style="602" customWidth="1"/>
    <col min="3" max="3" width="13.28515625" style="602" customWidth="1"/>
    <col min="4" max="4" width="15.28515625" style="602" customWidth="1"/>
    <col min="5" max="5" width="15.85546875" style="602" customWidth="1"/>
    <col min="6" max="6" width="12.42578125" style="602" customWidth="1"/>
    <col min="7" max="16384" width="9.140625" style="602"/>
  </cols>
  <sheetData>
    <row r="1" spans="1:15" x14ac:dyDescent="0.25">
      <c r="A1" s="860" t="s">
        <v>314</v>
      </c>
      <c r="B1" s="860"/>
      <c r="C1" s="860"/>
      <c r="D1" s="860"/>
      <c r="E1" s="860"/>
      <c r="F1" s="860"/>
    </row>
    <row r="2" spans="1:15" x14ac:dyDescent="0.25">
      <c r="A2" s="613" t="s">
        <v>589</v>
      </c>
      <c r="B2" s="613"/>
      <c r="C2" s="613"/>
      <c r="D2" s="613"/>
      <c r="E2" s="613"/>
      <c r="F2" s="613"/>
    </row>
    <row r="3" spans="1:15" x14ac:dyDescent="0.25">
      <c r="A3" s="860" t="s">
        <v>569</v>
      </c>
      <c r="B3" s="860"/>
      <c r="C3" s="860"/>
      <c r="D3" s="860"/>
      <c r="E3" s="860"/>
      <c r="F3" s="860"/>
    </row>
    <row r="4" spans="1:15" x14ac:dyDescent="0.25">
      <c r="A4" s="860" t="s">
        <v>588</v>
      </c>
      <c r="B4" s="860"/>
      <c r="C4" s="860"/>
      <c r="D4" s="860"/>
      <c r="E4" s="860"/>
      <c r="F4" s="860"/>
    </row>
    <row r="5" spans="1:15" ht="13.5" customHeight="1" x14ac:dyDescent="0.25">
      <c r="E5" s="612"/>
      <c r="F5" s="612"/>
    </row>
    <row r="6" spans="1:15" ht="13.5" customHeight="1" x14ac:dyDescent="0.25">
      <c r="E6" s="612" t="s">
        <v>567</v>
      </c>
      <c r="F6" s="612" t="s">
        <v>566</v>
      </c>
    </row>
    <row r="7" spans="1:15" ht="17.25" x14ac:dyDescent="0.25">
      <c r="B7" s="612"/>
      <c r="C7" s="612"/>
      <c r="D7" s="609" t="s">
        <v>565</v>
      </c>
      <c r="E7" s="612" t="s">
        <v>564</v>
      </c>
      <c r="F7" s="612" t="s">
        <v>563</v>
      </c>
    </row>
    <row r="8" spans="1:15" x14ac:dyDescent="0.25">
      <c r="A8" s="608" t="s">
        <v>562</v>
      </c>
      <c r="B8" s="612"/>
      <c r="C8" s="612"/>
      <c r="D8" s="608" t="s">
        <v>587</v>
      </c>
      <c r="E8" s="612" t="s">
        <v>560</v>
      </c>
      <c r="F8" s="609" t="s">
        <v>559</v>
      </c>
    </row>
    <row r="9" spans="1:15" x14ac:dyDescent="0.25">
      <c r="A9" s="611" t="s">
        <v>558</v>
      </c>
      <c r="B9" s="611" t="s">
        <v>557</v>
      </c>
      <c r="C9" s="611" t="s">
        <v>556</v>
      </c>
      <c r="D9" s="595" t="s">
        <v>586</v>
      </c>
      <c r="E9" s="611" t="s">
        <v>554</v>
      </c>
      <c r="F9" s="611" t="s">
        <v>554</v>
      </c>
    </row>
    <row r="10" spans="1:15" x14ac:dyDescent="0.25">
      <c r="B10" s="608" t="s">
        <v>553</v>
      </c>
      <c r="C10" s="608" t="s">
        <v>552</v>
      </c>
      <c r="D10" s="610" t="s">
        <v>551</v>
      </c>
      <c r="E10" s="609" t="s">
        <v>550</v>
      </c>
      <c r="F10" s="610" t="s">
        <v>549</v>
      </c>
      <c r="G10" s="609"/>
    </row>
    <row r="11" spans="1:15" x14ac:dyDescent="0.25">
      <c r="A11" s="608">
        <v>1</v>
      </c>
      <c r="B11" s="602" t="s">
        <v>548</v>
      </c>
      <c r="C11" s="608">
        <v>23</v>
      </c>
      <c r="D11" s="607">
        <v>57068869.78391654</v>
      </c>
      <c r="E11" s="606">
        <f>D11*F11</f>
        <v>-13230276.082005372</v>
      </c>
      <c r="F11" s="605">
        <v>-0.23183000000000001</v>
      </c>
    </row>
    <row r="12" spans="1:15" x14ac:dyDescent="0.25">
      <c r="D12" s="604"/>
    </row>
    <row r="13" spans="1:15" ht="17.25" customHeight="1" x14ac:dyDescent="0.25">
      <c r="B13" s="866" t="s">
        <v>585</v>
      </c>
      <c r="C13" s="866"/>
      <c r="D13" s="866"/>
      <c r="E13" s="866"/>
      <c r="F13" s="866"/>
      <c r="G13" s="630"/>
      <c r="H13" s="630"/>
      <c r="I13" s="630"/>
      <c r="J13" s="630"/>
      <c r="K13" s="630"/>
      <c r="L13" s="630"/>
      <c r="M13" s="630"/>
      <c r="N13" s="630"/>
      <c r="O13" s="630"/>
    </row>
    <row r="14" spans="1:15" x14ac:dyDescent="0.25">
      <c r="B14" s="866"/>
      <c r="C14" s="866"/>
      <c r="D14" s="866"/>
      <c r="E14" s="866"/>
      <c r="F14" s="866"/>
      <c r="G14" s="630"/>
      <c r="H14" s="630"/>
      <c r="I14" s="630"/>
      <c r="J14" s="630"/>
      <c r="K14" s="630"/>
      <c r="L14" s="630"/>
      <c r="M14" s="630"/>
      <c r="N14" s="630"/>
      <c r="O14" s="630"/>
    </row>
    <row r="15" spans="1:15" x14ac:dyDescent="0.25">
      <c r="B15" s="866"/>
      <c r="C15" s="866"/>
      <c r="D15" s="866"/>
      <c r="E15" s="866"/>
      <c r="F15" s="866"/>
      <c r="G15" s="630"/>
      <c r="H15" s="630"/>
      <c r="I15" s="630"/>
      <c r="J15" s="630"/>
      <c r="K15" s="630"/>
      <c r="L15" s="630"/>
      <c r="M15" s="630"/>
      <c r="N15" s="630"/>
      <c r="O15" s="630"/>
    </row>
    <row r="16" spans="1:15" x14ac:dyDescent="0.25">
      <c r="B16" s="866"/>
      <c r="C16" s="866"/>
      <c r="D16" s="866"/>
      <c r="E16" s="866"/>
      <c r="F16" s="866"/>
    </row>
    <row r="17" spans="2:6" x14ac:dyDescent="0.25">
      <c r="B17" s="866"/>
      <c r="C17" s="866"/>
      <c r="D17" s="866"/>
      <c r="E17" s="866"/>
      <c r="F17" s="866"/>
    </row>
    <row r="18" spans="2:6" x14ac:dyDescent="0.25">
      <c r="B18" s="866"/>
      <c r="C18" s="866"/>
      <c r="D18" s="866"/>
      <c r="E18" s="866"/>
      <c r="F18" s="866"/>
    </row>
  </sheetData>
  <mergeCells count="4">
    <mergeCell ref="A1:F1"/>
    <mergeCell ref="A3:F3"/>
    <mergeCell ref="A4:F4"/>
    <mergeCell ref="B13:F18"/>
  </mergeCells>
  <printOptions horizontalCentered="1"/>
  <pageMargins left="0.45" right="0.45" top="0.75" bottom="0.75" header="0.3" footer="0.3"/>
  <pageSetup orientation="landscape" blackAndWhite="1" r:id="rId1"/>
  <headerFooter>
    <oddFooter>&amp;L&amp;F 
&amp;A&amp;C&amp;P&amp;R&amp;D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19" sqref="E19"/>
    </sheetView>
  </sheetViews>
  <sheetFormatPr defaultRowHeight="15" x14ac:dyDescent="0.25"/>
  <cols>
    <col min="1" max="1" width="5.140625" bestFit="1" customWidth="1"/>
    <col min="2" max="2" width="62" bestFit="1" customWidth="1"/>
    <col min="4" max="4" width="7.5703125" bestFit="1" customWidth="1"/>
    <col min="5" max="5" width="10.42578125" bestFit="1" customWidth="1"/>
  </cols>
  <sheetData>
    <row r="1" spans="1:5" x14ac:dyDescent="0.25">
      <c r="A1" s="291" t="s">
        <v>284</v>
      </c>
      <c r="B1" s="291"/>
      <c r="C1" s="289"/>
      <c r="D1" s="289"/>
      <c r="E1" s="289"/>
    </row>
    <row r="2" spans="1:5" x14ac:dyDescent="0.25">
      <c r="A2" s="291" t="s">
        <v>283</v>
      </c>
      <c r="B2" s="291"/>
      <c r="C2" s="289"/>
      <c r="D2" s="289"/>
      <c r="E2" s="289"/>
    </row>
    <row r="3" spans="1:5" x14ac:dyDescent="0.25">
      <c r="A3" s="291" t="s">
        <v>281</v>
      </c>
      <c r="B3" s="291"/>
      <c r="C3" s="289"/>
      <c r="D3" s="289"/>
      <c r="E3" s="289"/>
    </row>
    <row r="4" spans="1:5" x14ac:dyDescent="0.25">
      <c r="A4" s="291" t="str">
        <f>$A$5</f>
        <v>CONVERSION FACTOR</v>
      </c>
      <c r="B4" s="291"/>
      <c r="C4" s="289"/>
      <c r="D4" s="289"/>
      <c r="E4" s="289"/>
    </row>
    <row r="5" spans="1:5" x14ac:dyDescent="0.25">
      <c r="A5" s="290" t="s">
        <v>278</v>
      </c>
      <c r="B5" s="290"/>
      <c r="C5" s="290"/>
      <c r="D5" s="290"/>
      <c r="E5" s="290"/>
    </row>
    <row r="6" spans="1:5" x14ac:dyDescent="0.25">
      <c r="A6" s="289"/>
      <c r="B6" s="289"/>
      <c r="C6" s="289"/>
      <c r="D6" s="289"/>
      <c r="E6" s="289"/>
    </row>
    <row r="7" spans="1:5" x14ac:dyDescent="0.25">
      <c r="A7" s="289"/>
      <c r="B7" s="289"/>
      <c r="C7" s="289"/>
      <c r="D7" s="289"/>
      <c r="E7" s="286"/>
    </row>
    <row r="8" spans="1:5" x14ac:dyDescent="0.25">
      <c r="A8" s="287" t="s">
        <v>275</v>
      </c>
      <c r="B8" s="287"/>
      <c r="C8" s="287"/>
      <c r="D8" s="286"/>
      <c r="E8" s="286"/>
    </row>
    <row r="9" spans="1:5" x14ac:dyDescent="0.25">
      <c r="A9" s="284" t="s">
        <v>272</v>
      </c>
      <c r="B9" s="284" t="s">
        <v>271</v>
      </c>
      <c r="C9" s="284"/>
      <c r="D9" s="283"/>
      <c r="E9" s="283"/>
    </row>
    <row r="10" spans="1:5" x14ac:dyDescent="0.25">
      <c r="A10" s="282"/>
      <c r="B10" s="250"/>
      <c r="C10" s="250"/>
      <c r="D10" s="250"/>
      <c r="E10" s="252"/>
    </row>
    <row r="11" spans="1:5" x14ac:dyDescent="0.25">
      <c r="A11" s="276">
        <f>ROW()</f>
        <v>11</v>
      </c>
      <c r="B11" s="275" t="s">
        <v>269</v>
      </c>
      <c r="C11" s="274"/>
      <c r="D11" s="274"/>
      <c r="E11" s="272">
        <v>4.1980000000000003E-3</v>
      </c>
    </row>
    <row r="12" spans="1:5" x14ac:dyDescent="0.25">
      <c r="A12" s="276">
        <f t="shared" ref="A12:A19" si="0">A11+1</f>
        <v>12</v>
      </c>
      <c r="B12" s="275" t="s">
        <v>268</v>
      </c>
      <c r="C12" s="274"/>
      <c r="D12" s="274"/>
      <c r="E12" s="280">
        <v>5.0000000000000001E-3</v>
      </c>
    </row>
    <row r="13" spans="1:5" x14ac:dyDescent="0.25">
      <c r="A13" s="276">
        <f t="shared" si="0"/>
        <v>13</v>
      </c>
      <c r="B13" s="275" t="str">
        <f>"STATE UTILITY TAX ( "&amp;E13*100&amp;"% - ( LINE 1 * "&amp;E13*100&amp;"% )  )"</f>
        <v>STATE UTILITY TAX ( 3.8358% - ( LINE 1 * 3.8358% )  )</v>
      </c>
      <c r="C13" s="248"/>
      <c r="D13" s="279">
        <v>3.8519999999999999E-2</v>
      </c>
      <c r="E13" s="278">
        <v>3.8358000000000003E-2</v>
      </c>
    </row>
    <row r="14" spans="1:5" x14ac:dyDescent="0.25">
      <c r="A14" s="276">
        <f t="shared" si="0"/>
        <v>14</v>
      </c>
      <c r="B14" s="275"/>
      <c r="C14" s="274"/>
      <c r="D14" s="274"/>
      <c r="E14" s="272"/>
    </row>
    <row r="15" spans="1:5" x14ac:dyDescent="0.25">
      <c r="A15" s="276">
        <f t="shared" si="0"/>
        <v>15</v>
      </c>
      <c r="B15" s="275" t="s">
        <v>267</v>
      </c>
      <c r="C15" s="274"/>
      <c r="D15" s="274"/>
      <c r="E15" s="520">
        <f>ROUND(SUM(E11:E13),6)</f>
        <v>4.7556000000000001E-2</v>
      </c>
    </row>
    <row r="16" spans="1:5" x14ac:dyDescent="0.25">
      <c r="A16" s="276">
        <f t="shared" si="0"/>
        <v>16</v>
      </c>
      <c r="B16" s="274"/>
      <c r="C16" s="274"/>
      <c r="D16" s="274"/>
      <c r="E16" s="520"/>
    </row>
    <row r="17" spans="1:5" x14ac:dyDescent="0.25">
      <c r="A17" s="276">
        <f t="shared" si="0"/>
        <v>17</v>
      </c>
      <c r="B17" s="274" t="str">
        <f>"CONVERSION FACTOR EXCLUDING FEDERAL INCOME TAX ( 1 - LINE "&amp;$K$17&amp;" )"</f>
        <v>CONVERSION FACTOR EXCLUDING FEDERAL INCOME TAX ( 1 - LINE  )</v>
      </c>
      <c r="C17" s="274"/>
      <c r="D17" s="274"/>
      <c r="E17" s="520">
        <f>ROUND(1-E15,6)</f>
        <v>0.95244399999999996</v>
      </c>
    </row>
    <row r="18" spans="1:5" x14ac:dyDescent="0.25">
      <c r="A18" s="276">
        <f t="shared" si="0"/>
        <v>18</v>
      </c>
      <c r="B18" s="275" t="s">
        <v>266</v>
      </c>
      <c r="C18" s="274"/>
      <c r="D18" s="273">
        <v>0.21</v>
      </c>
      <c r="E18" s="520">
        <v>0.20022300000000001</v>
      </c>
    </row>
    <row r="19" spans="1:5" x14ac:dyDescent="0.25">
      <c r="A19" s="271">
        <f t="shared" si="0"/>
        <v>19</v>
      </c>
      <c r="B19" s="270" t="str">
        <f>"CONVERSION FACTOR INCL FEDERAL INCOME TAX ( LINE "&amp;A17&amp;" - LINE "&amp;A18&amp;" ) "</f>
        <v xml:space="preserve">CONVERSION FACTOR INCL FEDERAL INCOME TAX ( LINE 17 - LINE 18 ) </v>
      </c>
      <c r="C19" s="269"/>
      <c r="D19" s="269"/>
      <c r="E19" s="519">
        <f>ROUND(1-E18-E15,6)</f>
        <v>0.75222100000000003</v>
      </c>
    </row>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workbookViewId="0">
      <pane xSplit="2" ySplit="5" topLeftCell="C6" activePane="bottomRight" state="frozen"/>
      <selection activeCell="C11" sqref="C11"/>
      <selection pane="topRight" activeCell="C11" sqref="C11"/>
      <selection pane="bottomLeft" activeCell="C11" sqref="C11"/>
      <selection pane="bottomRight" activeCell="C2" sqref="C2"/>
    </sheetView>
  </sheetViews>
  <sheetFormatPr defaultRowHeight="15" x14ac:dyDescent="0.25"/>
  <cols>
    <col min="2" max="2" width="22.140625" bestFit="1" customWidth="1"/>
    <col min="3" max="5" width="13.28515625" customWidth="1"/>
    <col min="6" max="6" width="3.28515625" customWidth="1"/>
    <col min="7" max="9" width="13.28515625" customWidth="1"/>
    <col min="10" max="10" width="3.28515625" customWidth="1"/>
    <col min="11" max="13" width="13.28515625" customWidth="1"/>
    <col min="14" max="14" width="15.28515625" bestFit="1" customWidth="1"/>
    <col min="15" max="15" width="11.5703125" bestFit="1" customWidth="1"/>
    <col min="16" max="17" width="10" bestFit="1" customWidth="1"/>
  </cols>
  <sheetData>
    <row r="1" spans="2:17" ht="15.75" x14ac:dyDescent="0.25">
      <c r="C1" s="867" t="s">
        <v>13</v>
      </c>
    </row>
    <row r="2" spans="2:17" x14ac:dyDescent="0.25">
      <c r="C2" s="17" t="s">
        <v>603</v>
      </c>
    </row>
    <row r="3" spans="2:17" x14ac:dyDescent="0.25">
      <c r="C3" s="536" t="s">
        <v>206</v>
      </c>
      <c r="D3" s="536"/>
      <c r="E3" s="536"/>
      <c r="G3" s="536" t="s">
        <v>477</v>
      </c>
      <c r="H3" s="536"/>
      <c r="I3" s="536"/>
      <c r="K3" s="536" t="s">
        <v>439</v>
      </c>
      <c r="L3" s="536"/>
      <c r="M3" s="536"/>
    </row>
    <row r="4" spans="2:17" x14ac:dyDescent="0.25">
      <c r="C4" s="83" t="s">
        <v>471</v>
      </c>
      <c r="D4" s="83"/>
      <c r="G4" s="83" t="s">
        <v>471</v>
      </c>
      <c r="H4" s="83"/>
      <c r="K4" s="83" t="s">
        <v>471</v>
      </c>
      <c r="L4" s="83"/>
    </row>
    <row r="5" spans="2:17" x14ac:dyDescent="0.25">
      <c r="B5" s="101" t="s">
        <v>200</v>
      </c>
      <c r="C5" s="101" t="s">
        <v>62</v>
      </c>
      <c r="D5" s="101" t="s">
        <v>472</v>
      </c>
      <c r="E5" s="101" t="s">
        <v>80</v>
      </c>
      <c r="G5" s="101" t="s">
        <v>62</v>
      </c>
      <c r="H5" s="101" t="s">
        <v>472</v>
      </c>
      <c r="I5" s="101" t="s">
        <v>80</v>
      </c>
      <c r="K5" s="101" t="s">
        <v>62</v>
      </c>
      <c r="L5" s="101" t="s">
        <v>472</v>
      </c>
      <c r="M5" s="101" t="s">
        <v>80</v>
      </c>
      <c r="N5" s="535" t="s">
        <v>62</v>
      </c>
      <c r="O5" s="535" t="s">
        <v>321</v>
      </c>
    </row>
    <row r="6" spans="2:17" x14ac:dyDescent="0.25">
      <c r="B6" s="102"/>
      <c r="C6" s="102"/>
      <c r="D6" s="102"/>
      <c r="E6" s="102"/>
      <c r="G6" s="102"/>
      <c r="H6" s="102"/>
      <c r="I6" s="102"/>
      <c r="K6" s="102"/>
      <c r="L6" s="102"/>
      <c r="M6" s="102"/>
      <c r="N6" s="540" t="s">
        <v>478</v>
      </c>
      <c r="O6" s="540"/>
    </row>
    <row r="7" spans="2:17" ht="15.75" thickBot="1" x14ac:dyDescent="0.3">
      <c r="B7" s="539">
        <v>2024</v>
      </c>
      <c r="C7" s="102"/>
      <c r="D7" s="102"/>
      <c r="E7" s="102"/>
      <c r="G7" s="102"/>
      <c r="H7" s="102"/>
      <c r="I7" s="102"/>
      <c r="K7" s="102"/>
      <c r="L7" s="102"/>
      <c r="M7" s="102"/>
    </row>
    <row r="8" spans="2:17" ht="15.75" thickTop="1" x14ac:dyDescent="0.25">
      <c r="B8" t="s">
        <v>340</v>
      </c>
      <c r="C8" s="809"/>
      <c r="D8" s="710"/>
      <c r="E8" s="35">
        <f>'2024 Rev Req + rerun (R)'!O24</f>
        <v>213635119.33000758</v>
      </c>
      <c r="G8" s="809"/>
      <c r="H8" s="710"/>
      <c r="I8" s="35">
        <f>'2024 Rev Req + rerun (R)'!O61</f>
        <v>159835008.43684691</v>
      </c>
      <c r="K8" s="809"/>
      <c r="L8" s="710"/>
      <c r="M8" s="35">
        <f>I8-E8+Q8</f>
        <v>-53834154.893160671</v>
      </c>
      <c r="N8" s="35">
        <v>-53799900.225060776</v>
      </c>
      <c r="O8" s="35">
        <v>-281.57814601955727</v>
      </c>
      <c r="P8" s="35">
        <v>33973.089953877032</v>
      </c>
      <c r="Q8" s="583">
        <v>-34044</v>
      </c>
    </row>
    <row r="9" spans="2:17" ht="15.75" thickBot="1" x14ac:dyDescent="0.3">
      <c r="B9" t="s">
        <v>473</v>
      </c>
      <c r="C9" s="810"/>
      <c r="D9" s="722"/>
      <c r="E9" s="35">
        <f>'2024 Rev Req + rerun (R)'!O29</f>
        <v>-168000771.04999998</v>
      </c>
      <c r="G9" s="810"/>
      <c r="H9" s="722"/>
      <c r="I9" s="35">
        <f>'2024 Rev Req + rerun (R)'!O68</f>
        <v>-115861732.41000001</v>
      </c>
      <c r="K9" s="810"/>
      <c r="L9" s="722"/>
      <c r="M9" s="35">
        <f t="shared" ref="M9:M13" si="0">I9-E9</f>
        <v>52139038.639999971</v>
      </c>
      <c r="N9" s="35">
        <v>52139038.639999963</v>
      </c>
      <c r="O9" s="35">
        <v>0</v>
      </c>
      <c r="P9" s="35">
        <v>0</v>
      </c>
      <c r="Q9" s="584"/>
    </row>
    <row r="10" spans="2:17" ht="15.75" thickTop="1" x14ac:dyDescent="0.25">
      <c r="B10" t="s">
        <v>474</v>
      </c>
      <c r="C10" s="76"/>
      <c r="D10" s="76"/>
      <c r="E10" s="351">
        <f>SUM(E8:E9)</f>
        <v>45634348.280007601</v>
      </c>
      <c r="G10" s="76"/>
      <c r="H10" s="76"/>
      <c r="I10" s="351">
        <f>SUM(I8:I9)</f>
        <v>43973276.026846901</v>
      </c>
      <c r="K10" s="76"/>
      <c r="L10" s="76"/>
      <c r="M10" s="351">
        <f>SUM(M8:M9)</f>
        <v>-1695116.2531607002</v>
      </c>
      <c r="Q10" s="584"/>
    </row>
    <row r="11" spans="2:17" x14ac:dyDescent="0.25">
      <c r="B11" t="s">
        <v>475</v>
      </c>
      <c r="E11" s="35">
        <f>'2024 Rev Req + rerun (R)'!O32</f>
        <v>7666666.666666667</v>
      </c>
      <c r="I11" s="35">
        <f>'2024 Rev Req + rerun (R)'!O69</f>
        <v>7666666.666666667</v>
      </c>
      <c r="M11" s="35">
        <f t="shared" si="0"/>
        <v>0</v>
      </c>
      <c r="Q11" s="584"/>
    </row>
    <row r="12" spans="2:17" x14ac:dyDescent="0.25">
      <c r="B12" t="s">
        <v>230</v>
      </c>
      <c r="E12" s="35">
        <f>'2024 Rev Req + rerun (R)'!O30</f>
        <v>2940013.4933750005</v>
      </c>
      <c r="I12" s="35">
        <f>'2024 Rev Req + rerun (R)'!O67</f>
        <v>0</v>
      </c>
      <c r="M12" s="35">
        <f t="shared" si="0"/>
        <v>-2940013.4933750005</v>
      </c>
      <c r="Q12" s="584"/>
    </row>
    <row r="13" spans="2:17" x14ac:dyDescent="0.25">
      <c r="B13" t="s">
        <v>476</v>
      </c>
      <c r="E13" s="35">
        <f>'2024 Rev Req + rerun (R)'!O37-'2024 Rev Req + rerun (R)'!O35</f>
        <v>2746209.8666045815</v>
      </c>
      <c r="I13" s="35">
        <f>'2024 Rev Req + rerun (R)'!O74-'2024 Rev Req + rerun (R)'!O72</f>
        <v>2521542.0853654966</v>
      </c>
      <c r="M13" s="35">
        <f t="shared" si="0"/>
        <v>-224667.7812390849</v>
      </c>
      <c r="Q13" s="584"/>
    </row>
    <row r="14" spans="2:17" ht="15.75" thickBot="1" x14ac:dyDescent="0.3">
      <c r="B14" t="s">
        <v>103</v>
      </c>
      <c r="E14" s="357">
        <f>SUM(E10:E13)</f>
        <v>58987238.30665385</v>
      </c>
      <c r="I14" s="357">
        <f>SUM(I10:I13)</f>
        <v>54161484.778879061</v>
      </c>
      <c r="K14" s="537"/>
      <c r="L14" s="538"/>
      <c r="M14" s="357">
        <f>SUM(M10:M13)</f>
        <v>-4859797.5277747856</v>
      </c>
      <c r="Q14" s="584"/>
    </row>
    <row r="15" spans="2:17" ht="15.75" thickTop="1" x14ac:dyDescent="0.25">
      <c r="M15" s="35"/>
      <c r="N15" s="188"/>
      <c r="Q15" s="584"/>
    </row>
    <row r="16" spans="2:17" x14ac:dyDescent="0.25">
      <c r="Q16" s="584"/>
    </row>
    <row r="17" spans="2:17" ht="15.75" thickBot="1" x14ac:dyDescent="0.3">
      <c r="B17" s="539">
        <v>2023</v>
      </c>
      <c r="Q17" s="584"/>
    </row>
    <row r="18" spans="2:17" ht="15.75" thickTop="1" x14ac:dyDescent="0.25">
      <c r="B18" t="s">
        <v>340</v>
      </c>
      <c r="C18" s="809"/>
      <c r="D18" s="710"/>
      <c r="E18" s="35">
        <f>'2023 Rev Req Comb+rerun (R) '!Q24</f>
        <v>233120932.80103475</v>
      </c>
      <c r="G18" s="809"/>
      <c r="H18" s="710"/>
      <c r="I18" s="35">
        <f>'2023 Rev Req Comb+rerun (R) '!Q61</f>
        <v>197658764.97777024</v>
      </c>
      <c r="K18" s="809"/>
      <c r="L18" s="710"/>
      <c r="M18" s="35">
        <f>I18-E18+Q18</f>
        <v>-36365584.823264509</v>
      </c>
      <c r="N18" s="35">
        <v>-29137628.170214612</v>
      </c>
      <c r="O18" s="35">
        <v>-7227957.1415148024</v>
      </c>
      <c r="P18" s="35">
        <v>-0.48846490681171417</v>
      </c>
      <c r="Q18" s="583">
        <v>-903417</v>
      </c>
    </row>
    <row r="19" spans="2:17" ht="15.75" thickBot="1" x14ac:dyDescent="0.3">
      <c r="B19" t="s">
        <v>473</v>
      </c>
      <c r="C19" s="810"/>
      <c r="D19" s="722"/>
      <c r="E19" s="35">
        <f>'2023 Rev Req Comb+rerun (R) '!Q29</f>
        <v>-185592811.32610053</v>
      </c>
      <c r="G19" s="810"/>
      <c r="H19" s="722"/>
      <c r="I19" s="35">
        <f>'2023 Rev Req Comb+rerun (R) '!Q66</f>
        <v>-184606645.02722004</v>
      </c>
      <c r="K19" s="810"/>
      <c r="L19" s="722"/>
      <c r="M19" s="35">
        <f t="shared" ref="M19" si="1">I19-E19</f>
        <v>986166.29888048768</v>
      </c>
      <c r="N19" s="35">
        <v>10823225.526327606</v>
      </c>
      <c r="O19" s="35">
        <v>-9837059.6865988132</v>
      </c>
      <c r="P19" s="35">
        <v>-0.45915169455111027</v>
      </c>
      <c r="Q19" s="582"/>
    </row>
    <row r="20" spans="2:17" ht="15.75" thickTop="1" x14ac:dyDescent="0.25">
      <c r="B20" t="s">
        <v>474</v>
      </c>
      <c r="C20" s="76"/>
      <c r="D20" s="76"/>
      <c r="E20" s="351">
        <f>SUM(E18:E19)</f>
        <v>47528121.47493422</v>
      </c>
      <c r="G20" s="76"/>
      <c r="H20" s="76"/>
      <c r="I20" s="351">
        <f>SUM(I18:I19)</f>
        <v>13052119.950550199</v>
      </c>
      <c r="K20" s="76"/>
      <c r="L20" s="76"/>
      <c r="M20" s="351">
        <f>SUM(M18:M19)</f>
        <v>-35379418.524384022</v>
      </c>
      <c r="Q20" s="582"/>
    </row>
    <row r="21" spans="2:17" x14ac:dyDescent="0.25">
      <c r="B21" t="s">
        <v>475</v>
      </c>
      <c r="E21" s="35">
        <f>'2023 Rev Req Comb+rerun (R) '!Q32</f>
        <v>0</v>
      </c>
      <c r="I21" s="35">
        <f>'2023 Rev Req Comb+rerun (R) '!Q69</f>
        <v>0</v>
      </c>
      <c r="M21" s="35">
        <f t="shared" ref="M21:M23" si="2">I21-E21</f>
        <v>0</v>
      </c>
      <c r="Q21" s="582"/>
    </row>
    <row r="22" spans="2:17" x14ac:dyDescent="0.25">
      <c r="B22" t="s">
        <v>230</v>
      </c>
      <c r="E22" s="35">
        <f>'2023 Rev Req Comb+rerun (R) '!Q30</f>
        <v>3247874.1982067591</v>
      </c>
      <c r="I22" s="35">
        <f>'2023 Rev Req Comb+rerun (R) '!Q67</f>
        <v>0</v>
      </c>
      <c r="M22" s="35">
        <f t="shared" si="2"/>
        <v>-3247874.1982067591</v>
      </c>
      <c r="Q22" s="582"/>
    </row>
    <row r="23" spans="2:17" x14ac:dyDescent="0.25">
      <c r="B23" t="s">
        <v>476</v>
      </c>
      <c r="E23" s="35">
        <f>'2023 Rev Req Comb+rerun (R) '!Q37-'2023 Rev Req Comb+rerun (R) '!Q35</f>
        <v>2479356.1599409655</v>
      </c>
      <c r="I23" s="35">
        <f>'2023 Rev Req Comb+rerun (R) '!Q74-'2023 Rev Req Comb+rerun (R) '!Q72</f>
        <v>637325.83813817613</v>
      </c>
      <c r="M23" s="35">
        <f t="shared" si="2"/>
        <v>-1842030.3218027893</v>
      </c>
      <c r="Q23" s="582"/>
    </row>
    <row r="24" spans="2:17" ht="15.75" thickBot="1" x14ac:dyDescent="0.3">
      <c r="B24" t="s">
        <v>103</v>
      </c>
      <c r="E24" s="357">
        <f>SUM(E20:E23)</f>
        <v>53255351.833081946</v>
      </c>
      <c r="I24" s="357">
        <f>SUM(I20:I23)</f>
        <v>13689445.788688375</v>
      </c>
      <c r="K24" s="537"/>
      <c r="L24" s="538"/>
      <c r="M24" s="357">
        <f>SUM(M20:M23)</f>
        <v>-40469323.044393569</v>
      </c>
      <c r="Q24" s="582"/>
    </row>
    <row r="25" spans="2:17" ht="15.75" thickTop="1" x14ac:dyDescent="0.25">
      <c r="Q25" s="582"/>
    </row>
    <row r="26" spans="2:17" x14ac:dyDescent="0.25">
      <c r="Q26" s="582"/>
    </row>
    <row r="27" spans="2:17" ht="15.75" thickBot="1" x14ac:dyDescent="0.3">
      <c r="B27" s="539" t="s">
        <v>484</v>
      </c>
      <c r="Q27" s="582"/>
    </row>
    <row r="28" spans="2:17" ht="15.75" thickTop="1" x14ac:dyDescent="0.25">
      <c r="B28" t="s">
        <v>340</v>
      </c>
      <c r="C28" s="809"/>
      <c r="D28" s="710"/>
      <c r="E28" s="35">
        <f>E8+E18</f>
        <v>446756052.13104236</v>
      </c>
      <c r="G28" s="809"/>
      <c r="H28" s="710"/>
      <c r="I28" s="35">
        <f>I8+I18</f>
        <v>357493773.41461718</v>
      </c>
      <c r="K28" s="809"/>
      <c r="L28" s="710"/>
      <c r="M28" s="35">
        <f>M8+M18</f>
        <v>-90199739.71642518</v>
      </c>
      <c r="N28" s="35">
        <v>-82937528.395275384</v>
      </c>
      <c r="O28" s="35">
        <v>-7228238.7196608223</v>
      </c>
      <c r="P28" s="35">
        <v>33972.601488977671</v>
      </c>
      <c r="Q28" s="582"/>
    </row>
    <row r="29" spans="2:17" ht="15.75" thickBot="1" x14ac:dyDescent="0.3">
      <c r="B29" t="s">
        <v>473</v>
      </c>
      <c r="C29" s="810"/>
      <c r="D29" s="722"/>
      <c r="E29" s="35">
        <f>E9+E19</f>
        <v>-353593582.37610054</v>
      </c>
      <c r="G29" s="810"/>
      <c r="H29" s="722"/>
      <c r="I29" s="35">
        <f>I9+I19</f>
        <v>-300468377.43722004</v>
      </c>
      <c r="K29" s="810"/>
      <c r="L29" s="722"/>
      <c r="M29" s="35">
        <f t="shared" ref="M29" si="3">I29-E29</f>
        <v>53125204.938880503</v>
      </c>
      <c r="N29" s="35">
        <v>62962264.166327566</v>
      </c>
      <c r="O29" s="35">
        <v>-9837059.6865988132</v>
      </c>
      <c r="P29" s="35">
        <v>-0.45915175229310989</v>
      </c>
      <c r="Q29" s="582"/>
    </row>
    <row r="30" spans="2:17" ht="15.75" thickTop="1" x14ac:dyDescent="0.25">
      <c r="B30" t="s">
        <v>474</v>
      </c>
      <c r="C30" s="76"/>
      <c r="D30" s="76"/>
      <c r="E30" s="351">
        <f t="shared" ref="E30:E33" si="4">E10+E20</f>
        <v>93162469.754941821</v>
      </c>
      <c r="G30" s="76"/>
      <c r="H30" s="76"/>
      <c r="I30" s="351">
        <f t="shared" ref="I30:I33" si="5">I10+I20</f>
        <v>57025395.977397099</v>
      </c>
      <c r="K30" s="76"/>
      <c r="L30" s="76"/>
      <c r="M30" s="351">
        <f>SUM(M28:M29)</f>
        <v>-37074534.777544677</v>
      </c>
    </row>
    <row r="31" spans="2:17" x14ac:dyDescent="0.25">
      <c r="B31" t="s">
        <v>475</v>
      </c>
      <c r="E31" s="35">
        <f t="shared" si="4"/>
        <v>7666666.666666667</v>
      </c>
      <c r="I31" s="35">
        <f t="shared" si="5"/>
        <v>7666666.666666667</v>
      </c>
      <c r="M31" s="35">
        <f t="shared" ref="M31:M33" si="6">I31-E31</f>
        <v>0</v>
      </c>
    </row>
    <row r="32" spans="2:17" x14ac:dyDescent="0.25">
      <c r="B32" t="s">
        <v>230</v>
      </c>
      <c r="E32" s="35">
        <f t="shared" si="4"/>
        <v>6187887.6915817596</v>
      </c>
      <c r="I32" s="35">
        <f t="shared" si="5"/>
        <v>0</v>
      </c>
      <c r="M32" s="35">
        <f t="shared" si="6"/>
        <v>-6187887.6915817596</v>
      </c>
    </row>
    <row r="33" spans="2:13" x14ac:dyDescent="0.25">
      <c r="B33" t="s">
        <v>476</v>
      </c>
      <c r="E33" s="35">
        <f t="shared" si="4"/>
        <v>5225566.0265455469</v>
      </c>
      <c r="I33" s="35">
        <f t="shared" si="5"/>
        <v>3158867.9235036727</v>
      </c>
      <c r="M33" s="35">
        <f t="shared" si="6"/>
        <v>-2066698.1030418742</v>
      </c>
    </row>
    <row r="34" spans="2:13" ht="15.75" thickBot="1" x14ac:dyDescent="0.3">
      <c r="B34" t="s">
        <v>103</v>
      </c>
      <c r="E34" s="357">
        <f>SUM(E30:E33)</f>
        <v>112242590.13973579</v>
      </c>
      <c r="I34" s="357">
        <f>SUM(I30:I33)</f>
        <v>67850930.567567438</v>
      </c>
      <c r="K34" s="537"/>
      <c r="L34" s="538"/>
      <c r="M34" s="357">
        <f>SUM(M30:M33)</f>
        <v>-45329120.572168306</v>
      </c>
    </row>
    <row r="35" spans="2:13" ht="15.75" thickTop="1" x14ac:dyDescent="0.25"/>
  </sheetData>
  <pageMargins left="0.7" right="0.7" top="0.75" bottom="0.75" header="0.3" footer="0.3"/>
  <pageSetup orientation="portrait" horizontalDpi="90" verticalDpi="9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H31" sqref="H31"/>
    </sheetView>
  </sheetViews>
  <sheetFormatPr defaultRowHeight="15" x14ac:dyDescent="0.25"/>
  <cols>
    <col min="2" max="2" width="41.7109375" bestFit="1" customWidth="1"/>
    <col min="3" max="3" width="11.5703125" bestFit="1" customWidth="1"/>
    <col min="4" max="4" width="6" bestFit="1" customWidth="1"/>
    <col min="5" max="5" width="10.42578125" bestFit="1" customWidth="1"/>
    <col min="8" max="8" width="67.5703125" bestFit="1" customWidth="1"/>
    <col min="9" max="9" width="2.140625" customWidth="1"/>
  </cols>
  <sheetData>
    <row r="1" spans="1:11" x14ac:dyDescent="0.25">
      <c r="A1" s="286"/>
      <c r="B1" s="286"/>
      <c r="C1" s="286"/>
      <c r="D1" s="294" t="s">
        <v>287</v>
      </c>
      <c r="E1" s="292"/>
      <c r="G1" s="286"/>
      <c r="H1" s="286"/>
      <c r="I1" s="294" t="s">
        <v>286</v>
      </c>
      <c r="J1" s="293"/>
      <c r="K1" s="292"/>
    </row>
    <row r="2" spans="1:11" x14ac:dyDescent="0.25">
      <c r="A2" s="291" t="s">
        <v>285</v>
      </c>
      <c r="B2" s="291"/>
      <c r="C2" s="291"/>
      <c r="D2" s="291"/>
      <c r="E2" s="291"/>
      <c r="G2" s="291" t="s">
        <v>284</v>
      </c>
      <c r="H2" s="291"/>
      <c r="I2" s="289"/>
      <c r="J2" s="289"/>
      <c r="K2" s="289"/>
    </row>
    <row r="3" spans="1:11" x14ac:dyDescent="0.25">
      <c r="A3" s="291" t="s">
        <v>283</v>
      </c>
      <c r="B3" s="291"/>
      <c r="C3" s="291"/>
      <c r="D3" s="291"/>
      <c r="E3" s="291"/>
      <c r="G3" s="291" t="s">
        <v>283</v>
      </c>
      <c r="H3" s="291"/>
      <c r="I3" s="289"/>
      <c r="J3" s="289"/>
      <c r="K3" s="289"/>
    </row>
    <row r="4" spans="1:11" x14ac:dyDescent="0.25">
      <c r="A4" s="291" t="s">
        <v>282</v>
      </c>
      <c r="B4" s="291"/>
      <c r="C4" s="291"/>
      <c r="D4" s="291"/>
      <c r="E4" s="291"/>
      <c r="G4" s="291" t="s">
        <v>281</v>
      </c>
      <c r="H4" s="291"/>
      <c r="I4" s="289"/>
      <c r="J4" s="289"/>
      <c r="K4" s="289"/>
    </row>
    <row r="5" spans="1:11" x14ac:dyDescent="0.25">
      <c r="A5" s="291" t="s">
        <v>280</v>
      </c>
      <c r="B5" s="291"/>
      <c r="C5" s="291"/>
      <c r="D5" s="291"/>
      <c r="E5" s="291"/>
      <c r="G5" s="291" t="str">
        <f>$A$5</f>
        <v>12 MONTHS ENDED JUNE 30, 2021</v>
      </c>
      <c r="H5" s="291"/>
      <c r="I5" s="289"/>
      <c r="J5" s="289"/>
      <c r="K5" s="289"/>
    </row>
    <row r="6" spans="1:11" x14ac:dyDescent="0.25">
      <c r="A6" s="290" t="s">
        <v>279</v>
      </c>
      <c r="B6" s="290"/>
      <c r="C6" s="290"/>
      <c r="D6" s="290"/>
      <c r="E6" s="290"/>
      <c r="G6" s="290" t="s">
        <v>278</v>
      </c>
      <c r="H6" s="290"/>
      <c r="I6" s="290"/>
      <c r="J6" s="290"/>
      <c r="K6" s="290"/>
    </row>
    <row r="7" spans="1:11" x14ac:dyDescent="0.25">
      <c r="A7" s="286"/>
      <c r="B7" s="289"/>
      <c r="C7" s="289"/>
      <c r="D7" s="289"/>
      <c r="E7" s="289"/>
      <c r="G7" s="289"/>
      <c r="H7" s="289"/>
      <c r="I7" s="289"/>
      <c r="J7" s="289"/>
      <c r="K7" s="289"/>
    </row>
    <row r="8" spans="1:11" x14ac:dyDescent="0.25">
      <c r="A8" s="286"/>
      <c r="B8" s="286"/>
      <c r="C8" s="286"/>
      <c r="D8" s="286"/>
      <c r="E8" s="286"/>
      <c r="G8" s="289"/>
      <c r="H8" s="289"/>
      <c r="I8" s="289"/>
      <c r="J8" s="289"/>
      <c r="K8" s="286"/>
    </row>
    <row r="9" spans="1:11" x14ac:dyDescent="0.25">
      <c r="A9" s="287" t="s">
        <v>275</v>
      </c>
      <c r="B9" s="287"/>
      <c r="C9" s="288" t="s">
        <v>277</v>
      </c>
      <c r="D9" s="286"/>
      <c r="E9" s="288" t="s">
        <v>276</v>
      </c>
      <c r="G9" s="287" t="s">
        <v>275</v>
      </c>
      <c r="H9" s="287"/>
      <c r="I9" s="287"/>
      <c r="J9" s="286"/>
      <c r="K9" s="286"/>
    </row>
    <row r="10" spans="1:11" x14ac:dyDescent="0.25">
      <c r="A10" s="284" t="s">
        <v>272</v>
      </c>
      <c r="B10" s="284" t="s">
        <v>271</v>
      </c>
      <c r="C10" s="285" t="s">
        <v>274</v>
      </c>
      <c r="D10" s="285" t="s">
        <v>273</v>
      </c>
      <c r="E10" s="285" t="s">
        <v>273</v>
      </c>
      <c r="G10" s="284" t="s">
        <v>272</v>
      </c>
      <c r="H10" s="284" t="s">
        <v>271</v>
      </c>
      <c r="I10" s="284"/>
      <c r="J10" s="283"/>
      <c r="K10" s="283"/>
    </row>
    <row r="11" spans="1:11" x14ac:dyDescent="0.25">
      <c r="B11" s="26"/>
      <c r="C11" s="26"/>
      <c r="D11" s="26"/>
      <c r="E11" s="26"/>
      <c r="G11" s="282"/>
      <c r="H11" s="250"/>
      <c r="I11" s="250"/>
      <c r="J11" s="250"/>
      <c r="K11" s="252"/>
    </row>
    <row r="12" spans="1:11" x14ac:dyDescent="0.25">
      <c r="A12" s="281">
        <v>12</v>
      </c>
      <c r="B12" s="253" t="s">
        <v>270</v>
      </c>
      <c r="C12" s="250"/>
      <c r="D12" s="250"/>
      <c r="E12" s="252"/>
      <c r="G12" s="276">
        <f>ROW()</f>
        <v>12</v>
      </c>
      <c r="H12" s="275" t="s">
        <v>269</v>
      </c>
      <c r="I12" s="274"/>
      <c r="J12" s="274"/>
      <c r="K12" s="272">
        <v>4.1980000000000003E-3</v>
      </c>
    </row>
    <row r="13" spans="1:11" x14ac:dyDescent="0.25">
      <c r="A13" s="243">
        <v>13</v>
      </c>
      <c r="B13" s="246" t="s">
        <v>265</v>
      </c>
      <c r="C13" s="245">
        <v>0.51039999999999996</v>
      </c>
      <c r="D13" s="245">
        <v>5.1332288401253916E-2</v>
      </c>
      <c r="E13" s="244">
        <v>2.6200000000000001E-2</v>
      </c>
      <c r="G13" s="276">
        <f t="shared" ref="G13:G20" si="0">G12+1</f>
        <v>13</v>
      </c>
      <c r="H13" s="275" t="s">
        <v>268</v>
      </c>
      <c r="I13" s="274"/>
      <c r="J13" s="274"/>
      <c r="K13" s="280">
        <v>4.0000000000000001E-3</v>
      </c>
    </row>
    <row r="14" spans="1:11" x14ac:dyDescent="0.25">
      <c r="A14" s="243">
        <v>14</v>
      </c>
      <c r="B14" s="246" t="s">
        <v>262</v>
      </c>
      <c r="C14" s="245">
        <v>0.48959999999999998</v>
      </c>
      <c r="D14" s="245">
        <v>9.4252054794520562E-2</v>
      </c>
      <c r="E14" s="244">
        <v>4.6100000000000002E-2</v>
      </c>
      <c r="G14" s="276">
        <f t="shared" si="0"/>
        <v>14</v>
      </c>
      <c r="H14" s="275" t="str">
        <f>"STATE UTILITY TAX ( "&amp;K14*100&amp;"% - ( LINE 1 * "&amp;K14*100&amp;"% )  )"</f>
        <v>STATE UTILITY TAX ( 3.8358% - ( LINE 1 * 3.8358% )  )</v>
      </c>
      <c r="I14" s="248"/>
      <c r="J14" s="279">
        <v>3.8519999999999999E-2</v>
      </c>
      <c r="K14" s="278">
        <v>3.8358000000000003E-2</v>
      </c>
    </row>
    <row r="15" spans="1:11" x14ac:dyDescent="0.25">
      <c r="A15" s="243">
        <v>15</v>
      </c>
      <c r="B15" s="246" t="s">
        <v>264</v>
      </c>
      <c r="C15" s="251">
        <v>1</v>
      </c>
      <c r="D15" s="250"/>
      <c r="E15" s="277">
        <v>7.2300000000000003E-2</v>
      </c>
      <c r="G15" s="276">
        <f t="shared" si="0"/>
        <v>15</v>
      </c>
      <c r="H15" s="275"/>
      <c r="I15" s="274"/>
      <c r="J15" s="274"/>
      <c r="K15" s="272"/>
    </row>
    <row r="16" spans="1:11" x14ac:dyDescent="0.25">
      <c r="A16" s="243">
        <v>16</v>
      </c>
      <c r="B16" s="246"/>
      <c r="C16" s="248"/>
      <c r="D16" s="248"/>
      <c r="E16" s="247"/>
      <c r="G16" s="276">
        <f t="shared" si="0"/>
        <v>16</v>
      </c>
      <c r="H16" s="275" t="s">
        <v>267</v>
      </c>
      <c r="I16" s="274"/>
      <c r="J16" s="274"/>
      <c r="K16" s="272">
        <f>ROUND(SUM(K12:K14),6)</f>
        <v>4.6556E-2</v>
      </c>
    </row>
    <row r="17" spans="1:11" x14ac:dyDescent="0.25">
      <c r="A17" s="243">
        <v>17</v>
      </c>
      <c r="B17" s="246" t="s">
        <v>263</v>
      </c>
      <c r="C17" s="245">
        <v>0.51039999999999996</v>
      </c>
      <c r="D17" s="245">
        <v>4.0552507836990596E-2</v>
      </c>
      <c r="E17" s="244">
        <v>2.07E-2</v>
      </c>
      <c r="G17" s="276">
        <f t="shared" si="0"/>
        <v>17</v>
      </c>
      <c r="H17" s="274"/>
      <c r="I17" s="274"/>
      <c r="J17" s="274"/>
      <c r="K17" s="272"/>
    </row>
    <row r="18" spans="1:11" x14ac:dyDescent="0.25">
      <c r="A18" s="243">
        <v>18</v>
      </c>
      <c r="B18" s="246" t="s">
        <v>262</v>
      </c>
      <c r="C18" s="245">
        <v>0.48959999999999998</v>
      </c>
      <c r="D18" s="245">
        <v>9.4252054794520562E-2</v>
      </c>
      <c r="E18" s="244">
        <v>4.6100000000000002E-2</v>
      </c>
      <c r="G18" s="276">
        <f t="shared" si="0"/>
        <v>18</v>
      </c>
      <c r="H18" s="274" t="str">
        <f>"CONVERSION FACTOR EXCLUDING FEDERAL INCOME TAX ( 1 - LINE "&amp;$K$17&amp;" )"</f>
        <v>CONVERSION FACTOR EXCLUDING FEDERAL INCOME TAX ( 1 - LINE  )</v>
      </c>
      <c r="I18" s="274"/>
      <c r="J18" s="274"/>
      <c r="K18" s="272">
        <f>ROUND(1-K16,6)</f>
        <v>0.95344399999999996</v>
      </c>
    </row>
    <row r="19" spans="1:11" x14ac:dyDescent="0.25">
      <c r="A19" s="243">
        <v>19</v>
      </c>
      <c r="B19" s="242" t="s">
        <v>261</v>
      </c>
      <c r="C19" s="241">
        <v>1</v>
      </c>
      <c r="D19" s="240"/>
      <c r="E19" s="239">
        <v>6.6799999999999998E-2</v>
      </c>
      <c r="G19" s="276">
        <f t="shared" si="0"/>
        <v>19</v>
      </c>
      <c r="H19" s="275" t="s">
        <v>266</v>
      </c>
      <c r="I19" s="274"/>
      <c r="J19" s="273">
        <v>0.21</v>
      </c>
      <c r="K19" s="272">
        <v>0.20022300000000001</v>
      </c>
    </row>
    <row r="20" spans="1:11" x14ac:dyDescent="0.25">
      <c r="A20" s="243">
        <v>20</v>
      </c>
      <c r="B20" s="248"/>
      <c r="C20" s="248"/>
      <c r="D20" s="248"/>
      <c r="E20" s="248"/>
      <c r="G20" s="271">
        <f t="shared" si="0"/>
        <v>20</v>
      </c>
      <c r="H20" s="270" t="str">
        <f>"CONVERSION FACTOR INCL FEDERAL INCOME TAX ( LINE "&amp;G18&amp;" - LINE "&amp;G19&amp;" ) "</f>
        <v xml:space="preserve">CONVERSION FACTOR INCL FEDERAL INCOME TAX ( LINE 18 - LINE 19 ) </v>
      </c>
      <c r="I20" s="269"/>
      <c r="J20" s="269"/>
      <c r="K20" s="268">
        <f>ROUND(1-K19-K16,6)</f>
        <v>0.75322100000000003</v>
      </c>
    </row>
    <row r="21" spans="1:11" x14ac:dyDescent="0.25">
      <c r="A21" s="243">
        <v>21</v>
      </c>
      <c r="B21" s="267">
        <v>2023</v>
      </c>
      <c r="C21" s="264"/>
      <c r="D21" s="264"/>
      <c r="E21" s="266"/>
    </row>
    <row r="22" spans="1:11" x14ac:dyDescent="0.25">
      <c r="A22" s="243">
        <v>22</v>
      </c>
      <c r="B22" s="261" t="s">
        <v>265</v>
      </c>
      <c r="C22" s="260">
        <v>0.51</v>
      </c>
      <c r="D22" s="260">
        <v>0.05</v>
      </c>
      <c r="E22" s="259">
        <v>2.5499999999999998E-2</v>
      </c>
    </row>
    <row r="23" spans="1:11" x14ac:dyDescent="0.25">
      <c r="A23" s="243">
        <v>23</v>
      </c>
      <c r="B23" s="261" t="s">
        <v>262</v>
      </c>
      <c r="C23" s="260">
        <v>0.49</v>
      </c>
      <c r="D23" s="260">
        <v>9.4E-2</v>
      </c>
      <c r="E23" s="259">
        <v>4.6100000000000002E-2</v>
      </c>
    </row>
    <row r="24" spans="1:11" x14ac:dyDescent="0.25">
      <c r="A24" s="243">
        <v>24</v>
      </c>
      <c r="B24" s="261" t="s">
        <v>264</v>
      </c>
      <c r="C24" s="265">
        <v>1</v>
      </c>
      <c r="D24" s="264"/>
      <c r="E24" s="263">
        <v>7.1599999999999997E-2</v>
      </c>
    </row>
    <row r="25" spans="1:11" x14ac:dyDescent="0.25">
      <c r="A25" s="243">
        <v>25</v>
      </c>
      <c r="B25" s="261"/>
      <c r="C25" s="254"/>
      <c r="D25" s="254"/>
      <c r="E25" s="262"/>
    </row>
    <row r="26" spans="1:11" x14ac:dyDescent="0.25">
      <c r="A26" s="243">
        <v>26</v>
      </c>
      <c r="B26" s="261" t="s">
        <v>263</v>
      </c>
      <c r="C26" s="260">
        <v>0.51</v>
      </c>
      <c r="D26" s="260">
        <v>3.9500000000000007E-2</v>
      </c>
      <c r="E26" s="259">
        <v>2.01E-2</v>
      </c>
    </row>
    <row r="27" spans="1:11" x14ac:dyDescent="0.25">
      <c r="A27" s="243">
        <v>27</v>
      </c>
      <c r="B27" s="261" t="s">
        <v>262</v>
      </c>
      <c r="C27" s="260">
        <v>0.49</v>
      </c>
      <c r="D27" s="260">
        <v>9.4E-2</v>
      </c>
      <c r="E27" s="259">
        <v>4.6100000000000002E-2</v>
      </c>
    </row>
    <row r="28" spans="1:11" x14ac:dyDescent="0.25">
      <c r="A28" s="243">
        <v>28</v>
      </c>
      <c r="B28" s="258" t="s">
        <v>261</v>
      </c>
      <c r="C28" s="257">
        <v>1</v>
      </c>
      <c r="D28" s="256"/>
      <c r="E28" s="255">
        <v>6.6200000000000009E-2</v>
      </c>
    </row>
    <row r="29" spans="1:11" x14ac:dyDescent="0.25">
      <c r="A29" s="243">
        <v>29</v>
      </c>
      <c r="B29" s="254"/>
      <c r="C29" s="254"/>
      <c r="D29" s="254"/>
      <c r="E29" s="254"/>
    </row>
    <row r="30" spans="1:11" x14ac:dyDescent="0.25">
      <c r="A30" s="243">
        <v>30</v>
      </c>
      <c r="B30" s="253">
        <v>2024</v>
      </c>
      <c r="C30" s="250"/>
      <c r="D30" s="250"/>
      <c r="E30" s="252"/>
    </row>
    <row r="31" spans="1:11" x14ac:dyDescent="0.25">
      <c r="A31" s="243">
        <v>31</v>
      </c>
      <c r="B31" s="246" t="s">
        <v>265</v>
      </c>
      <c r="C31" s="245">
        <v>0.51</v>
      </c>
      <c r="D31" s="245">
        <v>0.05</v>
      </c>
      <c r="E31" s="244">
        <v>2.5499999999999998E-2</v>
      </c>
    </row>
    <row r="32" spans="1:11" x14ac:dyDescent="0.25">
      <c r="A32" s="243">
        <v>32</v>
      </c>
      <c r="B32" s="246" t="s">
        <v>262</v>
      </c>
      <c r="C32" s="245">
        <v>0.49</v>
      </c>
      <c r="D32" s="245">
        <v>9.4E-2</v>
      </c>
      <c r="E32" s="244">
        <v>4.6100000000000002E-2</v>
      </c>
    </row>
    <row r="33" spans="1:5" x14ac:dyDescent="0.25">
      <c r="A33" s="243">
        <v>33</v>
      </c>
      <c r="B33" s="246" t="s">
        <v>264</v>
      </c>
      <c r="C33" s="251">
        <v>1</v>
      </c>
      <c r="D33" s="250"/>
      <c r="E33" s="249">
        <v>7.1599999999999997E-2</v>
      </c>
    </row>
    <row r="34" spans="1:5" x14ac:dyDescent="0.25">
      <c r="A34" s="243">
        <v>34</v>
      </c>
      <c r="B34" s="246"/>
      <c r="C34" s="248"/>
      <c r="D34" s="248"/>
      <c r="E34" s="247"/>
    </row>
    <row r="35" spans="1:5" x14ac:dyDescent="0.25">
      <c r="A35" s="243">
        <v>35</v>
      </c>
      <c r="B35" s="246" t="s">
        <v>263</v>
      </c>
      <c r="C35" s="245">
        <v>0.51</v>
      </c>
      <c r="D35" s="245">
        <v>3.9500000000000007E-2</v>
      </c>
      <c r="E35" s="244">
        <v>2.01E-2</v>
      </c>
    </row>
    <row r="36" spans="1:5" x14ac:dyDescent="0.25">
      <c r="A36" s="243">
        <v>36</v>
      </c>
      <c r="B36" s="246" t="s">
        <v>262</v>
      </c>
      <c r="C36" s="245">
        <v>0.49</v>
      </c>
      <c r="D36" s="245">
        <v>9.4E-2</v>
      </c>
      <c r="E36" s="244">
        <v>4.6100000000000002E-2</v>
      </c>
    </row>
    <row r="37" spans="1:5" x14ac:dyDescent="0.25">
      <c r="A37" s="243">
        <v>37</v>
      </c>
      <c r="B37" s="242" t="s">
        <v>261</v>
      </c>
      <c r="C37" s="241">
        <v>1</v>
      </c>
      <c r="D37" s="240"/>
      <c r="E37" s="239">
        <v>6.6200000000000009E-2</v>
      </c>
    </row>
  </sheetData>
  <pageMargins left="0.7" right="0.7" top="0.75" bottom="0.75" header="0.3" footer="0.3"/>
  <customProperties>
    <customPr name="_pios_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E21" sqref="E21"/>
    </sheetView>
  </sheetViews>
  <sheetFormatPr defaultColWidth="9.140625" defaultRowHeight="15" x14ac:dyDescent="0.25"/>
  <cols>
    <col min="1" max="1" width="9.140625" style="131"/>
    <col min="2" max="2" width="5.140625" style="131" customWidth="1"/>
    <col min="3" max="3" width="37" style="131" customWidth="1"/>
    <col min="4" max="4" width="6" style="131" customWidth="1"/>
    <col min="5" max="5" width="14.85546875" style="131" bestFit="1" customWidth="1"/>
    <col min="6" max="6" width="9.140625" style="131"/>
    <col min="7" max="7" width="14.85546875" bestFit="1" customWidth="1"/>
    <col min="8" max="8" width="13.140625" bestFit="1" customWidth="1"/>
    <col min="9" max="9" width="11.5703125" bestFit="1" customWidth="1"/>
    <col min="11" max="16384" width="9.140625" style="131"/>
  </cols>
  <sheetData>
    <row r="1" spans="1:10" ht="18.75" x14ac:dyDescent="0.3">
      <c r="A1" s="153" t="s">
        <v>123</v>
      </c>
    </row>
    <row r="2" spans="1:10" ht="15.75" x14ac:dyDescent="0.25">
      <c r="A2" s="152" t="s">
        <v>122</v>
      </c>
    </row>
    <row r="4" spans="1:10" ht="18.75" x14ac:dyDescent="0.3">
      <c r="C4" s="151"/>
    </row>
    <row r="5" spans="1:10" ht="18.75" x14ac:dyDescent="0.3">
      <c r="B5" s="145" t="s">
        <v>121</v>
      </c>
      <c r="C5" s="150"/>
      <c r="D5" s="144"/>
      <c r="E5" s="144"/>
    </row>
    <row r="6" spans="1:10" s="134" customFormat="1" ht="18.75" x14ac:dyDescent="0.3">
      <c r="B6" s="148"/>
      <c r="C6" s="149"/>
      <c r="G6"/>
      <c r="H6"/>
      <c r="I6"/>
      <c r="J6"/>
    </row>
    <row r="7" spans="1:10" ht="15.75" x14ac:dyDescent="0.25">
      <c r="B7" s="133">
        <f t="shared" ref="B7:B14" si="0">+ROW()</f>
        <v>7</v>
      </c>
      <c r="C7" s="143" t="s">
        <v>120</v>
      </c>
      <c r="D7" s="143"/>
      <c r="E7" s="143"/>
    </row>
    <row r="8" spans="1:10" x14ac:dyDescent="0.25">
      <c r="B8" s="133">
        <f t="shared" si="0"/>
        <v>8</v>
      </c>
      <c r="E8" s="141" t="s">
        <v>119</v>
      </c>
    </row>
    <row r="9" spans="1:10" x14ac:dyDescent="0.25">
      <c r="B9" s="133">
        <f t="shared" si="0"/>
        <v>9</v>
      </c>
      <c r="C9" s="131" t="s">
        <v>108</v>
      </c>
      <c r="E9" s="140" t="s">
        <v>118</v>
      </c>
    </row>
    <row r="10" spans="1:10" x14ac:dyDescent="0.25">
      <c r="B10" s="133">
        <f t="shared" si="0"/>
        <v>10</v>
      </c>
      <c r="C10" s="131" t="s">
        <v>117</v>
      </c>
      <c r="E10" s="135">
        <v>152521990.88438737</v>
      </c>
    </row>
    <row r="11" spans="1:10" x14ac:dyDescent="0.25">
      <c r="B11" s="133">
        <f t="shared" si="0"/>
        <v>11</v>
      </c>
      <c r="C11" s="137" t="s">
        <v>106</v>
      </c>
      <c r="D11" s="139">
        <v>0.21</v>
      </c>
      <c r="E11" s="138">
        <f>-E10*$D11</f>
        <v>-32029618.085721347</v>
      </c>
    </row>
    <row r="12" spans="1:10" x14ac:dyDescent="0.25">
      <c r="B12" s="133">
        <f t="shared" si="0"/>
        <v>12</v>
      </c>
      <c r="C12" s="137" t="s">
        <v>105</v>
      </c>
      <c r="D12" s="136"/>
      <c r="E12" s="135">
        <f>-E10-E11</f>
        <v>-120492372.79866603</v>
      </c>
    </row>
    <row r="13" spans="1:10" ht="15.75" customHeight="1" x14ac:dyDescent="0.25">
      <c r="B13" s="133">
        <f t="shared" si="0"/>
        <v>13</v>
      </c>
      <c r="C13" s="131" t="s">
        <v>104</v>
      </c>
      <c r="E13" s="134">
        <v>0.75322100000000003</v>
      </c>
    </row>
    <row r="14" spans="1:10" ht="15.75" thickBot="1" x14ac:dyDescent="0.3">
      <c r="B14" s="133">
        <f t="shared" si="0"/>
        <v>14</v>
      </c>
      <c r="C14" s="131" t="s">
        <v>103</v>
      </c>
      <c r="E14" s="132">
        <f>-E12/E13</f>
        <v>159969481.46515569</v>
      </c>
    </row>
    <row r="15" spans="1:10" ht="15.75" thickTop="1" x14ac:dyDescent="0.25">
      <c r="D15" s="147" t="s">
        <v>112</v>
      </c>
      <c r="E15" s="146">
        <v>0</v>
      </c>
    </row>
    <row r="16" spans="1:10" ht="18.75" x14ac:dyDescent="0.3">
      <c r="B16" s="145" t="s">
        <v>116</v>
      </c>
      <c r="C16" s="144"/>
      <c r="D16" s="144"/>
      <c r="E16" s="144"/>
    </row>
    <row r="17" spans="2:10" s="134" customFormat="1" ht="18.75" x14ac:dyDescent="0.3">
      <c r="B17" s="148"/>
      <c r="G17"/>
      <c r="H17"/>
      <c r="I17"/>
      <c r="J17"/>
    </row>
    <row r="18" spans="2:10" ht="15.75" x14ac:dyDescent="0.25">
      <c r="B18" s="133">
        <f t="shared" ref="B18:B25" si="1">+ROW()</f>
        <v>18</v>
      </c>
      <c r="C18" s="143" t="s">
        <v>115</v>
      </c>
      <c r="D18" s="143"/>
      <c r="E18" s="143"/>
    </row>
    <row r="19" spans="2:10" x14ac:dyDescent="0.25">
      <c r="B19" s="133">
        <f t="shared" si="1"/>
        <v>19</v>
      </c>
      <c r="E19" s="141" t="s">
        <v>114</v>
      </c>
    </row>
    <row r="20" spans="2:10" x14ac:dyDescent="0.25">
      <c r="B20" s="133">
        <f t="shared" si="1"/>
        <v>20</v>
      </c>
      <c r="C20" s="131" t="s">
        <v>108</v>
      </c>
      <c r="E20" s="140" t="str">
        <f>+E9</f>
        <v>Jan-Sept 2023</v>
      </c>
    </row>
    <row r="21" spans="2:10" x14ac:dyDescent="0.25">
      <c r="B21" s="133">
        <f t="shared" si="1"/>
        <v>21</v>
      </c>
      <c r="C21" s="131" t="s">
        <v>113</v>
      </c>
      <c r="E21" s="135">
        <v>-132038858.31701697</v>
      </c>
    </row>
    <row r="22" spans="2:10" x14ac:dyDescent="0.25">
      <c r="B22" s="133">
        <f t="shared" si="1"/>
        <v>22</v>
      </c>
      <c r="C22" s="137" t="s">
        <v>106</v>
      </c>
      <c r="D22" s="139">
        <v>0.21</v>
      </c>
      <c r="E22" s="138">
        <f>-E21*$D22</f>
        <v>27728160.246573564</v>
      </c>
    </row>
    <row r="23" spans="2:10" x14ac:dyDescent="0.25">
      <c r="B23" s="133">
        <f t="shared" si="1"/>
        <v>23</v>
      </c>
      <c r="C23" s="137" t="s">
        <v>105</v>
      </c>
      <c r="D23" s="136"/>
      <c r="E23" s="135">
        <f>-E21-E22</f>
        <v>104310698.07044341</v>
      </c>
    </row>
    <row r="24" spans="2:10" x14ac:dyDescent="0.25">
      <c r="B24" s="133">
        <f t="shared" si="1"/>
        <v>24</v>
      </c>
      <c r="C24" s="131" t="s">
        <v>104</v>
      </c>
      <c r="E24" s="134">
        <v>0.75322100000000003</v>
      </c>
    </row>
    <row r="25" spans="2:10" ht="15.75" thickBot="1" x14ac:dyDescent="0.3">
      <c r="B25" s="133">
        <f t="shared" si="1"/>
        <v>25</v>
      </c>
      <c r="C25" s="131" t="s">
        <v>103</v>
      </c>
      <c r="E25" s="132">
        <f>-E23/E24</f>
        <v>-138486178.78477022</v>
      </c>
    </row>
    <row r="26" spans="2:10" ht="15.75" thickTop="1" x14ac:dyDescent="0.25">
      <c r="D26" s="147" t="s">
        <v>112</v>
      </c>
      <c r="E26" s="146">
        <v>0</v>
      </c>
    </row>
    <row r="27" spans="2:10" ht="18.75" x14ac:dyDescent="0.3">
      <c r="B27" s="145" t="s">
        <v>111</v>
      </c>
      <c r="C27" s="144"/>
      <c r="D27" s="144"/>
      <c r="E27" s="144"/>
    </row>
    <row r="29" spans="2:10" ht="15.75" x14ac:dyDescent="0.25">
      <c r="B29" s="133">
        <f t="shared" ref="B29:B36" si="2">+ROW()</f>
        <v>29</v>
      </c>
      <c r="C29" s="143" t="s">
        <v>110</v>
      </c>
      <c r="D29" s="143"/>
      <c r="E29" s="142"/>
    </row>
    <row r="30" spans="2:10" x14ac:dyDescent="0.25">
      <c r="B30" s="133">
        <f t="shared" si="2"/>
        <v>30</v>
      </c>
      <c r="E30" s="141" t="s">
        <v>109</v>
      </c>
    </row>
    <row r="31" spans="2:10" x14ac:dyDescent="0.25">
      <c r="B31" s="133">
        <f t="shared" si="2"/>
        <v>31</v>
      </c>
      <c r="C31" s="131" t="s">
        <v>108</v>
      </c>
      <c r="E31" s="140" t="str">
        <f>+E9</f>
        <v>Jan-Sept 2023</v>
      </c>
    </row>
    <row r="32" spans="2:10" x14ac:dyDescent="0.25">
      <c r="B32" s="133">
        <f t="shared" si="2"/>
        <v>32</v>
      </c>
      <c r="C32" s="131" t="s">
        <v>107</v>
      </c>
      <c r="E32" s="135">
        <f>+E10+E21</f>
        <v>20483132.5673704</v>
      </c>
    </row>
    <row r="33" spans="2:5" x14ac:dyDescent="0.25">
      <c r="B33" s="133">
        <f t="shared" si="2"/>
        <v>33</v>
      </c>
      <c r="C33" s="137" t="s">
        <v>106</v>
      </c>
      <c r="D33" s="139">
        <v>0.21</v>
      </c>
      <c r="E33" s="138">
        <f>-E32*$D33</f>
        <v>-4301457.8391477838</v>
      </c>
    </row>
    <row r="34" spans="2:5" x14ac:dyDescent="0.25">
      <c r="B34" s="133">
        <f t="shared" si="2"/>
        <v>34</v>
      </c>
      <c r="C34" s="137" t="s">
        <v>105</v>
      </c>
      <c r="D34" s="136"/>
      <c r="E34" s="135">
        <f>-E32-E33</f>
        <v>-16181674.728222616</v>
      </c>
    </row>
    <row r="35" spans="2:5" x14ac:dyDescent="0.25">
      <c r="B35" s="133">
        <f t="shared" si="2"/>
        <v>35</v>
      </c>
      <c r="C35" s="131" t="s">
        <v>104</v>
      </c>
      <c r="E35" s="134">
        <v>0.75322100000000003</v>
      </c>
    </row>
    <row r="36" spans="2:5" ht="15.75" thickBot="1" x14ac:dyDescent="0.3">
      <c r="B36" s="133">
        <f t="shared" si="2"/>
        <v>36</v>
      </c>
      <c r="C36" s="131" t="s">
        <v>103</v>
      </c>
      <c r="E36" s="132">
        <f>-E34/E35</f>
        <v>21483302.680385459</v>
      </c>
    </row>
    <row r="37" spans="2:5" ht="15.75" thickTop="1" x14ac:dyDescent="0.25">
      <c r="E37"/>
    </row>
    <row r="38" spans="2:5" x14ac:dyDescent="0.25">
      <c r="E38"/>
    </row>
    <row r="39" spans="2:5" x14ac:dyDescent="0.25">
      <c r="E39"/>
    </row>
    <row r="40" spans="2:5" x14ac:dyDescent="0.25">
      <c r="E40"/>
    </row>
    <row r="41" spans="2:5" x14ac:dyDescent="0.25">
      <c r="E41"/>
    </row>
  </sheetData>
  <pageMargins left="0.7" right="0.7" top="0.75" bottom="0.75" header="0.3" footer="0.3"/>
  <pageSetup orientation="portrait" horizontalDpi="90" verticalDpi="90" r:id="rId1"/>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9"/>
  <sheetViews>
    <sheetView zoomScale="90" zoomScaleNormal="90" workbookViewId="0">
      <pane xSplit="2" ySplit="5" topLeftCell="C12" activePane="bottomRight" state="frozen"/>
      <selection activeCell="I41" sqref="I41"/>
      <selection pane="topRight" activeCell="I41" sqref="I41"/>
      <selection pane="bottomLeft" activeCell="I41" sqref="I41"/>
      <selection pane="bottomRight" activeCell="J1" sqref="J1"/>
    </sheetView>
  </sheetViews>
  <sheetFormatPr defaultRowHeight="15" outlineLevelRow="1" x14ac:dyDescent="0.25"/>
  <cols>
    <col min="1" max="1" width="74.5703125" style="7" customWidth="1"/>
    <col min="2" max="2" width="10.28515625" customWidth="1"/>
    <col min="3" max="7" width="14.28515625" customWidth="1"/>
    <col min="8" max="8" width="15.140625" bestFit="1" customWidth="1"/>
    <col min="9" max="9" width="14.28515625" customWidth="1"/>
    <col min="10" max="10" width="17" bestFit="1" customWidth="1"/>
    <col min="11" max="11" width="14.7109375" bestFit="1" customWidth="1"/>
    <col min="12" max="13" width="14" bestFit="1" customWidth="1"/>
    <col min="14" max="14" width="17" bestFit="1" customWidth="1"/>
    <col min="15" max="15" width="17" style="23" bestFit="1" customWidth="1"/>
    <col min="16" max="16" width="14" style="24" bestFit="1" customWidth="1"/>
    <col min="17" max="17" width="12.85546875" bestFit="1" customWidth="1"/>
    <col min="18" max="18" width="15.7109375" customWidth="1"/>
    <col min="19" max="19" width="13.7109375" bestFit="1" customWidth="1"/>
    <col min="20" max="21" width="12" bestFit="1" customWidth="1"/>
    <col min="23" max="24" width="14.28515625" bestFit="1" customWidth="1"/>
    <col min="25" max="25" width="13" bestFit="1" customWidth="1"/>
  </cols>
  <sheetData>
    <row r="1" spans="1:19" ht="17.25" thickTop="1" thickBot="1" x14ac:dyDescent="0.3">
      <c r="D1" s="19" t="s">
        <v>13</v>
      </c>
      <c r="E1" s="20"/>
      <c r="F1" s="21"/>
      <c r="G1" s="21"/>
      <c r="H1" s="21"/>
      <c r="I1" s="22"/>
      <c r="J1" s="17" t="s">
        <v>603</v>
      </c>
    </row>
    <row r="2" spans="1:19" ht="16.5" thickTop="1" x14ac:dyDescent="0.25">
      <c r="D2" s="25" t="s">
        <v>14</v>
      </c>
    </row>
    <row r="4" spans="1:19" s="26" customFormat="1" x14ac:dyDescent="0.25">
      <c r="A4" s="12"/>
      <c r="C4" s="27" t="s">
        <v>15</v>
      </c>
      <c r="D4" s="27" t="s">
        <v>15</v>
      </c>
      <c r="E4" s="27" t="s">
        <v>15</v>
      </c>
      <c r="F4" s="27" t="s">
        <v>15</v>
      </c>
      <c r="G4" s="27" t="s">
        <v>15</v>
      </c>
      <c r="H4" s="27" t="s">
        <v>15</v>
      </c>
      <c r="I4" s="27" t="s">
        <v>15</v>
      </c>
      <c r="J4" s="27" t="s">
        <v>15</v>
      </c>
      <c r="K4" s="28" t="s">
        <v>16</v>
      </c>
      <c r="L4" s="28" t="s">
        <v>16</v>
      </c>
      <c r="M4" s="28" t="s">
        <v>16</v>
      </c>
      <c r="N4" s="29" t="s">
        <v>16</v>
      </c>
      <c r="O4" s="30"/>
      <c r="P4" s="31"/>
      <c r="Q4"/>
    </row>
    <row r="5" spans="1:19" ht="29.25" customHeight="1" thickBot="1" x14ac:dyDescent="0.3">
      <c r="A5" s="1" t="s">
        <v>0</v>
      </c>
      <c r="B5" s="2"/>
      <c r="C5" s="3">
        <v>44927</v>
      </c>
      <c r="D5" s="3">
        <v>44958</v>
      </c>
      <c r="E5" s="3">
        <v>44986</v>
      </c>
      <c r="F5" s="3">
        <v>45017</v>
      </c>
      <c r="G5" s="3">
        <v>45047</v>
      </c>
      <c r="H5" s="3">
        <v>45078</v>
      </c>
      <c r="I5" s="3">
        <v>45108</v>
      </c>
      <c r="J5" s="3">
        <v>45139</v>
      </c>
      <c r="K5" s="3">
        <v>45170</v>
      </c>
      <c r="L5" s="4">
        <v>45200</v>
      </c>
      <c r="M5" s="4">
        <v>45231</v>
      </c>
      <c r="N5" s="5">
        <v>45261</v>
      </c>
      <c r="O5" s="6" t="s">
        <v>1</v>
      </c>
      <c r="P5" s="32"/>
      <c r="R5" s="33"/>
    </row>
    <row r="6" spans="1:19" ht="15.75" thickTop="1" x14ac:dyDescent="0.25">
      <c r="A6" s="7" t="s">
        <v>2</v>
      </c>
      <c r="B6" s="8" t="s">
        <v>3</v>
      </c>
      <c r="C6" s="634"/>
      <c r="D6" s="635"/>
      <c r="E6" s="635"/>
      <c r="F6" s="635"/>
      <c r="G6" s="635"/>
      <c r="H6" s="635"/>
      <c r="I6" s="635"/>
      <c r="J6" s="635"/>
      <c r="K6" s="635"/>
      <c r="L6" s="635"/>
      <c r="M6" s="635"/>
      <c r="N6" s="635"/>
      <c r="O6" s="636"/>
      <c r="P6" s="34"/>
    </row>
    <row r="7" spans="1:19" x14ac:dyDescent="0.25">
      <c r="A7" s="9" t="s">
        <v>4</v>
      </c>
      <c r="B7" s="8" t="s">
        <v>3</v>
      </c>
      <c r="C7" s="637"/>
      <c r="D7" s="638"/>
      <c r="E7" s="638"/>
      <c r="F7" s="638"/>
      <c r="G7" s="638"/>
      <c r="H7" s="638"/>
      <c r="I7" s="638"/>
      <c r="J7" s="638"/>
      <c r="K7" s="638"/>
      <c r="L7" s="638"/>
      <c r="M7" s="638"/>
      <c r="N7" s="638"/>
      <c r="O7" s="639"/>
      <c r="P7" s="34"/>
    </row>
    <row r="8" spans="1:19" x14ac:dyDescent="0.25">
      <c r="A8" s="10" t="s">
        <v>5</v>
      </c>
      <c r="B8" s="8" t="s">
        <v>3</v>
      </c>
      <c r="C8" s="640"/>
      <c r="D8" s="641"/>
      <c r="E8" s="641"/>
      <c r="F8" s="641"/>
      <c r="G8" s="641"/>
      <c r="H8" s="641"/>
      <c r="I8" s="641"/>
      <c r="J8" s="641"/>
      <c r="K8" s="641"/>
      <c r="L8" s="641"/>
      <c r="M8" s="641"/>
      <c r="N8" s="641"/>
      <c r="O8" s="642"/>
      <c r="P8" s="34"/>
    </row>
    <row r="9" spans="1:19" ht="15.75" thickBot="1" x14ac:dyDescent="0.3">
      <c r="A9" s="11" t="s">
        <v>6</v>
      </c>
      <c r="B9" s="8" t="s">
        <v>7</v>
      </c>
      <c r="C9" s="644"/>
      <c r="D9" s="645"/>
      <c r="E9" s="645"/>
      <c r="F9" s="645"/>
      <c r="G9" s="645"/>
      <c r="H9" s="641"/>
      <c r="I9" s="645"/>
      <c r="J9" s="645"/>
      <c r="K9" s="641"/>
      <c r="L9" s="645"/>
      <c r="M9" s="645"/>
      <c r="N9" s="645"/>
      <c r="O9" s="643"/>
      <c r="P9" s="34"/>
    </row>
    <row r="10" spans="1:19" ht="16.5" thickTop="1" thickBot="1" x14ac:dyDescent="0.3">
      <c r="A10" s="12" t="s">
        <v>8</v>
      </c>
      <c r="B10" s="8" t="s">
        <v>7</v>
      </c>
      <c r="C10" s="13">
        <v>0</v>
      </c>
      <c r="D10" s="13">
        <v>0</v>
      </c>
      <c r="E10" s="13">
        <v>0</v>
      </c>
      <c r="F10" s="13">
        <v>0</v>
      </c>
      <c r="G10" s="13">
        <v>0</v>
      </c>
      <c r="H10" s="754"/>
      <c r="I10" s="13">
        <v>0</v>
      </c>
      <c r="J10" s="13">
        <v>0</v>
      </c>
      <c r="K10" s="754"/>
      <c r="L10" s="13">
        <v>0</v>
      </c>
      <c r="M10" s="13">
        <v>0</v>
      </c>
      <c r="N10" s="13">
        <v>0</v>
      </c>
      <c r="O10" s="639"/>
      <c r="P10" s="34"/>
    </row>
    <row r="11" spans="1:19" ht="15.75" thickTop="1" x14ac:dyDescent="0.25">
      <c r="A11" s="12" t="s">
        <v>9</v>
      </c>
      <c r="B11" s="8" t="s">
        <v>7</v>
      </c>
      <c r="C11" s="634"/>
      <c r="D11" s="635"/>
      <c r="E11" s="635"/>
      <c r="F11" s="635"/>
      <c r="G11" s="635"/>
      <c r="H11" s="638"/>
      <c r="I11" s="635"/>
      <c r="J11" s="635"/>
      <c r="K11" s="638"/>
      <c r="L11" s="635"/>
      <c r="M11" s="635"/>
      <c r="N11" s="635"/>
      <c r="O11" s="639"/>
      <c r="P11" s="34"/>
      <c r="Q11" s="17"/>
      <c r="R11" s="35"/>
    </row>
    <row r="12" spans="1:19" s="26" customFormat="1" x14ac:dyDescent="0.25">
      <c r="A12" s="12" t="s">
        <v>10</v>
      </c>
      <c r="B12" s="8" t="s">
        <v>7</v>
      </c>
      <c r="C12" s="637"/>
      <c r="D12" s="638"/>
      <c r="E12" s="638"/>
      <c r="F12" s="638"/>
      <c r="G12" s="638"/>
      <c r="H12" s="638"/>
      <c r="I12" s="638"/>
      <c r="J12" s="638"/>
      <c r="K12" s="638"/>
      <c r="L12" s="638"/>
      <c r="M12" s="638"/>
      <c r="N12" s="638"/>
      <c r="O12" s="639"/>
      <c r="P12" s="34"/>
      <c r="Q12"/>
      <c r="R12"/>
      <c r="S12"/>
    </row>
    <row r="13" spans="1:19" ht="15.75" thickBot="1" x14ac:dyDescent="0.3">
      <c r="A13" s="10" t="s">
        <v>11</v>
      </c>
      <c r="B13" s="8" t="s">
        <v>7</v>
      </c>
      <c r="C13" s="644"/>
      <c r="D13" s="645"/>
      <c r="E13" s="645"/>
      <c r="F13" s="645"/>
      <c r="G13" s="645"/>
      <c r="H13" s="645"/>
      <c r="I13" s="645"/>
      <c r="J13" s="645"/>
      <c r="K13" s="645"/>
      <c r="L13" s="645"/>
      <c r="M13" s="645"/>
      <c r="N13" s="645"/>
      <c r="O13" s="646"/>
      <c r="P13" s="34"/>
      <c r="R13" s="36"/>
    </row>
    <row r="14" spans="1:19" ht="14.25" customHeight="1" thickTop="1" x14ac:dyDescent="0.25">
      <c r="B14" s="14"/>
      <c r="C14" s="15">
        <v>-5.3114800000000004E-2</v>
      </c>
      <c r="D14" s="15">
        <v>-5.3114800000000004E-2</v>
      </c>
      <c r="E14" s="15">
        <v>-5.3114800000000004E-2</v>
      </c>
      <c r="F14" s="15">
        <v>-5.3114800000000004E-2</v>
      </c>
      <c r="G14" s="15">
        <v>-5.3114800000000004E-2</v>
      </c>
      <c r="H14" s="15">
        <v>-5.3114800000000004E-2</v>
      </c>
      <c r="I14" s="15">
        <v>-5.3114800000000004E-2</v>
      </c>
      <c r="J14" s="15">
        <v>-5.3114800000000004E-2</v>
      </c>
      <c r="K14" s="15">
        <v>-5.3114800000000004E-2</v>
      </c>
      <c r="L14" s="15">
        <v>-5.3114800000000004E-2</v>
      </c>
      <c r="M14" s="15">
        <v>-5.3114800000000004E-2</v>
      </c>
      <c r="N14" s="15">
        <v>-5.3114800000000004E-2</v>
      </c>
      <c r="O14" s="16"/>
      <c r="P14" s="37"/>
      <c r="R14" s="38"/>
    </row>
    <row r="15" spans="1:19" s="26" customFormat="1" ht="18.75" x14ac:dyDescent="0.3">
      <c r="A15" s="39" t="s">
        <v>18</v>
      </c>
      <c r="B15" s="40"/>
      <c r="C15" s="40"/>
      <c r="D15" s="40"/>
      <c r="E15" s="40"/>
      <c r="F15" s="40"/>
      <c r="G15" s="40"/>
      <c r="H15" s="40"/>
      <c r="I15" s="40"/>
      <c r="J15" s="40"/>
      <c r="K15" s="40"/>
      <c r="L15" s="41"/>
      <c r="M15" s="41"/>
      <c r="N15" s="40"/>
      <c r="O15" s="40"/>
      <c r="P15" s="42"/>
      <c r="Q15"/>
      <c r="R15" s="38"/>
    </row>
    <row r="16" spans="1:19" ht="15.75" thickBot="1" x14ac:dyDescent="0.3">
      <c r="A16" s="43" t="s">
        <v>19</v>
      </c>
      <c r="B16" s="2"/>
      <c r="C16" s="44"/>
      <c r="D16" s="44"/>
      <c r="E16" s="44"/>
      <c r="F16" s="44"/>
      <c r="G16" s="44"/>
      <c r="H16" s="44"/>
      <c r="I16" s="44"/>
      <c r="J16" s="44"/>
      <c r="K16" s="44"/>
      <c r="L16" s="44"/>
      <c r="M16" s="44"/>
      <c r="N16" s="45"/>
      <c r="O16" s="46"/>
      <c r="P16" s="37"/>
      <c r="R16" s="38"/>
    </row>
    <row r="17" spans="1:18" ht="15.75" thickTop="1" x14ac:dyDescent="0.25">
      <c r="A17" s="12" t="s">
        <v>6</v>
      </c>
      <c r="B17" s="47" t="s">
        <v>7</v>
      </c>
      <c r="C17" s="647">
        <v>-750258.65865691029</v>
      </c>
      <c r="D17" s="648">
        <v>-721374.21457842388</v>
      </c>
      <c r="E17" s="648">
        <v>-673593.85670241201</v>
      </c>
      <c r="F17" s="648">
        <v>-513923.14979643165</v>
      </c>
      <c r="G17" s="648">
        <v>-270592.2007291523</v>
      </c>
      <c r="H17" s="648">
        <v>-220344.96618354233</v>
      </c>
      <c r="I17" s="648">
        <v>-178050.98077925519</v>
      </c>
      <c r="J17" s="648">
        <v>-165459.41960133612</v>
      </c>
      <c r="K17" s="648">
        <v>-236869.52246802163</v>
      </c>
      <c r="L17" s="648">
        <v>-406868.37180595577</v>
      </c>
      <c r="M17" s="648">
        <v>-596441.74893968098</v>
      </c>
      <c r="N17" s="648">
        <v>-748468.11024963751</v>
      </c>
      <c r="O17" s="636">
        <v>-5482245.2004907597</v>
      </c>
      <c r="P17" s="48"/>
      <c r="R17" s="35"/>
    </row>
    <row r="18" spans="1:18" ht="15.75" outlineLevel="1" thickBot="1" x14ac:dyDescent="0.3">
      <c r="A18" s="12" t="s">
        <v>20</v>
      </c>
      <c r="B18" s="47" t="s">
        <v>7</v>
      </c>
      <c r="C18" s="649">
        <v>671420.39016824053</v>
      </c>
      <c r="D18" s="650">
        <v>645571.16538529983</v>
      </c>
      <c r="E18" s="650">
        <v>602811.63684494293</v>
      </c>
      <c r="F18" s="650">
        <v>459919.35950532614</v>
      </c>
      <c r="G18" s="650">
        <v>242157.97964303431</v>
      </c>
      <c r="H18" s="650">
        <v>197190.79741299711</v>
      </c>
      <c r="I18" s="650">
        <v>159341.12536422419</v>
      </c>
      <c r="J18" s="650">
        <v>148072.70370543227</v>
      </c>
      <c r="K18" s="650">
        <v>211978.92934571474</v>
      </c>
      <c r="L18" s="650">
        <v>364114.05292424007</v>
      </c>
      <c r="M18" s="650">
        <v>533766.78451482998</v>
      </c>
      <c r="N18" s="650">
        <v>669817.99518571771</v>
      </c>
      <c r="O18" s="651">
        <v>4906162.92</v>
      </c>
      <c r="P18" s="48"/>
      <c r="R18" s="35"/>
    </row>
    <row r="19" spans="1:18" ht="16.5" outlineLevel="1" thickTop="1" thickBot="1" x14ac:dyDescent="0.3">
      <c r="A19" s="12" t="s">
        <v>21</v>
      </c>
      <c r="B19" s="47"/>
      <c r="C19" s="49">
        <v>0.35</v>
      </c>
      <c r="D19" s="49">
        <v>0.35</v>
      </c>
      <c r="E19" s="49">
        <v>0.35</v>
      </c>
      <c r="F19" s="49">
        <v>0.35</v>
      </c>
      <c r="G19" s="49">
        <v>0.35</v>
      </c>
      <c r="H19" s="49">
        <v>0.35</v>
      </c>
      <c r="I19" s="49">
        <v>0.35</v>
      </c>
      <c r="J19" s="49">
        <v>0.35</v>
      </c>
      <c r="K19" s="49">
        <v>0.35</v>
      </c>
      <c r="L19" s="49">
        <v>0.35</v>
      </c>
      <c r="M19" s="49">
        <v>0.35</v>
      </c>
      <c r="N19" s="49">
        <v>0.35</v>
      </c>
      <c r="O19" s="50">
        <v>0.35</v>
      </c>
      <c r="P19" s="48"/>
    </row>
    <row r="20" spans="1:18" ht="15.75" thickTop="1" x14ac:dyDescent="0.25">
      <c r="A20" t="s">
        <v>22</v>
      </c>
      <c r="B20" s="51" t="s">
        <v>7</v>
      </c>
      <c r="C20" s="634">
        <v>234997.13655888417</v>
      </c>
      <c r="D20" s="635">
        <v>225949.90788485494</v>
      </c>
      <c r="E20" s="635">
        <v>210984.07289573</v>
      </c>
      <c r="F20" s="635">
        <v>160971.77582686415</v>
      </c>
      <c r="G20" s="635">
        <v>84755.292875062005</v>
      </c>
      <c r="H20" s="635">
        <v>69016.779094548983</v>
      </c>
      <c r="I20" s="635">
        <v>55769.393877478462</v>
      </c>
      <c r="J20" s="635">
        <v>51825.446296901289</v>
      </c>
      <c r="K20" s="635">
        <v>74192.625271000157</v>
      </c>
      <c r="L20" s="635">
        <v>127439.91852348401</v>
      </c>
      <c r="M20" s="635">
        <v>186818.37458019049</v>
      </c>
      <c r="N20" s="652">
        <v>234436.29831500119</v>
      </c>
      <c r="O20" s="653">
        <v>1717157.0219999999</v>
      </c>
      <c r="P20" s="48"/>
      <c r="Q20" s="52"/>
    </row>
    <row r="21" spans="1:18" ht="15.75" thickBot="1" x14ac:dyDescent="0.3">
      <c r="A21" t="s">
        <v>23</v>
      </c>
      <c r="B21" s="51" t="s">
        <v>7</v>
      </c>
      <c r="C21" s="644">
        <v>-515261.52209802612</v>
      </c>
      <c r="D21" s="645">
        <v>-495424.30669356894</v>
      </c>
      <c r="E21" s="645">
        <v>-462609.78380668198</v>
      </c>
      <c r="F21" s="645">
        <v>-352951.37396956747</v>
      </c>
      <c r="G21" s="645">
        <v>-185836.9078540903</v>
      </c>
      <c r="H21" s="645">
        <v>-151328.18708899335</v>
      </c>
      <c r="I21" s="645">
        <v>-122281.58690177673</v>
      </c>
      <c r="J21" s="645">
        <v>-113633.97330443482</v>
      </c>
      <c r="K21" s="645">
        <v>-162676.89719702146</v>
      </c>
      <c r="L21" s="645">
        <v>-279428.45328247175</v>
      </c>
      <c r="M21" s="645">
        <v>-409623.37435949047</v>
      </c>
      <c r="N21" s="645">
        <v>-514031.81193463632</v>
      </c>
      <c r="O21" s="654">
        <v>-3765088.1784907598</v>
      </c>
      <c r="P21" s="48"/>
      <c r="Q21" s="53"/>
    </row>
    <row r="22" spans="1:18" ht="16.5" thickTop="1" thickBot="1" x14ac:dyDescent="0.3">
      <c r="A22" s="12"/>
      <c r="B22" s="2"/>
      <c r="C22" s="54"/>
      <c r="D22" s="54"/>
      <c r="E22" s="54"/>
      <c r="F22" s="54"/>
      <c r="G22" s="54"/>
      <c r="H22" s="54"/>
      <c r="I22" s="54"/>
      <c r="J22" s="54"/>
      <c r="K22" s="54"/>
      <c r="L22" s="54"/>
      <c r="M22" s="54"/>
      <c r="N22" s="54"/>
      <c r="O22" s="55"/>
      <c r="P22" s="48"/>
    </row>
    <row r="23" spans="1:18" ht="15.75" thickTop="1" x14ac:dyDescent="0.25">
      <c r="A23" s="12" t="s">
        <v>24</v>
      </c>
      <c r="B23" s="8" t="s">
        <v>7</v>
      </c>
      <c r="C23" s="647"/>
      <c r="D23" s="648"/>
      <c r="E23" s="648">
        <v>318000</v>
      </c>
      <c r="F23" s="648"/>
      <c r="G23" s="635"/>
      <c r="H23" s="648">
        <v>800000</v>
      </c>
      <c r="I23" s="635"/>
      <c r="J23" s="635"/>
      <c r="K23" s="648">
        <v>788000</v>
      </c>
      <c r="L23" s="635"/>
      <c r="M23" s="635"/>
      <c r="N23" s="635">
        <v>1020489</v>
      </c>
      <c r="O23" s="653">
        <v>2926489</v>
      </c>
      <c r="P23" s="48"/>
    </row>
    <row r="24" spans="1:18" x14ac:dyDescent="0.25">
      <c r="A24" s="12" t="s">
        <v>25</v>
      </c>
      <c r="B24" s="8" t="s">
        <v>7</v>
      </c>
      <c r="C24" s="655"/>
      <c r="D24" s="656"/>
      <c r="E24" s="656"/>
      <c r="F24" s="656"/>
      <c r="G24" s="638"/>
      <c r="H24" s="656"/>
      <c r="I24" s="638"/>
      <c r="J24" s="638"/>
      <c r="K24" s="656">
        <v>20640</v>
      </c>
      <c r="L24" s="638"/>
      <c r="M24" s="638"/>
      <c r="N24" s="638"/>
      <c r="O24" s="657">
        <v>20640</v>
      </c>
      <c r="P24" s="48"/>
    </row>
    <row r="25" spans="1:18" x14ac:dyDescent="0.25">
      <c r="A25" s="12" t="s">
        <v>26</v>
      </c>
      <c r="B25" s="8" t="s">
        <v>7</v>
      </c>
      <c r="C25" s="637">
        <v>515261.52209802612</v>
      </c>
      <c r="D25" s="638">
        <v>495424.30669356894</v>
      </c>
      <c r="E25" s="658">
        <v>144609.78380668198</v>
      </c>
      <c r="F25" s="638">
        <v>352951.37396956747</v>
      </c>
      <c r="G25" s="638">
        <v>185836.9078540903</v>
      </c>
      <c r="H25" s="638">
        <v>-648671.81291100662</v>
      </c>
      <c r="I25" s="638">
        <v>122281.58690177673</v>
      </c>
      <c r="J25" s="638">
        <v>113633.97330443482</v>
      </c>
      <c r="K25" s="638">
        <v>-645963.1028029786</v>
      </c>
      <c r="L25" s="638">
        <v>279428.45328247175</v>
      </c>
      <c r="M25" s="638">
        <v>409623.37435949047</v>
      </c>
      <c r="N25" s="638">
        <v>-506457.18806536368</v>
      </c>
      <c r="O25" s="657">
        <v>817959.17849075969</v>
      </c>
      <c r="P25" s="48"/>
    </row>
    <row r="26" spans="1:18" ht="15.75" thickBot="1" x14ac:dyDescent="0.3">
      <c r="A26" s="7" t="s">
        <v>27</v>
      </c>
      <c r="B26" s="8" t="s">
        <v>7</v>
      </c>
      <c r="C26" s="659">
        <v>515261.52209802612</v>
      </c>
      <c r="D26" s="660">
        <v>495424.30669356894</v>
      </c>
      <c r="E26" s="661">
        <v>462609.78380668198</v>
      </c>
      <c r="F26" s="660">
        <v>352951.37396956747</v>
      </c>
      <c r="G26" s="660">
        <v>185836.9078540903</v>
      </c>
      <c r="H26" s="660">
        <v>151328.18708899338</v>
      </c>
      <c r="I26" s="660">
        <v>122281.58690177673</v>
      </c>
      <c r="J26" s="660">
        <v>113633.97330443482</v>
      </c>
      <c r="K26" s="660">
        <v>162676.8971970214</v>
      </c>
      <c r="L26" s="660">
        <v>279428.45328247175</v>
      </c>
      <c r="M26" s="660">
        <v>409623.37435949047</v>
      </c>
      <c r="N26" s="660">
        <v>514031.81193463632</v>
      </c>
      <c r="O26" s="662">
        <v>3765088.1784907598</v>
      </c>
      <c r="P26" s="48"/>
    </row>
    <row r="27" spans="1:18" ht="15.75" thickTop="1" x14ac:dyDescent="0.25">
      <c r="B27" s="56" t="s">
        <v>28</v>
      </c>
      <c r="C27" s="57">
        <v>0</v>
      </c>
      <c r="D27" s="57">
        <v>0</v>
      </c>
      <c r="E27" s="57">
        <v>0</v>
      </c>
      <c r="F27" s="57">
        <v>0</v>
      </c>
      <c r="G27" s="57">
        <v>0</v>
      </c>
      <c r="H27" s="57">
        <v>0</v>
      </c>
      <c r="I27" s="57">
        <v>0</v>
      </c>
      <c r="J27" s="57">
        <v>0</v>
      </c>
      <c r="K27" s="57">
        <v>0</v>
      </c>
      <c r="L27" s="57">
        <v>0</v>
      </c>
      <c r="M27" s="57">
        <v>0</v>
      </c>
      <c r="N27" s="57">
        <v>0</v>
      </c>
      <c r="O27" s="58">
        <v>0</v>
      </c>
      <c r="P27" s="48"/>
    </row>
    <row r="28" spans="1:18" ht="15.75" thickBot="1" x14ac:dyDescent="0.3">
      <c r="B28" s="56"/>
      <c r="C28" s="57"/>
      <c r="D28" s="57"/>
      <c r="E28" s="57"/>
      <c r="F28" s="57"/>
      <c r="G28" s="57"/>
      <c r="H28" s="57"/>
      <c r="I28" s="57"/>
      <c r="J28" s="57"/>
      <c r="K28" s="57"/>
      <c r="L28" s="57"/>
      <c r="M28" s="57"/>
      <c r="N28" s="57"/>
      <c r="O28" s="45"/>
      <c r="P28" s="48"/>
    </row>
    <row r="29" spans="1:18" ht="15.75" thickTop="1" x14ac:dyDescent="0.25">
      <c r="A29" s="7" t="s">
        <v>29</v>
      </c>
      <c r="B29" s="2" t="s">
        <v>30</v>
      </c>
      <c r="C29" s="663"/>
      <c r="D29" s="664"/>
      <c r="E29" s="664"/>
      <c r="F29" s="664"/>
      <c r="G29" s="665"/>
      <c r="H29" s="664"/>
      <c r="I29" s="664"/>
      <c r="J29" s="664"/>
      <c r="K29" s="664"/>
      <c r="L29" s="664"/>
      <c r="M29" s="664"/>
      <c r="N29" s="664"/>
      <c r="O29" s="666"/>
      <c r="P29" s="48"/>
    </row>
    <row r="30" spans="1:18" x14ac:dyDescent="0.25">
      <c r="A30" s="7" t="s">
        <v>31</v>
      </c>
      <c r="B30" s="2" t="s">
        <v>30</v>
      </c>
      <c r="C30" s="667"/>
      <c r="D30" s="668"/>
      <c r="E30" s="668"/>
      <c r="F30" s="668"/>
      <c r="G30" s="669"/>
      <c r="H30" s="668"/>
      <c r="I30" s="668"/>
      <c r="J30" s="668"/>
      <c r="K30" s="668"/>
      <c r="L30" s="668"/>
      <c r="M30" s="668"/>
      <c r="N30" s="668"/>
      <c r="O30" s="670"/>
      <c r="P30" s="48"/>
    </row>
    <row r="31" spans="1:18" x14ac:dyDescent="0.25">
      <c r="A31" s="7" t="s">
        <v>32</v>
      </c>
      <c r="B31" s="2" t="s">
        <v>30</v>
      </c>
      <c r="C31" s="679"/>
      <c r="D31" s="680"/>
      <c r="E31" s="680"/>
      <c r="F31" s="680"/>
      <c r="G31" s="680"/>
      <c r="H31" s="680"/>
      <c r="I31" s="680"/>
      <c r="J31" s="680"/>
      <c r="K31" s="681"/>
      <c r="L31" s="680"/>
      <c r="M31" s="680"/>
      <c r="N31" s="681"/>
      <c r="O31" s="673"/>
      <c r="P31" s="48"/>
    </row>
    <row r="32" spans="1:18" x14ac:dyDescent="0.25">
      <c r="A32" s="7" t="s">
        <v>33</v>
      </c>
      <c r="B32" s="2" t="s">
        <v>34</v>
      </c>
      <c r="C32" s="674"/>
      <c r="D32" s="675"/>
      <c r="E32" s="675"/>
      <c r="F32" s="675"/>
      <c r="G32" s="675"/>
      <c r="H32" s="675"/>
      <c r="I32" s="675"/>
      <c r="J32" s="675"/>
      <c r="K32" s="675"/>
      <c r="L32" s="675"/>
      <c r="M32" s="675"/>
      <c r="N32" s="675"/>
      <c r="O32" s="670"/>
      <c r="P32" s="48"/>
    </row>
    <row r="33" spans="1:17" x14ac:dyDescent="0.25">
      <c r="A33" s="7" t="s">
        <v>35</v>
      </c>
      <c r="B33" s="2" t="s">
        <v>34</v>
      </c>
      <c r="C33" s="674"/>
      <c r="D33" s="675"/>
      <c r="E33" s="675"/>
      <c r="F33" s="675"/>
      <c r="G33" s="675"/>
      <c r="H33" s="675"/>
      <c r="I33" s="675"/>
      <c r="J33" s="675"/>
      <c r="K33" s="675"/>
      <c r="L33" s="675"/>
      <c r="M33" s="675"/>
      <c r="N33" s="675"/>
      <c r="O33" s="670"/>
      <c r="P33" s="48"/>
    </row>
    <row r="34" spans="1:17" x14ac:dyDescent="0.25">
      <c r="A34" s="7" t="s">
        <v>36</v>
      </c>
      <c r="B34" s="2" t="s">
        <v>34</v>
      </c>
      <c r="C34" s="755"/>
      <c r="D34" s="756"/>
      <c r="E34" s="756"/>
      <c r="F34" s="756"/>
      <c r="G34" s="756"/>
      <c r="H34" s="756"/>
      <c r="I34" s="756"/>
      <c r="J34" s="756"/>
      <c r="K34" s="756"/>
      <c r="L34" s="756"/>
      <c r="M34" s="756"/>
      <c r="N34" s="756"/>
      <c r="O34" s="670"/>
      <c r="P34" s="48"/>
    </row>
    <row r="35" spans="1:17" ht="15.75" thickBot="1" x14ac:dyDescent="0.3">
      <c r="A35" s="1" t="s">
        <v>37</v>
      </c>
      <c r="B35" s="2" t="s">
        <v>34</v>
      </c>
      <c r="C35" s="757"/>
      <c r="D35" s="758"/>
      <c r="E35" s="758"/>
      <c r="F35" s="758"/>
      <c r="G35" s="758"/>
      <c r="H35" s="758"/>
      <c r="I35" s="758"/>
      <c r="J35" s="758"/>
      <c r="K35" s="758"/>
      <c r="L35" s="758"/>
      <c r="M35" s="758"/>
      <c r="N35" s="758"/>
      <c r="O35" s="759"/>
      <c r="P35" s="48"/>
    </row>
    <row r="36" spans="1:17" ht="15.75" thickTop="1" x14ac:dyDescent="0.25">
      <c r="B36" s="2"/>
      <c r="C36" s="59"/>
      <c r="D36" s="59"/>
      <c r="E36" s="59"/>
      <c r="F36" s="59"/>
      <c r="G36" s="59"/>
      <c r="H36" s="59"/>
      <c r="I36" s="59"/>
      <c r="J36" s="59"/>
      <c r="K36" s="59"/>
      <c r="L36" s="59"/>
      <c r="M36" s="59"/>
      <c r="N36" s="59"/>
      <c r="O36" s="58">
        <v>0</v>
      </c>
      <c r="P36" s="48"/>
    </row>
    <row r="37" spans="1:17" x14ac:dyDescent="0.25">
      <c r="B37" s="2"/>
      <c r="C37" s="60"/>
      <c r="D37" s="60"/>
      <c r="E37" s="60"/>
      <c r="F37" s="60"/>
      <c r="G37" s="60"/>
      <c r="H37" s="60"/>
      <c r="I37" s="60"/>
      <c r="J37" s="60"/>
      <c r="K37" s="60"/>
      <c r="L37" s="59"/>
      <c r="M37" s="59"/>
      <c r="N37" s="59"/>
      <c r="O37" s="61"/>
      <c r="P37" s="48"/>
    </row>
    <row r="38" spans="1:17" ht="15.75" thickBot="1" x14ac:dyDescent="0.3">
      <c r="A38" s="43" t="s">
        <v>38</v>
      </c>
      <c r="C38" s="45"/>
      <c r="D38" s="45"/>
      <c r="E38" s="45"/>
      <c r="F38" s="45"/>
      <c r="G38" s="45"/>
      <c r="H38" s="45"/>
      <c r="I38" s="45"/>
      <c r="J38" s="45"/>
      <c r="K38" s="45"/>
      <c r="L38" s="45"/>
      <c r="M38" s="45"/>
      <c r="N38" s="45"/>
      <c r="O38" s="62"/>
      <c r="P38" s="48"/>
    </row>
    <row r="39" spans="1:17" ht="15.75" thickTop="1" x14ac:dyDescent="0.25">
      <c r="A39" s="7" t="s">
        <v>39</v>
      </c>
      <c r="B39" s="8" t="s">
        <v>7</v>
      </c>
      <c r="C39" s="647"/>
      <c r="D39" s="648"/>
      <c r="E39" s="648"/>
      <c r="F39" s="648"/>
      <c r="G39" s="648"/>
      <c r="H39" s="648"/>
      <c r="I39" s="648"/>
      <c r="J39" s="648"/>
      <c r="K39" s="648"/>
      <c r="L39" s="648"/>
      <c r="M39" s="648"/>
      <c r="N39" s="648"/>
      <c r="O39" s="653"/>
      <c r="P39" s="48"/>
    </row>
    <row r="40" spans="1:17" x14ac:dyDescent="0.25">
      <c r="A40" s="7" t="s">
        <v>40</v>
      </c>
      <c r="B40" s="2" t="s">
        <v>30</v>
      </c>
      <c r="C40" s="679"/>
      <c r="D40" s="680"/>
      <c r="E40" s="680"/>
      <c r="F40" s="680"/>
      <c r="G40" s="680"/>
      <c r="H40" s="680"/>
      <c r="I40" s="680"/>
      <c r="J40" s="680"/>
      <c r="K40" s="680"/>
      <c r="L40" s="680"/>
      <c r="M40" s="680"/>
      <c r="N40" s="681"/>
      <c r="O40" s="760"/>
      <c r="P40" s="48"/>
    </row>
    <row r="41" spans="1:17" x14ac:dyDescent="0.25">
      <c r="A41" s="7" t="s">
        <v>41</v>
      </c>
      <c r="B41" s="2" t="s">
        <v>34</v>
      </c>
      <c r="C41" s="761"/>
      <c r="D41" s="762"/>
      <c r="E41" s="762"/>
      <c r="F41" s="762"/>
      <c r="G41" s="762"/>
      <c r="H41" s="762"/>
      <c r="I41" s="762"/>
      <c r="J41" s="763"/>
      <c r="K41" s="764"/>
      <c r="L41" s="764"/>
      <c r="M41" s="764"/>
      <c r="N41" s="764"/>
      <c r="O41" s="765"/>
      <c r="P41" s="48"/>
    </row>
    <row r="42" spans="1:17" s="64" customFormat="1" x14ac:dyDescent="0.25">
      <c r="A42" s="63" t="s">
        <v>42</v>
      </c>
      <c r="B42" s="2" t="s">
        <v>34</v>
      </c>
      <c r="C42" s="766"/>
      <c r="D42" s="767"/>
      <c r="E42" s="767"/>
      <c r="F42" s="767"/>
      <c r="G42" s="767"/>
      <c r="H42" s="767"/>
      <c r="I42" s="767"/>
      <c r="J42" s="767"/>
      <c r="K42" s="767"/>
      <c r="L42" s="767"/>
      <c r="M42" s="767"/>
      <c r="N42" s="767"/>
      <c r="O42" s="768"/>
      <c r="P42" s="48"/>
      <c r="Q42"/>
    </row>
    <row r="43" spans="1:17" ht="15.75" thickBot="1" x14ac:dyDescent="0.3">
      <c r="A43" s="1" t="s">
        <v>43</v>
      </c>
      <c r="B43" s="2" t="s">
        <v>34</v>
      </c>
      <c r="C43" s="769"/>
      <c r="D43" s="769"/>
      <c r="E43" s="769"/>
      <c r="F43" s="769"/>
      <c r="G43" s="769"/>
      <c r="H43" s="769"/>
      <c r="I43" s="769"/>
      <c r="J43" s="770"/>
      <c r="K43" s="771"/>
      <c r="L43" s="771"/>
      <c r="M43" s="771"/>
      <c r="N43" s="771"/>
      <c r="O43" s="772"/>
      <c r="P43" s="48"/>
    </row>
    <row r="44" spans="1:17" ht="16.5" thickTop="1" thickBot="1" x14ac:dyDescent="0.3">
      <c r="B44" s="2"/>
      <c r="C44" s="3" t="s">
        <v>44</v>
      </c>
      <c r="D44" s="3" t="s">
        <v>44</v>
      </c>
      <c r="E44" s="3" t="s">
        <v>44</v>
      </c>
      <c r="F44" s="3" t="s">
        <v>44</v>
      </c>
      <c r="G44" s="3" t="s">
        <v>44</v>
      </c>
      <c r="H44" s="3" t="s">
        <v>44</v>
      </c>
      <c r="I44" s="3" t="s">
        <v>44</v>
      </c>
      <c r="J44" s="3" t="s">
        <v>44</v>
      </c>
      <c r="K44" s="3" t="s">
        <v>44</v>
      </c>
      <c r="L44" s="65"/>
      <c r="M44" s="65"/>
      <c r="N44" s="65"/>
      <c r="O44" s="66"/>
      <c r="P44" s="67" t="s">
        <v>45</v>
      </c>
      <c r="Q44" s="67" t="s">
        <v>46</v>
      </c>
    </row>
    <row r="45" spans="1:17" ht="15.75" thickTop="1" x14ac:dyDescent="0.25">
      <c r="G45" s="68"/>
      <c r="H45" s="68"/>
      <c r="I45" s="68"/>
      <c r="J45" s="68"/>
      <c r="K45" s="68"/>
      <c r="L45" s="69"/>
      <c r="M45" s="68"/>
      <c r="N45" s="70" t="s">
        <v>47</v>
      </c>
      <c r="O45" s="690"/>
      <c r="P45" s="709"/>
      <c r="Q45" s="710"/>
    </row>
    <row r="46" spans="1:17" x14ac:dyDescent="0.25">
      <c r="G46" s="68"/>
      <c r="H46" s="68"/>
      <c r="I46" s="68"/>
      <c r="J46" s="71"/>
      <c r="K46" s="68"/>
      <c r="L46" s="68"/>
      <c r="M46" s="68"/>
      <c r="N46" s="70" t="s">
        <v>48</v>
      </c>
      <c r="O46" s="692"/>
      <c r="P46" s="711"/>
      <c r="Q46" s="712"/>
    </row>
    <row r="47" spans="1:17" ht="15.75" thickBot="1" x14ac:dyDescent="0.3">
      <c r="G47" s="68"/>
      <c r="H47" s="68"/>
      <c r="I47" s="68"/>
      <c r="J47" s="68"/>
      <c r="K47" s="68"/>
      <c r="L47" s="68"/>
      <c r="M47" s="68" t="s">
        <v>49</v>
      </c>
      <c r="N47" s="68"/>
      <c r="O47" s="773"/>
      <c r="P47" s="774"/>
      <c r="Q47" s="775"/>
    </row>
    <row r="48" spans="1:17" ht="15.75" thickTop="1" x14ac:dyDescent="0.25">
      <c r="G48" s="68"/>
      <c r="H48" s="68"/>
      <c r="I48" s="68"/>
      <c r="J48" s="68"/>
      <c r="K48" s="68"/>
      <c r="L48" s="68"/>
      <c r="M48" s="68"/>
      <c r="N48" s="68"/>
    </row>
    <row r="49" spans="1:17" x14ac:dyDescent="0.25">
      <c r="G49" s="68"/>
      <c r="H49" s="68"/>
      <c r="I49" s="68"/>
      <c r="J49" s="68"/>
      <c r="K49" s="68"/>
      <c r="L49" s="68"/>
      <c r="M49" s="68"/>
      <c r="N49" s="68"/>
    </row>
    <row r="50" spans="1:17" x14ac:dyDescent="0.25">
      <c r="G50" s="68"/>
      <c r="H50" s="68"/>
      <c r="I50" s="68"/>
      <c r="J50" s="68"/>
      <c r="K50" s="68"/>
      <c r="L50" s="72" t="s">
        <v>50</v>
      </c>
      <c r="M50" s="68"/>
      <c r="N50" s="68"/>
      <c r="O50" s="68"/>
      <c r="P50" s="68"/>
      <c r="Q50" s="67"/>
    </row>
    <row r="51" spans="1:17" x14ac:dyDescent="0.25">
      <c r="G51" s="68"/>
      <c r="H51" s="68"/>
      <c r="I51" s="68"/>
      <c r="J51" s="68"/>
      <c r="K51" s="68"/>
      <c r="L51" s="72" t="s">
        <v>51</v>
      </c>
      <c r="M51" s="68"/>
      <c r="N51" s="68"/>
      <c r="O51" s="68"/>
      <c r="P51" s="68"/>
      <c r="Q51" s="67"/>
    </row>
    <row r="52" spans="1:17" x14ac:dyDescent="0.25">
      <c r="G52" s="68"/>
      <c r="H52" s="68"/>
      <c r="I52" s="68"/>
      <c r="L52" s="72" t="s">
        <v>52</v>
      </c>
      <c r="M52" s="72"/>
      <c r="N52" s="72"/>
      <c r="O52" s="72"/>
      <c r="P52" s="72"/>
      <c r="Q52" s="73"/>
    </row>
    <row r="53" spans="1:17" ht="15.75" thickBot="1" x14ac:dyDescent="0.3">
      <c r="G53" s="68"/>
      <c r="H53" s="68"/>
      <c r="I53" s="68"/>
      <c r="L53" s="72" t="s">
        <v>53</v>
      </c>
      <c r="M53" s="72"/>
      <c r="N53" s="72"/>
      <c r="O53" s="72"/>
      <c r="P53" s="72"/>
      <c r="Q53" s="74"/>
    </row>
    <row r="54" spans="1:17" x14ac:dyDescent="0.25">
      <c r="G54" s="68"/>
      <c r="H54" s="68"/>
      <c r="I54" s="68"/>
      <c r="M54" s="190"/>
      <c r="N54" s="191" t="s">
        <v>231</v>
      </c>
      <c r="O54" s="192"/>
      <c r="P54" s="192"/>
      <c r="Q54" s="193"/>
    </row>
    <row r="55" spans="1:17" x14ac:dyDescent="0.25">
      <c r="G55" s="68"/>
      <c r="H55" s="68"/>
      <c r="I55" s="68"/>
      <c r="J55" s="68"/>
      <c r="K55" s="68"/>
      <c r="L55" s="68"/>
      <c r="M55" s="194"/>
      <c r="N55" s="195" t="s">
        <v>229</v>
      </c>
      <c r="O55" s="170">
        <v>-192863717.34500003</v>
      </c>
      <c r="P55" s="170">
        <v>-134390695.48805797</v>
      </c>
      <c r="Q55" s="776">
        <v>-58473021.856942065</v>
      </c>
    </row>
    <row r="56" spans="1:17" x14ac:dyDescent="0.25">
      <c r="G56" s="68"/>
      <c r="H56" s="68"/>
      <c r="I56" s="68"/>
      <c r="J56" s="68"/>
      <c r="K56" s="68"/>
      <c r="L56" s="68"/>
      <c r="M56" s="194"/>
      <c r="N56" s="195" t="s">
        <v>230</v>
      </c>
      <c r="O56" s="74">
        <f>+O55*0.0175</f>
        <v>-3375115.053537501</v>
      </c>
      <c r="P56" s="74">
        <f t="shared" ref="P56:Q56" si="0">+P55*0.0175</f>
        <v>-2351837.1710410146</v>
      </c>
      <c r="Q56" s="196">
        <f t="shared" si="0"/>
        <v>-1023277.8824964862</v>
      </c>
    </row>
    <row r="57" spans="1:17" x14ac:dyDescent="0.25">
      <c r="G57" s="68"/>
      <c r="H57" s="68"/>
      <c r="I57" s="68"/>
      <c r="J57" s="68"/>
      <c r="K57" s="68"/>
      <c r="L57" s="68"/>
      <c r="M57" s="194"/>
      <c r="N57" s="195"/>
      <c r="O57" s="189">
        <f>+O55-O56</f>
        <v>-189488602.29146254</v>
      </c>
      <c r="P57" s="189">
        <f t="shared" ref="P57:Q57" si="1">+P55-P56</f>
        <v>-132038858.31701696</v>
      </c>
      <c r="Q57" s="197">
        <f t="shared" si="1"/>
        <v>-57449743.974445581</v>
      </c>
    </row>
    <row r="58" spans="1:17" x14ac:dyDescent="0.25">
      <c r="G58" s="68"/>
      <c r="H58" s="68"/>
      <c r="I58" s="68"/>
      <c r="J58" s="68"/>
      <c r="K58" s="68"/>
      <c r="L58" s="68"/>
      <c r="M58" s="194"/>
      <c r="N58" s="159"/>
      <c r="O58" s="76"/>
      <c r="P58" s="198">
        <f>+P57/O57</f>
        <v>0.69681688882754511</v>
      </c>
      <c r="Q58" s="199">
        <f>+Q57/O57</f>
        <v>0.30318311117245489</v>
      </c>
    </row>
    <row r="59" spans="1:17" x14ac:dyDescent="0.25">
      <c r="G59" s="68"/>
      <c r="H59" s="68"/>
      <c r="I59" s="68"/>
      <c r="J59" s="68"/>
      <c r="K59" s="68"/>
      <c r="L59" s="68"/>
      <c r="M59" s="194"/>
      <c r="N59" s="159"/>
      <c r="O59" s="159">
        <f>O39</f>
        <v>0</v>
      </c>
      <c r="P59" s="74">
        <f>+O59*P58</f>
        <v>0</v>
      </c>
      <c r="Q59" s="196">
        <f>+O59*Q58</f>
        <v>0</v>
      </c>
    </row>
    <row r="60" spans="1:17" ht="15.75" thickBot="1" x14ac:dyDescent="0.3">
      <c r="G60" s="68"/>
      <c r="H60" s="68"/>
      <c r="I60" s="68"/>
      <c r="J60" s="68"/>
      <c r="K60" s="68"/>
      <c r="L60" s="68"/>
      <c r="M60" s="200"/>
      <c r="N60" s="201"/>
      <c r="O60" s="202"/>
      <c r="P60" s="202"/>
      <c r="Q60" s="203"/>
    </row>
    <row r="61" spans="1:17" x14ac:dyDescent="0.25">
      <c r="A61" s="77"/>
      <c r="G61" s="68"/>
      <c r="H61" s="68"/>
      <c r="I61" s="68"/>
      <c r="J61" s="68"/>
      <c r="K61" s="68"/>
      <c r="L61" s="68"/>
      <c r="M61" s="68"/>
      <c r="N61" s="68"/>
      <c r="O61"/>
      <c r="P61"/>
    </row>
    <row r="62" spans="1:17" x14ac:dyDescent="0.25">
      <c r="G62" s="68"/>
      <c r="H62" s="68"/>
      <c r="I62" s="68"/>
      <c r="J62" s="68"/>
      <c r="K62" s="68"/>
      <c r="L62" s="68"/>
      <c r="M62" s="68"/>
      <c r="N62" s="68"/>
    </row>
    <row r="63" spans="1:17" x14ac:dyDescent="0.25">
      <c r="G63" s="68"/>
      <c r="H63" s="68"/>
      <c r="I63" s="68"/>
      <c r="J63" s="68"/>
      <c r="K63" s="68"/>
      <c r="L63" s="68"/>
      <c r="M63" s="68"/>
      <c r="N63" s="68"/>
    </row>
    <row r="64" spans="1:17" x14ac:dyDescent="0.25">
      <c r="G64" s="68"/>
      <c r="H64" s="68"/>
      <c r="I64" s="68"/>
      <c r="J64" s="68"/>
      <c r="K64" s="68"/>
      <c r="L64" s="68"/>
      <c r="M64" s="68"/>
      <c r="N64" s="68"/>
    </row>
    <row r="65" spans="3:14" x14ac:dyDescent="0.25">
      <c r="G65" s="68"/>
      <c r="H65" s="68"/>
      <c r="I65" s="68"/>
      <c r="J65" s="68"/>
      <c r="K65" s="68"/>
      <c r="L65" s="68"/>
      <c r="M65" s="68"/>
      <c r="N65" s="68"/>
    </row>
    <row r="66" spans="3:14" x14ac:dyDescent="0.25">
      <c r="G66" s="68"/>
      <c r="H66" s="68"/>
      <c r="I66" s="68"/>
      <c r="J66" s="68"/>
      <c r="K66" s="68"/>
      <c r="L66" s="68"/>
      <c r="M66" s="68"/>
      <c r="N66" s="68"/>
    </row>
    <row r="67" spans="3:14" x14ac:dyDescent="0.25">
      <c r="G67" s="68"/>
      <c r="H67" s="68"/>
      <c r="I67" s="68"/>
      <c r="J67" s="68"/>
      <c r="K67" s="68"/>
      <c r="L67" s="68"/>
      <c r="M67" s="68"/>
      <c r="N67" s="68"/>
    </row>
    <row r="68" spans="3:14" x14ac:dyDescent="0.25">
      <c r="C68" s="68"/>
      <c r="D68" s="68"/>
      <c r="E68" s="68"/>
      <c r="F68" s="68"/>
      <c r="G68" s="68"/>
      <c r="H68" s="68"/>
      <c r="I68" s="68"/>
      <c r="J68" s="68"/>
      <c r="K68" s="68"/>
      <c r="L68" s="68"/>
      <c r="M68" s="68"/>
      <c r="N68" s="68"/>
    </row>
    <row r="69" spans="3:14" x14ac:dyDescent="0.25">
      <c r="C69" s="68"/>
      <c r="D69" s="68"/>
      <c r="E69" s="68"/>
      <c r="F69" s="68"/>
      <c r="G69" s="68"/>
      <c r="H69" s="68"/>
      <c r="I69" s="68"/>
      <c r="J69" s="68"/>
      <c r="K69" s="68"/>
      <c r="L69" s="68"/>
      <c r="M69" s="68"/>
      <c r="N69" s="68"/>
    </row>
    <row r="70" spans="3:14" x14ac:dyDescent="0.25">
      <c r="C70" s="68"/>
      <c r="D70" s="68"/>
      <c r="E70" s="68"/>
      <c r="F70" s="68"/>
      <c r="G70" s="68"/>
      <c r="H70" s="68"/>
      <c r="I70" s="68"/>
      <c r="J70" s="68"/>
      <c r="K70" s="68"/>
      <c r="L70" s="68"/>
      <c r="M70" s="68"/>
      <c r="N70" s="68"/>
    </row>
    <row r="71" spans="3:14" x14ac:dyDescent="0.25">
      <c r="C71" s="68"/>
      <c r="D71" s="68"/>
      <c r="E71" s="68"/>
      <c r="F71" s="68"/>
      <c r="G71" s="68"/>
      <c r="H71" s="68"/>
      <c r="I71" s="68"/>
      <c r="J71" s="68"/>
      <c r="K71" s="68"/>
      <c r="L71" s="68"/>
      <c r="M71" s="68"/>
      <c r="N71" s="68"/>
    </row>
    <row r="72" spans="3:14" x14ac:dyDescent="0.25">
      <c r="C72" s="68"/>
      <c r="D72" s="68"/>
      <c r="E72" s="68"/>
      <c r="F72" s="68"/>
      <c r="G72" s="68"/>
      <c r="H72" s="68"/>
      <c r="I72" s="68"/>
      <c r="J72" s="68"/>
      <c r="K72" s="68"/>
      <c r="L72" s="68"/>
      <c r="M72" s="68"/>
      <c r="N72" s="68"/>
    </row>
    <row r="73" spans="3:14" x14ac:dyDescent="0.25">
      <c r="C73" s="68"/>
      <c r="D73" s="68"/>
      <c r="E73" s="68"/>
      <c r="F73" s="68"/>
      <c r="G73" s="68"/>
      <c r="H73" s="68"/>
      <c r="I73" s="68"/>
      <c r="J73" s="68"/>
      <c r="K73" s="68"/>
      <c r="L73" s="68"/>
      <c r="M73" s="68"/>
      <c r="N73" s="68"/>
    </row>
    <row r="74" spans="3:14" x14ac:dyDescent="0.25">
      <c r="C74" s="68"/>
      <c r="D74" s="68"/>
      <c r="E74" s="68"/>
      <c r="F74" s="68"/>
      <c r="G74" s="68"/>
      <c r="H74" s="68"/>
      <c r="I74" s="68"/>
      <c r="J74" s="68"/>
      <c r="K74" s="68"/>
      <c r="L74" s="68"/>
      <c r="M74" s="68"/>
      <c r="N74" s="68"/>
    </row>
    <row r="75" spans="3:14" x14ac:dyDescent="0.25">
      <c r="C75" s="68"/>
      <c r="D75" s="68"/>
      <c r="E75" s="68"/>
      <c r="F75" s="68"/>
      <c r="G75" s="68"/>
      <c r="H75" s="68"/>
      <c r="I75" s="68"/>
      <c r="J75" s="68"/>
      <c r="K75" s="68"/>
      <c r="L75" s="68"/>
      <c r="M75" s="68"/>
      <c r="N75" s="68"/>
    </row>
    <row r="76" spans="3:14" x14ac:dyDescent="0.25">
      <c r="C76" s="68"/>
      <c r="D76" s="68"/>
      <c r="E76" s="68"/>
      <c r="F76" s="68"/>
      <c r="G76" s="68"/>
      <c r="H76" s="68"/>
      <c r="I76" s="68"/>
      <c r="J76" s="68"/>
      <c r="K76" s="68"/>
      <c r="L76" s="68"/>
      <c r="M76" s="68"/>
      <c r="N76" s="68"/>
    </row>
    <row r="77" spans="3:14" x14ac:dyDescent="0.25">
      <c r="C77" s="68"/>
      <c r="D77" s="68"/>
      <c r="E77" s="68"/>
      <c r="F77" s="68"/>
      <c r="G77" s="68"/>
      <c r="H77" s="68"/>
      <c r="I77" s="68"/>
      <c r="J77" s="68"/>
      <c r="K77" s="68"/>
      <c r="L77" s="68"/>
      <c r="M77" s="68"/>
      <c r="N77" s="68"/>
    </row>
    <row r="78" spans="3:14" x14ac:dyDescent="0.25">
      <c r="C78" s="68"/>
      <c r="D78" s="68"/>
      <c r="E78" s="68"/>
      <c r="F78" s="68"/>
      <c r="G78" s="68"/>
      <c r="H78" s="68"/>
      <c r="I78" s="68"/>
      <c r="J78" s="68"/>
      <c r="K78" s="68"/>
      <c r="L78" s="68"/>
      <c r="M78" s="68"/>
      <c r="N78" s="68"/>
    </row>
    <row r="79" spans="3:14" x14ac:dyDescent="0.25">
      <c r="C79" s="68"/>
      <c r="D79" s="68"/>
      <c r="E79" s="68"/>
      <c r="F79" s="68"/>
      <c r="G79" s="68"/>
      <c r="H79" s="68"/>
      <c r="I79" s="68"/>
      <c r="J79" s="68"/>
      <c r="K79" s="68"/>
      <c r="L79" s="68"/>
      <c r="M79" s="68"/>
      <c r="N79" s="68"/>
    </row>
    <row r="80" spans="3:14" x14ac:dyDescent="0.25">
      <c r="C80" s="68"/>
      <c r="D80" s="68"/>
      <c r="E80" s="68"/>
      <c r="F80" s="68"/>
      <c r="G80" s="68"/>
      <c r="H80" s="68"/>
      <c r="I80" s="68"/>
      <c r="J80" s="68"/>
      <c r="K80" s="68"/>
      <c r="L80" s="68"/>
      <c r="M80" s="68"/>
      <c r="N80" s="68"/>
    </row>
    <row r="81" spans="3:14" x14ac:dyDescent="0.25">
      <c r="C81" s="68"/>
      <c r="D81" s="68"/>
      <c r="E81" s="68"/>
      <c r="F81" s="68"/>
      <c r="G81" s="68"/>
      <c r="H81" s="68"/>
      <c r="I81" s="68"/>
      <c r="J81" s="68"/>
      <c r="K81" s="68"/>
      <c r="L81" s="68"/>
      <c r="M81" s="68"/>
      <c r="N81" s="68"/>
    </row>
    <row r="82" spans="3:14" x14ac:dyDescent="0.25">
      <c r="C82" s="68"/>
      <c r="D82" s="68"/>
      <c r="E82" s="68"/>
      <c r="F82" s="68"/>
      <c r="G82" s="68"/>
      <c r="H82" s="68"/>
      <c r="I82" s="68"/>
      <c r="J82" s="68"/>
      <c r="K82" s="68"/>
      <c r="L82" s="68"/>
      <c r="M82" s="68"/>
      <c r="N82" s="68"/>
    </row>
    <row r="83" spans="3:14" x14ac:dyDescent="0.25">
      <c r="C83" s="68"/>
      <c r="D83" s="68"/>
      <c r="E83" s="68"/>
      <c r="F83" s="68"/>
      <c r="G83" s="68"/>
      <c r="H83" s="68"/>
      <c r="I83" s="68"/>
      <c r="J83" s="68"/>
      <c r="K83" s="68"/>
      <c r="L83" s="68"/>
      <c r="M83" s="68"/>
      <c r="N83" s="68"/>
    </row>
    <row r="84" spans="3:14" x14ac:dyDescent="0.25">
      <c r="C84" s="68"/>
      <c r="D84" s="68"/>
      <c r="E84" s="68"/>
      <c r="F84" s="68"/>
      <c r="G84" s="68"/>
      <c r="H84" s="68"/>
      <c r="I84" s="68"/>
      <c r="J84" s="68"/>
      <c r="K84" s="68"/>
      <c r="L84" s="68"/>
      <c r="M84" s="68"/>
      <c r="N84" s="68"/>
    </row>
    <row r="85" spans="3:14" x14ac:dyDescent="0.25">
      <c r="C85" s="68"/>
      <c r="D85" s="68"/>
      <c r="E85" s="68"/>
      <c r="F85" s="68"/>
      <c r="G85" s="68"/>
      <c r="H85" s="68"/>
      <c r="I85" s="68"/>
      <c r="J85" s="68"/>
      <c r="K85" s="68"/>
      <c r="L85" s="68"/>
      <c r="M85" s="68"/>
      <c r="N85" s="68"/>
    </row>
    <row r="86" spans="3:14" x14ac:dyDescent="0.25">
      <c r="C86" s="68"/>
      <c r="D86" s="68"/>
      <c r="E86" s="68"/>
      <c r="F86" s="68"/>
      <c r="G86" s="68"/>
      <c r="H86" s="68"/>
      <c r="I86" s="68"/>
      <c r="J86" s="68"/>
      <c r="K86" s="68"/>
      <c r="L86" s="68"/>
      <c r="M86" s="68"/>
      <c r="N86" s="68"/>
    </row>
    <row r="87" spans="3:14" x14ac:dyDescent="0.25">
      <c r="C87" s="68"/>
      <c r="D87" s="68"/>
      <c r="E87" s="68"/>
      <c r="F87" s="68"/>
      <c r="G87" s="68"/>
      <c r="H87" s="68"/>
      <c r="I87" s="68"/>
      <c r="J87" s="68"/>
      <c r="K87" s="68"/>
      <c r="L87" s="68"/>
      <c r="M87" s="68"/>
      <c r="N87" s="68"/>
    </row>
    <row r="88" spans="3:14" x14ac:dyDescent="0.25">
      <c r="C88" s="68"/>
      <c r="D88" s="68"/>
      <c r="E88" s="68"/>
      <c r="F88" s="68"/>
      <c r="G88" s="68"/>
      <c r="H88" s="68"/>
      <c r="I88" s="68"/>
      <c r="J88" s="68"/>
      <c r="K88" s="68"/>
      <c r="L88" s="68"/>
      <c r="M88" s="68"/>
      <c r="N88" s="68"/>
    </row>
    <row r="89" spans="3:14" x14ac:dyDescent="0.25">
      <c r="C89" s="68"/>
      <c r="D89" s="68"/>
      <c r="E89" s="68"/>
      <c r="F89" s="68"/>
      <c r="G89" s="68"/>
      <c r="H89" s="68"/>
      <c r="I89" s="68"/>
      <c r="J89" s="68"/>
      <c r="K89" s="68"/>
      <c r="L89" s="68"/>
      <c r="M89" s="68"/>
      <c r="N89" s="68"/>
    </row>
    <row r="90" spans="3:14" x14ac:dyDescent="0.25">
      <c r="C90" s="68"/>
      <c r="D90" s="68"/>
      <c r="E90" s="68"/>
      <c r="F90" s="68"/>
      <c r="G90" s="68"/>
      <c r="H90" s="68"/>
      <c r="I90" s="68"/>
      <c r="J90" s="68"/>
      <c r="K90" s="68"/>
      <c r="L90" s="68"/>
      <c r="M90" s="68"/>
      <c r="N90" s="68"/>
    </row>
    <row r="91" spans="3:14" x14ac:dyDescent="0.25">
      <c r="C91" s="68"/>
      <c r="D91" s="68"/>
      <c r="E91" s="68"/>
      <c r="F91" s="68"/>
      <c r="G91" s="68"/>
      <c r="H91" s="68"/>
      <c r="I91" s="68"/>
      <c r="J91" s="68"/>
      <c r="K91" s="68"/>
      <c r="L91" s="68"/>
      <c r="M91" s="68"/>
      <c r="N91" s="68"/>
    </row>
    <row r="92" spans="3:14" x14ac:dyDescent="0.25">
      <c r="C92" s="68"/>
      <c r="D92" s="68"/>
      <c r="E92" s="68"/>
      <c r="F92" s="68"/>
      <c r="G92" s="68"/>
      <c r="H92" s="68"/>
      <c r="I92" s="68"/>
      <c r="J92" s="68"/>
      <c r="K92" s="68"/>
      <c r="L92" s="68"/>
      <c r="M92" s="68"/>
      <c r="N92" s="68"/>
    </row>
    <row r="93" spans="3:14" x14ac:dyDescent="0.25">
      <c r="C93" s="68"/>
      <c r="D93" s="68"/>
      <c r="E93" s="68"/>
      <c r="F93" s="68"/>
      <c r="G93" s="68"/>
      <c r="H93" s="68"/>
      <c r="I93" s="68"/>
      <c r="J93" s="68"/>
      <c r="K93" s="68"/>
      <c r="L93" s="68"/>
      <c r="M93" s="68"/>
      <c r="N93" s="68"/>
    </row>
    <row r="94" spans="3:14" x14ac:dyDescent="0.25">
      <c r="C94" s="68"/>
      <c r="D94" s="68"/>
      <c r="E94" s="68"/>
      <c r="F94" s="68"/>
      <c r="G94" s="68"/>
      <c r="H94" s="68"/>
      <c r="I94" s="68"/>
      <c r="J94" s="68"/>
      <c r="K94" s="68"/>
      <c r="L94" s="68"/>
      <c r="M94" s="68"/>
      <c r="N94" s="68"/>
    </row>
    <row r="95" spans="3:14" x14ac:dyDescent="0.25">
      <c r="C95" s="68"/>
      <c r="D95" s="68"/>
      <c r="E95" s="68"/>
      <c r="F95" s="68"/>
      <c r="G95" s="68"/>
      <c r="H95" s="68"/>
      <c r="I95" s="68"/>
      <c r="J95" s="68"/>
      <c r="K95" s="68"/>
      <c r="L95" s="68"/>
      <c r="M95" s="68"/>
      <c r="N95" s="68"/>
    </row>
    <row r="96" spans="3:14" x14ac:dyDescent="0.25">
      <c r="C96" s="68"/>
      <c r="D96" s="68"/>
      <c r="E96" s="68"/>
      <c r="F96" s="68"/>
      <c r="G96" s="68"/>
      <c r="H96" s="68"/>
      <c r="I96" s="68"/>
      <c r="J96" s="68"/>
      <c r="K96" s="68"/>
      <c r="L96" s="68"/>
      <c r="M96" s="68"/>
      <c r="N96" s="68"/>
    </row>
    <row r="97" spans="3:14" x14ac:dyDescent="0.25">
      <c r="C97" s="68"/>
      <c r="D97" s="68"/>
      <c r="E97" s="68"/>
      <c r="F97" s="68"/>
      <c r="G97" s="68"/>
      <c r="H97" s="68"/>
      <c r="I97" s="68"/>
      <c r="J97" s="68"/>
      <c r="K97" s="68"/>
      <c r="L97" s="68"/>
      <c r="M97" s="68"/>
      <c r="N97" s="68"/>
    </row>
    <row r="98" spans="3:14" x14ac:dyDescent="0.25">
      <c r="C98" s="68"/>
      <c r="D98" s="68"/>
      <c r="E98" s="68"/>
      <c r="F98" s="68"/>
      <c r="G98" s="68"/>
      <c r="H98" s="68"/>
      <c r="I98" s="68"/>
      <c r="J98" s="68"/>
      <c r="K98" s="68"/>
      <c r="L98" s="68"/>
      <c r="M98" s="68"/>
      <c r="N98" s="68"/>
    </row>
    <row r="99" spans="3:14" x14ac:dyDescent="0.25">
      <c r="C99" s="68"/>
      <c r="D99" s="68"/>
      <c r="E99" s="68"/>
      <c r="F99" s="68"/>
      <c r="G99" s="68"/>
      <c r="H99" s="68"/>
      <c r="I99" s="68"/>
      <c r="J99" s="68"/>
      <c r="K99" s="68"/>
      <c r="L99" s="68"/>
      <c r="M99" s="68"/>
      <c r="N99" s="68"/>
    </row>
    <row r="100" spans="3:14" x14ac:dyDescent="0.25">
      <c r="C100" s="68"/>
      <c r="D100" s="68"/>
      <c r="E100" s="68"/>
      <c r="F100" s="68"/>
      <c r="G100" s="68"/>
      <c r="H100" s="68"/>
      <c r="I100" s="68"/>
      <c r="J100" s="68"/>
      <c r="K100" s="68"/>
      <c r="L100" s="68"/>
      <c r="M100" s="68"/>
      <c r="N100" s="68"/>
    </row>
    <row r="101" spans="3:14" x14ac:dyDescent="0.25">
      <c r="C101" s="68"/>
      <c r="D101" s="68"/>
      <c r="E101" s="68"/>
      <c r="F101" s="68"/>
      <c r="G101" s="68"/>
      <c r="H101" s="68"/>
      <c r="I101" s="68"/>
      <c r="J101" s="68"/>
      <c r="K101" s="68"/>
      <c r="L101" s="68"/>
      <c r="M101" s="68"/>
      <c r="N101" s="68"/>
    </row>
    <row r="102" spans="3:14" x14ac:dyDescent="0.25">
      <c r="C102" s="68"/>
      <c r="D102" s="68"/>
      <c r="E102" s="68"/>
      <c r="F102" s="68"/>
      <c r="G102" s="68"/>
      <c r="H102" s="68"/>
      <c r="I102" s="68"/>
      <c r="J102" s="68"/>
      <c r="K102" s="68"/>
      <c r="L102" s="68"/>
      <c r="M102" s="68"/>
      <c r="N102" s="68"/>
    </row>
    <row r="103" spans="3:14" x14ac:dyDescent="0.25">
      <c r="C103" s="68"/>
      <c r="D103" s="68"/>
      <c r="E103" s="68"/>
      <c r="F103" s="68"/>
      <c r="G103" s="68"/>
      <c r="H103" s="68"/>
      <c r="I103" s="68"/>
      <c r="J103" s="68"/>
      <c r="K103" s="68"/>
      <c r="L103" s="68"/>
      <c r="M103" s="68"/>
      <c r="N103" s="68"/>
    </row>
    <row r="104" spans="3:14" x14ac:dyDescent="0.25">
      <c r="C104" s="68"/>
      <c r="D104" s="68"/>
      <c r="E104" s="68"/>
      <c r="F104" s="68"/>
      <c r="G104" s="68"/>
      <c r="H104" s="68"/>
      <c r="I104" s="68"/>
      <c r="J104" s="68"/>
      <c r="K104" s="68"/>
      <c r="L104" s="68"/>
      <c r="M104" s="68"/>
      <c r="N104" s="68"/>
    </row>
    <row r="105" spans="3:14" x14ac:dyDescent="0.25">
      <c r="C105" s="68"/>
      <c r="D105" s="68"/>
      <c r="E105" s="68"/>
      <c r="F105" s="68"/>
      <c r="G105" s="68"/>
      <c r="H105" s="68"/>
      <c r="I105" s="68"/>
      <c r="J105" s="68"/>
      <c r="K105" s="68"/>
      <c r="L105" s="68"/>
      <c r="M105" s="68"/>
      <c r="N105" s="68"/>
    </row>
    <row r="106" spans="3:14" x14ac:dyDescent="0.25">
      <c r="C106" s="68"/>
      <c r="D106" s="68"/>
      <c r="E106" s="68"/>
      <c r="F106" s="68"/>
      <c r="G106" s="68"/>
      <c r="H106" s="68"/>
      <c r="I106" s="68"/>
      <c r="J106" s="68"/>
      <c r="K106" s="68"/>
      <c r="L106" s="68"/>
      <c r="M106" s="68"/>
      <c r="N106" s="68"/>
    </row>
    <row r="107" spans="3:14" x14ac:dyDescent="0.25">
      <c r="C107" s="68"/>
      <c r="D107" s="68"/>
      <c r="E107" s="68"/>
      <c r="F107" s="68"/>
      <c r="G107" s="68"/>
      <c r="H107" s="68"/>
      <c r="I107" s="68"/>
      <c r="J107" s="68"/>
      <c r="K107" s="68"/>
      <c r="L107" s="68"/>
      <c r="M107" s="68"/>
      <c r="N107" s="68"/>
    </row>
    <row r="108" spans="3:14" x14ac:dyDescent="0.25">
      <c r="C108" s="68"/>
      <c r="D108" s="68"/>
      <c r="E108" s="68"/>
      <c r="F108" s="68"/>
      <c r="G108" s="68"/>
      <c r="H108" s="68"/>
      <c r="I108" s="68"/>
      <c r="J108" s="68"/>
      <c r="K108" s="68"/>
      <c r="L108" s="68"/>
      <c r="M108" s="68"/>
      <c r="N108" s="68"/>
    </row>
    <row r="109" spans="3:14" x14ac:dyDescent="0.25">
      <c r="C109" s="68"/>
      <c r="D109" s="68"/>
      <c r="E109" s="68"/>
      <c r="F109" s="68"/>
      <c r="G109" s="68"/>
      <c r="H109" s="68"/>
      <c r="I109" s="68"/>
      <c r="J109" s="68"/>
      <c r="K109" s="68"/>
      <c r="L109" s="68"/>
      <c r="M109" s="68"/>
      <c r="N109" s="68"/>
    </row>
    <row r="110" spans="3:14" x14ac:dyDescent="0.25">
      <c r="C110" s="68"/>
      <c r="D110" s="68"/>
      <c r="E110" s="68"/>
      <c r="F110" s="68"/>
      <c r="G110" s="68"/>
      <c r="H110" s="68"/>
      <c r="I110" s="68"/>
      <c r="J110" s="68"/>
      <c r="K110" s="68"/>
      <c r="L110" s="68"/>
      <c r="M110" s="68"/>
      <c r="N110" s="68"/>
    </row>
    <row r="111" spans="3:14" x14ac:dyDescent="0.25">
      <c r="C111" s="68"/>
      <c r="D111" s="68"/>
      <c r="E111" s="68"/>
      <c r="F111" s="68"/>
      <c r="G111" s="68"/>
      <c r="H111" s="68"/>
      <c r="I111" s="68"/>
      <c r="J111" s="68"/>
      <c r="K111" s="68"/>
      <c r="L111" s="68"/>
      <c r="M111" s="68"/>
      <c r="N111" s="68"/>
    </row>
    <row r="112" spans="3:14" x14ac:dyDescent="0.25">
      <c r="C112" s="68"/>
      <c r="D112" s="68"/>
      <c r="E112" s="68"/>
      <c r="F112" s="68"/>
      <c r="G112" s="68"/>
      <c r="H112" s="68"/>
      <c r="I112" s="68"/>
      <c r="J112" s="68"/>
      <c r="K112" s="68"/>
      <c r="L112" s="68"/>
      <c r="M112" s="68"/>
      <c r="N112" s="68"/>
    </row>
    <row r="113" spans="3:14" x14ac:dyDescent="0.25">
      <c r="C113" s="68"/>
      <c r="D113" s="68"/>
      <c r="E113" s="68"/>
      <c r="F113" s="68"/>
      <c r="G113" s="68"/>
      <c r="H113" s="68"/>
      <c r="I113" s="68"/>
      <c r="J113" s="68"/>
      <c r="K113" s="68"/>
      <c r="L113" s="68"/>
      <c r="M113" s="68"/>
      <c r="N113" s="68"/>
    </row>
    <row r="114" spans="3:14" x14ac:dyDescent="0.25">
      <c r="C114" s="68"/>
      <c r="D114" s="68"/>
      <c r="E114" s="68"/>
      <c r="F114" s="68"/>
      <c r="G114" s="68"/>
      <c r="H114" s="68"/>
      <c r="I114" s="68"/>
      <c r="J114" s="68"/>
      <c r="K114" s="68"/>
      <c r="L114" s="68"/>
      <c r="M114" s="68"/>
      <c r="N114" s="68"/>
    </row>
    <row r="115" spans="3:14" x14ac:dyDescent="0.25">
      <c r="C115" s="68"/>
      <c r="D115" s="68"/>
      <c r="E115" s="68"/>
      <c r="F115" s="68"/>
      <c r="G115" s="68"/>
      <c r="H115" s="68"/>
      <c r="I115" s="68"/>
      <c r="J115" s="68"/>
      <c r="K115" s="68"/>
      <c r="L115" s="68"/>
      <c r="M115" s="68"/>
      <c r="N115" s="68"/>
    </row>
    <row r="116" spans="3:14" x14ac:dyDescent="0.25">
      <c r="C116" s="68"/>
      <c r="D116" s="68"/>
      <c r="E116" s="68"/>
      <c r="F116" s="68"/>
      <c r="G116" s="68"/>
      <c r="H116" s="68"/>
      <c r="I116" s="68"/>
      <c r="J116" s="68"/>
      <c r="K116" s="68"/>
      <c r="L116" s="68"/>
      <c r="M116" s="68"/>
      <c r="N116" s="68"/>
    </row>
    <row r="117" spans="3:14" x14ac:dyDescent="0.25">
      <c r="C117" s="68"/>
      <c r="D117" s="68"/>
      <c r="E117" s="68"/>
      <c r="F117" s="68"/>
      <c r="G117" s="68"/>
      <c r="H117" s="68"/>
      <c r="I117" s="68"/>
      <c r="J117" s="68"/>
      <c r="K117" s="68"/>
      <c r="L117" s="68"/>
      <c r="M117" s="68"/>
      <c r="N117" s="68"/>
    </row>
    <row r="118" spans="3:14" x14ac:dyDescent="0.25">
      <c r="C118" s="68"/>
      <c r="D118" s="68"/>
      <c r="E118" s="68"/>
      <c r="F118" s="68"/>
      <c r="G118" s="68"/>
      <c r="H118" s="68"/>
      <c r="I118" s="68"/>
      <c r="J118" s="68"/>
      <c r="K118" s="68"/>
      <c r="L118" s="68"/>
      <c r="M118" s="68"/>
      <c r="N118" s="68"/>
    </row>
    <row r="119" spans="3:14" x14ac:dyDescent="0.25">
      <c r="C119" s="68"/>
      <c r="D119" s="68"/>
      <c r="E119" s="68"/>
      <c r="F119" s="68"/>
      <c r="G119" s="68"/>
      <c r="H119" s="68"/>
      <c r="I119" s="68"/>
      <c r="J119" s="68"/>
      <c r="K119" s="68"/>
      <c r="L119" s="68"/>
      <c r="M119" s="68"/>
      <c r="N119" s="68"/>
    </row>
    <row r="120" spans="3:14" x14ac:dyDescent="0.25">
      <c r="C120" s="68"/>
      <c r="D120" s="68"/>
      <c r="E120" s="68"/>
      <c r="F120" s="68"/>
      <c r="G120" s="68"/>
      <c r="H120" s="68"/>
      <c r="I120" s="68"/>
      <c r="J120" s="68"/>
      <c r="K120" s="68"/>
      <c r="L120" s="68"/>
      <c r="M120" s="68"/>
      <c r="N120" s="68"/>
    </row>
    <row r="121" spans="3:14" x14ac:dyDescent="0.25">
      <c r="C121" s="68"/>
      <c r="D121" s="68"/>
      <c r="E121" s="68"/>
      <c r="F121" s="68"/>
      <c r="G121" s="68"/>
      <c r="H121" s="68"/>
      <c r="I121" s="68"/>
      <c r="J121" s="68"/>
      <c r="K121" s="68"/>
      <c r="L121" s="68"/>
      <c r="M121" s="68"/>
      <c r="N121" s="68"/>
    </row>
    <row r="122" spans="3:14" x14ac:dyDescent="0.25">
      <c r="C122" s="68"/>
      <c r="D122" s="68"/>
      <c r="E122" s="68"/>
      <c r="F122" s="68"/>
      <c r="G122" s="68"/>
      <c r="H122" s="68"/>
      <c r="I122" s="68"/>
      <c r="J122" s="68"/>
      <c r="K122" s="68"/>
      <c r="L122" s="68"/>
      <c r="M122" s="68"/>
      <c r="N122" s="68"/>
    </row>
    <row r="123" spans="3:14" x14ac:dyDescent="0.25">
      <c r="C123" s="68"/>
      <c r="D123" s="68"/>
      <c r="E123" s="68"/>
      <c r="F123" s="68"/>
      <c r="G123" s="68"/>
      <c r="H123" s="68"/>
      <c r="I123" s="68"/>
      <c r="J123" s="68"/>
      <c r="K123" s="68"/>
      <c r="L123" s="68"/>
      <c r="M123" s="68"/>
      <c r="N123" s="68"/>
    </row>
    <row r="124" spans="3:14" x14ac:dyDescent="0.25">
      <c r="C124" s="68"/>
      <c r="D124" s="68"/>
      <c r="E124" s="68"/>
      <c r="F124" s="68"/>
      <c r="G124" s="68"/>
      <c r="H124" s="68"/>
      <c r="I124" s="68"/>
      <c r="J124" s="68"/>
      <c r="K124" s="68"/>
      <c r="L124" s="68"/>
      <c r="M124" s="68"/>
      <c r="N124" s="68"/>
    </row>
    <row r="125" spans="3:14" x14ac:dyDescent="0.25">
      <c r="C125" s="68"/>
      <c r="D125" s="68"/>
      <c r="E125" s="68"/>
      <c r="F125" s="68"/>
      <c r="G125" s="68"/>
      <c r="H125" s="68"/>
      <c r="I125" s="68"/>
      <c r="J125" s="68"/>
      <c r="K125" s="68"/>
      <c r="L125" s="68"/>
      <c r="M125" s="68"/>
      <c r="N125" s="68"/>
    </row>
    <row r="126" spans="3:14" x14ac:dyDescent="0.25">
      <c r="C126" s="68"/>
      <c r="D126" s="68"/>
      <c r="E126" s="68"/>
      <c r="F126" s="68"/>
      <c r="G126" s="68"/>
      <c r="H126" s="68"/>
      <c r="I126" s="68"/>
      <c r="J126" s="68"/>
      <c r="K126" s="68"/>
      <c r="L126" s="68"/>
      <c r="M126" s="68"/>
      <c r="N126" s="68"/>
    </row>
    <row r="127" spans="3:14" x14ac:dyDescent="0.25">
      <c r="C127" s="68"/>
      <c r="D127" s="68"/>
      <c r="E127" s="68"/>
      <c r="F127" s="68"/>
      <c r="G127" s="68"/>
      <c r="H127" s="68"/>
      <c r="I127" s="68"/>
      <c r="J127" s="68"/>
      <c r="K127" s="68"/>
      <c r="L127" s="68"/>
      <c r="M127" s="68"/>
      <c r="N127" s="68"/>
    </row>
    <row r="128" spans="3:14" x14ac:dyDescent="0.25">
      <c r="C128" s="68"/>
      <c r="D128" s="68"/>
      <c r="E128" s="68"/>
      <c r="F128" s="68"/>
      <c r="G128" s="68"/>
      <c r="H128" s="68"/>
      <c r="I128" s="68"/>
      <c r="J128" s="68"/>
      <c r="K128" s="68"/>
      <c r="L128" s="68"/>
      <c r="M128" s="68"/>
      <c r="N128" s="68"/>
    </row>
    <row r="129" spans="2:15" x14ac:dyDescent="0.25">
      <c r="B129" s="68"/>
      <c r="C129" s="68"/>
      <c r="D129" s="68"/>
      <c r="E129" s="68"/>
      <c r="F129" s="68"/>
      <c r="G129" s="68"/>
      <c r="H129" s="68"/>
      <c r="I129" s="68"/>
      <c r="J129" s="68"/>
      <c r="K129" s="68"/>
      <c r="L129" s="68"/>
      <c r="M129" s="68"/>
      <c r="N129" s="68"/>
      <c r="O129" s="78"/>
    </row>
    <row r="130" spans="2:15" x14ac:dyDescent="0.25">
      <c r="B130" s="68"/>
      <c r="C130" s="68"/>
      <c r="D130" s="68"/>
      <c r="E130" s="68"/>
      <c r="F130" s="68"/>
      <c r="G130" s="68"/>
      <c r="H130" s="68"/>
      <c r="I130" s="68"/>
      <c r="J130" s="68"/>
      <c r="K130" s="68"/>
      <c r="L130" s="68"/>
      <c r="M130" s="68"/>
      <c r="N130" s="68"/>
      <c r="O130" s="78"/>
    </row>
    <row r="131" spans="2:15" x14ac:dyDescent="0.25">
      <c r="B131" s="68"/>
      <c r="C131" s="68"/>
      <c r="D131" s="68"/>
      <c r="E131" s="68"/>
      <c r="F131" s="68"/>
      <c r="G131" s="68"/>
      <c r="H131" s="68"/>
      <c r="I131" s="68"/>
      <c r="J131" s="68"/>
      <c r="K131" s="68"/>
      <c r="L131" s="68"/>
      <c r="M131" s="68"/>
      <c r="N131" s="68"/>
      <c r="O131" s="78"/>
    </row>
    <row r="132" spans="2:15" x14ac:dyDescent="0.25">
      <c r="B132" s="68"/>
      <c r="C132" s="68"/>
      <c r="D132" s="68"/>
      <c r="E132" s="68"/>
      <c r="F132" s="68"/>
      <c r="G132" s="68"/>
      <c r="H132" s="68"/>
      <c r="I132" s="68"/>
      <c r="J132" s="68"/>
      <c r="K132" s="68"/>
      <c r="L132" s="68"/>
      <c r="M132" s="68"/>
      <c r="N132" s="68"/>
      <c r="O132" s="78"/>
    </row>
    <row r="133" spans="2:15" x14ac:dyDescent="0.25">
      <c r="B133" s="68"/>
      <c r="C133" s="68"/>
      <c r="D133" s="68"/>
      <c r="E133" s="68"/>
      <c r="F133" s="68"/>
      <c r="G133" s="68"/>
      <c r="H133" s="68"/>
      <c r="I133" s="68"/>
      <c r="J133" s="68"/>
      <c r="K133" s="68"/>
      <c r="L133" s="68"/>
      <c r="M133" s="68"/>
      <c r="N133" s="68"/>
      <c r="O133" s="78"/>
    </row>
    <row r="134" spans="2:15" x14ac:dyDescent="0.25">
      <c r="B134" s="68"/>
      <c r="C134" s="68"/>
      <c r="D134" s="68"/>
      <c r="E134" s="68"/>
      <c r="F134" s="68"/>
      <c r="G134" s="68"/>
      <c r="H134" s="68"/>
      <c r="I134" s="68"/>
      <c r="J134" s="68"/>
      <c r="K134" s="68"/>
      <c r="L134" s="68"/>
      <c r="M134" s="68"/>
      <c r="N134" s="68"/>
      <c r="O134" s="78"/>
    </row>
    <row r="135" spans="2:15" x14ac:dyDescent="0.25">
      <c r="B135" s="68"/>
      <c r="C135" s="68"/>
      <c r="D135" s="68"/>
      <c r="E135" s="68"/>
      <c r="F135" s="68"/>
      <c r="G135" s="68"/>
      <c r="H135" s="68"/>
      <c r="I135" s="68"/>
      <c r="J135" s="68"/>
      <c r="K135" s="68"/>
      <c r="L135" s="68"/>
      <c r="M135" s="68"/>
      <c r="N135" s="68"/>
      <c r="O135" s="78"/>
    </row>
    <row r="136" spans="2:15" x14ac:dyDescent="0.25">
      <c r="B136" s="68"/>
      <c r="C136" s="68"/>
      <c r="D136" s="68"/>
      <c r="E136" s="68"/>
      <c r="F136" s="68"/>
      <c r="G136" s="68"/>
      <c r="H136" s="68"/>
      <c r="I136" s="68"/>
      <c r="J136" s="68"/>
      <c r="K136" s="68"/>
      <c r="L136" s="68"/>
      <c r="M136" s="68"/>
      <c r="N136" s="68"/>
      <c r="O136" s="78"/>
    </row>
    <row r="137" spans="2:15" x14ac:dyDescent="0.25">
      <c r="B137" s="68"/>
      <c r="C137" s="68"/>
      <c r="D137" s="68"/>
      <c r="E137" s="68"/>
      <c r="F137" s="68"/>
      <c r="G137" s="68"/>
      <c r="H137" s="68"/>
      <c r="I137" s="68"/>
      <c r="J137" s="68"/>
      <c r="K137" s="68"/>
      <c r="L137" s="68"/>
      <c r="M137" s="68"/>
      <c r="N137" s="68"/>
      <c r="O137" s="78"/>
    </row>
    <row r="138" spans="2:15" x14ac:dyDescent="0.25">
      <c r="B138" s="68"/>
      <c r="C138" s="68"/>
      <c r="D138" s="68"/>
      <c r="E138" s="68"/>
      <c r="F138" s="68"/>
      <c r="G138" s="68"/>
      <c r="H138" s="68"/>
      <c r="I138" s="68"/>
      <c r="J138" s="68"/>
      <c r="K138" s="68"/>
      <c r="L138" s="68"/>
      <c r="M138" s="68"/>
      <c r="N138" s="68"/>
      <c r="O138" s="78"/>
    </row>
    <row r="139" spans="2:15" x14ac:dyDescent="0.25">
      <c r="B139" s="68"/>
      <c r="C139" s="68"/>
      <c r="D139" s="68"/>
      <c r="E139" s="68"/>
      <c r="F139" s="68"/>
      <c r="G139" s="68"/>
      <c r="H139" s="68"/>
      <c r="I139" s="68"/>
      <c r="J139" s="68"/>
      <c r="K139" s="68"/>
      <c r="L139" s="68"/>
      <c r="M139" s="68"/>
      <c r="N139" s="68"/>
      <c r="O139" s="78"/>
    </row>
    <row r="140" spans="2:15" x14ac:dyDescent="0.25">
      <c r="B140" s="68"/>
      <c r="C140" s="68"/>
      <c r="D140" s="68"/>
      <c r="E140" s="68"/>
      <c r="F140" s="68"/>
      <c r="G140" s="68"/>
      <c r="H140" s="68"/>
      <c r="I140" s="68"/>
      <c r="J140" s="68"/>
      <c r="K140" s="68"/>
      <c r="L140" s="68"/>
      <c r="M140" s="68"/>
      <c r="N140" s="68"/>
      <c r="O140" s="78"/>
    </row>
    <row r="141" spans="2:15" x14ac:dyDescent="0.25">
      <c r="B141" s="68"/>
      <c r="C141" s="68"/>
      <c r="D141" s="68"/>
      <c r="E141" s="68"/>
      <c r="F141" s="68"/>
      <c r="G141" s="68"/>
      <c r="H141" s="68"/>
      <c r="I141" s="68"/>
      <c r="J141" s="68"/>
      <c r="K141" s="68"/>
      <c r="L141" s="68"/>
      <c r="M141" s="68"/>
      <c r="N141" s="68"/>
      <c r="O141" s="78"/>
    </row>
    <row r="142" spans="2:15" x14ac:dyDescent="0.25">
      <c r="B142" s="68"/>
      <c r="C142" s="68"/>
      <c r="D142" s="68"/>
      <c r="E142" s="68"/>
      <c r="F142" s="68"/>
      <c r="G142" s="68"/>
      <c r="H142" s="68"/>
      <c r="I142" s="68"/>
      <c r="J142" s="68"/>
      <c r="K142" s="68"/>
      <c r="L142" s="68"/>
      <c r="M142" s="68"/>
      <c r="N142" s="68"/>
      <c r="O142" s="78"/>
    </row>
    <row r="143" spans="2:15" x14ac:dyDescent="0.25">
      <c r="B143" s="68"/>
      <c r="C143" s="68"/>
      <c r="D143" s="68"/>
      <c r="E143" s="68"/>
      <c r="F143" s="68"/>
      <c r="G143" s="68"/>
      <c r="H143" s="68"/>
      <c r="I143" s="68"/>
      <c r="J143" s="68"/>
      <c r="K143" s="68"/>
      <c r="L143" s="68"/>
      <c r="M143" s="68"/>
      <c r="N143" s="68"/>
      <c r="O143" s="78"/>
    </row>
    <row r="144" spans="2:15" x14ac:dyDescent="0.25">
      <c r="B144" s="68"/>
      <c r="C144" s="68"/>
      <c r="D144" s="68"/>
      <c r="E144" s="68"/>
      <c r="F144" s="68"/>
      <c r="G144" s="68"/>
      <c r="H144" s="68"/>
      <c r="I144" s="68"/>
      <c r="J144" s="68"/>
      <c r="K144" s="68"/>
      <c r="L144" s="68"/>
      <c r="M144" s="68"/>
      <c r="N144" s="68"/>
      <c r="O144" s="78"/>
    </row>
    <row r="145" spans="2:15" x14ac:dyDescent="0.25">
      <c r="B145" s="68"/>
      <c r="C145" s="68"/>
      <c r="D145" s="68"/>
      <c r="E145" s="68"/>
      <c r="F145" s="68"/>
      <c r="G145" s="68"/>
      <c r="H145" s="68"/>
      <c r="I145" s="68"/>
      <c r="J145" s="68"/>
      <c r="K145" s="68"/>
      <c r="L145" s="68"/>
      <c r="M145" s="68"/>
      <c r="N145" s="68"/>
      <c r="O145" s="78"/>
    </row>
    <row r="146" spans="2:15" x14ac:dyDescent="0.25">
      <c r="B146" s="68"/>
      <c r="C146" s="68"/>
      <c r="D146" s="68"/>
      <c r="E146" s="68"/>
      <c r="F146" s="68"/>
      <c r="G146" s="68"/>
      <c r="H146" s="68"/>
      <c r="I146" s="68"/>
      <c r="J146" s="68"/>
      <c r="K146" s="68"/>
      <c r="L146" s="68"/>
      <c r="M146" s="68"/>
      <c r="N146" s="68"/>
      <c r="O146" s="78"/>
    </row>
    <row r="147" spans="2:15" x14ac:dyDescent="0.25">
      <c r="B147" s="68"/>
      <c r="C147" s="68"/>
      <c r="D147" s="68"/>
      <c r="E147" s="68"/>
      <c r="F147" s="68"/>
      <c r="G147" s="68"/>
      <c r="H147" s="68"/>
      <c r="I147" s="68"/>
      <c r="J147" s="68"/>
      <c r="K147" s="68"/>
      <c r="L147" s="68"/>
      <c r="M147" s="68"/>
      <c r="N147" s="68"/>
      <c r="O147" s="78"/>
    </row>
    <row r="148" spans="2:15" x14ac:dyDescent="0.25">
      <c r="B148" s="68"/>
      <c r="C148" s="68"/>
      <c r="D148" s="68"/>
      <c r="E148" s="68"/>
      <c r="F148" s="68"/>
      <c r="G148" s="68"/>
      <c r="H148" s="68"/>
      <c r="I148" s="68"/>
      <c r="J148" s="68"/>
      <c r="K148" s="68"/>
      <c r="L148" s="68"/>
      <c r="M148" s="68"/>
      <c r="N148" s="68"/>
      <c r="O148" s="78"/>
    </row>
    <row r="149" spans="2:15" x14ac:dyDescent="0.25">
      <c r="B149" s="68"/>
      <c r="C149" s="68"/>
      <c r="D149" s="68"/>
      <c r="E149" s="68"/>
      <c r="F149" s="68"/>
      <c r="G149" s="68"/>
      <c r="H149" s="68"/>
      <c r="I149" s="68"/>
      <c r="J149" s="68"/>
      <c r="K149" s="68"/>
      <c r="L149" s="68"/>
      <c r="M149" s="68"/>
      <c r="N149" s="68"/>
      <c r="O149" s="78"/>
    </row>
    <row r="150" spans="2:15" x14ac:dyDescent="0.25">
      <c r="B150" s="68"/>
      <c r="C150" s="68"/>
      <c r="D150" s="68"/>
      <c r="E150" s="68"/>
      <c r="F150" s="68"/>
      <c r="G150" s="68"/>
      <c r="H150" s="68"/>
      <c r="I150" s="68"/>
      <c r="J150" s="68"/>
      <c r="K150" s="68"/>
      <c r="L150" s="68"/>
      <c r="M150" s="68"/>
      <c r="N150" s="68"/>
      <c r="O150" s="78"/>
    </row>
    <row r="151" spans="2:15" x14ac:dyDescent="0.25">
      <c r="B151" s="68"/>
      <c r="C151" s="68"/>
      <c r="D151" s="68"/>
      <c r="E151" s="68"/>
      <c r="F151" s="68"/>
      <c r="G151" s="68"/>
      <c r="H151" s="68"/>
      <c r="I151" s="68"/>
      <c r="J151" s="68"/>
      <c r="K151" s="68"/>
      <c r="L151" s="68"/>
      <c r="M151" s="68"/>
      <c r="N151" s="68"/>
      <c r="O151" s="78"/>
    </row>
    <row r="152" spans="2:15" x14ac:dyDescent="0.25">
      <c r="B152" s="68"/>
      <c r="C152" s="68"/>
      <c r="D152" s="68"/>
      <c r="E152" s="68"/>
      <c r="F152" s="68"/>
      <c r="G152" s="68"/>
      <c r="H152" s="68"/>
      <c r="I152" s="68"/>
      <c r="J152" s="68"/>
      <c r="K152" s="68"/>
      <c r="L152" s="68"/>
      <c r="M152" s="68"/>
      <c r="N152" s="68"/>
      <c r="O152" s="78"/>
    </row>
    <row r="153" spans="2:15" x14ac:dyDescent="0.25">
      <c r="B153" s="68"/>
      <c r="C153" s="68"/>
      <c r="D153" s="68"/>
      <c r="E153" s="68"/>
      <c r="F153" s="68"/>
      <c r="G153" s="68"/>
      <c r="H153" s="68"/>
      <c r="I153" s="68"/>
      <c r="J153" s="68"/>
      <c r="K153" s="68"/>
      <c r="L153" s="68"/>
      <c r="M153" s="68"/>
      <c r="N153" s="68"/>
      <c r="O153" s="78"/>
    </row>
    <row r="154" spans="2:15" x14ac:dyDescent="0.25">
      <c r="B154" s="68"/>
      <c r="C154" s="68"/>
      <c r="D154" s="68"/>
      <c r="E154" s="68"/>
      <c r="F154" s="68"/>
      <c r="G154" s="68"/>
      <c r="H154" s="68"/>
      <c r="I154" s="68"/>
      <c r="J154" s="68"/>
      <c r="K154" s="68"/>
      <c r="L154" s="68"/>
      <c r="M154" s="68"/>
      <c r="N154" s="68"/>
      <c r="O154" s="78"/>
    </row>
    <row r="155" spans="2:15" x14ac:dyDescent="0.25">
      <c r="B155" s="68"/>
      <c r="C155" s="68"/>
      <c r="D155" s="68"/>
      <c r="E155" s="68"/>
      <c r="F155" s="68"/>
      <c r="G155" s="68"/>
      <c r="H155" s="68"/>
      <c r="I155" s="68"/>
      <c r="J155" s="68"/>
      <c r="K155" s="68"/>
      <c r="L155" s="68"/>
      <c r="M155" s="68"/>
      <c r="N155" s="68"/>
      <c r="O155" s="78"/>
    </row>
    <row r="156" spans="2:15" x14ac:dyDescent="0.25">
      <c r="B156" s="68"/>
      <c r="C156" s="68"/>
      <c r="D156" s="68"/>
      <c r="E156" s="68"/>
      <c r="F156" s="68"/>
      <c r="G156" s="68"/>
      <c r="H156" s="68"/>
      <c r="I156" s="68"/>
      <c r="J156" s="68"/>
      <c r="K156" s="68"/>
      <c r="L156" s="68"/>
      <c r="M156" s="68"/>
      <c r="N156" s="68"/>
      <c r="O156" s="78"/>
    </row>
    <row r="157" spans="2:15" x14ac:dyDescent="0.25">
      <c r="B157" s="68"/>
      <c r="C157" s="68"/>
      <c r="D157" s="68"/>
      <c r="E157" s="68"/>
      <c r="F157" s="68"/>
      <c r="G157" s="68"/>
      <c r="H157" s="68"/>
      <c r="I157" s="68"/>
      <c r="J157" s="68"/>
      <c r="K157" s="68"/>
      <c r="L157" s="68"/>
      <c r="M157" s="68"/>
      <c r="N157" s="68"/>
      <c r="O157" s="78"/>
    </row>
    <row r="158" spans="2:15" x14ac:dyDescent="0.25">
      <c r="B158" s="68"/>
      <c r="C158" s="68"/>
      <c r="D158" s="68"/>
      <c r="E158" s="68"/>
      <c r="F158" s="68"/>
      <c r="G158" s="68"/>
      <c r="H158" s="68"/>
      <c r="I158" s="68"/>
      <c r="J158" s="68"/>
      <c r="K158" s="68"/>
      <c r="L158" s="68"/>
      <c r="M158" s="68"/>
      <c r="N158" s="68"/>
      <c r="O158" s="78"/>
    </row>
    <row r="159" spans="2:15" x14ac:dyDescent="0.25">
      <c r="B159" s="68"/>
      <c r="C159" s="68"/>
      <c r="D159" s="68"/>
      <c r="E159" s="68"/>
      <c r="F159" s="68"/>
      <c r="G159" s="68"/>
      <c r="H159" s="68"/>
      <c r="I159" s="68"/>
      <c r="J159" s="68"/>
      <c r="K159" s="68"/>
      <c r="L159" s="68"/>
      <c r="M159" s="68"/>
      <c r="N159" s="68"/>
      <c r="O159" s="78"/>
    </row>
    <row r="160" spans="2:15" x14ac:dyDescent="0.25">
      <c r="B160" s="68"/>
      <c r="C160" s="68"/>
      <c r="D160" s="68"/>
      <c r="E160" s="68"/>
      <c r="F160" s="68"/>
      <c r="G160" s="68"/>
      <c r="H160" s="68"/>
      <c r="I160" s="68"/>
      <c r="J160" s="68"/>
      <c r="K160" s="68"/>
      <c r="L160" s="68"/>
      <c r="M160" s="68"/>
      <c r="N160" s="68"/>
      <c r="O160" s="78"/>
    </row>
    <row r="161" spans="2:15" x14ac:dyDescent="0.25">
      <c r="B161" s="68"/>
      <c r="C161" s="68"/>
      <c r="D161" s="68"/>
      <c r="E161" s="68"/>
      <c r="F161" s="68"/>
      <c r="G161" s="68"/>
      <c r="H161" s="68"/>
      <c r="I161" s="68"/>
      <c r="J161" s="68"/>
      <c r="K161" s="68"/>
      <c r="L161" s="68"/>
      <c r="M161" s="68"/>
      <c r="N161" s="68"/>
      <c r="O161" s="78"/>
    </row>
    <row r="162" spans="2:15" x14ac:dyDescent="0.25">
      <c r="B162" s="68"/>
      <c r="C162" s="68"/>
      <c r="D162" s="68"/>
      <c r="E162" s="68"/>
      <c r="F162" s="68"/>
      <c r="G162" s="68"/>
      <c r="H162" s="68"/>
      <c r="I162" s="68"/>
      <c r="J162" s="68"/>
      <c r="K162" s="68"/>
      <c r="L162" s="68"/>
      <c r="M162" s="68"/>
      <c r="N162" s="68"/>
      <c r="O162" s="78"/>
    </row>
    <row r="163" spans="2:15" x14ac:dyDescent="0.25">
      <c r="B163" s="68"/>
      <c r="C163" s="68"/>
      <c r="D163" s="68"/>
      <c r="E163" s="68"/>
      <c r="F163" s="68"/>
      <c r="G163" s="68"/>
      <c r="H163" s="68"/>
      <c r="I163" s="68"/>
      <c r="J163" s="68"/>
      <c r="K163" s="68"/>
      <c r="L163" s="68"/>
      <c r="M163" s="68"/>
      <c r="N163" s="68"/>
      <c r="O163" s="78"/>
    </row>
    <row r="164" spans="2:15" x14ac:dyDescent="0.25">
      <c r="B164" s="68"/>
      <c r="C164" s="68"/>
      <c r="D164" s="68"/>
      <c r="E164" s="68"/>
      <c r="F164" s="68"/>
      <c r="G164" s="68"/>
      <c r="H164" s="68"/>
      <c r="I164" s="68"/>
      <c r="J164" s="68"/>
      <c r="K164" s="68"/>
      <c r="L164" s="68"/>
      <c r="M164" s="68"/>
      <c r="N164" s="68"/>
      <c r="O164" s="78"/>
    </row>
    <row r="165" spans="2:15" x14ac:dyDescent="0.25">
      <c r="B165" s="68"/>
      <c r="C165" s="68"/>
      <c r="D165" s="68"/>
      <c r="E165" s="68"/>
      <c r="F165" s="68"/>
      <c r="G165" s="68"/>
      <c r="H165" s="68"/>
      <c r="I165" s="68"/>
      <c r="J165" s="68"/>
      <c r="K165" s="68"/>
      <c r="L165" s="68"/>
      <c r="M165" s="68"/>
      <c r="N165" s="68"/>
      <c r="O165" s="78"/>
    </row>
    <row r="166" spans="2:15" x14ac:dyDescent="0.25">
      <c r="B166" s="68"/>
      <c r="C166" s="68"/>
      <c r="D166" s="68"/>
      <c r="E166" s="68"/>
      <c r="F166" s="68"/>
      <c r="G166" s="68"/>
      <c r="H166" s="68"/>
      <c r="I166" s="68"/>
      <c r="J166" s="68"/>
      <c r="K166" s="68"/>
      <c r="L166" s="68"/>
      <c r="M166" s="68"/>
      <c r="N166" s="68"/>
      <c r="O166" s="78"/>
    </row>
    <row r="167" spans="2:15" x14ac:dyDescent="0.25">
      <c r="B167" s="68"/>
      <c r="C167" s="68"/>
      <c r="D167" s="68"/>
      <c r="E167" s="68"/>
      <c r="F167" s="68"/>
      <c r="G167" s="68"/>
      <c r="H167" s="68"/>
      <c r="I167" s="68"/>
      <c r="J167" s="68"/>
      <c r="K167" s="68"/>
      <c r="L167" s="68"/>
      <c r="M167" s="68"/>
      <c r="N167" s="68"/>
      <c r="O167" s="78"/>
    </row>
    <row r="168" spans="2:15" x14ac:dyDescent="0.25">
      <c r="B168" s="68"/>
      <c r="C168" s="68"/>
      <c r="D168" s="68"/>
      <c r="E168" s="68"/>
      <c r="F168" s="68"/>
      <c r="G168" s="68"/>
      <c r="H168" s="68"/>
      <c r="I168" s="68"/>
      <c r="J168" s="68"/>
      <c r="K168" s="68"/>
      <c r="L168" s="68"/>
      <c r="M168" s="68"/>
      <c r="N168" s="68"/>
      <c r="O168" s="78"/>
    </row>
    <row r="169" spans="2:15" x14ac:dyDescent="0.25">
      <c r="B169" s="68"/>
      <c r="C169" s="68"/>
      <c r="D169" s="68"/>
      <c r="E169" s="68"/>
      <c r="F169" s="68"/>
      <c r="G169" s="68"/>
      <c r="H169" s="68"/>
      <c r="I169" s="68"/>
      <c r="J169" s="68"/>
      <c r="K169" s="68"/>
      <c r="L169" s="68"/>
      <c r="M169" s="68"/>
      <c r="N169" s="68"/>
      <c r="O169" s="78"/>
    </row>
    <row r="170" spans="2:15" x14ac:dyDescent="0.25">
      <c r="B170" s="68"/>
      <c r="C170" s="68"/>
      <c r="D170" s="68"/>
      <c r="E170" s="68"/>
      <c r="F170" s="68"/>
      <c r="G170" s="68"/>
      <c r="H170" s="68"/>
      <c r="I170" s="68"/>
      <c r="J170" s="68"/>
      <c r="K170" s="68"/>
      <c r="L170" s="68"/>
      <c r="M170" s="68"/>
      <c r="N170" s="68"/>
      <c r="O170" s="78"/>
    </row>
    <row r="171" spans="2:15" x14ac:dyDescent="0.25">
      <c r="B171" s="68"/>
      <c r="C171" s="68"/>
      <c r="D171" s="68"/>
      <c r="E171" s="68"/>
      <c r="F171" s="68"/>
      <c r="G171" s="68"/>
      <c r="H171" s="68"/>
      <c r="I171" s="68"/>
      <c r="J171" s="68"/>
      <c r="K171" s="68"/>
      <c r="L171" s="68"/>
      <c r="M171" s="68"/>
      <c r="N171" s="68"/>
      <c r="O171" s="78"/>
    </row>
    <row r="172" spans="2:15" x14ac:dyDescent="0.25">
      <c r="B172" s="68"/>
      <c r="C172" s="68"/>
      <c r="D172" s="68"/>
      <c r="E172" s="68"/>
      <c r="F172" s="68"/>
      <c r="G172" s="68"/>
      <c r="H172" s="68"/>
      <c r="I172" s="68"/>
      <c r="J172" s="68"/>
      <c r="K172" s="68"/>
      <c r="L172" s="68"/>
      <c r="M172" s="68"/>
      <c r="N172" s="68"/>
      <c r="O172" s="78"/>
    </row>
    <row r="173" spans="2:15" x14ac:dyDescent="0.25">
      <c r="B173" s="68"/>
      <c r="C173" s="68"/>
      <c r="D173" s="68"/>
      <c r="E173" s="68"/>
      <c r="F173" s="68"/>
      <c r="G173" s="68"/>
      <c r="H173" s="68"/>
      <c r="I173" s="68"/>
      <c r="J173" s="68"/>
      <c r="K173" s="68"/>
      <c r="L173" s="68"/>
      <c r="M173" s="68"/>
      <c r="N173" s="68"/>
      <c r="O173" s="78"/>
    </row>
    <row r="174" spans="2:15" x14ac:dyDescent="0.25">
      <c r="B174" s="68"/>
      <c r="C174" s="68"/>
      <c r="D174" s="68"/>
      <c r="E174" s="68"/>
      <c r="F174" s="68"/>
      <c r="G174" s="68"/>
      <c r="H174" s="68"/>
      <c r="I174" s="68"/>
      <c r="J174" s="68"/>
      <c r="K174" s="68"/>
      <c r="L174" s="68"/>
      <c r="M174" s="68"/>
      <c r="N174" s="68"/>
      <c r="O174" s="78"/>
    </row>
    <row r="175" spans="2:15" x14ac:dyDescent="0.25">
      <c r="B175" s="68"/>
      <c r="C175" s="68"/>
      <c r="D175" s="68"/>
      <c r="E175" s="68"/>
      <c r="F175" s="68"/>
      <c r="G175" s="68"/>
      <c r="H175" s="68"/>
      <c r="I175" s="68"/>
      <c r="J175" s="68"/>
      <c r="K175" s="68"/>
      <c r="L175" s="68"/>
      <c r="M175" s="68"/>
      <c r="N175" s="68"/>
      <c r="O175" s="78"/>
    </row>
    <row r="176" spans="2:15" x14ac:dyDescent="0.25">
      <c r="B176" s="68"/>
      <c r="C176" s="68"/>
      <c r="D176" s="68"/>
      <c r="E176" s="68"/>
      <c r="F176" s="68"/>
      <c r="G176" s="68"/>
      <c r="H176" s="68"/>
      <c r="I176" s="68"/>
      <c r="J176" s="68"/>
      <c r="K176" s="68"/>
      <c r="L176" s="68"/>
      <c r="M176" s="68"/>
      <c r="N176" s="68"/>
      <c r="O176" s="78"/>
    </row>
    <row r="177" spans="2:15" x14ac:dyDescent="0.25">
      <c r="B177" s="68"/>
      <c r="C177" s="68"/>
      <c r="D177" s="68"/>
      <c r="E177" s="68"/>
      <c r="F177" s="68"/>
      <c r="G177" s="68"/>
      <c r="H177" s="68"/>
      <c r="I177" s="68"/>
      <c r="J177" s="68"/>
      <c r="K177" s="68"/>
      <c r="L177" s="68"/>
      <c r="M177" s="68"/>
      <c r="N177" s="68"/>
      <c r="O177" s="78"/>
    </row>
    <row r="178" spans="2:15" x14ac:dyDescent="0.25">
      <c r="B178" s="68"/>
      <c r="C178" s="68"/>
      <c r="D178" s="68"/>
      <c r="E178" s="68"/>
      <c r="F178" s="68"/>
      <c r="G178" s="68"/>
      <c r="H178" s="68"/>
      <c r="I178" s="68"/>
      <c r="J178" s="68"/>
      <c r="K178" s="68"/>
      <c r="L178" s="68"/>
      <c r="M178" s="68"/>
      <c r="N178" s="68"/>
      <c r="O178" s="78"/>
    </row>
    <row r="179" spans="2:15" x14ac:dyDescent="0.25">
      <c r="B179" s="68"/>
      <c r="C179" s="68"/>
      <c r="D179" s="68"/>
      <c r="E179" s="68"/>
      <c r="F179" s="68"/>
      <c r="G179" s="68"/>
      <c r="H179" s="68"/>
      <c r="I179" s="68"/>
      <c r="J179" s="68"/>
      <c r="K179" s="68"/>
      <c r="L179" s="68"/>
      <c r="M179" s="68"/>
      <c r="N179" s="68"/>
      <c r="O179" s="78"/>
    </row>
    <row r="180" spans="2:15" x14ac:dyDescent="0.25">
      <c r="B180" s="68"/>
      <c r="C180" s="68"/>
      <c r="D180" s="68"/>
      <c r="E180" s="68"/>
      <c r="F180" s="68"/>
      <c r="G180" s="68"/>
      <c r="H180" s="68"/>
      <c r="I180" s="68"/>
      <c r="J180" s="68"/>
      <c r="K180" s="68"/>
      <c r="L180" s="68"/>
      <c r="M180" s="68"/>
      <c r="N180" s="68"/>
      <c r="O180" s="78"/>
    </row>
    <row r="181" spans="2:15" x14ac:dyDescent="0.25">
      <c r="B181" s="68"/>
      <c r="C181" s="68"/>
      <c r="D181" s="68"/>
      <c r="E181" s="68"/>
      <c r="F181" s="68"/>
      <c r="G181" s="68"/>
      <c r="H181" s="68"/>
      <c r="I181" s="68"/>
      <c r="J181" s="68"/>
      <c r="K181" s="68"/>
      <c r="L181" s="68"/>
      <c r="M181" s="68"/>
      <c r="N181" s="68"/>
      <c r="O181" s="78"/>
    </row>
    <row r="182" spans="2:15" x14ac:dyDescent="0.25">
      <c r="B182" s="68"/>
      <c r="C182" s="68"/>
      <c r="D182" s="68"/>
      <c r="E182" s="68"/>
      <c r="F182" s="68"/>
      <c r="G182" s="68"/>
      <c r="H182" s="68"/>
      <c r="I182" s="68"/>
      <c r="J182" s="68"/>
      <c r="K182" s="68"/>
      <c r="L182" s="68"/>
      <c r="M182" s="68"/>
      <c r="N182" s="68"/>
      <c r="O182" s="78"/>
    </row>
    <row r="183" spans="2:15" x14ac:dyDescent="0.25">
      <c r="B183" s="68"/>
      <c r="C183" s="68"/>
      <c r="D183" s="68"/>
      <c r="E183" s="68"/>
      <c r="F183" s="68"/>
      <c r="G183" s="68"/>
      <c r="H183" s="68"/>
      <c r="I183" s="68"/>
      <c r="J183" s="68"/>
      <c r="K183" s="68"/>
      <c r="L183" s="68"/>
      <c r="M183" s="68"/>
      <c r="N183" s="68"/>
      <c r="O183" s="78"/>
    </row>
    <row r="184" spans="2:15" x14ac:dyDescent="0.25">
      <c r="B184" s="68"/>
      <c r="C184" s="68"/>
      <c r="D184" s="68"/>
      <c r="E184" s="68"/>
      <c r="F184" s="68"/>
      <c r="G184" s="68"/>
      <c r="H184" s="68"/>
      <c r="I184" s="68"/>
      <c r="J184" s="68"/>
      <c r="K184" s="68"/>
      <c r="L184" s="68"/>
      <c r="M184" s="68"/>
      <c r="N184" s="68"/>
      <c r="O184" s="78"/>
    </row>
    <row r="185" spans="2:15" x14ac:dyDescent="0.25">
      <c r="B185" s="68"/>
      <c r="C185" s="68"/>
      <c r="D185" s="68"/>
      <c r="E185" s="68"/>
      <c r="F185" s="68"/>
      <c r="G185" s="68"/>
      <c r="H185" s="68"/>
      <c r="I185" s="68"/>
      <c r="J185" s="68"/>
      <c r="K185" s="68"/>
      <c r="L185" s="68"/>
      <c r="M185" s="68"/>
      <c r="N185" s="68"/>
      <c r="O185" s="78"/>
    </row>
    <row r="186" spans="2:15" x14ac:dyDescent="0.25">
      <c r="B186" s="68"/>
      <c r="C186" s="68"/>
      <c r="D186" s="68"/>
      <c r="E186" s="68"/>
      <c r="F186" s="68"/>
      <c r="G186" s="68"/>
      <c r="H186" s="68"/>
      <c r="I186" s="68"/>
      <c r="J186" s="68"/>
      <c r="K186" s="68"/>
      <c r="L186" s="68"/>
      <c r="M186" s="68"/>
      <c r="N186" s="68"/>
      <c r="O186" s="78"/>
    </row>
    <row r="187" spans="2:15" x14ac:dyDescent="0.25">
      <c r="B187" s="68"/>
      <c r="C187" s="68"/>
      <c r="D187" s="68"/>
      <c r="E187" s="68"/>
      <c r="F187" s="68"/>
      <c r="G187" s="68"/>
      <c r="H187" s="68"/>
      <c r="I187" s="68"/>
      <c r="J187" s="68"/>
      <c r="K187" s="68"/>
      <c r="L187" s="68"/>
      <c r="M187" s="68"/>
      <c r="N187" s="68"/>
      <c r="O187" s="78"/>
    </row>
    <row r="188" spans="2:15" x14ac:dyDescent="0.25">
      <c r="B188" s="68"/>
      <c r="C188" s="68"/>
      <c r="D188" s="68"/>
      <c r="E188" s="68"/>
      <c r="F188" s="68"/>
      <c r="G188" s="68"/>
      <c r="H188" s="68"/>
      <c r="I188" s="68"/>
      <c r="J188" s="68"/>
      <c r="K188" s="68"/>
      <c r="L188" s="68"/>
      <c r="M188" s="68"/>
      <c r="N188" s="68"/>
      <c r="O188" s="78"/>
    </row>
    <row r="189" spans="2:15" x14ac:dyDescent="0.25">
      <c r="B189" s="68"/>
      <c r="C189" s="68"/>
      <c r="D189" s="68"/>
      <c r="E189" s="68"/>
      <c r="F189" s="68"/>
      <c r="G189" s="68"/>
      <c r="H189" s="68"/>
      <c r="I189" s="68"/>
      <c r="J189" s="68"/>
      <c r="K189" s="68"/>
      <c r="L189" s="68"/>
      <c r="M189" s="68"/>
      <c r="N189" s="68"/>
      <c r="O189" s="78"/>
    </row>
    <row r="190" spans="2:15" x14ac:dyDescent="0.25">
      <c r="B190" s="68"/>
      <c r="C190" s="68"/>
      <c r="D190" s="68"/>
      <c r="E190" s="68"/>
      <c r="F190" s="68"/>
      <c r="G190" s="68"/>
      <c r="H190" s="68"/>
      <c r="I190" s="68"/>
      <c r="J190" s="68"/>
      <c r="K190" s="68"/>
      <c r="L190" s="68"/>
      <c r="M190" s="68"/>
      <c r="N190" s="68"/>
      <c r="O190" s="78"/>
    </row>
    <row r="191" spans="2:15" x14ac:dyDescent="0.25">
      <c r="B191" s="68"/>
      <c r="C191" s="68"/>
      <c r="D191" s="68"/>
      <c r="E191" s="68"/>
      <c r="F191" s="68"/>
      <c r="G191" s="68"/>
      <c r="H191" s="68"/>
      <c r="I191" s="68"/>
      <c r="J191" s="68"/>
      <c r="K191" s="68"/>
      <c r="L191" s="68"/>
      <c r="M191" s="68"/>
      <c r="N191" s="68"/>
      <c r="O191" s="78"/>
    </row>
    <row r="192" spans="2:15" x14ac:dyDescent="0.25">
      <c r="B192" s="68"/>
      <c r="C192" s="68"/>
      <c r="D192" s="68"/>
      <c r="E192" s="68"/>
      <c r="F192" s="68"/>
      <c r="G192" s="68"/>
      <c r="H192" s="68"/>
      <c r="I192" s="68"/>
      <c r="J192" s="68"/>
      <c r="K192" s="68"/>
      <c r="L192" s="68"/>
      <c r="M192" s="68"/>
      <c r="N192" s="68"/>
      <c r="O192" s="78"/>
    </row>
    <row r="193" spans="2:15" x14ac:dyDescent="0.25">
      <c r="B193" s="68"/>
      <c r="C193" s="68"/>
      <c r="D193" s="68"/>
      <c r="E193" s="68"/>
      <c r="F193" s="68"/>
      <c r="G193" s="68"/>
      <c r="H193" s="68"/>
      <c r="I193" s="68"/>
      <c r="J193" s="68"/>
      <c r="K193" s="68"/>
      <c r="L193" s="68"/>
      <c r="M193" s="68"/>
      <c r="N193" s="68"/>
      <c r="O193" s="78"/>
    </row>
    <row r="194" spans="2:15" x14ac:dyDescent="0.25">
      <c r="B194" s="68"/>
      <c r="C194" s="68"/>
      <c r="D194" s="68"/>
      <c r="E194" s="68"/>
      <c r="F194" s="68"/>
      <c r="G194" s="68"/>
      <c r="H194" s="68"/>
      <c r="I194" s="68"/>
      <c r="J194" s="68"/>
      <c r="K194" s="68"/>
      <c r="L194" s="68"/>
      <c r="M194" s="68"/>
      <c r="N194" s="68"/>
      <c r="O194" s="78"/>
    </row>
    <row r="195" spans="2:15" x14ac:dyDescent="0.25">
      <c r="B195" s="68"/>
      <c r="C195" s="68"/>
      <c r="D195" s="68"/>
      <c r="E195" s="68"/>
      <c r="F195" s="68"/>
      <c r="G195" s="68"/>
      <c r="H195" s="68"/>
      <c r="I195" s="68"/>
      <c r="J195" s="68"/>
      <c r="K195" s="68"/>
      <c r="L195" s="68"/>
      <c r="M195" s="68"/>
      <c r="N195" s="68"/>
      <c r="O195" s="78"/>
    </row>
    <row r="196" spans="2:15" x14ac:dyDescent="0.25">
      <c r="B196" s="68"/>
      <c r="C196" s="68"/>
      <c r="D196" s="68"/>
      <c r="E196" s="68"/>
      <c r="F196" s="68"/>
      <c r="G196" s="68"/>
      <c r="H196" s="68"/>
      <c r="I196" s="68"/>
      <c r="J196" s="68"/>
      <c r="K196" s="68"/>
      <c r="L196" s="68"/>
      <c r="M196" s="68"/>
      <c r="N196" s="68"/>
      <c r="O196" s="78"/>
    </row>
    <row r="197" spans="2:15" x14ac:dyDescent="0.25">
      <c r="B197" s="68"/>
      <c r="C197" s="68"/>
      <c r="D197" s="68"/>
      <c r="E197" s="68"/>
      <c r="F197" s="68"/>
      <c r="G197" s="68"/>
      <c r="H197" s="68"/>
      <c r="I197" s="68"/>
      <c r="J197" s="68"/>
      <c r="K197" s="68"/>
      <c r="L197" s="68"/>
      <c r="M197" s="68"/>
      <c r="N197" s="68"/>
      <c r="O197" s="78"/>
    </row>
    <row r="198" spans="2:15" x14ac:dyDescent="0.25">
      <c r="B198" s="68"/>
      <c r="C198" s="68"/>
      <c r="D198" s="68"/>
      <c r="E198" s="68"/>
      <c r="F198" s="68"/>
      <c r="G198" s="68"/>
      <c r="H198" s="68"/>
      <c r="I198" s="68"/>
      <c r="J198" s="68"/>
      <c r="K198" s="68"/>
      <c r="L198" s="68"/>
      <c r="M198" s="68"/>
      <c r="N198" s="68"/>
      <c r="O198" s="78"/>
    </row>
    <row r="199" spans="2:15" x14ac:dyDescent="0.25">
      <c r="B199" s="68"/>
      <c r="C199" s="68"/>
      <c r="D199" s="68"/>
      <c r="E199" s="68"/>
      <c r="F199" s="68"/>
      <c r="G199" s="68"/>
      <c r="H199" s="68"/>
      <c r="I199" s="68"/>
      <c r="J199" s="68"/>
      <c r="K199" s="68"/>
      <c r="L199" s="68"/>
      <c r="M199" s="68"/>
      <c r="N199" s="68"/>
      <c r="O199" s="78"/>
    </row>
    <row r="200" spans="2:15" x14ac:dyDescent="0.25">
      <c r="B200" s="68"/>
      <c r="C200" s="68"/>
      <c r="D200" s="68"/>
      <c r="E200" s="68"/>
      <c r="F200" s="68"/>
      <c r="G200" s="68"/>
      <c r="H200" s="68"/>
      <c r="I200" s="68"/>
      <c r="J200" s="68"/>
      <c r="K200" s="68"/>
      <c r="L200" s="68"/>
      <c r="M200" s="68"/>
      <c r="N200" s="68"/>
      <c r="O200" s="78"/>
    </row>
    <row r="201" spans="2:15" x14ac:dyDescent="0.25">
      <c r="B201" s="68"/>
      <c r="C201" s="68"/>
      <c r="D201" s="68"/>
      <c r="E201" s="68"/>
      <c r="F201" s="68"/>
      <c r="G201" s="68"/>
      <c r="H201" s="68"/>
      <c r="I201" s="68"/>
      <c r="J201" s="68"/>
      <c r="K201" s="68"/>
      <c r="L201" s="68"/>
      <c r="M201" s="68"/>
      <c r="N201" s="68"/>
      <c r="O201" s="78"/>
    </row>
    <row r="202" spans="2:15" x14ac:dyDescent="0.25">
      <c r="B202" s="68"/>
      <c r="C202" s="68"/>
      <c r="D202" s="68"/>
      <c r="E202" s="68"/>
      <c r="F202" s="68"/>
      <c r="G202" s="68"/>
      <c r="H202" s="68"/>
      <c r="I202" s="68"/>
      <c r="J202" s="68"/>
      <c r="K202" s="68"/>
      <c r="L202" s="68"/>
      <c r="M202" s="68"/>
      <c r="N202" s="68"/>
      <c r="O202" s="78"/>
    </row>
    <row r="203" spans="2:15" x14ac:dyDescent="0.25">
      <c r="B203" s="68"/>
      <c r="C203" s="68"/>
      <c r="D203" s="68"/>
      <c r="E203" s="68"/>
      <c r="F203" s="68"/>
      <c r="G203" s="68"/>
      <c r="H203" s="68"/>
      <c r="I203" s="68"/>
      <c r="J203" s="68"/>
      <c r="K203" s="68"/>
      <c r="L203" s="68"/>
      <c r="M203" s="68"/>
      <c r="N203" s="68"/>
      <c r="O203" s="78"/>
    </row>
    <row r="204" spans="2:15" x14ac:dyDescent="0.25">
      <c r="B204" s="68"/>
      <c r="C204" s="68"/>
      <c r="D204" s="68"/>
      <c r="E204" s="68"/>
      <c r="F204" s="68"/>
      <c r="G204" s="68"/>
      <c r="H204" s="68"/>
      <c r="I204" s="68"/>
      <c r="J204" s="68"/>
      <c r="K204" s="68"/>
      <c r="L204" s="68"/>
      <c r="M204" s="68"/>
      <c r="N204" s="68"/>
      <c r="O204" s="78"/>
    </row>
    <row r="205" spans="2:15" x14ac:dyDescent="0.25">
      <c r="B205" s="68"/>
      <c r="C205" s="68"/>
      <c r="D205" s="68"/>
      <c r="E205" s="68"/>
      <c r="F205" s="68"/>
      <c r="G205" s="68"/>
      <c r="H205" s="68"/>
      <c r="I205" s="68"/>
      <c r="J205" s="68"/>
      <c r="K205" s="68"/>
      <c r="L205" s="68"/>
      <c r="M205" s="68"/>
      <c r="N205" s="68"/>
      <c r="O205" s="78"/>
    </row>
    <row r="206" spans="2:15" x14ac:dyDescent="0.25">
      <c r="B206" s="68"/>
      <c r="C206" s="68"/>
      <c r="D206" s="68"/>
      <c r="E206" s="68"/>
      <c r="F206" s="68"/>
      <c r="G206" s="68"/>
      <c r="H206" s="68"/>
      <c r="I206" s="68"/>
      <c r="J206" s="68"/>
      <c r="K206" s="68"/>
      <c r="L206" s="68"/>
      <c r="M206" s="68"/>
      <c r="N206" s="68"/>
      <c r="O206" s="78"/>
    </row>
    <row r="207" spans="2:15" x14ac:dyDescent="0.25">
      <c r="B207" s="68"/>
      <c r="C207" s="68"/>
      <c r="D207" s="68"/>
      <c r="E207" s="68"/>
      <c r="F207" s="68"/>
      <c r="G207" s="68"/>
      <c r="H207" s="68"/>
      <c r="I207" s="68"/>
      <c r="J207" s="68"/>
      <c r="K207" s="68"/>
      <c r="L207" s="68"/>
      <c r="M207" s="68"/>
      <c r="N207" s="68"/>
      <c r="O207" s="78"/>
    </row>
    <row r="208" spans="2:15" x14ac:dyDescent="0.25">
      <c r="B208" s="68"/>
      <c r="C208" s="68"/>
      <c r="D208" s="68"/>
      <c r="E208" s="68"/>
      <c r="F208" s="68"/>
      <c r="G208" s="68"/>
      <c r="H208" s="68"/>
      <c r="I208" s="68"/>
      <c r="J208" s="68"/>
      <c r="K208" s="68"/>
      <c r="L208" s="68"/>
      <c r="M208" s="68"/>
      <c r="N208" s="68"/>
      <c r="O208" s="78"/>
    </row>
    <row r="209" spans="2:15" x14ac:dyDescent="0.25">
      <c r="B209" s="68"/>
      <c r="C209" s="68"/>
      <c r="D209" s="68"/>
      <c r="E209" s="68"/>
      <c r="F209" s="68"/>
      <c r="G209" s="68"/>
      <c r="H209" s="68"/>
      <c r="I209" s="68"/>
      <c r="J209" s="68"/>
      <c r="K209" s="68"/>
      <c r="L209" s="68"/>
      <c r="M209" s="68"/>
      <c r="N209" s="68"/>
      <c r="O209" s="78"/>
    </row>
    <row r="210" spans="2:15" x14ac:dyDescent="0.25">
      <c r="B210" s="68"/>
      <c r="C210" s="68"/>
      <c r="D210" s="68"/>
      <c r="E210" s="68"/>
      <c r="F210" s="68"/>
      <c r="G210" s="68"/>
      <c r="H210" s="68"/>
      <c r="I210" s="68"/>
      <c r="J210" s="68"/>
      <c r="K210" s="68"/>
      <c r="L210" s="68"/>
      <c r="M210" s="68"/>
      <c r="N210" s="68"/>
      <c r="O210" s="78"/>
    </row>
    <row r="211" spans="2:15" x14ac:dyDescent="0.25">
      <c r="B211" s="68"/>
      <c r="C211" s="68"/>
      <c r="D211" s="68"/>
      <c r="E211" s="68"/>
      <c r="F211" s="68"/>
      <c r="G211" s="68"/>
      <c r="H211" s="68"/>
      <c r="I211" s="68"/>
      <c r="J211" s="68"/>
      <c r="K211" s="68"/>
      <c r="L211" s="68"/>
      <c r="M211" s="68"/>
      <c r="N211" s="68"/>
      <c r="O211" s="78"/>
    </row>
    <row r="212" spans="2:15" x14ac:dyDescent="0.25">
      <c r="B212" s="68"/>
      <c r="C212" s="68"/>
      <c r="D212" s="68"/>
      <c r="E212" s="68"/>
      <c r="F212" s="68"/>
      <c r="G212" s="68"/>
      <c r="H212" s="68"/>
      <c r="I212" s="68"/>
      <c r="J212" s="68"/>
      <c r="K212" s="68"/>
      <c r="L212" s="68"/>
      <c r="M212" s="68"/>
      <c r="N212" s="68"/>
      <c r="O212" s="78"/>
    </row>
    <row r="213" spans="2:15" x14ac:dyDescent="0.25">
      <c r="B213" s="68"/>
      <c r="C213" s="68"/>
      <c r="D213" s="68"/>
      <c r="E213" s="68"/>
      <c r="F213" s="68"/>
      <c r="G213" s="68"/>
      <c r="H213" s="68"/>
      <c r="I213" s="68"/>
      <c r="J213" s="68"/>
      <c r="K213" s="68"/>
      <c r="L213" s="68"/>
      <c r="M213" s="68"/>
      <c r="N213" s="68"/>
      <c r="O213" s="78"/>
    </row>
    <row r="214" spans="2:15" x14ac:dyDescent="0.25">
      <c r="B214" s="68"/>
      <c r="C214" s="68"/>
      <c r="D214" s="68"/>
      <c r="E214" s="68"/>
      <c r="F214" s="68"/>
      <c r="G214" s="68"/>
      <c r="H214" s="68"/>
      <c r="I214" s="68"/>
      <c r="J214" s="68"/>
      <c r="K214" s="68"/>
      <c r="L214" s="68"/>
      <c r="M214" s="68"/>
      <c r="N214" s="68"/>
      <c r="O214" s="78"/>
    </row>
    <row r="215" spans="2:15" x14ac:dyDescent="0.25">
      <c r="B215" s="68"/>
      <c r="C215" s="68"/>
      <c r="D215" s="68"/>
      <c r="E215" s="68"/>
      <c r="F215" s="68"/>
      <c r="G215" s="68"/>
      <c r="H215" s="68"/>
      <c r="I215" s="68"/>
      <c r="J215" s="68"/>
      <c r="K215" s="68"/>
      <c r="L215" s="68"/>
      <c r="M215" s="68"/>
      <c r="N215" s="68"/>
      <c r="O215" s="78"/>
    </row>
    <row r="216" spans="2:15" x14ac:dyDescent="0.25">
      <c r="B216" s="68"/>
      <c r="C216" s="68"/>
      <c r="D216" s="68"/>
      <c r="E216" s="68"/>
      <c r="F216" s="68"/>
      <c r="G216" s="68"/>
      <c r="H216" s="68"/>
      <c r="I216" s="68"/>
      <c r="J216" s="68"/>
      <c r="K216" s="68"/>
      <c r="L216" s="68"/>
      <c r="M216" s="68"/>
      <c r="N216" s="68"/>
      <c r="O216" s="78"/>
    </row>
    <row r="217" spans="2:15" x14ac:dyDescent="0.25">
      <c r="B217" s="68"/>
      <c r="C217" s="68"/>
      <c r="D217" s="68"/>
      <c r="E217" s="68"/>
      <c r="F217" s="68"/>
      <c r="G217" s="68"/>
      <c r="H217" s="68"/>
      <c r="I217" s="68"/>
      <c r="J217" s="68"/>
      <c r="K217" s="68"/>
      <c r="L217" s="68"/>
      <c r="M217" s="68"/>
      <c r="N217" s="68"/>
      <c r="O217" s="78"/>
    </row>
    <row r="218" spans="2:15" x14ac:dyDescent="0.25">
      <c r="B218" s="68"/>
      <c r="C218" s="68"/>
      <c r="D218" s="68"/>
      <c r="E218" s="68"/>
      <c r="F218" s="68"/>
      <c r="G218" s="68"/>
      <c r="H218" s="68"/>
      <c r="I218" s="68"/>
      <c r="J218" s="68"/>
      <c r="K218" s="68"/>
      <c r="L218" s="68"/>
      <c r="M218" s="68"/>
      <c r="N218" s="68"/>
      <c r="O218" s="78"/>
    </row>
    <row r="219" spans="2:15" x14ac:dyDescent="0.25">
      <c r="B219" s="68"/>
      <c r="C219" s="68"/>
      <c r="D219" s="68"/>
      <c r="E219" s="68"/>
      <c r="F219" s="68"/>
      <c r="G219" s="68"/>
      <c r="H219" s="68"/>
      <c r="I219" s="68"/>
      <c r="J219" s="68"/>
      <c r="K219" s="68"/>
      <c r="L219" s="68"/>
      <c r="M219" s="68"/>
      <c r="N219" s="68"/>
      <c r="O219" s="78"/>
    </row>
    <row r="220" spans="2:15" x14ac:dyDescent="0.25">
      <c r="B220" s="68"/>
      <c r="C220" s="68"/>
      <c r="D220" s="68"/>
      <c r="E220" s="68"/>
      <c r="F220" s="68"/>
      <c r="G220" s="68"/>
      <c r="H220" s="68"/>
      <c r="I220" s="68"/>
      <c r="J220" s="68"/>
      <c r="K220" s="68"/>
      <c r="L220" s="68"/>
      <c r="M220" s="68"/>
      <c r="N220" s="68"/>
      <c r="O220" s="78"/>
    </row>
    <row r="221" spans="2:15" x14ac:dyDescent="0.25">
      <c r="B221" s="68"/>
      <c r="C221" s="68"/>
      <c r="D221" s="68"/>
      <c r="E221" s="68"/>
      <c r="F221" s="68"/>
      <c r="G221" s="68"/>
      <c r="H221" s="68"/>
      <c r="I221" s="68"/>
      <c r="J221" s="68"/>
      <c r="K221" s="68"/>
      <c r="L221" s="68"/>
      <c r="M221" s="68"/>
      <c r="N221" s="68"/>
      <c r="O221" s="78"/>
    </row>
    <row r="222" spans="2:15" x14ac:dyDescent="0.25">
      <c r="B222" s="68"/>
      <c r="C222" s="68"/>
      <c r="D222" s="68"/>
      <c r="E222" s="68"/>
      <c r="F222" s="68"/>
      <c r="G222" s="68"/>
      <c r="H222" s="68"/>
      <c r="I222" s="68"/>
      <c r="J222" s="68"/>
      <c r="K222" s="68"/>
      <c r="L222" s="68"/>
      <c r="M222" s="68"/>
      <c r="N222" s="68"/>
      <c r="O222" s="78"/>
    </row>
    <row r="223" spans="2:15" x14ac:dyDescent="0.25">
      <c r="B223" s="68"/>
      <c r="C223" s="68"/>
      <c r="D223" s="68"/>
      <c r="E223" s="68"/>
      <c r="F223" s="68"/>
      <c r="G223" s="68"/>
      <c r="H223" s="68"/>
      <c r="I223" s="68"/>
      <c r="J223" s="68"/>
      <c r="K223" s="68"/>
      <c r="L223" s="68"/>
      <c r="M223" s="68"/>
      <c r="N223" s="68"/>
      <c r="O223" s="78"/>
    </row>
    <row r="224" spans="2:15" x14ac:dyDescent="0.25">
      <c r="B224" s="68"/>
      <c r="C224" s="68"/>
      <c r="D224" s="68"/>
      <c r="E224" s="68"/>
      <c r="F224" s="68"/>
      <c r="G224" s="68"/>
      <c r="H224" s="68"/>
      <c r="I224" s="68"/>
      <c r="J224" s="68"/>
      <c r="K224" s="68"/>
      <c r="L224" s="68"/>
      <c r="M224" s="68"/>
      <c r="N224" s="68"/>
      <c r="O224" s="78"/>
    </row>
    <row r="225" spans="2:15" x14ac:dyDescent="0.25">
      <c r="B225" s="68"/>
      <c r="C225" s="68"/>
      <c r="D225" s="68"/>
      <c r="E225" s="68"/>
      <c r="F225" s="68"/>
      <c r="G225" s="68"/>
      <c r="H225" s="68"/>
      <c r="I225" s="68"/>
      <c r="J225" s="68"/>
      <c r="K225" s="68"/>
      <c r="L225" s="68"/>
      <c r="M225" s="68"/>
      <c r="N225" s="68"/>
      <c r="O225" s="78"/>
    </row>
    <row r="226" spans="2:15" x14ac:dyDescent="0.25">
      <c r="B226" s="68"/>
      <c r="C226" s="68"/>
      <c r="D226" s="68"/>
      <c r="E226" s="68"/>
      <c r="F226" s="68"/>
      <c r="G226" s="68"/>
      <c r="H226" s="68"/>
      <c r="I226" s="68"/>
      <c r="J226" s="68"/>
      <c r="K226" s="68"/>
      <c r="L226" s="68"/>
      <c r="M226" s="68"/>
      <c r="N226" s="68"/>
      <c r="O226" s="78"/>
    </row>
    <row r="227" spans="2:15" x14ac:dyDescent="0.25">
      <c r="B227" s="68"/>
      <c r="C227" s="68"/>
      <c r="D227" s="68"/>
      <c r="E227" s="68"/>
      <c r="F227" s="68"/>
      <c r="G227" s="68"/>
      <c r="H227" s="68"/>
      <c r="I227" s="68"/>
      <c r="J227" s="68"/>
      <c r="K227" s="68"/>
      <c r="L227" s="68"/>
      <c r="M227" s="68"/>
      <c r="N227" s="68"/>
      <c r="O227" s="78"/>
    </row>
    <row r="228" spans="2:15" x14ac:dyDescent="0.25">
      <c r="B228" s="68"/>
      <c r="C228" s="68"/>
      <c r="D228" s="68"/>
      <c r="E228" s="68"/>
      <c r="F228" s="68"/>
      <c r="G228" s="68"/>
      <c r="H228" s="68"/>
      <c r="I228" s="68"/>
      <c r="J228" s="68"/>
      <c r="K228" s="68"/>
      <c r="L228" s="68"/>
      <c r="M228" s="68"/>
      <c r="N228" s="68"/>
      <c r="O228" s="78"/>
    </row>
    <row r="229" spans="2:15" x14ac:dyDescent="0.25">
      <c r="B229" s="68"/>
      <c r="C229" s="68"/>
      <c r="D229" s="68"/>
      <c r="E229" s="68"/>
      <c r="F229" s="68"/>
      <c r="G229" s="68"/>
      <c r="H229" s="68"/>
      <c r="I229" s="68"/>
      <c r="J229" s="68"/>
      <c r="K229" s="68"/>
      <c r="L229" s="68"/>
      <c r="M229" s="68"/>
      <c r="N229" s="68"/>
      <c r="O229" s="78"/>
    </row>
    <row r="230" spans="2:15" x14ac:dyDescent="0.25">
      <c r="B230" s="68"/>
      <c r="C230" s="68"/>
      <c r="D230" s="68"/>
      <c r="E230" s="68"/>
      <c r="F230" s="68"/>
      <c r="G230" s="68"/>
      <c r="H230" s="68"/>
      <c r="I230" s="68"/>
      <c r="J230" s="68"/>
      <c r="K230" s="68"/>
      <c r="L230" s="68"/>
      <c r="M230" s="68"/>
      <c r="N230" s="68"/>
      <c r="O230" s="78"/>
    </row>
    <row r="231" spans="2:15" x14ac:dyDescent="0.25">
      <c r="B231" s="68"/>
      <c r="C231" s="68"/>
      <c r="D231" s="68"/>
      <c r="E231" s="68"/>
      <c r="F231" s="68"/>
      <c r="G231" s="68"/>
      <c r="H231" s="68"/>
      <c r="I231" s="68"/>
      <c r="J231" s="68"/>
      <c r="K231" s="68"/>
      <c r="L231" s="68"/>
      <c r="M231" s="68"/>
      <c r="N231" s="68"/>
      <c r="O231" s="78"/>
    </row>
    <row r="232" spans="2:15" x14ac:dyDescent="0.25">
      <c r="B232" s="68"/>
      <c r="C232" s="68"/>
      <c r="D232" s="68"/>
      <c r="E232" s="68"/>
      <c r="F232" s="68"/>
      <c r="G232" s="68"/>
      <c r="H232" s="68"/>
      <c r="I232" s="68"/>
      <c r="J232" s="68"/>
      <c r="K232" s="68"/>
      <c r="L232" s="68"/>
      <c r="M232" s="68"/>
      <c r="N232" s="68"/>
      <c r="O232" s="78"/>
    </row>
    <row r="233" spans="2:15" x14ac:dyDescent="0.25">
      <c r="B233" s="68"/>
      <c r="C233" s="68"/>
      <c r="D233" s="68"/>
      <c r="E233" s="68"/>
      <c r="F233" s="68"/>
      <c r="G233" s="68"/>
      <c r="H233" s="68"/>
      <c r="I233" s="68"/>
      <c r="J233" s="68"/>
      <c r="K233" s="68"/>
      <c r="L233" s="68"/>
      <c r="M233" s="68"/>
      <c r="N233" s="68"/>
      <c r="O233" s="78"/>
    </row>
    <row r="234" spans="2:15" x14ac:dyDescent="0.25">
      <c r="B234" s="68"/>
      <c r="C234" s="68"/>
      <c r="D234" s="68"/>
      <c r="E234" s="68"/>
      <c r="F234" s="68"/>
      <c r="G234" s="68"/>
      <c r="H234" s="68"/>
      <c r="I234" s="68"/>
      <c r="J234" s="68"/>
      <c r="K234" s="68"/>
      <c r="L234" s="68"/>
      <c r="M234" s="68"/>
      <c r="N234" s="68"/>
      <c r="O234" s="78"/>
    </row>
    <row r="235" spans="2:15" x14ac:dyDescent="0.25">
      <c r="B235" s="68"/>
      <c r="C235" s="68"/>
      <c r="D235" s="68"/>
      <c r="E235" s="68"/>
      <c r="F235" s="68"/>
      <c r="G235" s="68"/>
      <c r="H235" s="68"/>
      <c r="I235" s="68"/>
      <c r="J235" s="68"/>
      <c r="K235" s="68"/>
      <c r="L235" s="68"/>
      <c r="M235" s="68"/>
      <c r="N235" s="68"/>
      <c r="O235" s="78"/>
    </row>
    <row r="236" spans="2:15" x14ac:dyDescent="0.25">
      <c r="B236" s="68"/>
      <c r="C236" s="68"/>
      <c r="D236" s="68"/>
      <c r="E236" s="68"/>
      <c r="F236" s="68"/>
      <c r="G236" s="68"/>
      <c r="H236" s="68"/>
      <c r="I236" s="68"/>
      <c r="J236" s="68"/>
      <c r="K236" s="68"/>
      <c r="L236" s="68"/>
      <c r="M236" s="68"/>
      <c r="N236" s="68"/>
      <c r="O236" s="78"/>
    </row>
    <row r="237" spans="2:15" x14ac:dyDescent="0.25">
      <c r="B237" s="68"/>
      <c r="C237" s="68"/>
      <c r="D237" s="68"/>
      <c r="E237" s="68"/>
      <c r="F237" s="68"/>
      <c r="G237" s="68"/>
      <c r="H237" s="68"/>
      <c r="I237" s="68"/>
      <c r="J237" s="68"/>
      <c r="K237" s="68"/>
      <c r="L237" s="68"/>
      <c r="M237" s="68"/>
      <c r="N237" s="68"/>
      <c r="O237" s="78"/>
    </row>
    <row r="238" spans="2:15" x14ac:dyDescent="0.25">
      <c r="B238" s="68"/>
      <c r="C238" s="68"/>
      <c r="D238" s="68"/>
      <c r="E238" s="68"/>
      <c r="F238" s="68"/>
      <c r="G238" s="68"/>
      <c r="H238" s="68"/>
      <c r="I238" s="68"/>
      <c r="J238" s="68"/>
      <c r="K238" s="68"/>
      <c r="L238" s="68"/>
      <c r="M238" s="68"/>
      <c r="N238" s="68"/>
      <c r="O238" s="78"/>
    </row>
    <row r="239" spans="2:15" x14ac:dyDescent="0.25">
      <c r="B239" s="68"/>
      <c r="C239" s="68"/>
      <c r="D239" s="68"/>
      <c r="E239" s="68"/>
      <c r="F239" s="68"/>
      <c r="G239" s="68"/>
      <c r="H239" s="68"/>
      <c r="I239" s="68"/>
      <c r="J239" s="68"/>
      <c r="K239" s="68"/>
      <c r="L239" s="68"/>
      <c r="M239" s="68"/>
      <c r="N239" s="68"/>
      <c r="O239" s="78"/>
    </row>
  </sheetData>
  <pageMargins left="0.2" right="0.2" top="0.75" bottom="0.75" header="0.3" footer="0.3"/>
  <pageSetup scale="42" orientation="landscape" horizontalDpi="90" verticalDpi="90" r:id="rId1"/>
  <customProperties>
    <customPr name="_pios_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6"/>
  <sheetViews>
    <sheetView zoomScale="85" zoomScaleNormal="85" workbookViewId="0">
      <selection activeCell="E8" sqref="E8"/>
    </sheetView>
  </sheetViews>
  <sheetFormatPr defaultColWidth="9.140625" defaultRowHeight="15" x14ac:dyDescent="0.25"/>
  <cols>
    <col min="1" max="1" width="9.140625" style="131"/>
    <col min="2" max="2" width="5.140625" style="131" customWidth="1"/>
    <col min="3" max="3" width="42.85546875" style="131" bestFit="1" customWidth="1"/>
    <col min="4" max="4" width="6" style="131" customWidth="1"/>
    <col min="5" max="5" width="20.42578125" style="131" customWidth="1"/>
    <col min="6" max="6" width="31.140625" style="131" bestFit="1" customWidth="1"/>
    <col min="7" max="7" width="10.140625" bestFit="1" customWidth="1"/>
    <col min="8" max="8" width="11.85546875" bestFit="1" customWidth="1"/>
    <col min="9" max="16384" width="9.140625" style="131"/>
  </cols>
  <sheetData>
    <row r="2" spans="2:8" ht="18.75" x14ac:dyDescent="0.3">
      <c r="C2" s="151"/>
    </row>
    <row r="3" spans="2:8" ht="18.75" x14ac:dyDescent="0.3">
      <c r="B3" s="145" t="s">
        <v>121</v>
      </c>
      <c r="C3" s="150"/>
      <c r="D3" s="144"/>
      <c r="E3" s="144"/>
    </row>
    <row r="4" spans="2:8" s="134" customFormat="1" ht="18.75" x14ac:dyDescent="0.3">
      <c r="B4" s="148"/>
      <c r="C4" s="149"/>
      <c r="G4"/>
      <c r="H4"/>
    </row>
    <row r="5" spans="2:8" ht="15.75" x14ac:dyDescent="0.25">
      <c r="B5" s="133">
        <f t="shared" ref="B5:B12" si="0">+ROW()</f>
        <v>5</v>
      </c>
      <c r="C5" s="143" t="s">
        <v>133</v>
      </c>
      <c r="D5" s="143"/>
      <c r="E5" s="142"/>
    </row>
    <row r="6" spans="2:8" x14ac:dyDescent="0.25">
      <c r="B6" s="133">
        <f t="shared" si="0"/>
        <v>6</v>
      </c>
      <c r="E6" s="141" t="s">
        <v>132</v>
      </c>
    </row>
    <row r="7" spans="2:8" x14ac:dyDescent="0.25">
      <c r="B7" s="133">
        <f t="shared" si="0"/>
        <v>7</v>
      </c>
      <c r="C7" s="131" t="s">
        <v>108</v>
      </c>
      <c r="E7" s="141" t="s">
        <v>131</v>
      </c>
    </row>
    <row r="8" spans="2:8" x14ac:dyDescent="0.25">
      <c r="B8" s="133">
        <f t="shared" si="0"/>
        <v>8</v>
      </c>
      <c r="C8" s="131" t="s">
        <v>117</v>
      </c>
      <c r="E8" s="135">
        <f>'Aug 23 Detail (R)'!P27</f>
        <v>99886337.933813661</v>
      </c>
    </row>
    <row r="9" spans="2:8" x14ac:dyDescent="0.25">
      <c r="B9" s="133">
        <f t="shared" si="0"/>
        <v>9</v>
      </c>
      <c r="C9" s="137" t="s">
        <v>106</v>
      </c>
      <c r="D9" s="139">
        <v>0.21</v>
      </c>
      <c r="E9" s="138">
        <f>-E8*D9</f>
        <v>-20976130.966100868</v>
      </c>
    </row>
    <row r="10" spans="2:8" x14ac:dyDescent="0.25">
      <c r="B10" s="133">
        <f t="shared" si="0"/>
        <v>10</v>
      </c>
      <c r="C10" s="137" t="s">
        <v>105</v>
      </c>
      <c r="D10" s="136"/>
      <c r="E10" s="158">
        <f>-E8-E9</f>
        <v>-78910206.96771279</v>
      </c>
    </row>
    <row r="11" spans="2:8" x14ac:dyDescent="0.25">
      <c r="B11" s="133">
        <f t="shared" si="0"/>
        <v>11</v>
      </c>
      <c r="C11" s="131" t="s">
        <v>104</v>
      </c>
      <c r="E11" s="131">
        <v>0.75322100000000003</v>
      </c>
    </row>
    <row r="12" spans="2:8" ht="15.75" thickBot="1" x14ac:dyDescent="0.3">
      <c r="B12" s="133">
        <f t="shared" si="0"/>
        <v>12</v>
      </c>
      <c r="C12" s="131" t="s">
        <v>103</v>
      </c>
      <c r="E12" s="157">
        <f>-E10/E11</f>
        <v>104763684.18792464</v>
      </c>
    </row>
    <row r="13" spans="2:8" ht="15.75" thickTop="1" x14ac:dyDescent="0.25"/>
    <row r="14" spans="2:8" ht="18.75" x14ac:dyDescent="0.3">
      <c r="B14" s="145" t="s">
        <v>116</v>
      </c>
      <c r="C14" s="144"/>
      <c r="D14" s="144"/>
      <c r="E14" s="144"/>
    </row>
    <row r="15" spans="2:8" s="134" customFormat="1" ht="18.75" x14ac:dyDescent="0.3">
      <c r="B15" s="148"/>
      <c r="G15"/>
      <c r="H15"/>
    </row>
    <row r="16" spans="2:8" ht="15.75" x14ac:dyDescent="0.25">
      <c r="B16" s="133">
        <f t="shared" ref="B16:B23" si="1">+ROW()</f>
        <v>16</v>
      </c>
      <c r="C16" s="143" t="s">
        <v>130</v>
      </c>
      <c r="D16" s="143"/>
      <c r="E16" s="142"/>
    </row>
    <row r="17" spans="2:6" x14ac:dyDescent="0.25">
      <c r="B17" s="133">
        <f t="shared" si="1"/>
        <v>17</v>
      </c>
      <c r="E17" s="141" t="s">
        <v>129</v>
      </c>
    </row>
    <row r="18" spans="2:6" x14ac:dyDescent="0.25">
      <c r="B18" s="133">
        <f t="shared" si="1"/>
        <v>18</v>
      </c>
      <c r="C18" s="131" t="s">
        <v>108</v>
      </c>
      <c r="E18" s="141" t="str">
        <f>+E7</f>
        <v>Aug-Dec 2023</v>
      </c>
    </row>
    <row r="19" spans="2:6" x14ac:dyDescent="0.25">
      <c r="B19" s="133">
        <f t="shared" si="1"/>
        <v>19</v>
      </c>
      <c r="C19" s="131" t="s">
        <v>113</v>
      </c>
      <c r="E19" s="135">
        <f>'Aug 23 Detail (R)'!P36</f>
        <v>-83843464.684794679</v>
      </c>
    </row>
    <row r="20" spans="2:6" x14ac:dyDescent="0.25">
      <c r="B20" s="133">
        <f t="shared" si="1"/>
        <v>20</v>
      </c>
      <c r="C20" s="137" t="s">
        <v>106</v>
      </c>
      <c r="D20" s="139">
        <v>0.21</v>
      </c>
      <c r="E20" s="138">
        <f>-E19*D20</f>
        <v>17607127.583806884</v>
      </c>
    </row>
    <row r="21" spans="2:6" x14ac:dyDescent="0.25">
      <c r="B21" s="133">
        <f t="shared" si="1"/>
        <v>21</v>
      </c>
      <c r="C21" s="137" t="s">
        <v>105</v>
      </c>
      <c r="D21" s="136"/>
      <c r="E21" s="158">
        <f>-E19-E20</f>
        <v>66236337.100987792</v>
      </c>
    </row>
    <row r="22" spans="2:6" x14ac:dyDescent="0.25">
      <c r="B22" s="133">
        <f t="shared" si="1"/>
        <v>22</v>
      </c>
      <c r="C22" s="131" t="s">
        <v>104</v>
      </c>
      <c r="E22" s="131">
        <v>0.75322100000000003</v>
      </c>
    </row>
    <row r="23" spans="2:6" ht="15.75" thickBot="1" x14ac:dyDescent="0.3">
      <c r="B23" s="133">
        <f t="shared" si="1"/>
        <v>23</v>
      </c>
      <c r="C23" s="131" t="s">
        <v>103</v>
      </c>
      <c r="E23" s="157">
        <f>-E21/E22</f>
        <v>-87937454.081853524</v>
      </c>
    </row>
    <row r="24" spans="2:6" ht="15.75" thickTop="1" x14ac:dyDescent="0.25"/>
    <row r="25" spans="2:6" ht="18.75" x14ac:dyDescent="0.3">
      <c r="B25" s="145" t="s">
        <v>111</v>
      </c>
      <c r="C25" s="144"/>
      <c r="D25" s="144"/>
      <c r="E25" s="144"/>
    </row>
    <row r="27" spans="2:6" ht="15.75" x14ac:dyDescent="0.25">
      <c r="B27" s="133">
        <f t="shared" ref="B27:B34" si="2">+ROW()</f>
        <v>27</v>
      </c>
      <c r="C27" s="143" t="s">
        <v>128</v>
      </c>
      <c r="D27" s="143"/>
      <c r="E27" s="142"/>
    </row>
    <row r="28" spans="2:6" x14ac:dyDescent="0.25">
      <c r="B28" s="133">
        <f t="shared" si="2"/>
        <v>28</v>
      </c>
      <c r="E28" s="141" t="s">
        <v>127</v>
      </c>
      <c r="F28" s="156"/>
    </row>
    <row r="29" spans="2:6" x14ac:dyDescent="0.25">
      <c r="B29" s="133">
        <f t="shared" si="2"/>
        <v>29</v>
      </c>
      <c r="C29" s="131" t="s">
        <v>108</v>
      </c>
      <c r="E29" s="141" t="str">
        <f>+E7</f>
        <v>Aug-Dec 2023</v>
      </c>
      <c r="F29" s="156"/>
    </row>
    <row r="30" spans="2:6" x14ac:dyDescent="0.25">
      <c r="B30" s="133">
        <f t="shared" si="2"/>
        <v>30</v>
      </c>
      <c r="C30" s="131" t="s">
        <v>107</v>
      </c>
      <c r="E30" s="156">
        <f>+E19+E8</f>
        <v>16042873.249018982</v>
      </c>
      <c r="F30" s="156"/>
    </row>
    <row r="31" spans="2:6" x14ac:dyDescent="0.25">
      <c r="B31" s="133">
        <f t="shared" si="2"/>
        <v>31</v>
      </c>
      <c r="C31" s="137" t="s">
        <v>106</v>
      </c>
      <c r="D31" s="139">
        <v>0.21</v>
      </c>
      <c r="E31" s="138">
        <f>-E30*D31</f>
        <v>-3369003.3822939862</v>
      </c>
      <c r="F31" s="156"/>
    </row>
    <row r="32" spans="2:6" x14ac:dyDescent="0.25">
      <c r="B32" s="133">
        <f t="shared" si="2"/>
        <v>32</v>
      </c>
      <c r="C32" s="137" t="s">
        <v>105</v>
      </c>
      <c r="D32" s="136"/>
      <c r="E32" s="158">
        <f>-E30-E31</f>
        <v>-12673869.866724996</v>
      </c>
      <c r="F32" s="156"/>
    </row>
    <row r="33" spans="2:8" x14ac:dyDescent="0.25">
      <c r="B33" s="133">
        <f t="shared" si="2"/>
        <v>33</v>
      </c>
      <c r="C33" s="131" t="s">
        <v>104</v>
      </c>
      <c r="E33" s="131">
        <v>0.75322100000000003</v>
      </c>
      <c r="F33" s="156"/>
    </row>
    <row r="34" spans="2:8" ht="15.75" thickBot="1" x14ac:dyDescent="0.3">
      <c r="B34" s="133">
        <f t="shared" si="2"/>
        <v>34</v>
      </c>
      <c r="C34" s="131" t="s">
        <v>103</v>
      </c>
      <c r="E34" s="157">
        <f>-E32/E33</f>
        <v>16826230.106071122</v>
      </c>
      <c r="F34" s="156"/>
      <c r="H34" s="35"/>
    </row>
    <row r="35" spans="2:8" ht="15.75" thickTop="1" x14ac:dyDescent="0.25">
      <c r="E35"/>
    </row>
    <row r="36" spans="2:8" x14ac:dyDescent="0.25">
      <c r="E36"/>
    </row>
  </sheetData>
  <pageMargins left="0.7" right="0.7" top="0.75" bottom="0.75" header="0.3" footer="0.3"/>
  <pageSetup orientation="portrait" horizontalDpi="90" verticalDpi="90" r:id="rId1"/>
  <customProperties>
    <customPr name="_pios_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78"/>
  <sheetViews>
    <sheetView zoomScale="80" zoomScaleNormal="80" zoomScaleSheetLayoutView="40" workbookViewId="0">
      <pane xSplit="1" ySplit="2" topLeftCell="B3" activePane="bottomRight" state="frozen"/>
      <selection activeCell="F44" sqref="F44:F45"/>
      <selection pane="topRight" activeCell="F44" sqref="F44:F45"/>
      <selection pane="bottomLeft" activeCell="F44" sqref="F44:F45"/>
      <selection pane="bottomRight" activeCell="K1" sqref="K1"/>
    </sheetView>
  </sheetViews>
  <sheetFormatPr defaultRowHeight="15" outlineLevelRow="1" x14ac:dyDescent="0.25"/>
  <cols>
    <col min="1" max="1" width="68.140625" style="7" customWidth="1"/>
    <col min="2" max="2" width="8.85546875" style="82" bestFit="1" customWidth="1"/>
    <col min="3" max="3" width="8.85546875" bestFit="1" customWidth="1"/>
    <col min="4" max="6" width="11.28515625" bestFit="1" customWidth="1"/>
    <col min="7" max="7" width="12.140625" customWidth="1"/>
    <col min="8" max="10" width="11" bestFit="1" customWidth="1"/>
    <col min="11" max="11" width="11.28515625" bestFit="1" customWidth="1"/>
    <col min="12" max="12" width="13" bestFit="1" customWidth="1"/>
    <col min="13" max="14" width="12.7109375" bestFit="1" customWidth="1"/>
    <col min="15" max="15" width="14.28515625" bestFit="1" customWidth="1"/>
    <col min="16" max="16" width="15.140625" bestFit="1" customWidth="1"/>
    <col min="17" max="17" width="6.5703125" customWidth="1"/>
    <col min="18" max="18" width="36.42578125" customWidth="1"/>
    <col min="19" max="21" width="26.42578125" customWidth="1"/>
    <col min="22" max="22" width="5.28515625" customWidth="1"/>
    <col min="23" max="23" width="25.7109375" bestFit="1" customWidth="1"/>
    <col min="24" max="24" width="10.42578125" bestFit="1" customWidth="1"/>
    <col min="25" max="25" width="9.5703125" bestFit="1" customWidth="1"/>
    <col min="26" max="26" width="14.5703125" bestFit="1" customWidth="1"/>
    <col min="27" max="31" width="15.7109375" customWidth="1"/>
    <col min="32" max="32" width="14.85546875" customWidth="1"/>
    <col min="33" max="34" width="15.7109375" customWidth="1"/>
  </cols>
  <sheetData>
    <row r="1" spans="1:35" ht="17.25" thickTop="1" thickBot="1" x14ac:dyDescent="0.3">
      <c r="A1" s="81" t="s">
        <v>13</v>
      </c>
      <c r="D1" s="19" t="s">
        <v>13</v>
      </c>
      <c r="E1" s="20"/>
      <c r="F1" s="21"/>
      <c r="G1" s="21"/>
      <c r="H1" s="21"/>
      <c r="I1" s="21"/>
      <c r="J1" s="22"/>
      <c r="K1" s="17" t="s">
        <v>603</v>
      </c>
    </row>
    <row r="2" spans="1:35" ht="16.5" thickTop="1" thickBot="1" x14ac:dyDescent="0.3">
      <c r="A2" s="1" t="s">
        <v>0</v>
      </c>
      <c r="B2"/>
      <c r="C2" s="2"/>
      <c r="D2" s="33">
        <v>44927</v>
      </c>
      <c r="E2" s="33">
        <v>44958</v>
      </c>
      <c r="F2" s="33">
        <v>44986</v>
      </c>
      <c r="G2" s="33">
        <v>45017</v>
      </c>
      <c r="H2" s="33">
        <v>45047</v>
      </c>
      <c r="I2" s="33">
        <v>45078</v>
      </c>
      <c r="J2" s="33">
        <v>45108</v>
      </c>
      <c r="K2" s="4">
        <v>45139</v>
      </c>
      <c r="L2" s="33">
        <v>45170</v>
      </c>
      <c r="M2" s="33">
        <v>45200</v>
      </c>
      <c r="N2" s="33">
        <v>45231</v>
      </c>
      <c r="O2" s="33">
        <v>45261</v>
      </c>
      <c r="P2" s="83" t="s">
        <v>1</v>
      </c>
    </row>
    <row r="3" spans="1:35" ht="15.75" thickTop="1" x14ac:dyDescent="0.25">
      <c r="A3" s="7" t="s">
        <v>55</v>
      </c>
      <c r="B3" s="84"/>
      <c r="C3" s="8" t="s">
        <v>3</v>
      </c>
      <c r="D3" s="634"/>
      <c r="E3" s="635"/>
      <c r="F3" s="635"/>
      <c r="G3" s="635"/>
      <c r="H3" s="635"/>
      <c r="I3" s="635"/>
      <c r="J3" s="635"/>
      <c r="K3" s="635"/>
      <c r="L3" s="635"/>
      <c r="M3" s="635"/>
      <c r="N3" s="635"/>
      <c r="O3" s="635"/>
      <c r="P3" s="636"/>
      <c r="Q3" s="73"/>
      <c r="R3" s="73"/>
      <c r="S3" s="73"/>
      <c r="T3" s="73"/>
      <c r="U3" s="73"/>
      <c r="V3" s="85"/>
    </row>
    <row r="4" spans="1:35" x14ac:dyDescent="0.25">
      <c r="A4" s="9" t="s">
        <v>4</v>
      </c>
      <c r="B4" s="84"/>
      <c r="C4" s="8" t="s">
        <v>3</v>
      </c>
      <c r="D4" s="637"/>
      <c r="E4" s="638"/>
      <c r="F4" s="638"/>
      <c r="G4" s="638"/>
      <c r="H4" s="638"/>
      <c r="I4" s="638"/>
      <c r="J4" s="638"/>
      <c r="K4" s="638"/>
      <c r="L4" s="638"/>
      <c r="M4" s="638"/>
      <c r="N4" s="638"/>
      <c r="O4" s="638"/>
      <c r="P4" s="639"/>
      <c r="Q4" s="73"/>
      <c r="R4" s="73"/>
      <c r="S4" s="73"/>
      <c r="T4" s="73"/>
      <c r="U4" s="73"/>
      <c r="V4" s="85"/>
    </row>
    <row r="5" spans="1:35" x14ac:dyDescent="0.25">
      <c r="A5" s="10" t="s">
        <v>5</v>
      </c>
      <c r="B5" s="86"/>
      <c r="C5" s="8" t="s">
        <v>3</v>
      </c>
      <c r="D5" s="640"/>
      <c r="E5" s="641"/>
      <c r="F5" s="641"/>
      <c r="G5" s="641"/>
      <c r="H5" s="641"/>
      <c r="I5" s="641"/>
      <c r="J5" s="641"/>
      <c r="K5" s="641"/>
      <c r="L5" s="641"/>
      <c r="M5" s="641"/>
      <c r="N5" s="641"/>
      <c r="O5" s="641"/>
      <c r="P5" s="642"/>
      <c r="Q5" s="73"/>
      <c r="R5" s="73"/>
      <c r="S5" s="73"/>
      <c r="T5" s="73"/>
      <c r="U5" s="73"/>
      <c r="V5" s="85"/>
    </row>
    <row r="6" spans="1:35" ht="15.75" thickBot="1" x14ac:dyDescent="0.3">
      <c r="A6" s="11" t="s">
        <v>6</v>
      </c>
      <c r="B6" s="87"/>
      <c r="C6" s="8" t="s">
        <v>7</v>
      </c>
      <c r="D6" s="644"/>
      <c r="E6" s="645"/>
      <c r="F6" s="645"/>
      <c r="G6" s="645"/>
      <c r="H6" s="645"/>
      <c r="I6" s="645"/>
      <c r="J6" s="641"/>
      <c r="K6" s="645"/>
      <c r="L6" s="641"/>
      <c r="M6" s="645"/>
      <c r="N6" s="645"/>
      <c r="O6" s="645"/>
      <c r="P6" s="643"/>
      <c r="Q6" s="73"/>
      <c r="R6" s="73"/>
      <c r="S6" s="73"/>
      <c r="T6" s="73"/>
      <c r="U6" s="73"/>
      <c r="V6" s="85"/>
    </row>
    <row r="7" spans="1:35" ht="16.5" thickTop="1" thickBot="1" x14ac:dyDescent="0.3">
      <c r="A7" s="12" t="s">
        <v>8</v>
      </c>
      <c r="B7" s="84"/>
      <c r="C7" s="8" t="s">
        <v>7</v>
      </c>
      <c r="D7" s="13"/>
      <c r="E7" s="13"/>
      <c r="F7" s="13"/>
      <c r="G7" s="13"/>
      <c r="H7" s="13"/>
      <c r="I7" s="13"/>
      <c r="J7" s="754"/>
      <c r="K7" s="88"/>
      <c r="L7" s="754"/>
      <c r="M7" s="88"/>
      <c r="N7" s="88"/>
      <c r="O7" s="89"/>
      <c r="P7" s="639"/>
      <c r="Q7" s="73"/>
      <c r="R7" s="73"/>
      <c r="S7" s="73"/>
      <c r="T7" s="73"/>
      <c r="U7" s="73"/>
      <c r="V7" s="85"/>
    </row>
    <row r="8" spans="1:35" ht="15.75" thickTop="1" x14ac:dyDescent="0.25">
      <c r="A8" s="12" t="s">
        <v>56</v>
      </c>
      <c r="B8" s="84"/>
      <c r="C8" s="8" t="s">
        <v>7</v>
      </c>
      <c r="D8" s="634"/>
      <c r="E8" s="635"/>
      <c r="F8" s="635"/>
      <c r="G8" s="635"/>
      <c r="H8" s="635"/>
      <c r="I8" s="635"/>
      <c r="J8" s="638"/>
      <c r="K8" s="635"/>
      <c r="L8" s="638"/>
      <c r="M8" s="635"/>
      <c r="N8" s="635"/>
      <c r="O8" s="635"/>
      <c r="P8" s="639"/>
      <c r="Q8" s="73"/>
      <c r="R8" s="73"/>
      <c r="S8" s="73"/>
      <c r="T8" s="73"/>
      <c r="U8" s="73"/>
      <c r="V8" s="85"/>
    </row>
    <row r="9" spans="1:35" s="26" customFormat="1" x14ac:dyDescent="0.25">
      <c r="A9" s="12" t="s">
        <v>10</v>
      </c>
      <c r="B9" s="84"/>
      <c r="C9" s="8" t="s">
        <v>7</v>
      </c>
      <c r="D9" s="637"/>
      <c r="E9" s="638"/>
      <c r="F9" s="638"/>
      <c r="G9" s="638"/>
      <c r="H9" s="638"/>
      <c r="I9" s="638"/>
      <c r="J9" s="638"/>
      <c r="K9" s="638"/>
      <c r="L9" s="638"/>
      <c r="M9" s="638"/>
      <c r="N9" s="638"/>
      <c r="O9" s="638"/>
      <c r="P9" s="639"/>
      <c r="Q9" s="73"/>
      <c r="R9" s="73"/>
      <c r="S9" s="73"/>
      <c r="T9" s="73"/>
      <c r="U9" s="73"/>
      <c r="V9" s="85"/>
      <c r="W9"/>
      <c r="X9"/>
      <c r="Y9"/>
      <c r="Z9"/>
      <c r="AA9"/>
      <c r="AB9"/>
      <c r="AC9"/>
      <c r="AD9"/>
      <c r="AE9"/>
      <c r="AF9"/>
      <c r="AG9"/>
      <c r="AH9"/>
      <c r="AI9"/>
    </row>
    <row r="10" spans="1:35" ht="15.75" thickBot="1" x14ac:dyDescent="0.3">
      <c r="A10" s="10" t="s">
        <v>11</v>
      </c>
      <c r="B10" s="90"/>
      <c r="C10" s="8" t="s">
        <v>7</v>
      </c>
      <c r="D10" s="644"/>
      <c r="E10" s="645"/>
      <c r="F10" s="645"/>
      <c r="G10" s="645"/>
      <c r="H10" s="645"/>
      <c r="I10" s="645"/>
      <c r="J10" s="645"/>
      <c r="K10" s="645"/>
      <c r="L10" s="645"/>
      <c r="M10" s="645"/>
      <c r="N10" s="645"/>
      <c r="O10" s="645"/>
      <c r="P10" s="646"/>
      <c r="Q10" s="73"/>
      <c r="R10" s="73"/>
      <c r="S10" s="73"/>
      <c r="T10" s="73"/>
      <c r="U10" s="73"/>
      <c r="V10" s="85"/>
    </row>
    <row r="11" spans="1:35" ht="15.75" thickTop="1" x14ac:dyDescent="0.25">
      <c r="C11" s="14"/>
      <c r="D11" s="91">
        <v>-5.3114800000000004E-2</v>
      </c>
      <c r="E11" s="91">
        <v>-5.3114800000000004E-2</v>
      </c>
      <c r="F11" s="91">
        <v>-5.3114800000000004E-2</v>
      </c>
      <c r="G11" s="91">
        <v>-5.3114800000000004E-2</v>
      </c>
      <c r="H11" s="91">
        <v>-5.3114800000000004E-2</v>
      </c>
      <c r="I11" s="91">
        <v>-5.3114800000000004E-2</v>
      </c>
      <c r="J11" s="91">
        <v>-5.3114800000000004E-2</v>
      </c>
      <c r="K11" s="91">
        <v>-5.3114800000000004E-2</v>
      </c>
      <c r="L11" s="91">
        <v>-5.3114800000000004E-2</v>
      </c>
      <c r="M11" s="91">
        <v>-5.3114800000000004E-2</v>
      </c>
      <c r="N11" s="91">
        <v>-5.3114800000000004E-2</v>
      </c>
      <c r="O11" s="91">
        <v>-5.3114800000000004E-2</v>
      </c>
      <c r="P11" s="92">
        <v>0</v>
      </c>
    </row>
    <row r="12" spans="1:35" x14ac:dyDescent="0.25">
      <c r="A12" s="93" t="s">
        <v>18</v>
      </c>
      <c r="B12" s="94"/>
      <c r="C12" s="95"/>
      <c r="D12" s="95"/>
      <c r="E12" s="95"/>
      <c r="F12" s="95"/>
      <c r="G12" s="95"/>
      <c r="H12" s="95"/>
      <c r="I12" s="95"/>
      <c r="J12" s="95"/>
      <c r="K12" s="96"/>
      <c r="L12" s="96"/>
      <c r="M12" s="96"/>
      <c r="N12" s="96"/>
      <c r="O12" s="96"/>
      <c r="P12" s="97"/>
    </row>
    <row r="13" spans="1:35" ht="15.75" thickBot="1" x14ac:dyDescent="0.3">
      <c r="A13" s="43" t="s">
        <v>19</v>
      </c>
      <c r="B13" s="98"/>
      <c r="C13" s="2"/>
      <c r="D13" s="44"/>
      <c r="E13" s="44"/>
      <c r="F13" s="44"/>
      <c r="G13" s="44"/>
      <c r="H13" s="44"/>
      <c r="I13" s="44"/>
      <c r="J13" s="44"/>
      <c r="K13" s="44"/>
      <c r="L13" s="44"/>
      <c r="M13" s="44"/>
      <c r="N13" s="44"/>
      <c r="O13" s="44"/>
      <c r="P13" s="46"/>
      <c r="V13" s="99" t="s">
        <v>57</v>
      </c>
      <c r="W13" s="99"/>
      <c r="X13" s="99"/>
      <c r="Y13" s="99"/>
      <c r="Z13" s="99"/>
    </row>
    <row r="14" spans="1:35" ht="15.75" thickTop="1" x14ac:dyDescent="0.25">
      <c r="A14" s="12" t="s">
        <v>6</v>
      </c>
      <c r="B14" s="84"/>
      <c r="C14" s="8" t="s">
        <v>7</v>
      </c>
      <c r="D14" s="647"/>
      <c r="E14" s="648"/>
      <c r="F14" s="648"/>
      <c r="G14" s="648"/>
      <c r="H14" s="648"/>
      <c r="I14" s="648"/>
      <c r="J14" s="648"/>
      <c r="K14" s="648"/>
      <c r="L14" s="648"/>
      <c r="M14" s="648"/>
      <c r="N14" s="648"/>
      <c r="O14" s="648"/>
      <c r="P14" s="636"/>
      <c r="Q14" s="305"/>
      <c r="R14" s="310" t="s">
        <v>292</v>
      </c>
      <c r="S14" s="311"/>
      <c r="T14" s="311"/>
      <c r="U14" s="312"/>
    </row>
    <row r="15" spans="1:35" outlineLevel="1" x14ac:dyDescent="0.25">
      <c r="A15" s="12" t="s">
        <v>20</v>
      </c>
      <c r="B15" s="84"/>
      <c r="C15" s="8" t="s">
        <v>7</v>
      </c>
      <c r="D15" s="637"/>
      <c r="E15" s="638"/>
      <c r="F15" s="638"/>
      <c r="G15" s="638"/>
      <c r="H15" s="638"/>
      <c r="I15" s="638"/>
      <c r="J15" s="638"/>
      <c r="K15" s="638"/>
      <c r="L15" s="638"/>
      <c r="M15" s="638"/>
      <c r="N15" s="638"/>
      <c r="O15" s="638"/>
      <c r="P15" s="639"/>
      <c r="Q15" s="305"/>
      <c r="R15" s="313" t="s">
        <v>291</v>
      </c>
      <c r="S15" s="314"/>
      <c r="T15" s="314"/>
      <c r="U15" s="315"/>
    </row>
    <row r="16" spans="1:35" ht="15.75" thickBot="1" x14ac:dyDescent="0.3">
      <c r="A16" t="s">
        <v>58</v>
      </c>
      <c r="B16" s="84"/>
      <c r="C16" s="8" t="s">
        <v>7</v>
      </c>
      <c r="D16" s="637"/>
      <c r="E16" s="638"/>
      <c r="F16" s="638"/>
      <c r="G16" s="638"/>
      <c r="H16" s="638"/>
      <c r="I16" s="638"/>
      <c r="J16" s="638"/>
      <c r="K16" s="638"/>
      <c r="L16" s="638"/>
      <c r="M16" s="638"/>
      <c r="N16" s="638"/>
      <c r="O16" s="638"/>
      <c r="P16" s="639"/>
      <c r="Q16" s="297"/>
      <c r="R16" s="316"/>
      <c r="S16" s="335" t="s">
        <v>288</v>
      </c>
      <c r="T16" s="335" t="s">
        <v>289</v>
      </c>
      <c r="U16" s="336" t="s">
        <v>46</v>
      </c>
      <c r="V16" s="100" t="s">
        <v>59</v>
      </c>
      <c r="W16" s="101" t="s">
        <v>60</v>
      </c>
      <c r="X16" s="102" t="s">
        <v>61</v>
      </c>
      <c r="Y16" s="103" t="s">
        <v>62</v>
      </c>
      <c r="Z16" s="104" t="s">
        <v>63</v>
      </c>
    </row>
    <row r="17" spans="1:26" ht="16.5" thickTop="1" thickBot="1" x14ac:dyDescent="0.3">
      <c r="A17" t="s">
        <v>23</v>
      </c>
      <c r="B17" s="84"/>
      <c r="C17" s="8" t="s">
        <v>7</v>
      </c>
      <c r="D17" s="644"/>
      <c r="E17" s="645"/>
      <c r="F17" s="645"/>
      <c r="G17" s="645"/>
      <c r="H17" s="645"/>
      <c r="I17" s="645"/>
      <c r="J17" s="645"/>
      <c r="K17" s="645"/>
      <c r="L17" s="645"/>
      <c r="M17" s="645"/>
      <c r="N17" s="645"/>
      <c r="O17" s="645"/>
      <c r="P17" s="654"/>
      <c r="Q17" s="298"/>
      <c r="R17" s="317" t="s">
        <v>295</v>
      </c>
      <c r="S17" s="783"/>
      <c r="T17" s="784"/>
      <c r="U17" s="785"/>
      <c r="V17" s="13">
        <v>17</v>
      </c>
      <c r="W17" s="795"/>
      <c r="X17" s="648"/>
      <c r="Y17" s="796"/>
      <c r="Z17" s="797"/>
    </row>
    <row r="18" spans="1:26" ht="16.5" thickTop="1" thickBot="1" x14ac:dyDescent="0.3">
      <c r="A18" s="12"/>
      <c r="B18" s="84"/>
      <c r="C18" s="2"/>
      <c r="D18" s="105"/>
      <c r="E18" s="68"/>
      <c r="F18" s="68"/>
      <c r="G18" s="68"/>
      <c r="H18" s="68"/>
      <c r="I18" s="68"/>
      <c r="J18" s="68"/>
      <c r="K18" s="68"/>
      <c r="L18" s="68"/>
      <c r="M18" s="68"/>
      <c r="N18" s="68"/>
      <c r="O18" s="68"/>
      <c r="P18" s="68"/>
      <c r="Q18" s="299"/>
      <c r="R18" s="318" t="s">
        <v>298</v>
      </c>
      <c r="S18" s="786"/>
      <c r="T18" s="787"/>
      <c r="U18" s="788"/>
      <c r="V18" s="13">
        <v>18</v>
      </c>
      <c r="W18" s="798"/>
      <c r="X18" s="656"/>
      <c r="Y18" s="799"/>
      <c r="Z18" s="800"/>
    </row>
    <row r="19" spans="1:26" ht="16.5" thickTop="1" thickBot="1" x14ac:dyDescent="0.3">
      <c r="A19" s="12" t="s">
        <v>64</v>
      </c>
      <c r="B19" s="84"/>
      <c r="C19" s="8" t="s">
        <v>7</v>
      </c>
      <c r="D19" s="647"/>
      <c r="E19" s="648"/>
      <c r="F19" s="648"/>
      <c r="G19" s="648"/>
      <c r="H19" s="635"/>
      <c r="I19" s="635"/>
      <c r="J19" s="635"/>
      <c r="K19" s="635"/>
      <c r="L19" s="635"/>
      <c r="M19" s="635"/>
      <c r="N19" s="635"/>
      <c r="O19" s="635"/>
      <c r="P19" s="636"/>
      <c r="Q19" s="305"/>
      <c r="R19" s="313"/>
      <c r="S19" s="319"/>
      <c r="T19" s="319"/>
      <c r="U19" s="320"/>
      <c r="V19" s="13">
        <v>19</v>
      </c>
      <c r="W19" s="801"/>
      <c r="X19" s="656"/>
      <c r="Y19" s="799"/>
      <c r="Z19" s="800"/>
    </row>
    <row r="20" spans="1:26" ht="16.5" thickTop="1" thickBot="1" x14ac:dyDescent="0.3">
      <c r="A20" s="12" t="s">
        <v>65</v>
      </c>
      <c r="B20" s="106"/>
      <c r="C20" s="8" t="s">
        <v>7</v>
      </c>
      <c r="D20" s="644"/>
      <c r="E20" s="645"/>
      <c r="F20" s="645"/>
      <c r="G20" s="645"/>
      <c r="H20" s="645"/>
      <c r="I20" s="645"/>
      <c r="J20" s="645"/>
      <c r="K20" s="645"/>
      <c r="L20" s="645"/>
      <c r="M20" s="645"/>
      <c r="N20" s="645"/>
      <c r="O20" s="645"/>
      <c r="P20" s="654"/>
      <c r="Q20" s="305"/>
      <c r="R20" s="313"/>
      <c r="S20" s="319"/>
      <c r="T20" s="319"/>
      <c r="U20" s="320"/>
      <c r="V20" s="13">
        <v>20</v>
      </c>
      <c r="W20" t="s">
        <v>66</v>
      </c>
      <c r="X20" s="659"/>
      <c r="Y20" s="802"/>
      <c r="Z20" s="803"/>
    </row>
    <row r="21" spans="1:26" ht="16.5" thickTop="1" thickBot="1" x14ac:dyDescent="0.3">
      <c r="A21" s="7" t="s">
        <v>67</v>
      </c>
      <c r="B21" s="106"/>
      <c r="C21" s="2"/>
      <c r="D21" s="68"/>
      <c r="E21" s="68"/>
      <c r="F21" s="68"/>
      <c r="G21" s="68"/>
      <c r="H21" s="68"/>
      <c r="I21" s="68"/>
      <c r="J21" s="68"/>
      <c r="K21" s="68"/>
      <c r="L21" s="68"/>
      <c r="M21" s="68"/>
      <c r="N21" s="68"/>
      <c r="O21" s="68"/>
      <c r="P21" s="68"/>
      <c r="Q21" s="305"/>
      <c r="R21" s="313"/>
      <c r="S21" s="319"/>
      <c r="T21" s="319"/>
      <c r="U21" s="320"/>
      <c r="V21" s="13">
        <v>21</v>
      </c>
      <c r="X21" s="76"/>
      <c r="Y21" s="76"/>
      <c r="Z21" s="76"/>
    </row>
    <row r="22" spans="1:26" ht="15.75" thickTop="1" x14ac:dyDescent="0.25">
      <c r="A22" s="7" t="s">
        <v>68</v>
      </c>
      <c r="B22"/>
      <c r="C22" s="2" t="s">
        <v>30</v>
      </c>
      <c r="D22" s="663"/>
      <c r="E22" s="664"/>
      <c r="F22" s="664"/>
      <c r="G22" s="664"/>
      <c r="H22" s="665"/>
      <c r="I22" s="665"/>
      <c r="J22" s="664"/>
      <c r="K22" s="665"/>
      <c r="L22" s="777"/>
      <c r="M22" s="664"/>
      <c r="N22" s="664"/>
      <c r="O22" s="715"/>
      <c r="P22" s="107"/>
      <c r="Q22" s="305"/>
      <c r="R22" s="313"/>
      <c r="S22" s="319"/>
      <c r="T22" s="319"/>
      <c r="U22" s="320"/>
      <c r="V22" s="13">
        <v>22</v>
      </c>
      <c r="W22" s="795"/>
      <c r="X22" s="648"/>
      <c r="Y22" s="796"/>
      <c r="Z22" s="797"/>
    </row>
    <row r="23" spans="1:26" ht="15.75" thickBot="1" x14ac:dyDescent="0.3">
      <c r="A23" s="108" t="s">
        <v>69</v>
      </c>
      <c r="B23" s="109"/>
      <c r="C23" s="2" t="s">
        <v>30</v>
      </c>
      <c r="D23" s="679"/>
      <c r="E23" s="680"/>
      <c r="F23" s="680"/>
      <c r="G23" s="680"/>
      <c r="H23" s="680"/>
      <c r="I23" s="680"/>
      <c r="J23" s="680"/>
      <c r="K23" s="680"/>
      <c r="L23" s="680"/>
      <c r="M23" s="680"/>
      <c r="N23" s="680"/>
      <c r="O23" s="778"/>
      <c r="P23" s="110"/>
      <c r="Q23" s="305"/>
      <c r="R23" s="313"/>
      <c r="S23" s="319"/>
      <c r="T23" s="319"/>
      <c r="U23" s="320"/>
      <c r="V23" s="13">
        <v>23</v>
      </c>
      <c r="W23" s="798"/>
      <c r="X23" s="656"/>
      <c r="Y23" s="799"/>
      <c r="Z23" s="800"/>
    </row>
    <row r="24" spans="1:26" ht="16.5" thickTop="1" thickBot="1" x14ac:dyDescent="0.3">
      <c r="A24" s="7" t="s">
        <v>70</v>
      </c>
      <c r="B24"/>
      <c r="C24" s="2" t="s">
        <v>34</v>
      </c>
      <c r="D24" s="755"/>
      <c r="E24" s="756"/>
      <c r="F24" s="756"/>
      <c r="G24" s="756"/>
      <c r="H24" s="756"/>
      <c r="I24" s="756"/>
      <c r="J24" s="756"/>
      <c r="K24" s="756"/>
      <c r="L24" s="756"/>
      <c r="M24" s="756"/>
      <c r="N24" s="756"/>
      <c r="O24" s="756"/>
      <c r="P24" s="779"/>
      <c r="Q24" s="305"/>
      <c r="R24" s="313"/>
      <c r="S24" s="319"/>
      <c r="T24" s="319"/>
      <c r="U24" s="320"/>
      <c r="V24" s="13">
        <v>24</v>
      </c>
      <c r="W24" s="801"/>
      <c r="X24" s="656"/>
      <c r="Y24" s="799"/>
      <c r="Z24" s="800"/>
    </row>
    <row r="25" spans="1:26" ht="16.5" thickTop="1" thickBot="1" x14ac:dyDescent="0.3">
      <c r="A25" s="7" t="s">
        <v>71</v>
      </c>
      <c r="B25"/>
      <c r="C25" s="2" t="s">
        <v>34</v>
      </c>
      <c r="D25" s="757"/>
      <c r="E25" s="758"/>
      <c r="F25" s="758"/>
      <c r="G25" s="758"/>
      <c r="H25" s="758"/>
      <c r="I25" s="758"/>
      <c r="J25" s="758"/>
      <c r="K25" s="758"/>
      <c r="L25" s="758"/>
      <c r="M25" s="758"/>
      <c r="N25" s="758"/>
      <c r="O25" s="758"/>
      <c r="P25" s="780"/>
      <c r="Q25" s="297"/>
      <c r="R25" s="316"/>
      <c r="S25" s="335" t="s">
        <v>288</v>
      </c>
      <c r="T25" s="335" t="s">
        <v>289</v>
      </c>
      <c r="U25" s="336" t="s">
        <v>46</v>
      </c>
      <c r="V25" s="13">
        <v>25</v>
      </c>
      <c r="W25" t="s">
        <v>72</v>
      </c>
      <c r="X25" s="659"/>
      <c r="Y25" s="802"/>
      <c r="Z25" s="803"/>
    </row>
    <row r="26" spans="1:26" ht="16.5" thickTop="1" thickBot="1" x14ac:dyDescent="0.3">
      <c r="A26" s="7" t="s">
        <v>73</v>
      </c>
      <c r="B26"/>
      <c r="C26" s="2" t="s">
        <v>34</v>
      </c>
      <c r="D26" s="111">
        <v>0</v>
      </c>
      <c r="E26" s="111">
        <v>0</v>
      </c>
      <c r="F26" s="111">
        <v>0</v>
      </c>
      <c r="G26" s="111">
        <v>0</v>
      </c>
      <c r="H26" s="111">
        <v>0</v>
      </c>
      <c r="I26" s="111">
        <v>0</v>
      </c>
      <c r="J26" s="111">
        <v>0</v>
      </c>
      <c r="K26" s="111">
        <v>8222819.0906497343</v>
      </c>
      <c r="L26" s="111">
        <v>11242358.662384324</v>
      </c>
      <c r="M26" s="111">
        <v>17680836.215341885</v>
      </c>
      <c r="N26" s="111">
        <v>26662055.755383041</v>
      </c>
      <c r="O26" s="111">
        <v>36078268.210054681</v>
      </c>
      <c r="P26" s="111">
        <v>99886337.933813661</v>
      </c>
      <c r="Q26" s="307"/>
      <c r="R26" s="321" t="s">
        <v>73</v>
      </c>
      <c r="S26" s="309">
        <v>-99886337.933813676</v>
      </c>
      <c r="T26" s="309">
        <v>-19287396.017166253</v>
      </c>
      <c r="U26" s="322">
        <v>-80598941.916647434</v>
      </c>
      <c r="V26" s="13">
        <v>26</v>
      </c>
      <c r="X26" s="76"/>
      <c r="Y26" s="76"/>
      <c r="Z26" s="76"/>
    </row>
    <row r="27" spans="1:26" ht="16.5" thickTop="1" thickBot="1" x14ac:dyDescent="0.3">
      <c r="A27" s="7" t="s">
        <v>74</v>
      </c>
      <c r="B27"/>
      <c r="C27" s="2" t="s">
        <v>34</v>
      </c>
      <c r="D27" s="112">
        <v>0</v>
      </c>
      <c r="E27" s="112">
        <v>0</v>
      </c>
      <c r="F27" s="112">
        <v>0</v>
      </c>
      <c r="G27" s="112">
        <v>0</v>
      </c>
      <c r="H27" s="112">
        <v>0</v>
      </c>
      <c r="I27" s="112">
        <v>0</v>
      </c>
      <c r="J27" s="112">
        <v>0</v>
      </c>
      <c r="K27" s="112">
        <v>8222819.0906497343</v>
      </c>
      <c r="L27" s="112">
        <v>11242358.662384324</v>
      </c>
      <c r="M27" s="112">
        <v>17680836.215341885</v>
      </c>
      <c r="N27" s="112">
        <v>26662055.755383041</v>
      </c>
      <c r="O27" s="112">
        <v>36078268.210054681</v>
      </c>
      <c r="P27" s="112">
        <v>99886337.933813661</v>
      </c>
      <c r="Q27" s="301"/>
      <c r="R27" s="321"/>
      <c r="S27" s="309"/>
      <c r="T27" s="323">
        <v>0.19309343415859731</v>
      </c>
      <c r="U27" s="324">
        <v>0.80690656584140275</v>
      </c>
      <c r="V27" s="13">
        <v>27</v>
      </c>
      <c r="W27" t="s">
        <v>75</v>
      </c>
      <c r="X27" s="804"/>
      <c r="Y27" s="805"/>
      <c r="Z27" s="113">
        <v>240560343.81758898</v>
      </c>
    </row>
    <row r="28" spans="1:26" ht="15.75" thickTop="1" x14ac:dyDescent="0.25">
      <c r="B28"/>
      <c r="C28" s="114"/>
      <c r="D28" s="115" t="s">
        <v>44</v>
      </c>
      <c r="E28" s="115" t="s">
        <v>44</v>
      </c>
      <c r="F28" s="115" t="s">
        <v>44</v>
      </c>
      <c r="G28" s="115" t="s">
        <v>44</v>
      </c>
      <c r="H28" s="115" t="s">
        <v>44</v>
      </c>
      <c r="I28" s="115" t="s">
        <v>44</v>
      </c>
      <c r="J28" s="115" t="s">
        <v>44</v>
      </c>
      <c r="K28" s="38"/>
      <c r="L28" s="38"/>
      <c r="M28" s="38"/>
      <c r="N28" s="38"/>
      <c r="O28" s="38"/>
      <c r="P28" s="116"/>
      <c r="Q28" s="301"/>
      <c r="R28" s="321"/>
      <c r="S28" s="309"/>
      <c r="T28" s="309"/>
      <c r="U28" s="322"/>
      <c r="V28" s="13">
        <v>28</v>
      </c>
      <c r="X28" s="72">
        <v>0</v>
      </c>
      <c r="Y28" s="117" t="s">
        <v>76</v>
      </c>
      <c r="Z28" s="72">
        <v>0</v>
      </c>
    </row>
    <row r="29" spans="1:26" ht="15.75" thickBot="1" x14ac:dyDescent="0.3">
      <c r="A29" s="12"/>
      <c r="B29" s="118"/>
      <c r="D29" s="26"/>
      <c r="E29" s="26"/>
      <c r="F29" s="26"/>
      <c r="G29" s="26"/>
      <c r="H29" s="105"/>
      <c r="I29" s="105"/>
      <c r="J29" s="105"/>
      <c r="K29" s="26"/>
      <c r="L29" s="26"/>
      <c r="M29" s="26"/>
      <c r="N29" s="26"/>
      <c r="O29" s="26"/>
      <c r="P29" s="26"/>
      <c r="Q29" s="301"/>
      <c r="R29" s="321"/>
      <c r="S29" s="309"/>
      <c r="T29" s="309"/>
      <c r="U29" s="322"/>
      <c r="V29" s="13">
        <v>29</v>
      </c>
    </row>
    <row r="30" spans="1:26" ht="16.5" thickTop="1" thickBot="1" x14ac:dyDescent="0.3">
      <c r="A30" s="43" t="s">
        <v>38</v>
      </c>
      <c r="B30" s="98"/>
      <c r="D30" s="45"/>
      <c r="E30" s="44"/>
      <c r="F30" s="44"/>
      <c r="G30" s="44"/>
      <c r="H30" s="44"/>
      <c r="I30" s="44"/>
      <c r="J30" s="44"/>
      <c r="K30" s="44"/>
      <c r="L30" s="44"/>
      <c r="M30" s="44"/>
      <c r="N30" s="44"/>
      <c r="O30" s="44"/>
      <c r="P30" s="46"/>
      <c r="Q30" s="297"/>
      <c r="R30" s="316"/>
      <c r="S30" s="335" t="s">
        <v>288</v>
      </c>
      <c r="T30" s="335" t="s">
        <v>289</v>
      </c>
      <c r="U30" s="336" t="s">
        <v>46</v>
      </c>
      <c r="V30" s="13">
        <v>30</v>
      </c>
      <c r="W30" t="s">
        <v>77</v>
      </c>
      <c r="X30" s="647"/>
      <c r="Y30" s="796"/>
      <c r="Z30" s="797"/>
    </row>
    <row r="31" spans="1:26" ht="16.5" thickTop="1" thickBot="1" x14ac:dyDescent="0.3">
      <c r="A31" s="7" t="s">
        <v>78</v>
      </c>
      <c r="B31" s="119"/>
      <c r="C31" s="8" t="s">
        <v>7</v>
      </c>
      <c r="D31" s="647"/>
      <c r="E31" s="648"/>
      <c r="F31" s="648"/>
      <c r="G31" s="648"/>
      <c r="H31" s="648"/>
      <c r="I31" s="648"/>
      <c r="J31" s="648"/>
      <c r="K31" s="648"/>
      <c r="L31" s="648"/>
      <c r="M31" s="648"/>
      <c r="N31" s="648"/>
      <c r="O31" s="648"/>
      <c r="P31" s="782"/>
      <c r="Q31" s="302"/>
      <c r="R31" s="325" t="s">
        <v>297</v>
      </c>
      <c r="S31" s="789"/>
      <c r="T31" s="790"/>
      <c r="U31" s="791"/>
      <c r="V31" s="13">
        <v>31</v>
      </c>
      <c r="W31" t="s">
        <v>79</v>
      </c>
      <c r="X31" s="655"/>
      <c r="Y31" s="807"/>
      <c r="Z31" s="808"/>
    </row>
    <row r="32" spans="1:26" ht="16.5" thickTop="1" thickBot="1" x14ac:dyDescent="0.3">
      <c r="A32" s="7" t="s">
        <v>40</v>
      </c>
      <c r="B32" s="119"/>
      <c r="C32" s="2" t="s">
        <v>30</v>
      </c>
      <c r="D32" s="679"/>
      <c r="E32" s="680"/>
      <c r="F32" s="680"/>
      <c r="G32" s="680"/>
      <c r="H32" s="680"/>
      <c r="I32" s="680"/>
      <c r="J32" s="680"/>
      <c r="K32" s="680"/>
      <c r="L32" s="680"/>
      <c r="M32" s="680"/>
      <c r="N32" s="680"/>
      <c r="O32" s="778"/>
      <c r="P32" s="120"/>
      <c r="Q32" s="303"/>
      <c r="R32" s="318" t="s">
        <v>296</v>
      </c>
      <c r="S32" s="792"/>
      <c r="T32" s="793"/>
      <c r="U32" s="794"/>
      <c r="V32" s="13">
        <v>32</v>
      </c>
      <c r="W32" t="s">
        <v>80</v>
      </c>
      <c r="X32" s="806"/>
      <c r="Z32" s="113">
        <v>240560343.81758896</v>
      </c>
    </row>
    <row r="33" spans="1:34" ht="16.5" thickTop="1" thickBot="1" x14ac:dyDescent="0.3">
      <c r="A33" s="7" t="s">
        <v>81</v>
      </c>
      <c r="B33"/>
      <c r="C33" s="2" t="s">
        <v>34</v>
      </c>
      <c r="D33" s="676"/>
      <c r="E33" s="677"/>
      <c r="F33" s="677"/>
      <c r="G33" s="677"/>
      <c r="H33" s="677"/>
      <c r="I33" s="677"/>
      <c r="J33" s="677"/>
      <c r="K33" s="677"/>
      <c r="L33" s="677"/>
      <c r="M33" s="677"/>
      <c r="N33" s="677"/>
      <c r="O33" s="677"/>
      <c r="P33" s="781"/>
      <c r="Q33" s="304"/>
      <c r="R33" s="326" t="s">
        <v>299</v>
      </c>
      <c r="S33" s="327">
        <v>-85336859.730070889</v>
      </c>
      <c r="T33" s="327">
        <v>-34134743.892028354</v>
      </c>
      <c r="U33" s="328">
        <v>-51202115.838042542</v>
      </c>
      <c r="V33" s="13">
        <v>33</v>
      </c>
    </row>
    <row r="34" spans="1:34" ht="16.5" thickTop="1" thickBot="1" x14ac:dyDescent="0.3">
      <c r="A34" s="7" t="s">
        <v>82</v>
      </c>
      <c r="B34" s="106"/>
      <c r="C34" s="2" t="s">
        <v>34</v>
      </c>
      <c r="D34" s="112">
        <v>0</v>
      </c>
      <c r="E34" s="112">
        <v>0</v>
      </c>
      <c r="F34" s="112">
        <v>0</v>
      </c>
      <c r="G34" s="112">
        <v>0</v>
      </c>
      <c r="H34" s="112">
        <v>0</v>
      </c>
      <c r="I34" s="112">
        <v>0</v>
      </c>
      <c r="J34" s="112">
        <v>0</v>
      </c>
      <c r="K34" s="112">
        <v>0</v>
      </c>
      <c r="L34" s="112">
        <v>0</v>
      </c>
      <c r="M34" s="112">
        <v>0</v>
      </c>
      <c r="N34" s="112">
        <v>0</v>
      </c>
      <c r="O34" s="112">
        <v>-201224315.24350721</v>
      </c>
      <c r="P34" s="121">
        <v>-201224315.24350721</v>
      </c>
      <c r="Q34" s="304"/>
      <c r="R34" s="326" t="s">
        <v>230</v>
      </c>
      <c r="S34" s="327">
        <v>-1493395.0452762407</v>
      </c>
      <c r="T34" s="327">
        <v>-597358.01811049622</v>
      </c>
      <c r="U34" s="328">
        <v>-896037.02716574457</v>
      </c>
      <c r="V34" s="13">
        <v>34</v>
      </c>
    </row>
    <row r="35" spans="1:34" ht="15.75" thickTop="1" x14ac:dyDescent="0.25">
      <c r="A35" s="59" t="s">
        <v>83</v>
      </c>
      <c r="B35" s="118"/>
      <c r="D35" s="59"/>
      <c r="E35" s="59"/>
      <c r="F35" s="59"/>
      <c r="G35" s="59"/>
      <c r="H35" s="59"/>
      <c r="I35" s="59"/>
      <c r="J35" s="59"/>
      <c r="K35" s="59"/>
      <c r="L35" s="59"/>
      <c r="M35" s="59"/>
      <c r="P35" s="122">
        <v>0.41666666666666669</v>
      </c>
      <c r="Q35" s="305"/>
      <c r="R35" s="313"/>
      <c r="S35" s="319"/>
      <c r="T35" s="323">
        <v>0.39999999999999997</v>
      </c>
      <c r="U35" s="324">
        <v>0.60000000000000009</v>
      </c>
      <c r="V35" s="13">
        <v>35</v>
      </c>
    </row>
    <row r="36" spans="1:34" ht="15.75" thickBot="1" x14ac:dyDescent="0.3">
      <c r="A36" s="7" t="s">
        <v>84</v>
      </c>
      <c r="B36" s="106"/>
      <c r="C36" s="2" t="s">
        <v>34</v>
      </c>
      <c r="P36" s="123">
        <v>-83843464.684794679</v>
      </c>
      <c r="Q36" s="304"/>
      <c r="R36" s="326" t="s">
        <v>300</v>
      </c>
      <c r="S36" s="327">
        <v>-83843464.684794649</v>
      </c>
      <c r="T36" s="327">
        <v>-33537385.873917859</v>
      </c>
      <c r="U36" s="328">
        <v>-50306078.810876794</v>
      </c>
      <c r="V36" s="13">
        <v>36</v>
      </c>
      <c r="W36" t="s">
        <v>85</v>
      </c>
    </row>
    <row r="37" spans="1:34" s="26" customFormat="1" ht="16.5" thickTop="1" thickBot="1" x14ac:dyDescent="0.3">
      <c r="Q37" s="304"/>
      <c r="R37" s="326" t="s">
        <v>301</v>
      </c>
      <c r="S37" s="327">
        <v>-16042873.249019027</v>
      </c>
      <c r="T37" s="327">
        <v>14249989.856751606</v>
      </c>
      <c r="U37" s="328">
        <v>-30292863.10577064</v>
      </c>
      <c r="V37" s="13">
        <v>37</v>
      </c>
      <c r="W37" t="s">
        <v>86</v>
      </c>
      <c r="X37"/>
      <c r="Y37"/>
      <c r="Z37"/>
      <c r="AA37"/>
      <c r="AB37"/>
      <c r="AC37"/>
      <c r="AD37"/>
      <c r="AE37"/>
      <c r="AF37"/>
      <c r="AG37"/>
      <c r="AH37"/>
    </row>
    <row r="38" spans="1:34" ht="16.5" thickTop="1" thickBot="1" x14ac:dyDescent="0.3">
      <c r="A38" s="869"/>
      <c r="B38" s="870"/>
      <c r="C38" s="870"/>
      <c r="D38" s="870"/>
      <c r="E38" s="870"/>
      <c r="F38" s="870"/>
      <c r="G38" s="870"/>
      <c r="H38" s="870"/>
      <c r="I38" s="870"/>
      <c r="J38" s="870"/>
      <c r="K38" s="870"/>
      <c r="L38" s="870"/>
      <c r="M38" s="870"/>
      <c r="N38" s="870"/>
      <c r="O38" s="870"/>
      <c r="P38" s="871"/>
      <c r="Q38" s="305"/>
      <c r="R38" s="338" t="s">
        <v>293</v>
      </c>
      <c r="S38" s="319">
        <v>0.95344399999999996</v>
      </c>
      <c r="T38" s="319">
        <v>0.95344399999999996</v>
      </c>
      <c r="U38" s="320">
        <v>0.95344399999999996</v>
      </c>
      <c r="V38" s="13">
        <v>38</v>
      </c>
      <c r="W38" t="s">
        <v>87</v>
      </c>
    </row>
    <row r="39" spans="1:34" ht="15.75" thickTop="1" x14ac:dyDescent="0.25">
      <c r="A39" s="124" t="s">
        <v>88</v>
      </c>
      <c r="B39" s="106"/>
      <c r="C39" s="36"/>
      <c r="H39" s="68"/>
      <c r="I39" s="68"/>
      <c r="J39" s="68"/>
      <c r="K39" s="68"/>
      <c r="L39" s="68"/>
      <c r="P39" s="300"/>
      <c r="Q39" s="308"/>
      <c r="R39" s="339" t="s">
        <v>294</v>
      </c>
      <c r="S39" s="333">
        <v>16826235.467441227</v>
      </c>
      <c r="T39" s="333">
        <v>-14945806.839994386</v>
      </c>
      <c r="U39" s="334">
        <v>31772042.307435613</v>
      </c>
      <c r="V39" s="13">
        <v>39</v>
      </c>
      <c r="W39" t="s">
        <v>89</v>
      </c>
    </row>
    <row r="40" spans="1:34" ht="15.75" thickBot="1" x14ac:dyDescent="0.3">
      <c r="A40" s="124" t="s">
        <v>90</v>
      </c>
      <c r="B40" s="106"/>
      <c r="C40" s="36"/>
      <c r="H40" s="68"/>
      <c r="I40" s="68"/>
      <c r="J40" s="68"/>
      <c r="K40" s="68"/>
      <c r="L40" s="68"/>
      <c r="Q40" s="337"/>
      <c r="R40" s="331" t="s">
        <v>290</v>
      </c>
      <c r="S40" s="332">
        <v>-0.36137010529637337</v>
      </c>
      <c r="T40" s="329"/>
      <c r="U40" s="330"/>
      <c r="V40" s="13">
        <v>40</v>
      </c>
      <c r="W40" t="s">
        <v>91</v>
      </c>
    </row>
    <row r="41" spans="1:34" x14ac:dyDescent="0.25">
      <c r="A41" s="7">
        <v>0</v>
      </c>
      <c r="B41" s="106"/>
      <c r="C41" s="36"/>
      <c r="H41" s="68"/>
      <c r="I41" s="68"/>
      <c r="J41" s="68"/>
      <c r="K41" s="68"/>
      <c r="L41" s="68"/>
      <c r="V41" s="13">
        <v>41</v>
      </c>
    </row>
    <row r="42" spans="1:34" x14ac:dyDescent="0.25">
      <c r="B42" s="106"/>
      <c r="H42" s="68"/>
      <c r="I42" s="68"/>
      <c r="J42" s="68"/>
      <c r="K42" s="68"/>
      <c r="L42" s="68"/>
      <c r="V42" s="13">
        <v>42</v>
      </c>
      <c r="W42" t="s">
        <v>92</v>
      </c>
    </row>
    <row r="43" spans="1:34" ht="15.75" x14ac:dyDescent="0.25">
      <c r="A43" s="81" t="s">
        <v>13</v>
      </c>
      <c r="B43" s="125"/>
      <c r="C43" s="125"/>
      <c r="D43" s="125"/>
      <c r="E43" s="125"/>
      <c r="F43" s="126"/>
      <c r="G43" s="126"/>
      <c r="H43" s="126"/>
      <c r="I43" s="68"/>
      <c r="J43" s="68"/>
      <c r="K43" s="68"/>
      <c r="L43" s="68"/>
      <c r="V43" s="13">
        <v>43</v>
      </c>
      <c r="W43" t="s">
        <v>93</v>
      </c>
    </row>
    <row r="44" spans="1:34" x14ac:dyDescent="0.25">
      <c r="B44" s="106"/>
      <c r="H44" s="68"/>
      <c r="I44" s="68"/>
      <c r="J44" s="68"/>
      <c r="K44" s="68"/>
      <c r="L44" s="68"/>
    </row>
    <row r="45" spans="1:34" x14ac:dyDescent="0.25">
      <c r="B45" s="106"/>
      <c r="H45" s="68"/>
      <c r="I45" s="68"/>
      <c r="J45" s="68"/>
      <c r="K45" s="68"/>
      <c r="L45" s="68"/>
    </row>
    <row r="46" spans="1:34" x14ac:dyDescent="0.25">
      <c r="B46" s="106"/>
      <c r="H46" s="68"/>
      <c r="I46" s="68"/>
      <c r="J46" s="68"/>
      <c r="K46" s="68"/>
      <c r="L46" s="68"/>
    </row>
    <row r="47" spans="1:34" x14ac:dyDescent="0.25">
      <c r="B47" s="106"/>
      <c r="H47" s="68"/>
      <c r="I47" s="68"/>
      <c r="J47" s="68"/>
      <c r="K47" s="68"/>
      <c r="L47" s="68"/>
    </row>
    <row r="48" spans="1:34" x14ac:dyDescent="0.25">
      <c r="B48" s="106"/>
      <c r="H48" s="68"/>
      <c r="I48" s="68"/>
      <c r="J48" s="68"/>
      <c r="K48" s="68"/>
      <c r="L48" s="68"/>
    </row>
    <row r="49" spans="2:16" x14ac:dyDescent="0.25">
      <c r="B49" s="106"/>
      <c r="H49" s="68"/>
      <c r="I49" s="68"/>
      <c r="J49" s="68"/>
      <c r="K49" s="68"/>
      <c r="L49" s="68"/>
    </row>
    <row r="50" spans="2:16" x14ac:dyDescent="0.25">
      <c r="B50" s="106"/>
      <c r="H50" s="68"/>
      <c r="I50" s="68"/>
      <c r="J50" s="68"/>
      <c r="K50" s="68"/>
      <c r="L50" s="68"/>
    </row>
    <row r="51" spans="2:16" x14ac:dyDescent="0.25">
      <c r="B51" s="106"/>
      <c r="H51" s="68"/>
      <c r="I51" s="68"/>
      <c r="J51" s="68"/>
      <c r="K51" s="68"/>
      <c r="L51" s="68"/>
    </row>
    <row r="52" spans="2:16" x14ac:dyDescent="0.25">
      <c r="B52" s="106"/>
      <c r="H52" s="68"/>
      <c r="I52" s="68"/>
      <c r="J52" s="68"/>
      <c r="K52" s="68"/>
      <c r="L52" s="68"/>
    </row>
    <row r="53" spans="2:16" x14ac:dyDescent="0.25">
      <c r="B53" s="106"/>
      <c r="H53" s="68"/>
      <c r="I53" s="68"/>
      <c r="J53" s="68"/>
      <c r="K53" s="68"/>
      <c r="L53" s="68"/>
      <c r="M53" s="68"/>
      <c r="N53" s="68"/>
      <c r="O53" s="68"/>
      <c r="P53" s="68"/>
    </row>
    <row r="54" spans="2:16" x14ac:dyDescent="0.25">
      <c r="B54" s="106"/>
      <c r="H54" s="68"/>
      <c r="I54" s="68"/>
      <c r="J54" s="68"/>
      <c r="K54" s="68"/>
      <c r="L54" s="68"/>
      <c r="M54" s="68"/>
      <c r="N54" s="68"/>
      <c r="O54" s="68"/>
      <c r="P54" s="68"/>
    </row>
    <row r="55" spans="2:16" x14ac:dyDescent="0.25">
      <c r="B55" s="106"/>
      <c r="H55" s="68"/>
      <c r="I55" s="68"/>
      <c r="J55" s="68"/>
      <c r="K55" s="68"/>
      <c r="L55" s="68"/>
      <c r="M55" s="68"/>
      <c r="N55" s="68"/>
      <c r="O55" s="68"/>
      <c r="P55" s="68"/>
    </row>
    <row r="56" spans="2:16" x14ac:dyDescent="0.25">
      <c r="B56" s="106"/>
      <c r="H56" s="68"/>
      <c r="I56" s="68"/>
      <c r="J56" s="68"/>
      <c r="K56" s="68"/>
      <c r="L56" s="68"/>
      <c r="M56" s="68"/>
      <c r="N56" s="68"/>
      <c r="O56" s="68"/>
      <c r="P56" s="68"/>
    </row>
    <row r="57" spans="2:16" x14ac:dyDescent="0.25">
      <c r="B57" s="106"/>
      <c r="H57" s="68"/>
      <c r="I57" s="68"/>
      <c r="J57" s="68"/>
      <c r="K57" s="68"/>
      <c r="L57" s="68"/>
      <c r="M57" s="68"/>
      <c r="N57" s="68"/>
      <c r="O57" s="68"/>
      <c r="P57" s="68"/>
    </row>
    <row r="58" spans="2:16" x14ac:dyDescent="0.25">
      <c r="B58" s="106"/>
      <c r="H58" s="68"/>
      <c r="I58" s="68"/>
      <c r="J58" s="68"/>
      <c r="K58" s="68"/>
      <c r="L58" s="68"/>
      <c r="M58" s="68"/>
      <c r="N58" s="68"/>
      <c r="O58" s="68"/>
      <c r="P58" s="68"/>
    </row>
    <row r="59" spans="2:16" x14ac:dyDescent="0.25">
      <c r="B59" s="106"/>
      <c r="H59" s="68"/>
      <c r="I59" s="68"/>
      <c r="J59" s="68"/>
      <c r="K59" s="68"/>
      <c r="L59" s="68"/>
      <c r="M59" s="68"/>
      <c r="N59" s="68"/>
      <c r="O59" s="68"/>
      <c r="P59" s="68"/>
    </row>
    <row r="60" spans="2:16" x14ac:dyDescent="0.25">
      <c r="B60" s="106"/>
      <c r="H60" s="68"/>
      <c r="I60" s="68"/>
      <c r="J60" s="68"/>
      <c r="K60" s="68"/>
      <c r="L60" s="68"/>
      <c r="M60" s="68"/>
      <c r="N60" s="68"/>
      <c r="O60" s="68"/>
      <c r="P60" s="68"/>
    </row>
    <row r="61" spans="2:16" x14ac:dyDescent="0.25">
      <c r="B61" s="106"/>
      <c r="H61" s="68"/>
      <c r="I61" s="68"/>
      <c r="J61" s="68"/>
      <c r="K61" s="68"/>
      <c r="L61" s="68"/>
      <c r="M61" s="68"/>
      <c r="N61" s="68"/>
      <c r="O61" s="68"/>
      <c r="P61" s="68"/>
    </row>
    <row r="62" spans="2:16" x14ac:dyDescent="0.25">
      <c r="B62" s="106"/>
      <c r="H62" s="68"/>
      <c r="I62" s="68"/>
      <c r="J62" s="68"/>
      <c r="K62" s="68"/>
      <c r="L62" s="68"/>
      <c r="M62" s="68"/>
      <c r="N62" s="68"/>
      <c r="O62" s="68"/>
      <c r="P62" s="68"/>
    </row>
    <row r="63" spans="2:16" x14ac:dyDescent="0.25">
      <c r="B63" s="106"/>
      <c r="H63" s="68"/>
      <c r="I63" s="68"/>
      <c r="J63" s="68"/>
      <c r="K63" s="68"/>
      <c r="L63" s="68"/>
      <c r="M63" s="68"/>
      <c r="N63" s="68"/>
      <c r="O63" s="68"/>
      <c r="P63" s="68"/>
    </row>
    <row r="64" spans="2:16" x14ac:dyDescent="0.25">
      <c r="B64" s="106"/>
      <c r="H64" s="68"/>
      <c r="I64" s="68"/>
      <c r="J64" s="68"/>
      <c r="K64" s="68"/>
      <c r="L64" s="68"/>
      <c r="M64" s="68"/>
      <c r="N64" s="68"/>
      <c r="O64" s="68"/>
      <c r="P64" s="68"/>
    </row>
    <row r="65" spans="2:16" x14ac:dyDescent="0.25">
      <c r="B65" s="106"/>
      <c r="H65" s="68"/>
      <c r="I65" s="68"/>
      <c r="J65" s="68"/>
      <c r="K65" s="68"/>
      <c r="L65" s="68"/>
      <c r="M65" s="68"/>
      <c r="N65" s="68"/>
      <c r="O65" s="68"/>
      <c r="P65" s="68"/>
    </row>
    <row r="66" spans="2:16" x14ac:dyDescent="0.25">
      <c r="B66" s="106"/>
      <c r="H66" s="68"/>
      <c r="I66" s="68"/>
      <c r="J66" s="68"/>
      <c r="K66" s="68"/>
      <c r="L66" s="68"/>
      <c r="M66" s="68"/>
      <c r="N66" s="68"/>
      <c r="O66" s="68"/>
      <c r="P66" s="68"/>
    </row>
    <row r="67" spans="2:16" x14ac:dyDescent="0.25">
      <c r="B67" s="106"/>
      <c r="H67" s="68"/>
      <c r="I67" s="68"/>
      <c r="J67" s="68"/>
      <c r="K67" s="68"/>
      <c r="L67" s="68"/>
      <c r="M67" s="68"/>
      <c r="N67" s="68"/>
      <c r="O67" s="68"/>
      <c r="P67" s="68"/>
    </row>
    <row r="68" spans="2:16" x14ac:dyDescent="0.25">
      <c r="B68" s="106"/>
      <c r="H68" s="68"/>
      <c r="I68" s="68"/>
      <c r="J68" s="68"/>
      <c r="K68" s="68"/>
      <c r="L68" s="68"/>
      <c r="M68" s="68"/>
      <c r="N68" s="68"/>
      <c r="O68" s="68"/>
      <c r="P68" s="68"/>
    </row>
    <row r="69" spans="2:16" x14ac:dyDescent="0.25">
      <c r="B69" s="106"/>
      <c r="H69" s="68"/>
      <c r="I69" s="68"/>
      <c r="J69" s="68"/>
      <c r="K69" s="68"/>
      <c r="L69" s="68"/>
      <c r="M69" s="68"/>
      <c r="N69" s="68"/>
      <c r="O69" s="68"/>
      <c r="P69" s="68"/>
    </row>
    <row r="70" spans="2:16" x14ac:dyDescent="0.25">
      <c r="B70" s="106"/>
      <c r="H70" s="68"/>
      <c r="I70" s="68"/>
      <c r="J70" s="68"/>
      <c r="K70" s="68"/>
      <c r="L70" s="68"/>
      <c r="M70" s="68"/>
      <c r="N70" s="68"/>
      <c r="O70" s="68"/>
      <c r="P70" s="68"/>
    </row>
    <row r="71" spans="2:16" x14ac:dyDescent="0.25">
      <c r="B71" s="106"/>
      <c r="H71" s="68"/>
      <c r="I71" s="68"/>
      <c r="J71" s="68"/>
      <c r="K71" s="68"/>
      <c r="L71" s="68"/>
      <c r="M71" s="68"/>
      <c r="N71" s="68"/>
      <c r="O71" s="68"/>
      <c r="P71" s="68"/>
    </row>
    <row r="72" spans="2:16" x14ac:dyDescent="0.25">
      <c r="B72" s="106"/>
      <c r="H72" s="68"/>
      <c r="I72" s="68"/>
      <c r="J72" s="68"/>
      <c r="K72" s="68"/>
      <c r="L72" s="68"/>
      <c r="M72" s="68"/>
      <c r="N72" s="68"/>
      <c r="O72" s="68"/>
      <c r="P72" s="68"/>
    </row>
    <row r="73" spans="2:16" x14ac:dyDescent="0.25">
      <c r="B73" s="106"/>
      <c r="H73" s="68"/>
      <c r="I73" s="68"/>
      <c r="J73" s="68"/>
      <c r="K73" s="68"/>
      <c r="L73" s="68"/>
      <c r="M73" s="68"/>
      <c r="N73" s="68"/>
      <c r="O73" s="68"/>
      <c r="P73" s="68"/>
    </row>
    <row r="74" spans="2:16" x14ac:dyDescent="0.25">
      <c r="B74" s="106"/>
      <c r="H74" s="68"/>
      <c r="I74" s="68"/>
      <c r="J74" s="68"/>
      <c r="K74" s="68"/>
      <c r="L74" s="68"/>
      <c r="M74" s="68"/>
      <c r="N74" s="68"/>
      <c r="O74" s="68"/>
      <c r="P74" s="68"/>
    </row>
    <row r="75" spans="2:16" x14ac:dyDescent="0.25">
      <c r="B75" s="106"/>
      <c r="H75" s="68"/>
      <c r="I75" s="68"/>
      <c r="J75" s="68"/>
      <c r="K75" s="68"/>
      <c r="L75" s="68"/>
      <c r="M75" s="68"/>
      <c r="N75" s="68"/>
      <c r="O75" s="68"/>
      <c r="P75" s="68"/>
    </row>
    <row r="76" spans="2:16" x14ac:dyDescent="0.25">
      <c r="B76" s="106"/>
      <c r="H76" s="68"/>
      <c r="I76" s="68"/>
      <c r="J76" s="68"/>
      <c r="K76" s="68"/>
      <c r="L76" s="68"/>
      <c r="M76" s="68"/>
      <c r="N76" s="68"/>
      <c r="O76" s="68"/>
      <c r="P76" s="68"/>
    </row>
    <row r="77" spans="2:16" x14ac:dyDescent="0.25">
      <c r="B77" s="106"/>
      <c r="H77" s="68"/>
      <c r="I77" s="68"/>
      <c r="J77" s="68"/>
      <c r="K77" s="68"/>
      <c r="L77" s="68"/>
      <c r="M77" s="68"/>
      <c r="N77" s="68"/>
      <c r="O77" s="68"/>
      <c r="P77" s="68"/>
    </row>
    <row r="78" spans="2:16" x14ac:dyDescent="0.25">
      <c r="B78" s="106"/>
      <c r="H78" s="68"/>
      <c r="I78" s="68"/>
      <c r="J78" s="68"/>
      <c r="K78" s="68"/>
      <c r="L78" s="68"/>
      <c r="M78" s="68"/>
      <c r="N78" s="68"/>
      <c r="O78" s="68"/>
      <c r="P78" s="68"/>
    </row>
    <row r="79" spans="2:16" x14ac:dyDescent="0.25">
      <c r="B79" s="106"/>
      <c r="H79" s="68"/>
      <c r="I79" s="68"/>
      <c r="J79" s="68"/>
      <c r="K79" s="68"/>
      <c r="L79" s="68"/>
      <c r="M79" s="68"/>
      <c r="N79" s="68"/>
      <c r="O79" s="68"/>
      <c r="P79" s="68"/>
    </row>
    <row r="80" spans="2:16" x14ac:dyDescent="0.25">
      <c r="B80" s="106"/>
      <c r="H80" s="68"/>
      <c r="I80" s="68"/>
      <c r="J80" s="68"/>
      <c r="K80" s="68"/>
      <c r="L80" s="68"/>
      <c r="M80" s="68"/>
      <c r="N80" s="68"/>
      <c r="O80" s="68"/>
      <c r="P80" s="68"/>
    </row>
    <row r="81" spans="2:16" x14ac:dyDescent="0.25">
      <c r="B81" s="106"/>
      <c r="H81" s="68"/>
      <c r="I81" s="68"/>
      <c r="J81" s="68"/>
      <c r="K81" s="68"/>
      <c r="L81" s="68"/>
      <c r="M81" s="68"/>
      <c r="N81" s="68"/>
      <c r="O81" s="68"/>
      <c r="P81" s="68"/>
    </row>
    <row r="82" spans="2:16" x14ac:dyDescent="0.25">
      <c r="B82" s="106"/>
      <c r="H82" s="68"/>
      <c r="I82" s="68"/>
      <c r="J82" s="68"/>
      <c r="K82" s="68"/>
      <c r="L82" s="68"/>
      <c r="M82" s="68"/>
      <c r="N82" s="68"/>
      <c r="O82" s="68"/>
      <c r="P82" s="68"/>
    </row>
    <row r="83" spans="2:16" x14ac:dyDescent="0.25">
      <c r="B83" s="106"/>
      <c r="H83" s="68"/>
      <c r="I83" s="68"/>
      <c r="J83" s="68"/>
      <c r="K83" s="68"/>
      <c r="L83" s="68"/>
      <c r="M83" s="68"/>
      <c r="N83" s="68"/>
      <c r="O83" s="68"/>
      <c r="P83" s="68"/>
    </row>
    <row r="84" spans="2:16" x14ac:dyDescent="0.25">
      <c r="B84" s="106"/>
      <c r="H84" s="68"/>
      <c r="I84" s="68"/>
      <c r="J84" s="68"/>
      <c r="K84" s="68"/>
      <c r="L84" s="68"/>
      <c r="M84" s="68"/>
      <c r="N84" s="68"/>
      <c r="O84" s="68"/>
      <c r="P84" s="68"/>
    </row>
    <row r="85" spans="2:16" x14ac:dyDescent="0.25">
      <c r="B85" s="106"/>
      <c r="H85" s="68"/>
      <c r="I85" s="68"/>
      <c r="J85" s="68"/>
      <c r="K85" s="68"/>
      <c r="L85" s="68"/>
      <c r="M85" s="68"/>
      <c r="N85" s="68"/>
      <c r="O85" s="68"/>
      <c r="P85" s="68"/>
    </row>
    <row r="86" spans="2:16" x14ac:dyDescent="0.25">
      <c r="B86" s="106"/>
      <c r="H86" s="68"/>
      <c r="I86" s="68"/>
      <c r="J86" s="68"/>
      <c r="K86" s="68"/>
      <c r="L86" s="68"/>
      <c r="M86" s="68"/>
      <c r="N86" s="68"/>
      <c r="O86" s="68"/>
      <c r="P86" s="68"/>
    </row>
    <row r="87" spans="2:16" x14ac:dyDescent="0.25">
      <c r="B87" s="106"/>
      <c r="H87" s="68"/>
      <c r="I87" s="68"/>
      <c r="J87" s="68"/>
      <c r="K87" s="68"/>
      <c r="L87" s="68"/>
      <c r="M87" s="68"/>
      <c r="N87" s="68"/>
      <c r="O87" s="68"/>
      <c r="P87" s="68"/>
    </row>
    <row r="88" spans="2:16" x14ac:dyDescent="0.25">
      <c r="B88" s="106"/>
      <c r="H88" s="68"/>
      <c r="I88" s="68"/>
      <c r="J88" s="68"/>
      <c r="K88" s="68"/>
      <c r="L88" s="68"/>
      <c r="M88" s="68"/>
      <c r="N88" s="68"/>
      <c r="O88" s="68"/>
      <c r="P88" s="68"/>
    </row>
    <row r="89" spans="2:16" x14ac:dyDescent="0.25">
      <c r="B89" s="106"/>
      <c r="H89" s="68"/>
      <c r="I89" s="68"/>
      <c r="J89" s="68"/>
      <c r="K89" s="68"/>
      <c r="L89" s="68"/>
      <c r="M89" s="68"/>
      <c r="N89" s="68"/>
      <c r="O89" s="68"/>
      <c r="P89" s="68"/>
    </row>
    <row r="90" spans="2:16" x14ac:dyDescent="0.25">
      <c r="B90" s="106"/>
      <c r="H90" s="68"/>
      <c r="I90" s="68"/>
      <c r="J90" s="68"/>
      <c r="K90" s="68"/>
      <c r="L90" s="68"/>
      <c r="M90" s="68"/>
      <c r="N90" s="68"/>
      <c r="O90" s="68"/>
      <c r="P90" s="68"/>
    </row>
    <row r="91" spans="2:16" x14ac:dyDescent="0.25">
      <c r="B91" s="106"/>
      <c r="H91" s="68"/>
      <c r="I91" s="68"/>
      <c r="J91" s="68"/>
      <c r="K91" s="68"/>
      <c r="L91" s="68"/>
      <c r="M91" s="68"/>
      <c r="N91" s="68"/>
      <c r="O91" s="68"/>
      <c r="P91" s="68"/>
    </row>
    <row r="92" spans="2:16" x14ac:dyDescent="0.25">
      <c r="B92" s="106"/>
      <c r="H92" s="68"/>
      <c r="I92" s="68"/>
      <c r="J92" s="68"/>
      <c r="K92" s="68"/>
      <c r="L92" s="68"/>
      <c r="M92" s="68"/>
      <c r="N92" s="68"/>
      <c r="O92" s="68"/>
      <c r="P92" s="68"/>
    </row>
    <row r="93" spans="2:16" x14ac:dyDescent="0.25">
      <c r="B93" s="106"/>
      <c r="H93" s="68"/>
      <c r="I93" s="68"/>
      <c r="J93" s="68"/>
      <c r="K93" s="68"/>
      <c r="L93" s="68"/>
      <c r="M93" s="68"/>
      <c r="N93" s="68"/>
      <c r="O93" s="68"/>
      <c r="P93" s="68"/>
    </row>
    <row r="94" spans="2:16" x14ac:dyDescent="0.25">
      <c r="B94" s="106"/>
      <c r="H94" s="68"/>
      <c r="I94" s="68"/>
      <c r="J94" s="68"/>
      <c r="K94" s="68"/>
      <c r="L94" s="68"/>
      <c r="M94" s="68"/>
      <c r="N94" s="68"/>
      <c r="O94" s="68"/>
      <c r="P94" s="68"/>
    </row>
    <row r="95" spans="2:16" x14ac:dyDescent="0.25">
      <c r="B95" s="106"/>
      <c r="H95" s="68"/>
      <c r="I95" s="68"/>
      <c r="J95" s="68"/>
      <c r="K95" s="68"/>
      <c r="L95" s="68"/>
      <c r="M95" s="68"/>
      <c r="N95" s="68"/>
      <c r="O95" s="68"/>
      <c r="P95" s="68"/>
    </row>
    <row r="96" spans="2:16" x14ac:dyDescent="0.25">
      <c r="B96" s="106"/>
      <c r="H96" s="68"/>
      <c r="I96" s="68"/>
      <c r="J96" s="68"/>
      <c r="K96" s="68"/>
      <c r="L96" s="68"/>
      <c r="M96" s="68"/>
      <c r="N96" s="68"/>
      <c r="O96" s="68"/>
      <c r="P96" s="68"/>
    </row>
    <row r="97" spans="2:16" x14ac:dyDescent="0.25">
      <c r="B97" s="106"/>
      <c r="H97" s="68"/>
      <c r="I97" s="68"/>
      <c r="J97" s="68"/>
      <c r="K97" s="68"/>
      <c r="L97" s="68"/>
      <c r="M97" s="68"/>
      <c r="N97" s="68"/>
      <c r="O97" s="68"/>
      <c r="P97" s="68"/>
    </row>
    <row r="98" spans="2:16" x14ac:dyDescent="0.25">
      <c r="B98" s="106"/>
      <c r="H98" s="68"/>
      <c r="I98" s="68"/>
      <c r="J98" s="68"/>
      <c r="K98" s="68"/>
      <c r="L98" s="68"/>
      <c r="M98" s="68"/>
      <c r="N98" s="68"/>
      <c r="O98" s="68"/>
      <c r="P98" s="68"/>
    </row>
    <row r="99" spans="2:16" x14ac:dyDescent="0.25">
      <c r="B99" s="106"/>
      <c r="H99" s="68"/>
      <c r="I99" s="68"/>
      <c r="J99" s="68"/>
      <c r="K99" s="68"/>
      <c r="L99" s="68"/>
      <c r="M99" s="68"/>
      <c r="N99" s="68"/>
      <c r="O99" s="68"/>
      <c r="P99" s="68"/>
    </row>
    <row r="100" spans="2:16" x14ac:dyDescent="0.25">
      <c r="B100" s="106"/>
      <c r="H100" s="68"/>
      <c r="I100" s="68"/>
      <c r="J100" s="68"/>
      <c r="K100" s="68"/>
      <c r="L100" s="68"/>
      <c r="M100" s="68"/>
      <c r="N100" s="68"/>
      <c r="O100" s="68"/>
      <c r="P100" s="68"/>
    </row>
    <row r="101" spans="2:16" x14ac:dyDescent="0.25">
      <c r="B101" s="106"/>
      <c r="H101" s="68"/>
      <c r="I101" s="68"/>
      <c r="J101" s="68"/>
      <c r="K101" s="68"/>
      <c r="L101" s="68"/>
      <c r="M101" s="68"/>
      <c r="N101" s="68"/>
      <c r="O101" s="68"/>
      <c r="P101" s="68"/>
    </row>
    <row r="102" spans="2:16" x14ac:dyDescent="0.25">
      <c r="B102" s="106"/>
      <c r="H102" s="68"/>
      <c r="I102" s="68"/>
      <c r="J102" s="68"/>
      <c r="K102" s="68"/>
      <c r="L102" s="68"/>
      <c r="M102" s="68"/>
      <c r="N102" s="68"/>
      <c r="O102" s="68"/>
      <c r="P102" s="68"/>
    </row>
    <row r="103" spans="2:16" x14ac:dyDescent="0.25">
      <c r="B103" s="106"/>
      <c r="H103" s="68"/>
      <c r="I103" s="68"/>
      <c r="J103" s="68"/>
      <c r="K103" s="68"/>
      <c r="L103" s="68"/>
      <c r="M103" s="68"/>
      <c r="N103" s="68"/>
      <c r="O103" s="68"/>
      <c r="P103" s="68"/>
    </row>
    <row r="104" spans="2:16" x14ac:dyDescent="0.25">
      <c r="B104" s="106"/>
      <c r="H104" s="68"/>
      <c r="I104" s="68"/>
      <c r="J104" s="68"/>
      <c r="K104" s="68"/>
      <c r="L104" s="68"/>
      <c r="M104" s="68"/>
      <c r="N104" s="68"/>
      <c r="O104" s="68"/>
      <c r="P104" s="68"/>
    </row>
    <row r="105" spans="2:16" x14ac:dyDescent="0.25">
      <c r="B105" s="106"/>
      <c r="H105" s="68"/>
      <c r="I105" s="68"/>
      <c r="J105" s="68"/>
      <c r="K105" s="68"/>
      <c r="L105" s="68"/>
      <c r="M105" s="68"/>
      <c r="N105" s="68"/>
      <c r="O105" s="68"/>
      <c r="P105" s="68"/>
    </row>
    <row r="106" spans="2:16" x14ac:dyDescent="0.25">
      <c r="B106" s="106"/>
      <c r="H106" s="68"/>
      <c r="I106" s="68"/>
      <c r="J106" s="68"/>
      <c r="K106" s="68"/>
      <c r="L106" s="68"/>
      <c r="M106" s="68"/>
      <c r="N106" s="68"/>
      <c r="O106" s="68"/>
      <c r="P106" s="68"/>
    </row>
    <row r="107" spans="2:16" x14ac:dyDescent="0.25">
      <c r="B107" s="106"/>
      <c r="D107" s="68"/>
      <c r="E107" s="68"/>
      <c r="F107" s="68"/>
      <c r="G107" s="68"/>
      <c r="H107" s="68"/>
      <c r="I107" s="68"/>
      <c r="J107" s="68"/>
      <c r="K107" s="68"/>
      <c r="L107" s="68"/>
      <c r="M107" s="68"/>
      <c r="N107" s="68"/>
      <c r="O107" s="68"/>
      <c r="P107" s="68"/>
    </row>
    <row r="108" spans="2:16" x14ac:dyDescent="0.25">
      <c r="B108" s="106"/>
      <c r="D108" s="68"/>
      <c r="E108" s="68"/>
      <c r="F108" s="68"/>
      <c r="G108" s="68"/>
      <c r="H108" s="68"/>
      <c r="I108" s="68"/>
      <c r="J108" s="68"/>
      <c r="K108" s="68"/>
      <c r="L108" s="68"/>
      <c r="M108" s="68"/>
      <c r="N108" s="68"/>
      <c r="O108" s="68"/>
      <c r="P108" s="68"/>
    </row>
    <row r="109" spans="2:16" x14ac:dyDescent="0.25">
      <c r="B109" s="106"/>
      <c r="D109" s="68"/>
      <c r="E109" s="68"/>
      <c r="F109" s="68"/>
      <c r="G109" s="68"/>
      <c r="H109" s="68"/>
      <c r="I109" s="68"/>
      <c r="J109" s="68"/>
      <c r="K109" s="68"/>
      <c r="L109" s="68"/>
      <c r="M109" s="68"/>
      <c r="N109" s="68"/>
      <c r="O109" s="68"/>
      <c r="P109" s="68"/>
    </row>
    <row r="110" spans="2:16" x14ac:dyDescent="0.25">
      <c r="B110" s="106"/>
      <c r="D110" s="68"/>
      <c r="E110" s="68"/>
      <c r="F110" s="68"/>
      <c r="G110" s="68"/>
      <c r="H110" s="68"/>
      <c r="I110" s="68"/>
      <c r="J110" s="68"/>
      <c r="K110" s="68"/>
      <c r="L110" s="68"/>
      <c r="M110" s="68"/>
      <c r="N110" s="68"/>
      <c r="O110" s="68"/>
      <c r="P110" s="68"/>
    </row>
    <row r="111" spans="2:16" x14ac:dyDescent="0.25">
      <c r="B111" s="106"/>
      <c r="D111" s="68"/>
      <c r="E111" s="68"/>
      <c r="F111" s="68"/>
      <c r="G111" s="68"/>
      <c r="H111" s="68"/>
      <c r="I111" s="68"/>
      <c r="J111" s="68"/>
      <c r="K111" s="68"/>
      <c r="L111" s="68"/>
      <c r="M111" s="68"/>
      <c r="N111" s="68"/>
      <c r="O111" s="68"/>
      <c r="P111" s="68"/>
    </row>
    <row r="112" spans="2:16" x14ac:dyDescent="0.25">
      <c r="B112" s="106"/>
      <c r="D112" s="68"/>
      <c r="E112" s="68"/>
      <c r="F112" s="68"/>
      <c r="G112" s="68"/>
      <c r="H112" s="68"/>
      <c r="I112" s="68"/>
      <c r="J112" s="68"/>
      <c r="K112" s="68"/>
      <c r="L112" s="68"/>
      <c r="M112" s="68"/>
      <c r="N112" s="68"/>
      <c r="O112" s="68"/>
      <c r="P112" s="68"/>
    </row>
    <row r="113" spans="2:16" x14ac:dyDescent="0.25">
      <c r="B113" s="106"/>
      <c r="D113" s="68"/>
      <c r="E113" s="68"/>
      <c r="F113" s="68"/>
      <c r="G113" s="68"/>
      <c r="H113" s="68"/>
      <c r="I113" s="68"/>
      <c r="J113" s="68"/>
      <c r="K113" s="68"/>
      <c r="L113" s="68"/>
      <c r="M113" s="68"/>
      <c r="N113" s="68"/>
      <c r="O113" s="68"/>
      <c r="P113" s="68"/>
    </row>
    <row r="114" spans="2:16" x14ac:dyDescent="0.25">
      <c r="B114" s="106"/>
      <c r="D114" s="68"/>
      <c r="E114" s="68"/>
      <c r="F114" s="68"/>
      <c r="G114" s="68"/>
      <c r="H114" s="68"/>
      <c r="I114" s="68"/>
      <c r="J114" s="68"/>
      <c r="K114" s="68"/>
      <c r="L114" s="68"/>
      <c r="M114" s="68"/>
      <c r="N114" s="68"/>
      <c r="O114" s="68"/>
      <c r="P114" s="68"/>
    </row>
    <row r="115" spans="2:16" x14ac:dyDescent="0.25">
      <c r="B115" s="106"/>
      <c r="D115" s="68"/>
      <c r="E115" s="68"/>
      <c r="F115" s="68"/>
      <c r="G115" s="68"/>
      <c r="H115" s="68"/>
      <c r="I115" s="68"/>
      <c r="J115" s="68"/>
      <c r="K115" s="68"/>
      <c r="L115" s="68"/>
      <c r="M115" s="68"/>
      <c r="N115" s="68"/>
      <c r="O115" s="68"/>
      <c r="P115" s="68"/>
    </row>
    <row r="116" spans="2:16" x14ac:dyDescent="0.25">
      <c r="B116" s="106"/>
      <c r="D116" s="68"/>
      <c r="E116" s="68"/>
      <c r="F116" s="68"/>
      <c r="G116" s="68"/>
      <c r="H116" s="68"/>
      <c r="I116" s="68"/>
      <c r="J116" s="68"/>
      <c r="K116" s="68"/>
      <c r="L116" s="68"/>
      <c r="M116" s="68"/>
      <c r="N116" s="68"/>
      <c r="O116" s="68"/>
      <c r="P116" s="68"/>
    </row>
    <row r="117" spans="2:16" x14ac:dyDescent="0.25">
      <c r="B117" s="106"/>
      <c r="D117" s="68"/>
      <c r="E117" s="68"/>
      <c r="F117" s="68"/>
      <c r="G117" s="68"/>
      <c r="H117" s="68"/>
      <c r="I117" s="68"/>
      <c r="J117" s="68"/>
      <c r="K117" s="68"/>
      <c r="L117" s="68"/>
      <c r="M117" s="68"/>
      <c r="N117" s="68"/>
      <c r="O117" s="68"/>
      <c r="P117" s="68"/>
    </row>
    <row r="118" spans="2:16" x14ac:dyDescent="0.25">
      <c r="B118" s="106"/>
      <c r="D118" s="68"/>
      <c r="E118" s="68"/>
      <c r="F118" s="68"/>
      <c r="G118" s="68"/>
      <c r="H118" s="68"/>
      <c r="I118" s="68"/>
      <c r="J118" s="68"/>
      <c r="K118" s="68"/>
      <c r="L118" s="68"/>
      <c r="M118" s="68"/>
      <c r="N118" s="68"/>
      <c r="O118" s="68"/>
      <c r="P118" s="68"/>
    </row>
    <row r="119" spans="2:16" x14ac:dyDescent="0.25">
      <c r="B119" s="106"/>
      <c r="D119" s="68"/>
      <c r="E119" s="68"/>
      <c r="F119" s="68"/>
      <c r="G119" s="68"/>
      <c r="H119" s="68"/>
      <c r="I119" s="68"/>
      <c r="J119" s="68"/>
      <c r="K119" s="68"/>
      <c r="L119" s="68"/>
      <c r="M119" s="68"/>
      <c r="N119" s="68"/>
      <c r="O119" s="68"/>
      <c r="P119" s="68"/>
    </row>
    <row r="120" spans="2:16" x14ac:dyDescent="0.25">
      <c r="B120" s="106"/>
      <c r="D120" s="68"/>
      <c r="E120" s="68"/>
      <c r="F120" s="68"/>
      <c r="G120" s="68"/>
      <c r="H120" s="68"/>
      <c r="I120" s="68"/>
      <c r="J120" s="68"/>
      <c r="K120" s="68"/>
      <c r="L120" s="68"/>
      <c r="M120" s="68"/>
      <c r="N120" s="68"/>
      <c r="O120" s="68"/>
      <c r="P120" s="68"/>
    </row>
    <row r="121" spans="2:16" x14ac:dyDescent="0.25">
      <c r="B121" s="106"/>
      <c r="D121" s="68"/>
      <c r="E121" s="68"/>
      <c r="F121" s="68"/>
      <c r="G121" s="68"/>
      <c r="H121" s="68"/>
      <c r="I121" s="68"/>
      <c r="J121" s="68"/>
      <c r="K121" s="68"/>
      <c r="L121" s="68"/>
      <c r="M121" s="68"/>
      <c r="N121" s="68"/>
      <c r="O121" s="68"/>
      <c r="P121" s="68"/>
    </row>
    <row r="122" spans="2:16" x14ac:dyDescent="0.25">
      <c r="B122" s="106"/>
      <c r="D122" s="68"/>
      <c r="E122" s="68"/>
      <c r="F122" s="68"/>
      <c r="G122" s="68"/>
      <c r="H122" s="68"/>
      <c r="I122" s="68"/>
      <c r="J122" s="68"/>
      <c r="K122" s="68"/>
      <c r="L122" s="68"/>
      <c r="M122" s="68"/>
      <c r="N122" s="68"/>
      <c r="O122" s="68"/>
      <c r="P122" s="68"/>
    </row>
    <row r="123" spans="2:16" x14ac:dyDescent="0.25">
      <c r="B123" s="106"/>
      <c r="D123" s="68"/>
      <c r="E123" s="68"/>
      <c r="F123" s="68"/>
      <c r="G123" s="68"/>
      <c r="H123" s="68"/>
      <c r="I123" s="68"/>
      <c r="J123" s="68"/>
      <c r="K123" s="68"/>
      <c r="L123" s="68"/>
      <c r="M123" s="68"/>
      <c r="N123" s="68"/>
      <c r="O123" s="68"/>
      <c r="P123" s="68"/>
    </row>
    <row r="124" spans="2:16" x14ac:dyDescent="0.25">
      <c r="B124" s="106"/>
      <c r="D124" s="68"/>
      <c r="E124" s="68"/>
      <c r="F124" s="68"/>
      <c r="G124" s="68"/>
      <c r="H124" s="68"/>
      <c r="I124" s="68"/>
      <c r="J124" s="68"/>
      <c r="K124" s="68"/>
      <c r="L124" s="68"/>
      <c r="M124" s="68"/>
      <c r="N124" s="68"/>
      <c r="O124" s="68"/>
      <c r="P124" s="68"/>
    </row>
    <row r="125" spans="2:16" x14ac:dyDescent="0.25">
      <c r="B125" s="106"/>
      <c r="D125" s="68"/>
      <c r="E125" s="68"/>
      <c r="F125" s="68"/>
      <c r="G125" s="68"/>
      <c r="H125" s="68"/>
      <c r="I125" s="68"/>
      <c r="J125" s="68"/>
      <c r="K125" s="68"/>
      <c r="L125" s="68"/>
      <c r="M125" s="68"/>
      <c r="N125" s="68"/>
      <c r="O125" s="68"/>
      <c r="P125" s="68"/>
    </row>
    <row r="126" spans="2:16" x14ac:dyDescent="0.25">
      <c r="B126" s="106"/>
      <c r="D126" s="68"/>
      <c r="E126" s="68"/>
      <c r="F126" s="68"/>
      <c r="G126" s="68"/>
      <c r="H126" s="68"/>
      <c r="I126" s="68"/>
      <c r="J126" s="68"/>
      <c r="K126" s="68"/>
      <c r="L126" s="68"/>
      <c r="M126" s="68"/>
      <c r="N126" s="68"/>
      <c r="O126" s="68"/>
      <c r="P126" s="68"/>
    </row>
    <row r="127" spans="2:16" x14ac:dyDescent="0.25">
      <c r="B127" s="106"/>
      <c r="D127" s="68"/>
      <c r="E127" s="68"/>
      <c r="F127" s="68"/>
      <c r="G127" s="68"/>
      <c r="H127" s="68"/>
      <c r="I127" s="68"/>
      <c r="J127" s="68"/>
      <c r="K127" s="68"/>
      <c r="L127" s="68"/>
      <c r="M127" s="68"/>
      <c r="N127" s="68"/>
      <c r="O127" s="68"/>
      <c r="P127" s="68"/>
    </row>
    <row r="128" spans="2:16" x14ac:dyDescent="0.25">
      <c r="B128" s="106"/>
      <c r="D128" s="68"/>
      <c r="E128" s="68"/>
      <c r="F128" s="68"/>
      <c r="G128" s="68"/>
      <c r="H128" s="68"/>
      <c r="I128" s="68"/>
      <c r="J128" s="68"/>
      <c r="K128" s="68"/>
      <c r="L128" s="68"/>
      <c r="M128" s="68"/>
      <c r="N128" s="68"/>
      <c r="O128" s="68"/>
      <c r="P128" s="68"/>
    </row>
    <row r="129" spans="2:16" x14ac:dyDescent="0.25">
      <c r="B129" s="106"/>
      <c r="D129" s="68"/>
      <c r="E129" s="68"/>
      <c r="F129" s="68"/>
      <c r="G129" s="68"/>
      <c r="H129" s="68"/>
      <c r="I129" s="68"/>
      <c r="J129" s="68"/>
      <c r="K129" s="68"/>
      <c r="L129" s="68"/>
      <c r="M129" s="68"/>
      <c r="N129" s="68"/>
      <c r="O129" s="68"/>
      <c r="P129" s="68"/>
    </row>
    <row r="130" spans="2:16" x14ac:dyDescent="0.25">
      <c r="B130" s="106"/>
      <c r="D130" s="68"/>
      <c r="E130" s="68"/>
      <c r="F130" s="68"/>
      <c r="G130" s="68"/>
      <c r="H130" s="68"/>
      <c r="I130" s="68"/>
      <c r="J130" s="68"/>
      <c r="K130" s="68"/>
      <c r="L130" s="68"/>
      <c r="M130" s="68"/>
      <c r="N130" s="68"/>
      <c r="O130" s="68"/>
      <c r="P130" s="68"/>
    </row>
    <row r="131" spans="2:16" x14ac:dyDescent="0.25">
      <c r="B131" s="106"/>
      <c r="D131" s="68"/>
      <c r="E131" s="68"/>
      <c r="F131" s="68"/>
      <c r="G131" s="68"/>
      <c r="H131" s="68"/>
      <c r="I131" s="68"/>
      <c r="J131" s="68"/>
      <c r="K131" s="68"/>
      <c r="L131" s="68"/>
      <c r="M131" s="68"/>
      <c r="N131" s="68"/>
      <c r="O131" s="68"/>
      <c r="P131" s="68"/>
    </row>
    <row r="132" spans="2:16" x14ac:dyDescent="0.25">
      <c r="B132" s="106"/>
      <c r="D132" s="68"/>
      <c r="E132" s="68"/>
      <c r="F132" s="68"/>
      <c r="G132" s="68"/>
      <c r="H132" s="68"/>
      <c r="I132" s="68"/>
      <c r="J132" s="68"/>
      <c r="K132" s="68"/>
      <c r="L132" s="68"/>
      <c r="M132" s="68"/>
      <c r="N132" s="68"/>
      <c r="O132" s="68"/>
      <c r="P132" s="68"/>
    </row>
    <row r="133" spans="2:16" x14ac:dyDescent="0.25">
      <c r="B133" s="106"/>
      <c r="D133" s="68"/>
      <c r="E133" s="68"/>
      <c r="F133" s="68"/>
      <c r="G133" s="68"/>
      <c r="H133" s="68"/>
      <c r="I133" s="68"/>
      <c r="J133" s="68"/>
      <c r="K133" s="68"/>
      <c r="L133" s="68"/>
      <c r="M133" s="68"/>
      <c r="N133" s="68"/>
      <c r="O133" s="68"/>
      <c r="P133" s="68"/>
    </row>
    <row r="134" spans="2:16" x14ac:dyDescent="0.25">
      <c r="B134" s="106"/>
      <c r="D134" s="68"/>
      <c r="E134" s="68"/>
      <c r="F134" s="68"/>
      <c r="G134" s="68"/>
      <c r="H134" s="68"/>
      <c r="I134" s="68"/>
      <c r="J134" s="68"/>
      <c r="K134" s="68"/>
      <c r="L134" s="68"/>
      <c r="M134" s="68"/>
      <c r="N134" s="68"/>
      <c r="O134" s="68"/>
      <c r="P134" s="68"/>
    </row>
    <row r="135" spans="2:16" x14ac:dyDescent="0.25">
      <c r="B135" s="106"/>
      <c r="D135" s="68"/>
      <c r="E135" s="68"/>
      <c r="F135" s="68"/>
      <c r="G135" s="68"/>
      <c r="H135" s="68"/>
      <c r="I135" s="68"/>
      <c r="J135" s="68"/>
      <c r="K135" s="68"/>
      <c r="L135" s="68"/>
      <c r="M135" s="68"/>
      <c r="N135" s="68"/>
      <c r="O135" s="68"/>
      <c r="P135" s="68"/>
    </row>
    <row r="136" spans="2:16" x14ac:dyDescent="0.25">
      <c r="B136" s="106"/>
      <c r="D136" s="68"/>
      <c r="E136" s="68"/>
      <c r="F136" s="68"/>
      <c r="G136" s="68"/>
      <c r="H136" s="68"/>
      <c r="I136" s="68"/>
      <c r="J136" s="68"/>
      <c r="K136" s="68"/>
      <c r="L136" s="68"/>
      <c r="M136" s="68"/>
      <c r="N136" s="68"/>
      <c r="O136" s="68"/>
      <c r="P136" s="68"/>
    </row>
    <row r="137" spans="2:16" x14ac:dyDescent="0.25">
      <c r="B137" s="106"/>
      <c r="D137" s="68"/>
      <c r="E137" s="68"/>
      <c r="F137" s="68"/>
      <c r="G137" s="68"/>
      <c r="H137" s="68"/>
      <c r="I137" s="68"/>
      <c r="J137" s="68"/>
      <c r="K137" s="68"/>
      <c r="L137" s="68"/>
      <c r="M137" s="68"/>
      <c r="N137" s="68"/>
      <c r="O137" s="68"/>
      <c r="P137" s="68"/>
    </row>
    <row r="138" spans="2:16" x14ac:dyDescent="0.25">
      <c r="B138" s="106"/>
      <c r="D138" s="68"/>
      <c r="E138" s="68"/>
      <c r="F138" s="68"/>
      <c r="G138" s="68"/>
      <c r="H138" s="68"/>
      <c r="I138" s="68"/>
      <c r="J138" s="68"/>
      <c r="K138" s="68"/>
      <c r="L138" s="68"/>
      <c r="M138" s="68"/>
      <c r="N138" s="68"/>
      <c r="O138" s="68"/>
      <c r="P138" s="68"/>
    </row>
    <row r="139" spans="2:16" x14ac:dyDescent="0.25">
      <c r="B139" s="106"/>
      <c r="D139" s="68"/>
      <c r="E139" s="68"/>
      <c r="F139" s="68"/>
      <c r="G139" s="68"/>
      <c r="H139" s="68"/>
      <c r="I139" s="68"/>
      <c r="J139" s="68"/>
      <c r="K139" s="68"/>
      <c r="L139" s="68"/>
      <c r="M139" s="68"/>
      <c r="N139" s="68"/>
      <c r="O139" s="68"/>
      <c r="P139" s="68"/>
    </row>
    <row r="140" spans="2:16" x14ac:dyDescent="0.25">
      <c r="B140" s="106"/>
      <c r="D140" s="68"/>
      <c r="E140" s="68"/>
      <c r="F140" s="68"/>
      <c r="G140" s="68"/>
      <c r="H140" s="68"/>
      <c r="I140" s="68"/>
      <c r="J140" s="68"/>
      <c r="K140" s="68"/>
      <c r="L140" s="68"/>
      <c r="M140" s="68"/>
      <c r="N140" s="68"/>
      <c r="O140" s="68"/>
      <c r="P140" s="68"/>
    </row>
    <row r="141" spans="2:16" x14ac:dyDescent="0.25">
      <c r="B141" s="106"/>
      <c r="D141" s="68"/>
      <c r="E141" s="68"/>
      <c r="F141" s="68"/>
      <c r="G141" s="68"/>
      <c r="H141" s="68"/>
      <c r="I141" s="68"/>
      <c r="J141" s="68"/>
      <c r="K141" s="68"/>
      <c r="L141" s="68"/>
      <c r="M141" s="68"/>
      <c r="N141" s="68"/>
      <c r="O141" s="68"/>
      <c r="P141" s="68"/>
    </row>
    <row r="142" spans="2:16" x14ac:dyDescent="0.25">
      <c r="B142" s="106"/>
      <c r="D142" s="68"/>
      <c r="E142" s="68"/>
      <c r="F142" s="68"/>
      <c r="G142" s="68"/>
      <c r="H142" s="68"/>
      <c r="I142" s="68"/>
      <c r="J142" s="68"/>
      <c r="K142" s="68"/>
      <c r="L142" s="68"/>
      <c r="M142" s="68"/>
      <c r="N142" s="68"/>
      <c r="O142" s="68"/>
      <c r="P142" s="68"/>
    </row>
    <row r="143" spans="2:16" x14ac:dyDescent="0.25">
      <c r="B143" s="106"/>
      <c r="D143" s="68"/>
      <c r="E143" s="68"/>
      <c r="F143" s="68"/>
      <c r="G143" s="68"/>
      <c r="H143" s="68"/>
      <c r="I143" s="68"/>
      <c r="J143" s="68"/>
      <c r="K143" s="68"/>
      <c r="L143" s="68"/>
      <c r="M143" s="68"/>
      <c r="N143" s="68"/>
      <c r="O143" s="68"/>
      <c r="P143" s="68"/>
    </row>
    <row r="144" spans="2:16" x14ac:dyDescent="0.25">
      <c r="B144" s="106"/>
      <c r="D144" s="68"/>
      <c r="E144" s="68"/>
      <c r="F144" s="68"/>
      <c r="G144" s="68"/>
      <c r="H144" s="68"/>
      <c r="I144" s="68"/>
      <c r="J144" s="68"/>
      <c r="K144" s="68"/>
      <c r="L144" s="68"/>
      <c r="M144" s="68"/>
      <c r="N144" s="68"/>
      <c r="O144" s="68"/>
      <c r="P144" s="68"/>
    </row>
    <row r="145" spans="2:16" x14ac:dyDescent="0.25">
      <c r="B145" s="106"/>
      <c r="D145" s="68"/>
      <c r="E145" s="68"/>
      <c r="F145" s="68"/>
      <c r="G145" s="68"/>
      <c r="H145" s="68"/>
      <c r="I145" s="68"/>
      <c r="J145" s="68"/>
      <c r="K145" s="68"/>
      <c r="L145" s="68"/>
      <c r="M145" s="68"/>
      <c r="N145" s="68"/>
      <c r="O145" s="68"/>
      <c r="P145" s="68"/>
    </row>
    <row r="146" spans="2:16" x14ac:dyDescent="0.25">
      <c r="B146" s="106"/>
      <c r="D146" s="68"/>
      <c r="E146" s="68"/>
      <c r="F146" s="68"/>
      <c r="G146" s="68"/>
      <c r="H146" s="68"/>
      <c r="I146" s="68"/>
      <c r="J146" s="68"/>
      <c r="K146" s="68"/>
      <c r="L146" s="68"/>
      <c r="M146" s="68"/>
      <c r="N146" s="68"/>
      <c r="O146" s="68"/>
      <c r="P146" s="68"/>
    </row>
    <row r="147" spans="2:16" x14ac:dyDescent="0.25">
      <c r="B147" s="106"/>
      <c r="D147" s="68"/>
      <c r="E147" s="68"/>
      <c r="F147" s="68"/>
      <c r="G147" s="68"/>
      <c r="H147" s="68"/>
      <c r="I147" s="68"/>
      <c r="J147" s="68"/>
      <c r="K147" s="68"/>
      <c r="L147" s="68"/>
      <c r="M147" s="68"/>
      <c r="N147" s="68"/>
      <c r="O147" s="68"/>
      <c r="P147" s="68"/>
    </row>
    <row r="148" spans="2:16" x14ac:dyDescent="0.25">
      <c r="B148" s="106"/>
      <c r="D148" s="68"/>
      <c r="E148" s="68"/>
      <c r="F148" s="68"/>
      <c r="G148" s="68"/>
      <c r="H148" s="68"/>
      <c r="I148" s="68"/>
      <c r="J148" s="68"/>
      <c r="K148" s="68"/>
      <c r="L148" s="68"/>
      <c r="M148" s="68"/>
      <c r="N148" s="68"/>
      <c r="O148" s="68"/>
      <c r="P148" s="68"/>
    </row>
    <row r="149" spans="2:16" x14ac:dyDescent="0.25">
      <c r="B149" s="106"/>
      <c r="D149" s="68"/>
      <c r="E149" s="68"/>
      <c r="F149" s="68"/>
      <c r="G149" s="68"/>
      <c r="H149" s="68"/>
      <c r="I149" s="68"/>
      <c r="J149" s="68"/>
      <c r="K149" s="68"/>
      <c r="L149" s="68"/>
      <c r="M149" s="68"/>
      <c r="N149" s="68"/>
      <c r="O149" s="68"/>
      <c r="P149" s="68"/>
    </row>
    <row r="150" spans="2:16" x14ac:dyDescent="0.25">
      <c r="B150" s="106"/>
      <c r="D150" s="68"/>
      <c r="E150" s="68"/>
      <c r="F150" s="68"/>
      <c r="G150" s="68"/>
      <c r="H150" s="68"/>
      <c r="I150" s="68"/>
      <c r="J150" s="68"/>
      <c r="K150" s="68"/>
      <c r="L150" s="68"/>
      <c r="M150" s="68"/>
      <c r="N150" s="68"/>
      <c r="O150" s="68"/>
      <c r="P150" s="68"/>
    </row>
    <row r="151" spans="2:16" x14ac:dyDescent="0.25">
      <c r="B151" s="106"/>
      <c r="D151" s="68"/>
      <c r="E151" s="68"/>
      <c r="F151" s="68"/>
      <c r="G151" s="68"/>
      <c r="H151" s="68"/>
      <c r="I151" s="68"/>
      <c r="J151" s="68"/>
      <c r="K151" s="68"/>
      <c r="L151" s="68"/>
      <c r="M151" s="68"/>
      <c r="N151" s="68"/>
      <c r="O151" s="68"/>
      <c r="P151" s="68"/>
    </row>
    <row r="152" spans="2:16" x14ac:dyDescent="0.25">
      <c r="B152" s="106"/>
      <c r="D152" s="68"/>
      <c r="E152" s="68"/>
      <c r="F152" s="68"/>
      <c r="G152" s="68"/>
      <c r="H152" s="68"/>
      <c r="I152" s="68"/>
      <c r="J152" s="68"/>
      <c r="K152" s="68"/>
      <c r="L152" s="68"/>
      <c r="M152" s="68"/>
      <c r="N152" s="68"/>
      <c r="O152" s="68"/>
      <c r="P152" s="68"/>
    </row>
    <row r="153" spans="2:16" x14ac:dyDescent="0.25">
      <c r="B153" s="106"/>
      <c r="D153" s="68"/>
      <c r="E153" s="68"/>
      <c r="F153" s="68"/>
      <c r="G153" s="68"/>
      <c r="H153" s="68"/>
      <c r="I153" s="68"/>
      <c r="J153" s="68"/>
      <c r="K153" s="68"/>
      <c r="L153" s="68"/>
      <c r="M153" s="68"/>
      <c r="N153" s="68"/>
      <c r="O153" s="68"/>
      <c r="P153" s="68"/>
    </row>
    <row r="154" spans="2:16" x14ac:dyDescent="0.25">
      <c r="B154" s="106"/>
      <c r="D154" s="68"/>
      <c r="E154" s="68"/>
      <c r="F154" s="68"/>
      <c r="G154" s="68"/>
      <c r="H154" s="68"/>
      <c r="I154" s="68"/>
      <c r="J154" s="68"/>
      <c r="K154" s="68"/>
      <c r="L154" s="68"/>
      <c r="M154" s="68"/>
      <c r="N154" s="68"/>
      <c r="O154" s="68"/>
      <c r="P154" s="68"/>
    </row>
    <row r="155" spans="2:16" x14ac:dyDescent="0.25">
      <c r="B155" s="106"/>
      <c r="D155" s="68"/>
      <c r="E155" s="68"/>
      <c r="F155" s="68"/>
      <c r="G155" s="68"/>
      <c r="H155" s="68"/>
      <c r="I155" s="68"/>
      <c r="J155" s="68"/>
      <c r="K155" s="68"/>
      <c r="L155" s="68"/>
      <c r="M155" s="68"/>
      <c r="N155" s="68"/>
      <c r="O155" s="68"/>
      <c r="P155" s="68"/>
    </row>
    <row r="156" spans="2:16" x14ac:dyDescent="0.25">
      <c r="B156" s="106"/>
      <c r="D156" s="68"/>
      <c r="E156" s="68"/>
      <c r="F156" s="68"/>
      <c r="G156" s="68"/>
      <c r="H156" s="68"/>
      <c r="I156" s="68"/>
      <c r="J156" s="68"/>
      <c r="K156" s="68"/>
      <c r="L156" s="68"/>
      <c r="M156" s="68"/>
      <c r="N156" s="68"/>
      <c r="O156" s="68"/>
      <c r="P156" s="68"/>
    </row>
    <row r="157" spans="2:16" x14ac:dyDescent="0.25">
      <c r="B157" s="106"/>
      <c r="D157" s="68"/>
      <c r="E157" s="68"/>
      <c r="F157" s="68"/>
      <c r="G157" s="68"/>
      <c r="H157" s="68"/>
      <c r="I157" s="68"/>
      <c r="J157" s="68"/>
      <c r="K157" s="68"/>
      <c r="L157" s="68"/>
      <c r="M157" s="68"/>
      <c r="N157" s="68"/>
      <c r="O157" s="68"/>
      <c r="P157" s="68"/>
    </row>
    <row r="158" spans="2:16" x14ac:dyDescent="0.25">
      <c r="B158" s="106"/>
      <c r="D158" s="68"/>
      <c r="E158" s="68"/>
      <c r="F158" s="68"/>
      <c r="G158" s="68"/>
      <c r="H158" s="68"/>
      <c r="I158" s="68"/>
      <c r="J158" s="68"/>
      <c r="K158" s="68"/>
      <c r="L158" s="68"/>
      <c r="M158" s="68"/>
      <c r="N158" s="68"/>
      <c r="O158" s="68"/>
      <c r="P158" s="68"/>
    </row>
    <row r="159" spans="2:16" x14ac:dyDescent="0.25">
      <c r="B159" s="106"/>
      <c r="D159" s="68"/>
      <c r="E159" s="68"/>
      <c r="F159" s="68"/>
      <c r="G159" s="68"/>
      <c r="H159" s="68"/>
      <c r="I159" s="68"/>
      <c r="J159" s="68"/>
      <c r="K159" s="68"/>
      <c r="L159" s="68"/>
      <c r="M159" s="68"/>
      <c r="N159" s="68"/>
      <c r="O159" s="68"/>
      <c r="P159" s="68"/>
    </row>
    <row r="160" spans="2:16" x14ac:dyDescent="0.25">
      <c r="B160" s="106"/>
      <c r="D160" s="68"/>
      <c r="E160" s="68"/>
      <c r="F160" s="68"/>
      <c r="G160" s="68"/>
      <c r="H160" s="68"/>
      <c r="I160" s="68"/>
      <c r="J160" s="68"/>
      <c r="K160" s="68"/>
      <c r="L160" s="68"/>
      <c r="M160" s="68"/>
      <c r="N160" s="68"/>
      <c r="O160" s="68"/>
      <c r="P160" s="68"/>
    </row>
    <row r="161" spans="2:16" x14ac:dyDescent="0.25">
      <c r="B161" s="106"/>
      <c r="D161" s="68"/>
      <c r="E161" s="68"/>
      <c r="F161" s="68"/>
      <c r="G161" s="68"/>
      <c r="H161" s="68"/>
      <c r="I161" s="68"/>
      <c r="J161" s="68"/>
      <c r="K161" s="68"/>
      <c r="L161" s="68"/>
      <c r="M161" s="68"/>
      <c r="N161" s="68"/>
      <c r="O161" s="68"/>
      <c r="P161" s="68"/>
    </row>
    <row r="162" spans="2:16" x14ac:dyDescent="0.25">
      <c r="B162" s="106"/>
      <c r="D162" s="68"/>
      <c r="E162" s="68"/>
      <c r="F162" s="68"/>
      <c r="G162" s="68"/>
      <c r="H162" s="68"/>
      <c r="I162" s="68"/>
      <c r="J162" s="68"/>
      <c r="K162" s="68"/>
      <c r="L162" s="68"/>
      <c r="M162" s="68"/>
      <c r="N162" s="68"/>
      <c r="O162" s="68"/>
      <c r="P162" s="68"/>
    </row>
    <row r="163" spans="2:16" x14ac:dyDescent="0.25">
      <c r="B163" s="106"/>
      <c r="D163" s="68"/>
      <c r="E163" s="68"/>
      <c r="F163" s="68"/>
      <c r="G163" s="68"/>
      <c r="H163" s="68"/>
      <c r="I163" s="68"/>
      <c r="J163" s="68"/>
      <c r="K163" s="68"/>
      <c r="L163" s="68"/>
      <c r="M163" s="68"/>
      <c r="N163" s="68"/>
      <c r="O163" s="68"/>
      <c r="P163" s="68"/>
    </row>
    <row r="164" spans="2:16" x14ac:dyDescent="0.25">
      <c r="B164" s="106"/>
      <c r="D164" s="68"/>
      <c r="E164" s="68"/>
      <c r="F164" s="68"/>
      <c r="G164" s="68"/>
      <c r="H164" s="68"/>
      <c r="I164" s="68"/>
      <c r="J164" s="68"/>
      <c r="K164" s="68"/>
      <c r="L164" s="68"/>
      <c r="M164" s="68"/>
      <c r="N164" s="68"/>
      <c r="O164" s="68"/>
      <c r="P164" s="68"/>
    </row>
    <row r="165" spans="2:16" x14ac:dyDescent="0.25">
      <c r="B165" s="106"/>
      <c r="D165" s="68"/>
      <c r="E165" s="68"/>
      <c r="F165" s="68"/>
      <c r="G165" s="68"/>
      <c r="H165" s="68"/>
      <c r="I165" s="68"/>
      <c r="J165" s="68"/>
      <c r="K165" s="68"/>
      <c r="L165" s="68"/>
      <c r="M165" s="68"/>
      <c r="N165" s="68"/>
      <c r="O165" s="68"/>
      <c r="P165" s="68"/>
    </row>
    <row r="166" spans="2:16" x14ac:dyDescent="0.25">
      <c r="B166" s="106"/>
      <c r="D166" s="68"/>
      <c r="E166" s="68"/>
      <c r="F166" s="68"/>
      <c r="G166" s="68"/>
      <c r="H166" s="68"/>
      <c r="I166" s="68"/>
      <c r="J166" s="68"/>
      <c r="K166" s="68"/>
      <c r="L166" s="68"/>
      <c r="M166" s="68"/>
      <c r="N166" s="68"/>
      <c r="O166" s="68"/>
      <c r="P166" s="68"/>
    </row>
    <row r="167" spans="2:16" x14ac:dyDescent="0.25">
      <c r="B167" s="106"/>
      <c r="D167" s="68"/>
      <c r="E167" s="68"/>
      <c r="F167" s="68"/>
      <c r="G167" s="68"/>
      <c r="H167" s="68"/>
      <c r="I167" s="68"/>
      <c r="J167" s="68"/>
      <c r="K167" s="68"/>
      <c r="L167" s="68"/>
      <c r="M167" s="68"/>
      <c r="N167" s="68"/>
      <c r="O167" s="68"/>
      <c r="P167" s="68"/>
    </row>
    <row r="168" spans="2:16" x14ac:dyDescent="0.25">
      <c r="B168" s="106"/>
      <c r="C168" s="68"/>
      <c r="D168" s="68"/>
      <c r="E168" s="68"/>
      <c r="F168" s="68"/>
      <c r="G168" s="68"/>
      <c r="H168" s="68"/>
      <c r="I168" s="68"/>
      <c r="J168" s="68"/>
      <c r="K168" s="68"/>
      <c r="L168" s="68"/>
      <c r="M168" s="68"/>
      <c r="N168" s="68"/>
      <c r="O168" s="68"/>
      <c r="P168" s="68"/>
    </row>
    <row r="169" spans="2:16" x14ac:dyDescent="0.25">
      <c r="B169" s="106"/>
      <c r="C169" s="68"/>
      <c r="D169" s="68"/>
      <c r="E169" s="68"/>
      <c r="F169" s="68"/>
      <c r="G169" s="68"/>
      <c r="H169" s="68"/>
      <c r="I169" s="68"/>
      <c r="J169" s="68"/>
      <c r="K169" s="68"/>
      <c r="L169" s="68"/>
      <c r="M169" s="68"/>
      <c r="N169" s="68"/>
      <c r="O169" s="68"/>
      <c r="P169" s="68"/>
    </row>
    <row r="170" spans="2:16" x14ac:dyDescent="0.25">
      <c r="B170" s="106"/>
      <c r="C170" s="68"/>
      <c r="D170" s="68"/>
      <c r="E170" s="68"/>
      <c r="F170" s="68"/>
      <c r="G170" s="68"/>
      <c r="H170" s="68"/>
      <c r="I170" s="68"/>
      <c r="J170" s="68"/>
      <c r="K170" s="68"/>
      <c r="L170" s="68"/>
      <c r="M170" s="68"/>
      <c r="N170" s="68"/>
      <c r="O170" s="68"/>
      <c r="P170" s="68"/>
    </row>
    <row r="171" spans="2:16" x14ac:dyDescent="0.25">
      <c r="B171" s="106"/>
      <c r="C171" s="68"/>
      <c r="D171" s="68"/>
      <c r="E171" s="68"/>
      <c r="F171" s="68"/>
      <c r="G171" s="68"/>
      <c r="H171" s="68"/>
      <c r="I171" s="68"/>
      <c r="J171" s="68"/>
      <c r="K171" s="68"/>
      <c r="L171" s="68"/>
      <c r="M171" s="68"/>
      <c r="N171" s="68"/>
      <c r="O171" s="68"/>
      <c r="P171" s="68"/>
    </row>
    <row r="172" spans="2:16" x14ac:dyDescent="0.25">
      <c r="B172" s="106"/>
      <c r="C172" s="68"/>
      <c r="D172" s="68"/>
      <c r="E172" s="68"/>
      <c r="F172" s="68"/>
      <c r="G172" s="68"/>
      <c r="H172" s="68"/>
      <c r="I172" s="68"/>
      <c r="J172" s="68"/>
      <c r="K172" s="68"/>
      <c r="L172" s="68"/>
      <c r="M172" s="68"/>
      <c r="N172" s="68"/>
      <c r="O172" s="68"/>
      <c r="P172" s="68"/>
    </row>
    <row r="173" spans="2:16" x14ac:dyDescent="0.25">
      <c r="B173" s="106"/>
      <c r="C173" s="68"/>
      <c r="D173" s="68"/>
      <c r="E173" s="68"/>
      <c r="F173" s="68"/>
      <c r="G173" s="68"/>
      <c r="H173" s="68"/>
      <c r="I173" s="68"/>
      <c r="J173" s="68"/>
      <c r="K173" s="68"/>
      <c r="L173" s="68"/>
      <c r="M173" s="68"/>
      <c r="N173" s="68"/>
      <c r="O173" s="68"/>
      <c r="P173" s="68"/>
    </row>
    <row r="174" spans="2:16" x14ac:dyDescent="0.25">
      <c r="B174" s="106"/>
      <c r="C174" s="68"/>
      <c r="D174" s="68"/>
      <c r="E174" s="68"/>
      <c r="F174" s="68"/>
      <c r="G174" s="68"/>
      <c r="H174" s="68"/>
      <c r="I174" s="68"/>
      <c r="J174" s="68"/>
      <c r="K174" s="68"/>
      <c r="L174" s="68"/>
      <c r="M174" s="68"/>
      <c r="N174" s="68"/>
      <c r="O174" s="68"/>
      <c r="P174" s="68"/>
    </row>
    <row r="175" spans="2:16" x14ac:dyDescent="0.25">
      <c r="B175" s="106"/>
      <c r="C175" s="68"/>
      <c r="D175" s="68"/>
      <c r="E175" s="68"/>
      <c r="F175" s="68"/>
      <c r="G175" s="68"/>
      <c r="H175" s="68"/>
      <c r="I175" s="68"/>
      <c r="J175" s="68"/>
      <c r="K175" s="68"/>
      <c r="L175" s="68"/>
      <c r="M175" s="68"/>
      <c r="N175" s="68"/>
      <c r="O175" s="68"/>
      <c r="P175" s="68"/>
    </row>
    <row r="176" spans="2:16" x14ac:dyDescent="0.25">
      <c r="B176" s="106"/>
      <c r="C176" s="68"/>
      <c r="D176" s="68"/>
      <c r="E176" s="68"/>
      <c r="F176" s="68"/>
      <c r="G176" s="68"/>
      <c r="H176" s="68"/>
      <c r="I176" s="68"/>
      <c r="J176" s="68"/>
      <c r="K176" s="68"/>
      <c r="L176" s="68"/>
      <c r="M176" s="68"/>
      <c r="N176" s="68"/>
      <c r="O176" s="68"/>
      <c r="P176" s="68"/>
    </row>
    <row r="177" spans="2:16" x14ac:dyDescent="0.25">
      <c r="B177" s="106"/>
      <c r="C177" s="68"/>
      <c r="D177" s="68"/>
      <c r="E177" s="68"/>
      <c r="F177" s="68"/>
      <c r="G177" s="68"/>
      <c r="H177" s="68"/>
      <c r="I177" s="68"/>
      <c r="J177" s="68"/>
      <c r="K177" s="68"/>
      <c r="L177" s="68"/>
      <c r="M177" s="68"/>
      <c r="N177" s="68"/>
      <c r="O177" s="68"/>
      <c r="P177" s="68"/>
    </row>
    <row r="178" spans="2:16" x14ac:dyDescent="0.25">
      <c r="B178" s="106"/>
      <c r="C178" s="68"/>
      <c r="D178" s="68"/>
      <c r="E178" s="68"/>
      <c r="F178" s="68"/>
      <c r="G178" s="68"/>
      <c r="H178" s="68"/>
      <c r="I178" s="68"/>
      <c r="J178" s="68"/>
      <c r="K178" s="68"/>
      <c r="L178" s="68"/>
      <c r="M178" s="68"/>
      <c r="N178" s="68"/>
      <c r="O178" s="68"/>
      <c r="P178" s="68"/>
    </row>
    <row r="179" spans="2:16" x14ac:dyDescent="0.25">
      <c r="B179" s="106"/>
      <c r="C179" s="68"/>
      <c r="D179" s="68"/>
      <c r="E179" s="68"/>
      <c r="F179" s="68"/>
      <c r="G179" s="68"/>
      <c r="H179" s="68"/>
      <c r="I179" s="68"/>
      <c r="J179" s="68"/>
      <c r="K179" s="68"/>
      <c r="L179" s="68"/>
      <c r="M179" s="68"/>
      <c r="N179" s="68"/>
      <c r="O179" s="68"/>
      <c r="P179" s="68"/>
    </row>
    <row r="180" spans="2:16" x14ac:dyDescent="0.25">
      <c r="B180" s="106"/>
      <c r="C180" s="68"/>
      <c r="D180" s="68"/>
      <c r="E180" s="68"/>
      <c r="F180" s="68"/>
      <c r="G180" s="68"/>
      <c r="H180" s="68"/>
      <c r="I180" s="68"/>
      <c r="J180" s="68"/>
      <c r="K180" s="68"/>
      <c r="L180" s="68"/>
      <c r="M180" s="68"/>
      <c r="N180" s="68"/>
      <c r="O180" s="68"/>
      <c r="P180" s="68"/>
    </row>
    <row r="181" spans="2:16" x14ac:dyDescent="0.25">
      <c r="B181" s="106"/>
      <c r="C181" s="68"/>
      <c r="D181" s="68"/>
      <c r="E181" s="68"/>
      <c r="F181" s="68"/>
      <c r="G181" s="68"/>
      <c r="H181" s="68"/>
      <c r="I181" s="68"/>
      <c r="J181" s="68"/>
      <c r="K181" s="68"/>
      <c r="L181" s="68"/>
      <c r="M181" s="68"/>
      <c r="N181" s="68"/>
      <c r="O181" s="68"/>
      <c r="P181" s="68"/>
    </row>
    <row r="182" spans="2:16" x14ac:dyDescent="0.25">
      <c r="B182" s="106"/>
      <c r="C182" s="68"/>
      <c r="D182" s="68"/>
      <c r="E182" s="68"/>
      <c r="F182" s="68"/>
      <c r="G182" s="68"/>
      <c r="H182" s="68"/>
      <c r="I182" s="68"/>
      <c r="J182" s="68"/>
      <c r="K182" s="68"/>
      <c r="L182" s="68"/>
      <c r="M182" s="68"/>
      <c r="N182" s="68"/>
      <c r="O182" s="68"/>
      <c r="P182" s="68"/>
    </row>
    <row r="183" spans="2:16" x14ac:dyDescent="0.25">
      <c r="B183" s="106"/>
      <c r="C183" s="68"/>
      <c r="D183" s="68"/>
      <c r="E183" s="68"/>
      <c r="F183" s="68"/>
      <c r="G183" s="68"/>
      <c r="H183" s="68"/>
      <c r="I183" s="68"/>
      <c r="J183" s="68"/>
      <c r="K183" s="68"/>
      <c r="L183" s="68"/>
      <c r="M183" s="68"/>
      <c r="N183" s="68"/>
      <c r="O183" s="68"/>
      <c r="P183" s="68"/>
    </row>
    <row r="184" spans="2:16" x14ac:dyDescent="0.25">
      <c r="B184" s="106"/>
      <c r="C184" s="68"/>
      <c r="D184" s="68"/>
      <c r="E184" s="68"/>
      <c r="F184" s="68"/>
      <c r="G184" s="68"/>
      <c r="H184" s="68"/>
      <c r="I184" s="68"/>
      <c r="J184" s="68"/>
      <c r="K184" s="68"/>
      <c r="L184" s="68"/>
      <c r="M184" s="68"/>
      <c r="N184" s="68"/>
      <c r="O184" s="68"/>
      <c r="P184" s="68"/>
    </row>
    <row r="185" spans="2:16" x14ac:dyDescent="0.25">
      <c r="B185" s="106"/>
      <c r="C185" s="68"/>
      <c r="D185" s="68"/>
      <c r="E185" s="68"/>
      <c r="F185" s="68"/>
      <c r="G185" s="68"/>
      <c r="H185" s="68"/>
      <c r="I185" s="68"/>
      <c r="J185" s="68"/>
      <c r="K185" s="68"/>
      <c r="L185" s="68"/>
      <c r="M185" s="68"/>
      <c r="N185" s="68"/>
      <c r="O185" s="68"/>
      <c r="P185" s="68"/>
    </row>
    <row r="186" spans="2:16" x14ac:dyDescent="0.25">
      <c r="B186" s="106"/>
      <c r="C186" s="68"/>
      <c r="D186" s="68"/>
      <c r="E186" s="68"/>
      <c r="F186" s="68"/>
      <c r="G186" s="68"/>
      <c r="H186" s="68"/>
      <c r="I186" s="68"/>
      <c r="J186" s="68"/>
      <c r="K186" s="68"/>
      <c r="L186" s="68"/>
      <c r="M186" s="68"/>
      <c r="N186" s="68"/>
      <c r="O186" s="68"/>
      <c r="P186" s="68"/>
    </row>
    <row r="187" spans="2:16" x14ac:dyDescent="0.25">
      <c r="B187" s="106"/>
      <c r="C187" s="68"/>
      <c r="D187" s="68"/>
      <c r="E187" s="68"/>
      <c r="F187" s="68"/>
      <c r="G187" s="68"/>
      <c r="H187" s="68"/>
      <c r="I187" s="68"/>
      <c r="J187" s="68"/>
      <c r="K187" s="68"/>
      <c r="L187" s="68"/>
      <c r="M187" s="68"/>
      <c r="N187" s="68"/>
      <c r="O187" s="68"/>
      <c r="P187" s="68"/>
    </row>
    <row r="188" spans="2:16" x14ac:dyDescent="0.25">
      <c r="B188" s="106"/>
      <c r="C188" s="68"/>
      <c r="D188" s="68"/>
      <c r="E188" s="68"/>
      <c r="F188" s="68"/>
      <c r="G188" s="68"/>
      <c r="H188" s="68"/>
      <c r="I188" s="68"/>
      <c r="J188" s="68"/>
      <c r="K188" s="68"/>
      <c r="L188" s="68"/>
      <c r="M188" s="68"/>
      <c r="N188" s="68"/>
      <c r="O188" s="68"/>
      <c r="P188" s="68"/>
    </row>
    <row r="189" spans="2:16" x14ac:dyDescent="0.25">
      <c r="B189" s="106"/>
      <c r="C189" s="68"/>
      <c r="D189" s="68"/>
      <c r="E189" s="68"/>
      <c r="F189" s="68"/>
      <c r="G189" s="68"/>
      <c r="H189" s="68"/>
      <c r="I189" s="68"/>
      <c r="J189" s="68"/>
      <c r="K189" s="68"/>
      <c r="L189" s="68"/>
      <c r="M189" s="68"/>
      <c r="N189" s="68"/>
      <c r="O189" s="68"/>
      <c r="P189" s="68"/>
    </row>
    <row r="190" spans="2:16" x14ac:dyDescent="0.25">
      <c r="B190" s="106"/>
      <c r="C190" s="68"/>
      <c r="D190" s="68"/>
      <c r="E190" s="68"/>
      <c r="F190" s="68"/>
      <c r="G190" s="68"/>
      <c r="H190" s="68"/>
      <c r="I190" s="68"/>
      <c r="J190" s="68"/>
      <c r="K190" s="68"/>
      <c r="L190" s="68"/>
      <c r="M190" s="68"/>
      <c r="N190" s="68"/>
      <c r="O190" s="68"/>
      <c r="P190" s="68"/>
    </row>
    <row r="191" spans="2:16" x14ac:dyDescent="0.25">
      <c r="B191" s="106"/>
      <c r="C191" s="68"/>
      <c r="D191" s="68"/>
      <c r="E191" s="68"/>
      <c r="F191" s="68"/>
      <c r="G191" s="68"/>
      <c r="H191" s="68"/>
      <c r="I191" s="68"/>
      <c r="J191" s="68"/>
      <c r="K191" s="68"/>
      <c r="L191" s="68"/>
      <c r="M191" s="68"/>
      <c r="N191" s="68"/>
      <c r="O191" s="68"/>
      <c r="P191" s="68"/>
    </row>
    <row r="192" spans="2:16" x14ac:dyDescent="0.25">
      <c r="B192" s="106"/>
      <c r="C192" s="68"/>
      <c r="D192" s="68"/>
      <c r="E192" s="68"/>
      <c r="F192" s="68"/>
      <c r="G192" s="68"/>
      <c r="H192" s="68"/>
      <c r="I192" s="68"/>
      <c r="J192" s="68"/>
      <c r="K192" s="68"/>
      <c r="L192" s="68"/>
      <c r="M192" s="68"/>
      <c r="N192" s="68"/>
      <c r="O192" s="68"/>
      <c r="P192" s="68"/>
    </row>
    <row r="193" spans="2:16" x14ac:dyDescent="0.25">
      <c r="B193" s="106"/>
      <c r="C193" s="68"/>
      <c r="D193" s="68"/>
      <c r="E193" s="68"/>
      <c r="F193" s="68"/>
      <c r="G193" s="68"/>
      <c r="H193" s="68"/>
      <c r="I193" s="68"/>
      <c r="J193" s="68"/>
      <c r="K193" s="68"/>
      <c r="L193" s="68"/>
      <c r="M193" s="68"/>
      <c r="N193" s="68"/>
      <c r="O193" s="68"/>
      <c r="P193" s="68"/>
    </row>
    <row r="194" spans="2:16" x14ac:dyDescent="0.25">
      <c r="B194" s="106"/>
      <c r="C194" s="68"/>
      <c r="D194" s="68"/>
      <c r="E194" s="68"/>
      <c r="F194" s="68"/>
      <c r="G194" s="68"/>
      <c r="H194" s="68"/>
      <c r="I194" s="68"/>
      <c r="J194" s="68"/>
      <c r="K194" s="68"/>
      <c r="L194" s="68"/>
      <c r="M194" s="68"/>
      <c r="N194" s="68"/>
      <c r="O194" s="68"/>
      <c r="P194" s="68"/>
    </row>
    <row r="195" spans="2:16" x14ac:dyDescent="0.25">
      <c r="B195" s="106"/>
      <c r="C195" s="68"/>
      <c r="D195" s="68"/>
      <c r="E195" s="68"/>
      <c r="F195" s="68"/>
      <c r="G195" s="68"/>
      <c r="H195" s="68"/>
      <c r="I195" s="68"/>
      <c r="J195" s="68"/>
      <c r="K195" s="68"/>
      <c r="L195" s="68"/>
      <c r="M195" s="68"/>
      <c r="N195" s="68"/>
      <c r="O195" s="68"/>
      <c r="P195" s="68"/>
    </row>
    <row r="196" spans="2:16" x14ac:dyDescent="0.25">
      <c r="B196" s="106"/>
      <c r="C196" s="68"/>
      <c r="D196" s="68"/>
      <c r="E196" s="68"/>
      <c r="F196" s="68"/>
      <c r="G196" s="68"/>
      <c r="H196" s="68"/>
      <c r="I196" s="68"/>
      <c r="J196" s="68"/>
      <c r="K196" s="68"/>
      <c r="L196" s="68"/>
      <c r="M196" s="68"/>
      <c r="N196" s="68"/>
      <c r="O196" s="68"/>
      <c r="P196" s="68"/>
    </row>
    <row r="197" spans="2:16" x14ac:dyDescent="0.25">
      <c r="B197" s="106"/>
      <c r="C197" s="68"/>
      <c r="D197" s="68"/>
      <c r="E197" s="68"/>
      <c r="F197" s="68"/>
      <c r="G197" s="68"/>
      <c r="H197" s="68"/>
      <c r="I197" s="68"/>
      <c r="J197" s="68"/>
      <c r="K197" s="68"/>
      <c r="L197" s="68"/>
      <c r="M197" s="68"/>
      <c r="N197" s="68"/>
      <c r="O197" s="68"/>
      <c r="P197" s="68"/>
    </row>
    <row r="198" spans="2:16" x14ac:dyDescent="0.25">
      <c r="B198" s="106"/>
      <c r="C198" s="68"/>
      <c r="D198" s="68"/>
      <c r="E198" s="68"/>
      <c r="F198" s="68"/>
      <c r="G198" s="68"/>
      <c r="H198" s="68"/>
      <c r="I198" s="68"/>
      <c r="J198" s="68"/>
      <c r="K198" s="68"/>
      <c r="L198" s="68"/>
      <c r="M198" s="68"/>
      <c r="N198" s="68"/>
      <c r="O198" s="68"/>
      <c r="P198" s="68"/>
    </row>
    <row r="199" spans="2:16" x14ac:dyDescent="0.25">
      <c r="B199" s="106"/>
      <c r="C199" s="68"/>
      <c r="D199" s="68"/>
      <c r="E199" s="68"/>
      <c r="F199" s="68"/>
      <c r="G199" s="68"/>
      <c r="H199" s="68"/>
      <c r="I199" s="68"/>
      <c r="J199" s="68"/>
      <c r="K199" s="68"/>
      <c r="L199" s="68"/>
      <c r="M199" s="68"/>
      <c r="N199" s="68"/>
      <c r="O199" s="68"/>
      <c r="P199" s="68"/>
    </row>
    <row r="200" spans="2:16" x14ac:dyDescent="0.25">
      <c r="B200" s="106"/>
      <c r="C200" s="68"/>
      <c r="D200" s="68"/>
      <c r="E200" s="68"/>
      <c r="F200" s="68"/>
      <c r="G200" s="68"/>
      <c r="H200" s="68"/>
      <c r="I200" s="68"/>
      <c r="J200" s="68"/>
      <c r="K200" s="68"/>
      <c r="L200" s="68"/>
      <c r="M200" s="68"/>
      <c r="N200" s="68"/>
      <c r="O200" s="68"/>
      <c r="P200" s="68"/>
    </row>
    <row r="201" spans="2:16" x14ac:dyDescent="0.25">
      <c r="B201" s="106"/>
      <c r="C201" s="68"/>
      <c r="D201" s="68"/>
      <c r="E201" s="68"/>
      <c r="F201" s="68"/>
      <c r="G201" s="68"/>
      <c r="H201" s="68"/>
      <c r="I201" s="68"/>
      <c r="J201" s="68"/>
      <c r="K201" s="68"/>
      <c r="L201" s="68"/>
      <c r="M201" s="68"/>
      <c r="N201" s="68"/>
      <c r="O201" s="68"/>
      <c r="P201" s="68"/>
    </row>
    <row r="202" spans="2:16" x14ac:dyDescent="0.25">
      <c r="B202" s="106"/>
      <c r="C202" s="68"/>
      <c r="D202" s="68"/>
      <c r="E202" s="68"/>
      <c r="F202" s="68"/>
      <c r="G202" s="68"/>
      <c r="H202" s="68"/>
      <c r="I202" s="68"/>
      <c r="J202" s="68"/>
      <c r="K202" s="68"/>
      <c r="L202" s="68"/>
      <c r="M202" s="68"/>
      <c r="N202" s="68"/>
      <c r="O202" s="68"/>
      <c r="P202" s="68"/>
    </row>
    <row r="203" spans="2:16" x14ac:dyDescent="0.25">
      <c r="B203" s="106"/>
      <c r="C203" s="68"/>
      <c r="D203" s="68"/>
      <c r="E203" s="68"/>
      <c r="F203" s="68"/>
      <c r="G203" s="68"/>
      <c r="H203" s="68"/>
      <c r="I203" s="68"/>
      <c r="J203" s="68"/>
      <c r="K203" s="68"/>
      <c r="L203" s="68"/>
      <c r="M203" s="68"/>
      <c r="N203" s="68"/>
      <c r="O203" s="68"/>
      <c r="P203" s="68"/>
    </row>
    <row r="204" spans="2:16" x14ac:dyDescent="0.25">
      <c r="B204" s="106"/>
      <c r="C204" s="68"/>
      <c r="D204" s="68"/>
      <c r="E204" s="68"/>
      <c r="F204" s="68"/>
      <c r="G204" s="68"/>
      <c r="H204" s="68"/>
      <c r="I204" s="68"/>
      <c r="J204" s="68"/>
      <c r="K204" s="68"/>
      <c r="L204" s="68"/>
      <c r="M204" s="68"/>
      <c r="N204" s="68"/>
      <c r="O204" s="68"/>
      <c r="P204" s="68"/>
    </row>
    <row r="205" spans="2:16" x14ac:dyDescent="0.25">
      <c r="B205" s="106"/>
      <c r="C205" s="68"/>
      <c r="D205" s="68"/>
      <c r="E205" s="68"/>
      <c r="F205" s="68"/>
      <c r="G205" s="68"/>
      <c r="H205" s="68"/>
      <c r="I205" s="68"/>
      <c r="J205" s="68"/>
      <c r="K205" s="68"/>
      <c r="L205" s="68"/>
      <c r="M205" s="68"/>
      <c r="N205" s="68"/>
      <c r="O205" s="68"/>
      <c r="P205" s="68"/>
    </row>
    <row r="206" spans="2:16" x14ac:dyDescent="0.25">
      <c r="B206" s="106"/>
      <c r="C206" s="68"/>
      <c r="D206" s="68"/>
      <c r="E206" s="68"/>
      <c r="F206" s="68"/>
      <c r="G206" s="68"/>
      <c r="H206" s="68"/>
      <c r="I206" s="68"/>
      <c r="J206" s="68"/>
      <c r="K206" s="68"/>
      <c r="L206" s="68"/>
      <c r="M206" s="68"/>
      <c r="N206" s="68"/>
      <c r="O206" s="68"/>
      <c r="P206" s="68"/>
    </row>
    <row r="207" spans="2:16" x14ac:dyDescent="0.25">
      <c r="B207" s="106"/>
      <c r="C207" s="68"/>
      <c r="D207" s="68"/>
      <c r="E207" s="68"/>
      <c r="F207" s="68"/>
      <c r="G207" s="68"/>
      <c r="H207" s="68"/>
      <c r="I207" s="68"/>
      <c r="J207" s="68"/>
      <c r="K207" s="68"/>
      <c r="L207" s="68"/>
      <c r="M207" s="68"/>
      <c r="N207" s="68"/>
      <c r="O207" s="68"/>
      <c r="P207" s="68"/>
    </row>
    <row r="208" spans="2:16" x14ac:dyDescent="0.25">
      <c r="B208" s="106"/>
      <c r="C208" s="68"/>
      <c r="D208" s="68"/>
      <c r="E208" s="68"/>
      <c r="F208" s="68"/>
      <c r="G208" s="68"/>
      <c r="H208" s="68"/>
      <c r="I208" s="68"/>
      <c r="J208" s="68"/>
      <c r="K208" s="68"/>
      <c r="L208" s="68"/>
      <c r="M208" s="68"/>
      <c r="N208" s="68"/>
      <c r="O208" s="68"/>
      <c r="P208" s="68"/>
    </row>
    <row r="209" spans="2:16" x14ac:dyDescent="0.25">
      <c r="B209" s="106"/>
      <c r="C209" s="68"/>
      <c r="D209" s="68"/>
      <c r="E209" s="68"/>
      <c r="F209" s="68"/>
      <c r="G209" s="68"/>
      <c r="H209" s="68"/>
      <c r="I209" s="68"/>
      <c r="J209" s="68"/>
      <c r="K209" s="68"/>
      <c r="L209" s="68"/>
      <c r="M209" s="68"/>
      <c r="N209" s="68"/>
      <c r="O209" s="68"/>
      <c r="P209" s="68"/>
    </row>
    <row r="210" spans="2:16" x14ac:dyDescent="0.25">
      <c r="B210" s="106"/>
      <c r="C210" s="68"/>
      <c r="D210" s="68"/>
      <c r="E210" s="68"/>
      <c r="F210" s="68"/>
      <c r="G210" s="68"/>
      <c r="H210" s="68"/>
      <c r="I210" s="68"/>
      <c r="J210" s="68"/>
      <c r="K210" s="68"/>
      <c r="L210" s="68"/>
      <c r="M210" s="68"/>
      <c r="N210" s="68"/>
      <c r="O210" s="68"/>
      <c r="P210" s="68"/>
    </row>
    <row r="211" spans="2:16" x14ac:dyDescent="0.25">
      <c r="B211" s="106"/>
      <c r="C211" s="68"/>
      <c r="D211" s="68"/>
      <c r="E211" s="68"/>
      <c r="F211" s="68"/>
      <c r="G211" s="68"/>
      <c r="H211" s="68"/>
      <c r="I211" s="68"/>
      <c r="J211" s="68"/>
      <c r="K211" s="68"/>
      <c r="L211" s="68"/>
      <c r="M211" s="68"/>
      <c r="N211" s="68"/>
      <c r="O211" s="68"/>
      <c r="P211" s="68"/>
    </row>
    <row r="212" spans="2:16" x14ac:dyDescent="0.25">
      <c r="B212" s="106"/>
      <c r="C212" s="68"/>
      <c r="D212" s="68"/>
      <c r="E212" s="68"/>
      <c r="F212" s="68"/>
      <c r="G212" s="68"/>
      <c r="H212" s="68"/>
      <c r="I212" s="68"/>
      <c r="J212" s="68"/>
      <c r="K212" s="68"/>
      <c r="L212" s="68"/>
      <c r="M212" s="68"/>
      <c r="N212" s="68"/>
      <c r="O212" s="68"/>
      <c r="P212" s="68"/>
    </row>
    <row r="213" spans="2:16" x14ac:dyDescent="0.25">
      <c r="B213" s="106"/>
      <c r="C213" s="68"/>
      <c r="D213" s="68"/>
      <c r="E213" s="68"/>
      <c r="F213" s="68"/>
      <c r="G213" s="68"/>
      <c r="H213" s="68"/>
      <c r="I213" s="68"/>
      <c r="J213" s="68"/>
      <c r="K213" s="68"/>
      <c r="L213" s="68"/>
      <c r="M213" s="68"/>
      <c r="N213" s="68"/>
      <c r="O213" s="68"/>
      <c r="P213" s="68"/>
    </row>
    <row r="214" spans="2:16" x14ac:dyDescent="0.25">
      <c r="B214" s="106"/>
      <c r="C214" s="68"/>
      <c r="D214" s="68"/>
      <c r="E214" s="68"/>
      <c r="F214" s="68"/>
      <c r="G214" s="68"/>
      <c r="H214" s="68"/>
      <c r="I214" s="68"/>
      <c r="J214" s="68"/>
      <c r="K214" s="68"/>
      <c r="L214" s="68"/>
      <c r="M214" s="68"/>
      <c r="N214" s="68"/>
      <c r="O214" s="68"/>
      <c r="P214" s="68"/>
    </row>
    <row r="215" spans="2:16" x14ac:dyDescent="0.25">
      <c r="B215" s="106"/>
      <c r="C215" s="68"/>
      <c r="D215" s="68"/>
      <c r="E215" s="68"/>
      <c r="F215" s="68"/>
      <c r="G215" s="68"/>
      <c r="H215" s="68"/>
      <c r="I215" s="68"/>
      <c r="J215" s="68"/>
      <c r="K215" s="68"/>
      <c r="L215" s="68"/>
      <c r="M215" s="68"/>
      <c r="N215" s="68"/>
      <c r="O215" s="68"/>
      <c r="P215" s="68"/>
    </row>
    <row r="216" spans="2:16" x14ac:dyDescent="0.25">
      <c r="B216" s="106"/>
      <c r="C216" s="68"/>
      <c r="D216" s="68"/>
      <c r="E216" s="68"/>
      <c r="F216" s="68"/>
      <c r="G216" s="68"/>
      <c r="H216" s="68"/>
      <c r="I216" s="68"/>
      <c r="J216" s="68"/>
      <c r="K216" s="68"/>
      <c r="L216" s="68"/>
      <c r="M216" s="68"/>
      <c r="N216" s="68"/>
      <c r="O216" s="68"/>
      <c r="P216" s="68"/>
    </row>
    <row r="217" spans="2:16" x14ac:dyDescent="0.25">
      <c r="B217" s="106"/>
      <c r="C217" s="68"/>
      <c r="D217" s="68"/>
      <c r="E217" s="68"/>
      <c r="F217" s="68"/>
      <c r="G217" s="68"/>
      <c r="H217" s="68"/>
      <c r="I217" s="68"/>
      <c r="J217" s="68"/>
      <c r="K217" s="68"/>
      <c r="L217" s="68"/>
      <c r="M217" s="68"/>
      <c r="N217" s="68"/>
      <c r="O217" s="68"/>
      <c r="P217" s="68"/>
    </row>
    <row r="218" spans="2:16" x14ac:dyDescent="0.25">
      <c r="B218" s="106"/>
      <c r="C218" s="68"/>
      <c r="D218" s="68"/>
      <c r="E218" s="68"/>
      <c r="F218" s="68"/>
      <c r="G218" s="68"/>
      <c r="H218" s="68"/>
      <c r="I218" s="68"/>
      <c r="J218" s="68"/>
      <c r="K218" s="68"/>
      <c r="L218" s="68"/>
      <c r="M218" s="68"/>
      <c r="N218" s="68"/>
      <c r="O218" s="68"/>
      <c r="P218" s="68"/>
    </row>
    <row r="219" spans="2:16" x14ac:dyDescent="0.25">
      <c r="B219" s="106"/>
      <c r="C219" s="68"/>
      <c r="D219" s="68"/>
      <c r="E219" s="68"/>
      <c r="F219" s="68"/>
      <c r="G219" s="68"/>
      <c r="H219" s="68"/>
      <c r="I219" s="68"/>
      <c r="J219" s="68"/>
      <c r="K219" s="68"/>
      <c r="L219" s="68"/>
      <c r="M219" s="68"/>
      <c r="N219" s="68"/>
      <c r="O219" s="68"/>
      <c r="P219" s="68"/>
    </row>
    <row r="220" spans="2:16" x14ac:dyDescent="0.25">
      <c r="B220" s="106"/>
      <c r="C220" s="68"/>
      <c r="D220" s="68"/>
      <c r="E220" s="68"/>
      <c r="F220" s="68"/>
      <c r="G220" s="68"/>
      <c r="H220" s="68"/>
      <c r="I220" s="68"/>
      <c r="J220" s="68"/>
      <c r="K220" s="68"/>
      <c r="L220" s="68"/>
      <c r="M220" s="68"/>
      <c r="N220" s="68"/>
      <c r="O220" s="68"/>
      <c r="P220" s="68"/>
    </row>
    <row r="221" spans="2:16" x14ac:dyDescent="0.25">
      <c r="B221" s="106"/>
      <c r="C221" s="68"/>
      <c r="D221" s="68"/>
      <c r="E221" s="68"/>
      <c r="F221" s="68"/>
      <c r="G221" s="68"/>
      <c r="H221" s="68"/>
      <c r="I221" s="68"/>
      <c r="J221" s="68"/>
      <c r="K221" s="68"/>
      <c r="L221" s="68"/>
      <c r="M221" s="68"/>
      <c r="N221" s="68"/>
      <c r="O221" s="68"/>
      <c r="P221" s="68"/>
    </row>
    <row r="222" spans="2:16" x14ac:dyDescent="0.25">
      <c r="B222" s="106"/>
      <c r="C222" s="68"/>
      <c r="D222" s="68"/>
      <c r="E222" s="68"/>
      <c r="F222" s="68"/>
      <c r="G222" s="68"/>
      <c r="H222" s="68"/>
      <c r="I222" s="68"/>
      <c r="J222" s="68"/>
      <c r="K222" s="68"/>
      <c r="L222" s="68"/>
      <c r="M222" s="68"/>
      <c r="N222" s="68"/>
      <c r="O222" s="68"/>
      <c r="P222" s="68"/>
    </row>
    <row r="223" spans="2:16" x14ac:dyDescent="0.25">
      <c r="B223" s="106"/>
      <c r="C223" s="68"/>
      <c r="D223" s="68"/>
      <c r="E223" s="68"/>
      <c r="F223" s="68"/>
      <c r="G223" s="68"/>
      <c r="H223" s="68"/>
      <c r="I223" s="68"/>
      <c r="J223" s="68"/>
      <c r="K223" s="68"/>
      <c r="L223" s="68"/>
      <c r="M223" s="68"/>
      <c r="N223" s="68"/>
      <c r="O223" s="68"/>
      <c r="P223" s="68"/>
    </row>
    <row r="224" spans="2:16" x14ac:dyDescent="0.25">
      <c r="B224" s="106"/>
      <c r="C224" s="68"/>
      <c r="D224" s="68"/>
      <c r="E224" s="68"/>
      <c r="F224" s="68"/>
      <c r="G224" s="68"/>
      <c r="H224" s="68"/>
      <c r="I224" s="68"/>
      <c r="J224" s="68"/>
      <c r="K224" s="68"/>
      <c r="L224" s="68"/>
      <c r="M224" s="68"/>
      <c r="N224" s="68"/>
      <c r="O224" s="68"/>
      <c r="P224" s="68"/>
    </row>
    <row r="225" spans="2:16" x14ac:dyDescent="0.25">
      <c r="B225" s="106"/>
      <c r="C225" s="68"/>
      <c r="D225" s="68"/>
      <c r="E225" s="68"/>
      <c r="F225" s="68"/>
      <c r="G225" s="68"/>
      <c r="H225" s="68"/>
      <c r="I225" s="68"/>
      <c r="J225" s="68"/>
      <c r="K225" s="68"/>
      <c r="L225" s="68"/>
      <c r="M225" s="68"/>
      <c r="N225" s="68"/>
      <c r="O225" s="68"/>
      <c r="P225" s="68"/>
    </row>
    <row r="226" spans="2:16" x14ac:dyDescent="0.25">
      <c r="B226" s="106"/>
      <c r="C226" s="68"/>
      <c r="D226" s="68"/>
      <c r="E226" s="68"/>
      <c r="F226" s="68"/>
      <c r="G226" s="68"/>
      <c r="H226" s="68"/>
      <c r="I226" s="68"/>
      <c r="J226" s="68"/>
      <c r="K226" s="68"/>
      <c r="L226" s="68"/>
      <c r="M226" s="68"/>
      <c r="N226" s="68"/>
      <c r="O226" s="68"/>
      <c r="P226" s="68"/>
    </row>
    <row r="227" spans="2:16" x14ac:dyDescent="0.25">
      <c r="B227" s="106"/>
      <c r="C227" s="68"/>
      <c r="D227" s="68"/>
      <c r="E227" s="68"/>
      <c r="F227" s="68"/>
      <c r="G227" s="68"/>
      <c r="H227" s="68"/>
      <c r="I227" s="68"/>
      <c r="J227" s="68"/>
      <c r="K227" s="68"/>
      <c r="L227" s="68"/>
      <c r="M227" s="68"/>
      <c r="N227" s="68"/>
      <c r="O227" s="68"/>
      <c r="P227" s="68"/>
    </row>
    <row r="228" spans="2:16" x14ac:dyDescent="0.25">
      <c r="B228" s="106"/>
      <c r="C228" s="68"/>
      <c r="D228" s="68"/>
      <c r="E228" s="68"/>
      <c r="F228" s="68"/>
      <c r="G228" s="68"/>
      <c r="H228" s="68"/>
      <c r="I228" s="68"/>
      <c r="J228" s="68"/>
      <c r="K228" s="68"/>
      <c r="L228" s="68"/>
      <c r="M228" s="68"/>
      <c r="N228" s="68"/>
      <c r="O228" s="68"/>
      <c r="P228" s="68"/>
    </row>
    <row r="229" spans="2:16" x14ac:dyDescent="0.25">
      <c r="B229" s="106"/>
      <c r="C229" s="68"/>
      <c r="D229" s="68"/>
      <c r="E229" s="68"/>
      <c r="F229" s="68"/>
      <c r="G229" s="68"/>
      <c r="H229" s="68"/>
      <c r="I229" s="68"/>
      <c r="J229" s="68"/>
      <c r="K229" s="68"/>
      <c r="L229" s="68"/>
      <c r="M229" s="68"/>
      <c r="N229" s="68"/>
      <c r="O229" s="68"/>
      <c r="P229" s="68"/>
    </row>
    <row r="230" spans="2:16" x14ac:dyDescent="0.25">
      <c r="B230" s="106"/>
      <c r="C230" s="68"/>
      <c r="D230" s="68"/>
      <c r="E230" s="68"/>
      <c r="F230" s="68"/>
      <c r="G230" s="68"/>
      <c r="H230" s="68"/>
      <c r="I230" s="68"/>
      <c r="J230" s="68"/>
      <c r="K230" s="68"/>
      <c r="L230" s="68"/>
      <c r="M230" s="68"/>
      <c r="N230" s="68"/>
      <c r="O230" s="68"/>
      <c r="P230" s="68"/>
    </row>
    <row r="231" spans="2:16" x14ac:dyDescent="0.25">
      <c r="B231" s="106"/>
      <c r="C231" s="68"/>
      <c r="D231" s="68"/>
      <c r="E231" s="68"/>
      <c r="F231" s="68"/>
      <c r="G231" s="68"/>
      <c r="H231" s="68"/>
      <c r="I231" s="68"/>
      <c r="J231" s="68"/>
      <c r="K231" s="68"/>
      <c r="L231" s="68"/>
      <c r="M231" s="68"/>
      <c r="N231" s="68"/>
      <c r="O231" s="68"/>
      <c r="P231" s="68"/>
    </row>
    <row r="232" spans="2:16" x14ac:dyDescent="0.25">
      <c r="B232" s="106"/>
      <c r="C232" s="68"/>
      <c r="D232" s="68"/>
      <c r="E232" s="68"/>
      <c r="F232" s="68"/>
      <c r="G232" s="68"/>
      <c r="H232" s="68"/>
      <c r="I232" s="68"/>
      <c r="J232" s="68"/>
      <c r="K232" s="68"/>
      <c r="L232" s="68"/>
      <c r="M232" s="68"/>
      <c r="N232" s="68"/>
      <c r="O232" s="68"/>
      <c r="P232" s="68"/>
    </row>
    <row r="233" spans="2:16" x14ac:dyDescent="0.25">
      <c r="B233" s="106"/>
      <c r="C233" s="68"/>
      <c r="D233" s="68"/>
      <c r="E233" s="68"/>
      <c r="F233" s="68"/>
      <c r="G233" s="68"/>
      <c r="H233" s="68"/>
      <c r="I233" s="68"/>
      <c r="J233" s="68"/>
      <c r="K233" s="68"/>
      <c r="L233" s="68"/>
      <c r="M233" s="68"/>
      <c r="N233" s="68"/>
      <c r="O233" s="68"/>
      <c r="P233" s="68"/>
    </row>
    <row r="234" spans="2:16" x14ac:dyDescent="0.25">
      <c r="B234" s="106"/>
      <c r="C234" s="68"/>
      <c r="D234" s="68"/>
      <c r="E234" s="68"/>
      <c r="F234" s="68"/>
      <c r="G234" s="68"/>
      <c r="H234" s="68"/>
      <c r="I234" s="68"/>
      <c r="J234" s="68"/>
      <c r="K234" s="68"/>
      <c r="L234" s="68"/>
      <c r="M234" s="68"/>
      <c r="N234" s="68"/>
      <c r="O234" s="68"/>
      <c r="P234" s="68"/>
    </row>
    <row r="235" spans="2:16" x14ac:dyDescent="0.25">
      <c r="B235" s="106"/>
      <c r="C235" s="68"/>
      <c r="D235" s="68"/>
      <c r="E235" s="68"/>
      <c r="F235" s="68"/>
      <c r="G235" s="68"/>
      <c r="H235" s="68"/>
      <c r="I235" s="68"/>
      <c r="J235" s="68"/>
      <c r="K235" s="68"/>
      <c r="L235" s="68"/>
      <c r="M235" s="68"/>
      <c r="N235" s="68"/>
      <c r="O235" s="68"/>
      <c r="P235" s="68"/>
    </row>
    <row r="236" spans="2:16" x14ac:dyDescent="0.25">
      <c r="B236" s="106"/>
      <c r="C236" s="68"/>
      <c r="D236" s="68"/>
      <c r="E236" s="68"/>
      <c r="F236" s="68"/>
      <c r="G236" s="68"/>
      <c r="H236" s="68"/>
      <c r="I236" s="68"/>
      <c r="J236" s="68"/>
      <c r="K236" s="68"/>
      <c r="L236" s="68"/>
      <c r="M236" s="68"/>
      <c r="N236" s="68"/>
      <c r="O236" s="68"/>
      <c r="P236" s="68"/>
    </row>
    <row r="237" spans="2:16" x14ac:dyDescent="0.25">
      <c r="B237" s="106"/>
      <c r="C237" s="68"/>
      <c r="D237" s="68"/>
      <c r="E237" s="68"/>
      <c r="F237" s="68"/>
      <c r="G237" s="68"/>
      <c r="H237" s="68"/>
      <c r="I237" s="68"/>
      <c r="J237" s="68"/>
      <c r="K237" s="68"/>
      <c r="L237" s="68"/>
      <c r="M237" s="68"/>
      <c r="N237" s="68"/>
      <c r="O237" s="68"/>
      <c r="P237" s="68"/>
    </row>
    <row r="238" spans="2:16" x14ac:dyDescent="0.25">
      <c r="B238" s="106"/>
      <c r="C238" s="68"/>
      <c r="D238" s="68"/>
      <c r="E238" s="68"/>
      <c r="F238" s="68"/>
      <c r="G238" s="68"/>
      <c r="H238" s="68"/>
      <c r="I238" s="68"/>
      <c r="J238" s="68"/>
      <c r="K238" s="68"/>
      <c r="L238" s="68"/>
      <c r="M238" s="68"/>
      <c r="N238" s="68"/>
      <c r="O238" s="68"/>
      <c r="P238" s="68"/>
    </row>
    <row r="239" spans="2:16" x14ac:dyDescent="0.25">
      <c r="B239" s="106"/>
      <c r="C239" s="68"/>
      <c r="D239" s="68"/>
      <c r="E239" s="68"/>
      <c r="F239" s="68"/>
      <c r="G239" s="68"/>
      <c r="H239" s="68"/>
      <c r="I239" s="68"/>
      <c r="J239" s="68"/>
      <c r="K239" s="68"/>
      <c r="L239" s="68"/>
      <c r="M239" s="68"/>
      <c r="N239" s="68"/>
      <c r="O239" s="68"/>
      <c r="P239" s="68"/>
    </row>
    <row r="240" spans="2:16" x14ac:dyDescent="0.25">
      <c r="B240" s="106"/>
      <c r="C240" s="68"/>
      <c r="D240" s="68"/>
      <c r="E240" s="68"/>
      <c r="F240" s="68"/>
      <c r="G240" s="68"/>
      <c r="H240" s="68"/>
      <c r="I240" s="68"/>
      <c r="J240" s="68"/>
      <c r="K240" s="68"/>
      <c r="L240" s="68"/>
      <c r="M240" s="68"/>
      <c r="N240" s="68"/>
      <c r="O240" s="68"/>
      <c r="P240" s="68"/>
    </row>
    <row r="241" spans="2:16" x14ac:dyDescent="0.25">
      <c r="B241" s="106"/>
      <c r="C241" s="68"/>
      <c r="D241" s="68"/>
      <c r="E241" s="68"/>
      <c r="F241" s="68"/>
      <c r="G241" s="68"/>
      <c r="H241" s="68"/>
      <c r="I241" s="68"/>
      <c r="J241" s="68"/>
      <c r="K241" s="68"/>
      <c r="L241" s="68"/>
      <c r="M241" s="68"/>
      <c r="N241" s="68"/>
      <c r="O241" s="68"/>
      <c r="P241" s="68"/>
    </row>
    <row r="242" spans="2:16" x14ac:dyDescent="0.25">
      <c r="B242" s="106"/>
      <c r="C242" s="68"/>
      <c r="D242" s="68"/>
      <c r="E242" s="68"/>
      <c r="F242" s="68"/>
      <c r="G242" s="68"/>
      <c r="H242" s="68"/>
      <c r="I242" s="68"/>
      <c r="J242" s="68"/>
      <c r="K242" s="68"/>
      <c r="L242" s="68"/>
      <c r="M242" s="68"/>
      <c r="N242" s="68"/>
      <c r="O242" s="68"/>
      <c r="P242" s="68"/>
    </row>
    <row r="243" spans="2:16" x14ac:dyDescent="0.25">
      <c r="B243" s="106"/>
      <c r="C243" s="68"/>
      <c r="D243" s="68"/>
      <c r="E243" s="68"/>
      <c r="F243" s="68"/>
      <c r="G243" s="68"/>
      <c r="H243" s="68"/>
      <c r="I243" s="68"/>
      <c r="J243" s="68"/>
      <c r="K243" s="68"/>
      <c r="L243" s="68"/>
      <c r="M243" s="68"/>
      <c r="N243" s="68"/>
      <c r="O243" s="68"/>
      <c r="P243" s="68"/>
    </row>
    <row r="244" spans="2:16" x14ac:dyDescent="0.25">
      <c r="B244" s="106"/>
      <c r="C244" s="68"/>
      <c r="D244" s="68"/>
      <c r="E244" s="68"/>
      <c r="F244" s="68"/>
      <c r="G244" s="68"/>
      <c r="H244" s="68"/>
      <c r="I244" s="68"/>
      <c r="J244" s="68"/>
      <c r="K244" s="68"/>
      <c r="L244" s="68"/>
      <c r="M244" s="68"/>
      <c r="N244" s="68"/>
      <c r="O244" s="68"/>
      <c r="P244" s="68"/>
    </row>
    <row r="245" spans="2:16" x14ac:dyDescent="0.25">
      <c r="B245" s="106"/>
      <c r="C245" s="68"/>
      <c r="D245" s="68"/>
      <c r="E245" s="68"/>
      <c r="F245" s="68"/>
      <c r="G245" s="68"/>
      <c r="H245" s="68"/>
      <c r="I245" s="68"/>
      <c r="J245" s="68"/>
      <c r="K245" s="68"/>
      <c r="L245" s="68"/>
      <c r="M245" s="68"/>
      <c r="N245" s="68"/>
      <c r="O245" s="68"/>
      <c r="P245" s="68"/>
    </row>
    <row r="246" spans="2:16" x14ac:dyDescent="0.25">
      <c r="B246" s="106"/>
      <c r="C246" s="68"/>
      <c r="D246" s="68"/>
      <c r="E246" s="68"/>
      <c r="F246" s="68"/>
      <c r="G246" s="68"/>
      <c r="H246" s="68"/>
      <c r="I246" s="68"/>
      <c r="J246" s="68"/>
      <c r="K246" s="68"/>
      <c r="L246" s="68"/>
      <c r="M246" s="68"/>
      <c r="N246" s="68"/>
      <c r="O246" s="68"/>
      <c r="P246" s="68"/>
    </row>
    <row r="247" spans="2:16" x14ac:dyDescent="0.25">
      <c r="B247" s="106"/>
      <c r="C247" s="68"/>
      <c r="D247" s="68"/>
      <c r="E247" s="68"/>
      <c r="F247" s="68"/>
      <c r="G247" s="68"/>
      <c r="H247" s="68"/>
      <c r="I247" s="68"/>
      <c r="J247" s="68"/>
      <c r="K247" s="68"/>
      <c r="L247" s="68"/>
      <c r="M247" s="68"/>
      <c r="N247" s="68"/>
      <c r="O247" s="68"/>
      <c r="P247" s="68"/>
    </row>
    <row r="248" spans="2:16" x14ac:dyDescent="0.25">
      <c r="B248" s="106"/>
      <c r="C248" s="68"/>
      <c r="D248" s="68"/>
      <c r="E248" s="68"/>
      <c r="F248" s="68"/>
      <c r="G248" s="68"/>
      <c r="H248" s="68"/>
      <c r="I248" s="68"/>
      <c r="J248" s="68"/>
      <c r="K248" s="68"/>
      <c r="L248" s="68"/>
      <c r="M248" s="68"/>
      <c r="N248" s="68"/>
      <c r="O248" s="68"/>
      <c r="P248" s="68"/>
    </row>
    <row r="249" spans="2:16" x14ac:dyDescent="0.25">
      <c r="B249" s="106"/>
      <c r="C249" s="68"/>
      <c r="D249" s="68"/>
      <c r="E249" s="68"/>
      <c r="F249" s="68"/>
      <c r="G249" s="68"/>
      <c r="H249" s="68"/>
      <c r="I249" s="68"/>
      <c r="J249" s="68"/>
      <c r="K249" s="68"/>
      <c r="L249" s="68"/>
      <c r="M249" s="68"/>
      <c r="N249" s="68"/>
      <c r="O249" s="68"/>
      <c r="P249" s="68"/>
    </row>
    <row r="250" spans="2:16" x14ac:dyDescent="0.25">
      <c r="B250" s="106"/>
      <c r="C250" s="68"/>
      <c r="D250" s="68"/>
      <c r="E250" s="68"/>
      <c r="F250" s="68"/>
      <c r="G250" s="68"/>
      <c r="H250" s="68"/>
      <c r="I250" s="68"/>
      <c r="J250" s="68"/>
      <c r="K250" s="68"/>
      <c r="L250" s="68"/>
      <c r="M250" s="68"/>
      <c r="N250" s="68"/>
      <c r="O250" s="68"/>
      <c r="P250" s="68"/>
    </row>
    <row r="251" spans="2:16" x14ac:dyDescent="0.25">
      <c r="B251" s="106"/>
      <c r="C251" s="68"/>
      <c r="D251" s="68"/>
      <c r="E251" s="68"/>
      <c r="F251" s="68"/>
      <c r="G251" s="68"/>
      <c r="H251" s="68"/>
      <c r="I251" s="68"/>
      <c r="J251" s="68"/>
      <c r="K251" s="68"/>
      <c r="L251" s="68"/>
      <c r="M251" s="68"/>
      <c r="N251" s="68"/>
      <c r="O251" s="68"/>
      <c r="P251" s="68"/>
    </row>
    <row r="252" spans="2:16" x14ac:dyDescent="0.25">
      <c r="B252" s="106"/>
      <c r="C252" s="68"/>
      <c r="D252" s="68"/>
      <c r="E252" s="68"/>
      <c r="F252" s="68"/>
      <c r="G252" s="68"/>
      <c r="H252" s="68"/>
      <c r="I252" s="68"/>
      <c r="J252" s="68"/>
      <c r="K252" s="68"/>
      <c r="L252" s="68"/>
      <c r="M252" s="68"/>
      <c r="N252" s="68"/>
      <c r="O252" s="68"/>
      <c r="P252" s="68"/>
    </row>
    <row r="253" spans="2:16" x14ac:dyDescent="0.25">
      <c r="B253" s="106"/>
      <c r="C253" s="68"/>
      <c r="D253" s="68"/>
      <c r="E253" s="68"/>
      <c r="F253" s="68"/>
      <c r="G253" s="68"/>
      <c r="H253" s="68"/>
      <c r="I253" s="68"/>
      <c r="J253" s="68"/>
      <c r="K253" s="68"/>
      <c r="L253" s="68"/>
      <c r="M253" s="68"/>
      <c r="N253" s="68"/>
      <c r="O253" s="68"/>
      <c r="P253" s="68"/>
    </row>
    <row r="254" spans="2:16" x14ac:dyDescent="0.25">
      <c r="B254" s="106"/>
      <c r="C254" s="68"/>
      <c r="D254" s="68"/>
      <c r="E254" s="68"/>
      <c r="F254" s="68"/>
      <c r="G254" s="68"/>
      <c r="H254" s="68"/>
      <c r="I254" s="68"/>
      <c r="J254" s="68"/>
      <c r="K254" s="68"/>
      <c r="L254" s="68"/>
      <c r="M254" s="68"/>
      <c r="N254" s="68"/>
      <c r="O254" s="68"/>
      <c r="P254" s="68"/>
    </row>
    <row r="255" spans="2:16" x14ac:dyDescent="0.25">
      <c r="B255" s="106"/>
      <c r="C255" s="68"/>
      <c r="D255" s="68"/>
      <c r="E255" s="68"/>
      <c r="F255" s="68"/>
      <c r="G255" s="68"/>
      <c r="H255" s="68"/>
      <c r="I255" s="68"/>
      <c r="J255" s="68"/>
      <c r="K255" s="68"/>
      <c r="L255" s="68"/>
      <c r="M255" s="68"/>
      <c r="N255" s="68"/>
      <c r="O255" s="68"/>
      <c r="P255" s="68"/>
    </row>
    <row r="256" spans="2:16" x14ac:dyDescent="0.25">
      <c r="B256" s="106"/>
      <c r="C256" s="68"/>
      <c r="D256" s="68"/>
      <c r="E256" s="68"/>
      <c r="F256" s="68"/>
      <c r="G256" s="68"/>
      <c r="H256" s="68"/>
      <c r="I256" s="68"/>
      <c r="J256" s="68"/>
      <c r="K256" s="68"/>
      <c r="L256" s="68"/>
      <c r="M256" s="68"/>
      <c r="N256" s="68"/>
      <c r="O256" s="68"/>
      <c r="P256" s="68"/>
    </row>
    <row r="257" spans="2:16" x14ac:dyDescent="0.25">
      <c r="B257" s="106"/>
      <c r="C257" s="68"/>
      <c r="D257" s="68"/>
      <c r="E257" s="68"/>
      <c r="F257" s="68"/>
      <c r="G257" s="68"/>
      <c r="H257" s="68"/>
      <c r="I257" s="68"/>
      <c r="J257" s="68"/>
      <c r="K257" s="68"/>
      <c r="L257" s="68"/>
      <c r="M257" s="68"/>
      <c r="N257" s="68"/>
      <c r="O257" s="68"/>
      <c r="P257" s="68"/>
    </row>
    <row r="258" spans="2:16" x14ac:dyDescent="0.25">
      <c r="B258" s="106"/>
      <c r="C258" s="68"/>
      <c r="D258" s="68"/>
      <c r="E258" s="68"/>
      <c r="F258" s="68"/>
      <c r="G258" s="68"/>
      <c r="H258" s="68"/>
      <c r="I258" s="68"/>
      <c r="J258" s="68"/>
      <c r="K258" s="68"/>
      <c r="L258" s="68"/>
      <c r="M258" s="68"/>
      <c r="N258" s="68"/>
      <c r="O258" s="68"/>
      <c r="P258" s="68"/>
    </row>
    <row r="259" spans="2:16" x14ac:dyDescent="0.25">
      <c r="B259" s="106"/>
      <c r="C259" s="68"/>
      <c r="D259" s="68"/>
      <c r="E259" s="68"/>
      <c r="F259" s="68"/>
      <c r="G259" s="68"/>
      <c r="H259" s="68"/>
      <c r="I259" s="68"/>
      <c r="J259" s="68"/>
      <c r="K259" s="68"/>
      <c r="L259" s="68"/>
      <c r="M259" s="68"/>
      <c r="N259" s="68"/>
      <c r="O259" s="68"/>
      <c r="P259" s="68"/>
    </row>
    <row r="260" spans="2:16" x14ac:dyDescent="0.25">
      <c r="B260" s="106"/>
      <c r="C260" s="68"/>
      <c r="D260" s="68"/>
      <c r="E260" s="68"/>
      <c r="F260" s="68"/>
      <c r="G260" s="68"/>
      <c r="H260" s="68"/>
      <c r="I260" s="68"/>
      <c r="J260" s="68"/>
      <c r="K260" s="68"/>
      <c r="L260" s="68"/>
      <c r="M260" s="68"/>
      <c r="N260" s="68"/>
      <c r="O260" s="68"/>
      <c r="P260" s="68"/>
    </row>
    <row r="261" spans="2:16" x14ac:dyDescent="0.25">
      <c r="B261" s="106"/>
      <c r="C261" s="68"/>
      <c r="D261" s="68"/>
      <c r="E261" s="68"/>
      <c r="F261" s="68"/>
      <c r="G261" s="68"/>
      <c r="H261" s="68"/>
      <c r="I261" s="68"/>
      <c r="J261" s="68"/>
      <c r="K261" s="68"/>
      <c r="L261" s="68"/>
      <c r="M261" s="68"/>
      <c r="N261" s="68"/>
      <c r="O261" s="68"/>
      <c r="P261" s="68"/>
    </row>
    <row r="262" spans="2:16" x14ac:dyDescent="0.25">
      <c r="B262" s="106"/>
      <c r="C262" s="68"/>
      <c r="D262" s="68"/>
      <c r="E262" s="68"/>
      <c r="F262" s="68"/>
      <c r="G262" s="68"/>
      <c r="H262" s="68"/>
      <c r="I262" s="68"/>
      <c r="J262" s="68"/>
      <c r="K262" s="68"/>
      <c r="L262" s="68"/>
      <c r="M262" s="68"/>
      <c r="N262" s="68"/>
      <c r="O262" s="68"/>
      <c r="P262" s="68"/>
    </row>
    <row r="263" spans="2:16" x14ac:dyDescent="0.25">
      <c r="B263" s="106"/>
      <c r="C263" s="68"/>
      <c r="D263" s="68"/>
      <c r="E263" s="68"/>
      <c r="F263" s="68"/>
      <c r="G263" s="68"/>
      <c r="H263" s="68"/>
      <c r="I263" s="68"/>
      <c r="J263" s="68"/>
      <c r="K263" s="68"/>
      <c r="L263" s="68"/>
      <c r="M263" s="68"/>
      <c r="N263" s="68"/>
      <c r="O263" s="68"/>
      <c r="P263" s="68"/>
    </row>
    <row r="264" spans="2:16" x14ac:dyDescent="0.25">
      <c r="B264" s="106"/>
      <c r="C264" s="68"/>
      <c r="D264" s="68"/>
      <c r="E264" s="68"/>
      <c r="F264" s="68"/>
      <c r="G264" s="68"/>
      <c r="H264" s="68"/>
      <c r="I264" s="68"/>
      <c r="J264" s="68"/>
      <c r="K264" s="68"/>
      <c r="L264" s="68"/>
      <c r="M264" s="68"/>
      <c r="N264" s="68"/>
      <c r="O264" s="68"/>
      <c r="P264" s="68"/>
    </row>
    <row r="265" spans="2:16" x14ac:dyDescent="0.25">
      <c r="B265" s="106"/>
      <c r="C265" s="68"/>
      <c r="D265" s="68"/>
      <c r="E265" s="68"/>
      <c r="F265" s="68"/>
      <c r="G265" s="68"/>
      <c r="H265" s="68"/>
      <c r="I265" s="68"/>
      <c r="J265" s="68"/>
      <c r="K265" s="68"/>
      <c r="L265" s="68"/>
      <c r="M265" s="68"/>
      <c r="N265" s="68"/>
      <c r="O265" s="68"/>
      <c r="P265" s="68"/>
    </row>
    <row r="266" spans="2:16" x14ac:dyDescent="0.25">
      <c r="B266" s="106"/>
      <c r="C266" s="68"/>
      <c r="D266" s="68"/>
      <c r="E266" s="68"/>
      <c r="F266" s="68"/>
      <c r="G266" s="68"/>
      <c r="H266" s="68"/>
      <c r="I266" s="68"/>
      <c r="J266" s="68"/>
      <c r="K266" s="68"/>
      <c r="L266" s="68"/>
      <c r="M266" s="68"/>
      <c r="N266" s="68"/>
      <c r="O266" s="68"/>
      <c r="P266" s="68"/>
    </row>
    <row r="267" spans="2:16" x14ac:dyDescent="0.25">
      <c r="B267" s="106"/>
      <c r="C267" s="68"/>
      <c r="D267" s="68"/>
      <c r="E267" s="68"/>
      <c r="F267" s="68"/>
      <c r="G267" s="68"/>
      <c r="H267" s="68"/>
      <c r="I267" s="68"/>
      <c r="J267" s="68"/>
      <c r="K267" s="68"/>
      <c r="L267" s="68"/>
      <c r="M267" s="68"/>
      <c r="N267" s="68"/>
      <c r="O267" s="68"/>
      <c r="P267" s="68"/>
    </row>
    <row r="268" spans="2:16" x14ac:dyDescent="0.25">
      <c r="B268" s="106"/>
      <c r="C268" s="68"/>
      <c r="D268" s="68"/>
      <c r="E268" s="68"/>
      <c r="F268" s="68"/>
      <c r="G268" s="68"/>
      <c r="H268" s="68"/>
      <c r="I268" s="68"/>
      <c r="J268" s="68"/>
      <c r="K268" s="68"/>
      <c r="L268" s="68"/>
      <c r="M268" s="68"/>
      <c r="N268" s="68"/>
      <c r="O268" s="68"/>
      <c r="P268" s="68"/>
    </row>
    <row r="269" spans="2:16" x14ac:dyDescent="0.25">
      <c r="B269" s="106"/>
      <c r="C269" s="68"/>
      <c r="D269" s="68"/>
      <c r="E269" s="68"/>
      <c r="F269" s="68"/>
      <c r="G269" s="68"/>
      <c r="H269" s="68"/>
      <c r="I269" s="68"/>
      <c r="J269" s="68"/>
      <c r="K269" s="68"/>
      <c r="L269" s="68"/>
      <c r="M269" s="68"/>
      <c r="N269" s="68"/>
      <c r="O269" s="68"/>
      <c r="P269" s="68"/>
    </row>
    <row r="270" spans="2:16" x14ac:dyDescent="0.25">
      <c r="B270" s="106"/>
      <c r="C270" s="68"/>
      <c r="D270" s="68"/>
      <c r="E270" s="68"/>
      <c r="F270" s="68"/>
      <c r="G270" s="68"/>
      <c r="H270" s="68"/>
      <c r="I270" s="68"/>
      <c r="J270" s="68"/>
      <c r="K270" s="68"/>
      <c r="L270" s="68"/>
      <c r="M270" s="68"/>
      <c r="N270" s="68"/>
      <c r="O270" s="68"/>
      <c r="P270" s="68"/>
    </row>
    <row r="271" spans="2:16" x14ac:dyDescent="0.25">
      <c r="B271" s="106"/>
      <c r="C271" s="68"/>
      <c r="D271" s="68"/>
      <c r="E271" s="68"/>
      <c r="F271" s="68"/>
      <c r="G271" s="68"/>
      <c r="H271" s="68"/>
      <c r="I271" s="68"/>
      <c r="J271" s="68"/>
      <c r="K271" s="68"/>
      <c r="L271" s="68"/>
      <c r="M271" s="68"/>
      <c r="N271" s="68"/>
      <c r="O271" s="68"/>
      <c r="P271" s="68"/>
    </row>
    <row r="272" spans="2:16" x14ac:dyDescent="0.25">
      <c r="B272" s="106"/>
      <c r="C272" s="68"/>
      <c r="D272" s="68"/>
      <c r="E272" s="68"/>
      <c r="F272" s="68"/>
      <c r="G272" s="68"/>
      <c r="H272" s="68"/>
      <c r="I272" s="68"/>
      <c r="J272" s="68"/>
      <c r="K272" s="68"/>
      <c r="L272" s="68"/>
      <c r="M272" s="68"/>
      <c r="N272" s="68"/>
      <c r="O272" s="68"/>
      <c r="P272" s="68"/>
    </row>
    <row r="273" spans="2:16" x14ac:dyDescent="0.25">
      <c r="B273" s="106"/>
      <c r="C273" s="68"/>
      <c r="D273" s="68"/>
      <c r="E273" s="68"/>
      <c r="F273" s="68"/>
      <c r="G273" s="68"/>
      <c r="H273" s="68"/>
      <c r="I273" s="68"/>
      <c r="J273" s="68"/>
      <c r="K273" s="68"/>
      <c r="L273" s="68"/>
      <c r="M273" s="68"/>
      <c r="N273" s="68"/>
      <c r="O273" s="68"/>
      <c r="P273" s="68"/>
    </row>
    <row r="274" spans="2:16" x14ac:dyDescent="0.25">
      <c r="B274" s="106"/>
      <c r="C274" s="68"/>
      <c r="D274" s="68"/>
      <c r="E274" s="68"/>
      <c r="F274" s="68"/>
      <c r="G274" s="68"/>
      <c r="H274" s="68"/>
      <c r="I274" s="68"/>
      <c r="J274" s="68"/>
      <c r="K274" s="68"/>
      <c r="L274" s="68"/>
      <c r="M274" s="68"/>
      <c r="N274" s="68"/>
      <c r="O274" s="68"/>
      <c r="P274" s="68"/>
    </row>
    <row r="275" spans="2:16" x14ac:dyDescent="0.25">
      <c r="B275" s="106"/>
      <c r="C275" s="68"/>
      <c r="D275" s="68"/>
      <c r="E275" s="68"/>
      <c r="F275" s="68"/>
      <c r="G275" s="68"/>
      <c r="H275" s="68"/>
      <c r="I275" s="68"/>
      <c r="J275" s="68"/>
      <c r="K275" s="68"/>
      <c r="L275" s="68"/>
      <c r="M275" s="68"/>
      <c r="N275" s="68"/>
      <c r="O275" s="68"/>
      <c r="P275" s="68"/>
    </row>
    <row r="276" spans="2:16" x14ac:dyDescent="0.25">
      <c r="B276" s="106"/>
      <c r="C276" s="68"/>
      <c r="D276" s="68"/>
      <c r="E276" s="68"/>
      <c r="F276" s="68"/>
      <c r="G276" s="68"/>
      <c r="H276" s="68"/>
      <c r="I276" s="68"/>
      <c r="J276" s="68"/>
      <c r="K276" s="68"/>
      <c r="L276" s="68"/>
      <c r="M276" s="68"/>
      <c r="N276" s="68"/>
      <c r="O276" s="68"/>
      <c r="P276" s="68"/>
    </row>
    <row r="277" spans="2:16" x14ac:dyDescent="0.25">
      <c r="B277" s="106"/>
      <c r="C277" s="68"/>
      <c r="D277" s="68"/>
      <c r="E277" s="68"/>
      <c r="F277" s="68"/>
      <c r="G277" s="68"/>
      <c r="H277" s="68"/>
      <c r="I277" s="68"/>
      <c r="J277" s="68"/>
      <c r="K277" s="68"/>
      <c r="L277" s="68"/>
      <c r="M277" s="68"/>
      <c r="N277" s="68"/>
      <c r="O277" s="68"/>
      <c r="P277" s="68"/>
    </row>
    <row r="278" spans="2:16" x14ac:dyDescent="0.25">
      <c r="B278" s="106"/>
      <c r="C278" s="68"/>
      <c r="D278" s="68"/>
      <c r="E278" s="68"/>
      <c r="F278" s="68"/>
      <c r="G278" s="68"/>
      <c r="H278" s="68"/>
      <c r="I278" s="68"/>
      <c r="J278" s="68"/>
      <c r="K278" s="68"/>
      <c r="L278" s="68"/>
      <c r="M278" s="68"/>
      <c r="N278" s="68"/>
      <c r="O278" s="68"/>
      <c r="P278" s="68"/>
    </row>
  </sheetData>
  <pageMargins left="0.2" right="0.2" top="0.75" bottom="0.75" header="0.3" footer="0.3"/>
  <pageSetup scale="31" orientation="landscape" horizontalDpi="90" verticalDpi="90" r:id="rId1"/>
  <customProperties>
    <customPr name="_pios_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85" zoomScaleNormal="85" workbookViewId="0">
      <pane ySplit="2" topLeftCell="A3" activePane="bottomLeft" state="frozen"/>
      <selection pane="bottomLeft" activeCell="E10" sqref="E10"/>
    </sheetView>
  </sheetViews>
  <sheetFormatPr defaultColWidth="9.140625" defaultRowHeight="15" x14ac:dyDescent="0.25"/>
  <cols>
    <col min="1" max="1" width="9.140625" style="131"/>
    <col min="2" max="2" width="5.140625" style="131" customWidth="1"/>
    <col min="3" max="3" width="37" style="131" customWidth="1"/>
    <col min="4" max="4" width="6" style="131" customWidth="1"/>
    <col min="5" max="5" width="14.85546875" style="131" bestFit="1" customWidth="1"/>
    <col min="6" max="6" width="9.140625" style="131" customWidth="1"/>
    <col min="7" max="16384" width="9.140625" style="131"/>
  </cols>
  <sheetData>
    <row r="1" spans="1:5" ht="18.75" x14ac:dyDescent="0.3">
      <c r="A1" s="153" t="s">
        <v>136</v>
      </c>
    </row>
    <row r="2" spans="1:5" ht="15.75" x14ac:dyDescent="0.25">
      <c r="A2" s="152" t="s">
        <v>135</v>
      </c>
    </row>
    <row r="4" spans="1:5" ht="18.75" x14ac:dyDescent="0.3">
      <c r="C4" s="151"/>
    </row>
    <row r="5" spans="1:5" ht="18.75" x14ac:dyDescent="0.3">
      <c r="B5" s="145" t="s">
        <v>121</v>
      </c>
      <c r="C5" s="150"/>
      <c r="D5" s="144"/>
      <c r="E5" s="144"/>
    </row>
    <row r="6" spans="1:5" s="134" customFormat="1" ht="18.75" x14ac:dyDescent="0.3">
      <c r="B6" s="148"/>
      <c r="C6" s="149"/>
    </row>
    <row r="7" spans="1:5" ht="15.75" x14ac:dyDescent="0.25">
      <c r="B7" s="133">
        <f t="shared" ref="B7:B14" si="0">+ROW()</f>
        <v>7</v>
      </c>
      <c r="C7" s="143" t="s">
        <v>120</v>
      </c>
      <c r="D7" s="143"/>
      <c r="E7" s="143"/>
    </row>
    <row r="8" spans="1:5" x14ac:dyDescent="0.25">
      <c r="B8" s="133">
        <f t="shared" si="0"/>
        <v>8</v>
      </c>
      <c r="E8" s="141"/>
    </row>
    <row r="9" spans="1:5" x14ac:dyDescent="0.25">
      <c r="B9" s="133">
        <f t="shared" si="0"/>
        <v>9</v>
      </c>
      <c r="C9" s="131" t="s">
        <v>108</v>
      </c>
      <c r="E9" s="140" t="s">
        <v>134</v>
      </c>
    </row>
    <row r="10" spans="1:5" x14ac:dyDescent="0.25">
      <c r="B10" s="133">
        <f t="shared" si="0"/>
        <v>10</v>
      </c>
      <c r="C10" s="131" t="s">
        <v>117</v>
      </c>
      <c r="E10" s="135">
        <f>SUM('2024 Detail (R)'!C33:N33)</f>
        <v>213635119.33000761</v>
      </c>
    </row>
    <row r="11" spans="1:5" x14ac:dyDescent="0.25">
      <c r="B11" s="133">
        <f t="shared" si="0"/>
        <v>11</v>
      </c>
      <c r="C11" s="137" t="s">
        <v>106</v>
      </c>
      <c r="D11" s="139">
        <v>0.21</v>
      </c>
      <c r="E11" s="138">
        <f>-E10*$D11</f>
        <v>-44863375.0593016</v>
      </c>
    </row>
    <row r="12" spans="1:5" x14ac:dyDescent="0.25">
      <c r="B12" s="133">
        <f t="shared" si="0"/>
        <v>12</v>
      </c>
      <c r="C12" s="137" t="s">
        <v>105</v>
      </c>
      <c r="D12" s="136"/>
      <c r="E12" s="135">
        <f>-E10-E11</f>
        <v>-168771744.270706</v>
      </c>
    </row>
    <row r="13" spans="1:5" ht="15.75" customHeight="1" x14ac:dyDescent="0.25">
      <c r="B13" s="133">
        <f t="shared" si="0"/>
        <v>13</v>
      </c>
      <c r="C13" s="131" t="s">
        <v>104</v>
      </c>
      <c r="E13" s="134">
        <v>0.75322100000000003</v>
      </c>
    </row>
    <row r="14" spans="1:5" ht="15.75" thickBot="1" x14ac:dyDescent="0.3">
      <c r="B14" s="133">
        <f t="shared" si="0"/>
        <v>14</v>
      </c>
      <c r="C14" s="131" t="s">
        <v>103</v>
      </c>
      <c r="E14" s="132">
        <f>-E12/E13</f>
        <v>224066700.57088953</v>
      </c>
    </row>
    <row r="15" spans="1:5" ht="15.75" thickTop="1" x14ac:dyDescent="0.25">
      <c r="D15" s="147" t="s">
        <v>112</v>
      </c>
      <c r="E15" s="146">
        <f>SUM('2024 Detail (R)'!C33:N33)-E10</f>
        <v>0</v>
      </c>
    </row>
    <row r="16" spans="1:5" ht="18.75" x14ac:dyDescent="0.3">
      <c r="B16" s="145" t="s">
        <v>116</v>
      </c>
      <c r="C16" s="144"/>
      <c r="D16" s="144"/>
      <c r="E16" s="144"/>
    </row>
    <row r="17" spans="2:5" s="134" customFormat="1" ht="18.75" x14ac:dyDescent="0.3">
      <c r="B17" s="148"/>
    </row>
    <row r="18" spans="2:5" ht="15.75" x14ac:dyDescent="0.25">
      <c r="B18" s="133">
        <f t="shared" ref="B18:B25" si="1">+ROW()</f>
        <v>18</v>
      </c>
      <c r="C18" s="143" t="s">
        <v>115</v>
      </c>
      <c r="D18" s="143"/>
      <c r="E18" s="143"/>
    </row>
    <row r="19" spans="2:5" x14ac:dyDescent="0.25">
      <c r="B19" s="133">
        <f t="shared" si="1"/>
        <v>19</v>
      </c>
      <c r="E19" s="141"/>
    </row>
    <row r="20" spans="2:5" x14ac:dyDescent="0.25">
      <c r="B20" s="133">
        <f t="shared" si="1"/>
        <v>20</v>
      </c>
      <c r="C20" s="131" t="s">
        <v>108</v>
      </c>
      <c r="E20" s="140" t="str">
        <f>+E9</f>
        <v>Jan-Dec 2024</v>
      </c>
    </row>
    <row r="21" spans="2:5" x14ac:dyDescent="0.25">
      <c r="B21" s="133">
        <f t="shared" si="1"/>
        <v>21</v>
      </c>
      <c r="C21" s="131" t="s">
        <v>113</v>
      </c>
      <c r="E21" s="135">
        <f>'2024 Detail (R)'!O43</f>
        <v>-157394090.88995832</v>
      </c>
    </row>
    <row r="22" spans="2:5" x14ac:dyDescent="0.25">
      <c r="B22" s="133">
        <f t="shared" si="1"/>
        <v>22</v>
      </c>
      <c r="C22" s="137" t="s">
        <v>106</v>
      </c>
      <c r="D22" s="139">
        <v>0.21</v>
      </c>
      <c r="E22" s="138">
        <f>-E21*$D22</f>
        <v>33052759.086891245</v>
      </c>
    </row>
    <row r="23" spans="2:5" x14ac:dyDescent="0.25">
      <c r="B23" s="133">
        <f t="shared" si="1"/>
        <v>23</v>
      </c>
      <c r="C23" s="137" t="s">
        <v>105</v>
      </c>
      <c r="D23" s="136"/>
      <c r="E23" s="135">
        <f>-E21-E22</f>
        <v>124341331.80306707</v>
      </c>
    </row>
    <row r="24" spans="2:5" x14ac:dyDescent="0.25">
      <c r="B24" s="133">
        <f t="shared" si="1"/>
        <v>24</v>
      </c>
      <c r="C24" s="131" t="s">
        <v>104</v>
      </c>
      <c r="E24" s="134">
        <v>0.75322100000000003</v>
      </c>
    </row>
    <row r="25" spans="2:5" ht="15.75" thickBot="1" x14ac:dyDescent="0.3">
      <c r="B25" s="133">
        <f t="shared" si="1"/>
        <v>25</v>
      </c>
      <c r="C25" s="131" t="s">
        <v>103</v>
      </c>
      <c r="E25" s="132">
        <f>-E23/E24</f>
        <v>-165079481.05943283</v>
      </c>
    </row>
    <row r="26" spans="2:5" ht="15.75" thickTop="1" x14ac:dyDescent="0.25">
      <c r="D26" s="147" t="s">
        <v>112</v>
      </c>
      <c r="E26" s="146">
        <f>'2024 Detail (R)'!O43-'2024 Rev Req'!E21</f>
        <v>0</v>
      </c>
    </row>
    <row r="27" spans="2:5" ht="18.75" x14ac:dyDescent="0.3">
      <c r="B27" s="145" t="s">
        <v>111</v>
      </c>
      <c r="C27" s="144"/>
      <c r="D27" s="144"/>
      <c r="E27" s="144"/>
    </row>
    <row r="29" spans="2:5" ht="15.75" x14ac:dyDescent="0.25">
      <c r="B29" s="133">
        <f t="shared" ref="B29:B36" si="2">+ROW()</f>
        <v>29</v>
      </c>
      <c r="C29" s="143" t="s">
        <v>110</v>
      </c>
      <c r="D29" s="143"/>
      <c r="E29" s="142"/>
    </row>
    <row r="30" spans="2:5" x14ac:dyDescent="0.25">
      <c r="B30" s="133">
        <f t="shared" si="2"/>
        <v>30</v>
      </c>
      <c r="E30" s="141"/>
    </row>
    <row r="31" spans="2:5" x14ac:dyDescent="0.25">
      <c r="B31" s="133">
        <f t="shared" si="2"/>
        <v>31</v>
      </c>
      <c r="C31" s="131" t="s">
        <v>108</v>
      </c>
      <c r="E31" s="140" t="str">
        <f>+E9</f>
        <v>Jan-Dec 2024</v>
      </c>
    </row>
    <row r="32" spans="2:5" x14ac:dyDescent="0.25">
      <c r="B32" s="133">
        <f t="shared" si="2"/>
        <v>32</v>
      </c>
      <c r="C32" s="131" t="s">
        <v>107</v>
      </c>
      <c r="E32" s="135">
        <f>+E10+E21</f>
        <v>56241028.440049291</v>
      </c>
    </row>
    <row r="33" spans="2:5" x14ac:dyDescent="0.25">
      <c r="B33" s="133">
        <f t="shared" si="2"/>
        <v>33</v>
      </c>
      <c r="C33" s="137" t="s">
        <v>106</v>
      </c>
      <c r="D33" s="139">
        <v>0.21</v>
      </c>
      <c r="E33" s="138">
        <f>-E32*$D33</f>
        <v>-11810615.972410351</v>
      </c>
    </row>
    <row r="34" spans="2:5" x14ac:dyDescent="0.25">
      <c r="B34" s="133">
        <f t="shared" si="2"/>
        <v>34</v>
      </c>
      <c r="C34" s="137" t="s">
        <v>105</v>
      </c>
      <c r="D34" s="136"/>
      <c r="E34" s="135">
        <f>-E32-E33</f>
        <v>-44430412.46763894</v>
      </c>
    </row>
    <row r="35" spans="2:5" x14ac:dyDescent="0.25">
      <c r="B35" s="133">
        <f t="shared" si="2"/>
        <v>35</v>
      </c>
      <c r="C35" s="131" t="s">
        <v>104</v>
      </c>
      <c r="E35" s="134">
        <v>0.75322100000000003</v>
      </c>
    </row>
    <row r="36" spans="2:5" ht="15.75" thickBot="1" x14ac:dyDescent="0.3">
      <c r="B36" s="133">
        <f t="shared" si="2"/>
        <v>36</v>
      </c>
      <c r="C36" s="131" t="s">
        <v>103</v>
      </c>
      <c r="E36" s="132">
        <f>-E34/E35</f>
        <v>58987219.511456713</v>
      </c>
    </row>
    <row r="37" spans="2:5" ht="15.75" thickTop="1" x14ac:dyDescent="0.25">
      <c r="E37"/>
    </row>
    <row r="38" spans="2:5" x14ac:dyDescent="0.25">
      <c r="E38" s="35"/>
    </row>
    <row r="39" spans="2:5" x14ac:dyDescent="0.25">
      <c r="E39" s="35"/>
    </row>
    <row r="40" spans="2:5" x14ac:dyDescent="0.25">
      <c r="E40" s="68"/>
    </row>
    <row r="41" spans="2:5" x14ac:dyDescent="0.25">
      <c r="E41"/>
    </row>
  </sheetData>
  <pageMargins left="0.7" right="0.7" top="0.75" bottom="0.75" header="0.3" footer="0.3"/>
  <pageSetup orientation="portrait" horizontalDpi="90" verticalDpi="90" r:id="rId1"/>
  <customProperties>
    <customPr name="_pios_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6"/>
  <sheetViews>
    <sheetView zoomScale="85" zoomScaleNormal="85" workbookViewId="0">
      <pane xSplit="2" ySplit="3" topLeftCell="C4" activePane="bottomRight" state="frozen"/>
      <selection activeCell="C73" sqref="C73"/>
      <selection pane="topRight" activeCell="C73" sqref="C73"/>
      <selection pane="bottomLeft" activeCell="C73" sqref="C73"/>
      <selection pane="bottomRight" activeCell="A2" sqref="A2"/>
    </sheetView>
  </sheetViews>
  <sheetFormatPr defaultRowHeight="15" outlineLevelRow="1" x14ac:dyDescent="0.25"/>
  <cols>
    <col min="1" max="1" width="83" style="7" customWidth="1"/>
    <col min="2" max="2" width="10.28515625" customWidth="1"/>
    <col min="3" max="7" width="14.28515625" customWidth="1"/>
    <col min="8" max="8" width="15.140625" bestFit="1" customWidth="1"/>
    <col min="9" max="9" width="14.28515625" customWidth="1"/>
    <col min="10" max="10" width="17" bestFit="1" customWidth="1"/>
    <col min="11" max="11" width="14.7109375" bestFit="1" customWidth="1"/>
    <col min="12" max="13" width="14" bestFit="1" customWidth="1"/>
    <col min="14" max="14" width="17" bestFit="1" customWidth="1"/>
    <col min="15" max="15" width="17" style="23" bestFit="1" customWidth="1"/>
    <col min="16" max="16" width="16" bestFit="1" customWidth="1"/>
    <col min="17" max="18" width="12" bestFit="1" customWidth="1"/>
    <col min="20" max="21" width="14.28515625" bestFit="1" customWidth="1"/>
    <col min="22" max="22" width="13" bestFit="1" customWidth="1"/>
  </cols>
  <sheetData>
    <row r="1" spans="1:16" ht="17.25" thickTop="1" thickBot="1" x14ac:dyDescent="0.3">
      <c r="D1" s="19" t="s">
        <v>13</v>
      </c>
      <c r="E1" s="20"/>
      <c r="F1" s="21"/>
      <c r="G1" s="21"/>
      <c r="H1" s="21"/>
      <c r="I1" s="22"/>
      <c r="J1" s="17" t="s">
        <v>603</v>
      </c>
    </row>
    <row r="2" spans="1:16" s="26" customFormat="1" ht="15.75" thickTop="1" x14ac:dyDescent="0.25">
      <c r="A2" s="12"/>
      <c r="C2" s="28" t="s">
        <v>16</v>
      </c>
      <c r="D2" s="28" t="s">
        <v>16</v>
      </c>
      <c r="E2" s="28" t="s">
        <v>16</v>
      </c>
      <c r="F2" s="28" t="s">
        <v>16</v>
      </c>
      <c r="G2" s="28" t="s">
        <v>16</v>
      </c>
      <c r="H2" s="28" t="s">
        <v>16</v>
      </c>
      <c r="I2" s="28" t="s">
        <v>16</v>
      </c>
      <c r="J2" s="28" t="s">
        <v>16</v>
      </c>
      <c r="K2" s="28" t="s">
        <v>16</v>
      </c>
      <c r="L2" s="28" t="s">
        <v>16</v>
      </c>
      <c r="M2" s="28" t="s">
        <v>16</v>
      </c>
      <c r="N2" s="29" t="s">
        <v>16</v>
      </c>
      <c r="O2" s="30"/>
    </row>
    <row r="3" spans="1:16" ht="29.25" customHeight="1" thickBot="1" x14ac:dyDescent="0.3">
      <c r="A3" s="1" t="s">
        <v>0</v>
      </c>
      <c r="B3" s="2"/>
      <c r="C3" s="4">
        <v>45292</v>
      </c>
      <c r="D3" s="4">
        <v>45323</v>
      </c>
      <c r="E3" s="4">
        <v>45352</v>
      </c>
      <c r="F3" s="4">
        <v>45383</v>
      </c>
      <c r="G3" s="4">
        <v>45413</v>
      </c>
      <c r="H3" s="4">
        <v>45444</v>
      </c>
      <c r="I3" s="4">
        <v>45474</v>
      </c>
      <c r="J3" s="4">
        <v>45505</v>
      </c>
      <c r="K3" s="4">
        <v>45536</v>
      </c>
      <c r="L3" s="4">
        <v>45566</v>
      </c>
      <c r="M3" s="4">
        <v>45597</v>
      </c>
      <c r="N3" s="4">
        <v>45627</v>
      </c>
      <c r="O3" s="6" t="s">
        <v>94</v>
      </c>
    </row>
    <row r="4" spans="1:16" ht="15.75" thickTop="1" x14ac:dyDescent="0.25">
      <c r="A4" s="7" t="s">
        <v>2</v>
      </c>
      <c r="B4" s="8" t="s">
        <v>3</v>
      </c>
      <c r="C4" s="634"/>
      <c r="D4" s="635"/>
      <c r="E4" s="635"/>
      <c r="F4" s="635"/>
      <c r="G4" s="635"/>
      <c r="H4" s="635"/>
      <c r="I4" s="635"/>
      <c r="J4" s="635"/>
      <c r="K4" s="635"/>
      <c r="L4" s="635"/>
      <c r="M4" s="635"/>
      <c r="N4" s="635"/>
      <c r="O4" s="636"/>
    </row>
    <row r="5" spans="1:16" x14ac:dyDescent="0.25">
      <c r="A5" s="9" t="s">
        <v>4</v>
      </c>
      <c r="B5" s="8" t="s">
        <v>3</v>
      </c>
      <c r="C5" s="637"/>
      <c r="D5" s="638"/>
      <c r="E5" s="638"/>
      <c r="F5" s="638"/>
      <c r="G5" s="638"/>
      <c r="H5" s="638"/>
      <c r="I5" s="638"/>
      <c r="J5" s="638"/>
      <c r="K5" s="638"/>
      <c r="L5" s="638"/>
      <c r="M5" s="638"/>
      <c r="N5" s="638"/>
      <c r="O5" s="639"/>
    </row>
    <row r="6" spans="1:16" x14ac:dyDescent="0.25">
      <c r="A6" s="10" t="s">
        <v>5</v>
      </c>
      <c r="B6" s="8" t="s">
        <v>3</v>
      </c>
      <c r="C6" s="640"/>
      <c r="D6" s="641"/>
      <c r="E6" s="641"/>
      <c r="F6" s="641"/>
      <c r="G6" s="641"/>
      <c r="H6" s="641"/>
      <c r="I6" s="641"/>
      <c r="J6" s="641"/>
      <c r="K6" s="641"/>
      <c r="L6" s="641"/>
      <c r="M6" s="641"/>
      <c r="N6" s="641"/>
      <c r="O6" s="642"/>
    </row>
    <row r="7" spans="1:16" ht="15.75" thickBot="1" x14ac:dyDescent="0.3">
      <c r="A7" s="11" t="s">
        <v>6</v>
      </c>
      <c r="B7" s="51" t="s">
        <v>7</v>
      </c>
      <c r="C7" s="641"/>
      <c r="D7" s="641"/>
      <c r="E7" s="641"/>
      <c r="F7" s="641"/>
      <c r="G7" s="641"/>
      <c r="H7" s="641"/>
      <c r="I7" s="641"/>
      <c r="J7" s="641"/>
      <c r="K7" s="641"/>
      <c r="L7" s="641"/>
      <c r="M7" s="641"/>
      <c r="N7" s="641"/>
      <c r="O7" s="643"/>
    </row>
    <row r="8" spans="1:16" ht="16.5" thickTop="1" thickBot="1" x14ac:dyDescent="0.3">
      <c r="A8" s="12" t="s">
        <v>8</v>
      </c>
      <c r="B8" s="51" t="s">
        <v>7</v>
      </c>
      <c r="C8" s="638"/>
      <c r="D8" s="166"/>
      <c r="E8" s="165"/>
      <c r="F8" s="165"/>
      <c r="G8" s="165"/>
      <c r="H8" s="165"/>
      <c r="I8" s="165"/>
      <c r="J8" s="165"/>
      <c r="K8" s="165"/>
      <c r="L8" s="165"/>
      <c r="M8" s="165"/>
      <c r="N8" s="164"/>
      <c r="O8" s="639"/>
    </row>
    <row r="9" spans="1:16" ht="15.75" thickTop="1" x14ac:dyDescent="0.25">
      <c r="A9" s="12" t="s">
        <v>142</v>
      </c>
      <c r="B9" s="51" t="s">
        <v>7</v>
      </c>
      <c r="C9" s="638"/>
      <c r="D9" s="638"/>
      <c r="E9" s="638"/>
      <c r="F9" s="638"/>
      <c r="G9" s="638"/>
      <c r="H9" s="638"/>
      <c r="I9" s="638"/>
      <c r="J9" s="638"/>
      <c r="K9" s="638"/>
      <c r="L9" s="638"/>
      <c r="M9" s="638"/>
      <c r="N9" s="638"/>
      <c r="O9" s="639"/>
    </row>
    <row r="10" spans="1:16" s="26" customFormat="1" x14ac:dyDescent="0.25">
      <c r="A10" s="12" t="s">
        <v>10</v>
      </c>
      <c r="B10" s="8" t="s">
        <v>7</v>
      </c>
      <c r="C10" s="637"/>
      <c r="D10" s="638"/>
      <c r="E10" s="638"/>
      <c r="F10" s="638"/>
      <c r="G10" s="638"/>
      <c r="H10" s="638"/>
      <c r="I10" s="638"/>
      <c r="J10" s="638"/>
      <c r="K10" s="638"/>
      <c r="L10" s="638"/>
      <c r="M10" s="638"/>
      <c r="N10" s="638"/>
      <c r="O10" s="639"/>
      <c r="P10"/>
    </row>
    <row r="11" spans="1:16" ht="15.75" thickBot="1" x14ac:dyDescent="0.3">
      <c r="A11" s="10" t="s">
        <v>11</v>
      </c>
      <c r="B11" s="8" t="s">
        <v>7</v>
      </c>
      <c r="C11" s="644"/>
      <c r="D11" s="645"/>
      <c r="E11" s="645"/>
      <c r="F11" s="645"/>
      <c r="G11" s="645"/>
      <c r="H11" s="645"/>
      <c r="I11" s="645"/>
      <c r="J11" s="645"/>
      <c r="K11" s="645"/>
      <c r="L11" s="645"/>
      <c r="M11" s="645"/>
      <c r="N11" s="645"/>
      <c r="O11" s="646"/>
    </row>
    <row r="12" spans="1:16" ht="14.25" customHeight="1" thickTop="1" x14ac:dyDescent="0.25">
      <c r="B12" s="14"/>
      <c r="C12" s="15">
        <v>-5.3114800000000004E-2</v>
      </c>
      <c r="D12" s="15">
        <v>-5.3114800000000004E-2</v>
      </c>
      <c r="E12" s="15">
        <v>-5.3114800000000004E-2</v>
      </c>
      <c r="F12" s="15">
        <v>-5.3114800000000004E-2</v>
      </c>
      <c r="G12" s="15">
        <v>-5.3114800000000004E-2</v>
      </c>
      <c r="H12" s="15">
        <v>-5.3114800000000004E-2</v>
      </c>
      <c r="I12" s="15">
        <v>-5.3114800000000004E-2</v>
      </c>
      <c r="J12" s="15">
        <v>-5.3114800000000004E-2</v>
      </c>
      <c r="K12" s="15">
        <v>-5.3114800000000004E-2</v>
      </c>
      <c r="L12" s="15">
        <v>-5.3114800000000004E-2</v>
      </c>
      <c r="M12" s="15">
        <v>-5.3114800000000004E-2</v>
      </c>
      <c r="N12" s="15">
        <v>-5.3114800000000004E-2</v>
      </c>
      <c r="O12" s="16"/>
    </row>
    <row r="13" spans="1:16" s="26" customFormat="1" ht="18.75" x14ac:dyDescent="0.3">
      <c r="A13" s="39" t="s">
        <v>18</v>
      </c>
      <c r="B13" s="40"/>
      <c r="C13" s="40"/>
      <c r="D13" s="40"/>
      <c r="E13" s="40"/>
      <c r="F13" s="40"/>
      <c r="G13" s="40"/>
      <c r="H13" s="40"/>
      <c r="I13" s="40"/>
      <c r="J13" s="40"/>
      <c r="K13" s="40"/>
      <c r="L13" s="41"/>
      <c r="M13" s="41"/>
      <c r="N13" s="40"/>
      <c r="O13" s="40"/>
    </row>
    <row r="14" spans="1:16" ht="15.75" thickBot="1" x14ac:dyDescent="0.3">
      <c r="A14" s="43" t="s">
        <v>19</v>
      </c>
      <c r="B14" s="2"/>
      <c r="C14" s="44"/>
      <c r="D14" s="44"/>
      <c r="E14" s="44"/>
      <c r="F14" s="44"/>
      <c r="G14" s="44"/>
      <c r="H14" s="44"/>
      <c r="I14" s="44"/>
      <c r="J14" s="44"/>
      <c r="K14" s="44"/>
      <c r="L14" s="44"/>
      <c r="M14" s="44"/>
      <c r="N14" s="45"/>
      <c r="O14" s="46"/>
    </row>
    <row r="15" spans="1:16" ht="15.75" thickTop="1" x14ac:dyDescent="0.25">
      <c r="A15" s="12" t="s">
        <v>6</v>
      </c>
      <c r="B15" s="47" t="s">
        <v>7</v>
      </c>
      <c r="C15" s="647"/>
      <c r="D15" s="648"/>
      <c r="E15" s="648"/>
      <c r="F15" s="648"/>
      <c r="G15" s="648"/>
      <c r="H15" s="648"/>
      <c r="I15" s="648"/>
      <c r="J15" s="648"/>
      <c r="K15" s="648"/>
      <c r="L15" s="648"/>
      <c r="M15" s="648"/>
      <c r="N15" s="648"/>
      <c r="O15" s="636"/>
    </row>
    <row r="16" spans="1:16" ht="15.75" outlineLevel="1" thickBot="1" x14ac:dyDescent="0.3">
      <c r="A16" s="12" t="s">
        <v>20</v>
      </c>
      <c r="B16" s="47" t="s">
        <v>7</v>
      </c>
      <c r="C16" s="649"/>
      <c r="D16" s="650"/>
      <c r="E16" s="650"/>
      <c r="F16" s="650"/>
      <c r="G16" s="650"/>
      <c r="H16" s="650"/>
      <c r="I16" s="650"/>
      <c r="J16" s="650"/>
      <c r="K16" s="650"/>
      <c r="L16" s="650"/>
      <c r="M16" s="650"/>
      <c r="N16" s="650"/>
      <c r="O16" s="651"/>
    </row>
    <row r="17" spans="1:16" ht="16.5" outlineLevel="1" thickTop="1" thickBot="1" x14ac:dyDescent="0.3">
      <c r="A17" s="12" t="s">
        <v>21</v>
      </c>
      <c r="B17" s="47"/>
      <c r="C17" s="49">
        <v>0.29999999999999993</v>
      </c>
      <c r="D17" s="49">
        <v>0.29999999999999993</v>
      </c>
      <c r="E17" s="49">
        <v>0.29999999999999993</v>
      </c>
      <c r="F17" s="49">
        <v>0.29999999999999993</v>
      </c>
      <c r="G17" s="49">
        <v>0.29999999999999993</v>
      </c>
      <c r="H17" s="49">
        <v>0.29999999999999993</v>
      </c>
      <c r="I17" s="49">
        <v>0.29999999999999993</v>
      </c>
      <c r="J17" s="49">
        <v>0.29999999999999993</v>
      </c>
      <c r="K17" s="49">
        <v>0.29999999999999993</v>
      </c>
      <c r="L17" s="49">
        <v>0.29999999999999993</v>
      </c>
      <c r="M17" s="49">
        <v>0.29999999999999993</v>
      </c>
      <c r="N17" s="49">
        <v>0.29999999999999993</v>
      </c>
      <c r="O17" s="50">
        <v>0.29999999999999993</v>
      </c>
    </row>
    <row r="18" spans="1:16" ht="15.75" thickTop="1" x14ac:dyDescent="0.25">
      <c r="A18" t="s">
        <v>22</v>
      </c>
      <c r="B18" s="51" t="s">
        <v>7</v>
      </c>
      <c r="C18" s="634"/>
      <c r="D18" s="635"/>
      <c r="E18" s="635"/>
      <c r="F18" s="635"/>
      <c r="G18" s="635"/>
      <c r="H18" s="635"/>
      <c r="I18" s="635"/>
      <c r="J18" s="635"/>
      <c r="K18" s="635"/>
      <c r="L18" s="635"/>
      <c r="M18" s="635"/>
      <c r="N18" s="652"/>
      <c r="O18" s="653"/>
    </row>
    <row r="19" spans="1:16" ht="15.75" thickBot="1" x14ac:dyDescent="0.3">
      <c r="A19" t="s">
        <v>23</v>
      </c>
      <c r="B19" s="51" t="s">
        <v>7</v>
      </c>
      <c r="C19" s="644"/>
      <c r="D19" s="645"/>
      <c r="E19" s="645"/>
      <c r="F19" s="645"/>
      <c r="G19" s="645"/>
      <c r="H19" s="645"/>
      <c r="I19" s="645"/>
      <c r="J19" s="645"/>
      <c r="K19" s="645"/>
      <c r="L19" s="645"/>
      <c r="M19" s="645"/>
      <c r="N19" s="645"/>
      <c r="O19" s="654"/>
    </row>
    <row r="20" spans="1:16" ht="16.5" thickTop="1" thickBot="1" x14ac:dyDescent="0.3">
      <c r="A20" s="12"/>
      <c r="B20" s="2"/>
      <c r="C20" s="54"/>
      <c r="D20" s="54"/>
      <c r="E20" s="54"/>
      <c r="F20" s="54"/>
      <c r="G20" s="54"/>
      <c r="H20" s="54"/>
      <c r="I20" s="54"/>
      <c r="J20" s="54"/>
      <c r="K20" s="54"/>
      <c r="L20" s="54"/>
      <c r="M20" s="54"/>
      <c r="N20" s="54"/>
      <c r="O20" s="55"/>
    </row>
    <row r="21" spans="1:16" ht="15.75" thickTop="1" x14ac:dyDescent="0.25">
      <c r="A21" s="12" t="s">
        <v>24</v>
      </c>
      <c r="B21" s="8" t="s">
        <v>7</v>
      </c>
      <c r="C21" s="647"/>
      <c r="D21" s="648"/>
      <c r="E21" s="648"/>
      <c r="F21" s="648"/>
      <c r="G21" s="635"/>
      <c r="H21" s="648"/>
      <c r="I21" s="635"/>
      <c r="J21" s="635"/>
      <c r="K21" s="648"/>
      <c r="L21" s="635"/>
      <c r="M21" s="635"/>
      <c r="N21" s="648"/>
      <c r="O21" s="653"/>
    </row>
    <row r="22" spans="1:16" x14ac:dyDescent="0.25">
      <c r="A22" s="12" t="s">
        <v>25</v>
      </c>
      <c r="B22" s="8" t="s">
        <v>7</v>
      </c>
      <c r="C22" s="655"/>
      <c r="D22" s="656"/>
      <c r="E22" s="656"/>
      <c r="F22" s="656"/>
      <c r="G22" s="638"/>
      <c r="H22" s="656"/>
      <c r="I22" s="638"/>
      <c r="J22" s="638"/>
      <c r="K22" s="656"/>
      <c r="L22" s="638"/>
      <c r="M22" s="638"/>
      <c r="N22" s="638"/>
      <c r="O22" s="657"/>
    </row>
    <row r="23" spans="1:16" x14ac:dyDescent="0.25">
      <c r="A23" s="12" t="s">
        <v>26</v>
      </c>
      <c r="B23" s="8" t="s">
        <v>7</v>
      </c>
      <c r="C23" s="637"/>
      <c r="D23" s="638"/>
      <c r="E23" s="658"/>
      <c r="F23" s="638"/>
      <c r="G23" s="638"/>
      <c r="H23" s="638"/>
      <c r="I23" s="638"/>
      <c r="J23" s="638"/>
      <c r="K23" s="638"/>
      <c r="L23" s="638"/>
      <c r="M23" s="638"/>
      <c r="N23" s="638"/>
      <c r="O23" s="657"/>
      <c r="P23" s="163"/>
    </row>
    <row r="24" spans="1:16" ht="15.75" thickBot="1" x14ac:dyDescent="0.3">
      <c r="A24" s="7" t="s">
        <v>27</v>
      </c>
      <c r="B24" s="8" t="s">
        <v>7</v>
      </c>
      <c r="C24" s="659"/>
      <c r="D24" s="660"/>
      <c r="E24" s="661"/>
      <c r="F24" s="660"/>
      <c r="G24" s="660"/>
      <c r="H24" s="660"/>
      <c r="I24" s="660"/>
      <c r="J24" s="660"/>
      <c r="K24" s="660"/>
      <c r="L24" s="660"/>
      <c r="M24" s="660"/>
      <c r="N24" s="660"/>
      <c r="O24" s="662"/>
    </row>
    <row r="25" spans="1:16" ht="15.75" thickTop="1" x14ac:dyDescent="0.25">
      <c r="B25" s="56" t="s">
        <v>28</v>
      </c>
      <c r="C25" s="57">
        <v>0</v>
      </c>
      <c r="D25" s="57">
        <v>0</v>
      </c>
      <c r="E25" s="57">
        <v>0</v>
      </c>
      <c r="F25" s="57">
        <v>0</v>
      </c>
      <c r="G25" s="57">
        <v>0</v>
      </c>
      <c r="H25" s="57">
        <v>0</v>
      </c>
      <c r="I25" s="57">
        <v>0</v>
      </c>
      <c r="J25" s="57">
        <v>0</v>
      </c>
      <c r="K25" s="57">
        <v>0</v>
      </c>
      <c r="L25" s="57">
        <v>0</v>
      </c>
      <c r="M25" s="57">
        <v>0</v>
      </c>
      <c r="N25" s="57">
        <v>0</v>
      </c>
      <c r="O25" s="58">
        <v>0</v>
      </c>
    </row>
    <row r="26" spans="1:16" ht="15.75" thickBot="1" x14ac:dyDescent="0.3">
      <c r="B26" s="56"/>
      <c r="C26" s="57"/>
      <c r="D26" s="57"/>
      <c r="E26" s="57"/>
      <c r="F26" s="57"/>
      <c r="G26" s="57"/>
      <c r="H26" s="57"/>
      <c r="I26" s="57"/>
      <c r="J26" s="57"/>
      <c r="K26" s="57"/>
      <c r="L26" s="57"/>
      <c r="M26" s="57"/>
      <c r="N26" s="57"/>
      <c r="O26" s="45"/>
    </row>
    <row r="27" spans="1:16" ht="15.75" thickTop="1" x14ac:dyDescent="0.25">
      <c r="A27" s="7" t="s">
        <v>141</v>
      </c>
      <c r="B27" s="2" t="s">
        <v>30</v>
      </c>
      <c r="C27" s="663"/>
      <c r="D27" s="664"/>
      <c r="E27" s="665"/>
      <c r="F27" s="664"/>
      <c r="G27" s="665"/>
      <c r="H27" s="665"/>
      <c r="I27" s="664"/>
      <c r="J27" s="664"/>
      <c r="K27" s="665"/>
      <c r="L27" s="664"/>
      <c r="M27" s="664"/>
      <c r="N27" s="665"/>
      <c r="O27" s="666"/>
    </row>
    <row r="28" spans="1:16" x14ac:dyDescent="0.25">
      <c r="A28" s="7" t="s">
        <v>140</v>
      </c>
      <c r="B28" s="2" t="s">
        <v>30</v>
      </c>
      <c r="C28" s="667"/>
      <c r="D28" s="668"/>
      <c r="E28" s="668"/>
      <c r="F28" s="668"/>
      <c r="G28" s="669"/>
      <c r="H28" s="668"/>
      <c r="I28" s="668"/>
      <c r="J28" s="668"/>
      <c r="K28" s="668"/>
      <c r="L28" s="668"/>
      <c r="M28" s="668"/>
      <c r="N28" s="668"/>
      <c r="O28" s="670"/>
    </row>
    <row r="29" spans="1:16" x14ac:dyDescent="0.25">
      <c r="A29" s="12" t="s">
        <v>139</v>
      </c>
      <c r="B29" s="2" t="s">
        <v>30</v>
      </c>
      <c r="C29" s="679"/>
      <c r="D29" s="680"/>
      <c r="E29" s="680"/>
      <c r="F29" s="680"/>
      <c r="G29" s="680"/>
      <c r="H29" s="680"/>
      <c r="I29" s="680"/>
      <c r="J29" s="680"/>
      <c r="K29" s="681"/>
      <c r="L29" s="680"/>
      <c r="M29" s="680"/>
      <c r="N29" s="681"/>
      <c r="O29" s="673"/>
    </row>
    <row r="30" spans="1:16" x14ac:dyDescent="0.25">
      <c r="A30" s="7" t="s">
        <v>33</v>
      </c>
      <c r="B30" s="2" t="s">
        <v>34</v>
      </c>
      <c r="C30" s="674"/>
      <c r="D30" s="675"/>
      <c r="E30" s="675"/>
      <c r="F30" s="675"/>
      <c r="G30" s="675"/>
      <c r="H30" s="675"/>
      <c r="I30" s="675"/>
      <c r="J30" s="675"/>
      <c r="K30" s="675"/>
      <c r="L30" s="675"/>
      <c r="M30" s="675"/>
      <c r="N30" s="675"/>
      <c r="O30" s="670"/>
      <c r="P30" s="163"/>
    </row>
    <row r="31" spans="1:16" x14ac:dyDescent="0.25">
      <c r="A31" s="7" t="s">
        <v>35</v>
      </c>
      <c r="B31" s="2" t="s">
        <v>34</v>
      </c>
      <c r="C31" s="674"/>
      <c r="D31" s="675"/>
      <c r="E31" s="675"/>
      <c r="F31" s="675"/>
      <c r="G31" s="675"/>
      <c r="H31" s="675"/>
      <c r="I31" s="675"/>
      <c r="J31" s="675"/>
      <c r="K31" s="675"/>
      <c r="L31" s="675"/>
      <c r="M31" s="675"/>
      <c r="N31" s="675"/>
      <c r="O31" s="670"/>
    </row>
    <row r="32" spans="1:16" ht="15.75" thickBot="1" x14ac:dyDescent="0.3">
      <c r="A32" s="7" t="s">
        <v>36</v>
      </c>
      <c r="B32" s="2" t="s">
        <v>34</v>
      </c>
      <c r="C32" s="676"/>
      <c r="D32" s="677"/>
      <c r="E32" s="677"/>
      <c r="F32" s="677"/>
      <c r="G32" s="677"/>
      <c r="H32" s="677"/>
      <c r="I32" s="677"/>
      <c r="J32" s="677"/>
      <c r="K32" s="677"/>
      <c r="L32" s="677"/>
      <c r="M32" s="677"/>
      <c r="N32" s="677"/>
      <c r="O32" s="678"/>
    </row>
    <row r="33" spans="1:15" ht="15.75" thickTop="1" x14ac:dyDescent="0.25">
      <c r="A33" s="1" t="s">
        <v>37</v>
      </c>
      <c r="B33" s="2" t="s">
        <v>34</v>
      </c>
      <c r="C33" s="59">
        <v>32307377.171473172</v>
      </c>
      <c r="D33" s="59">
        <v>29979290.294259623</v>
      </c>
      <c r="E33" s="59">
        <v>19155272.591994964</v>
      </c>
      <c r="F33" s="59">
        <v>19253829.152319197</v>
      </c>
      <c r="G33" s="59">
        <v>13540419.306337696</v>
      </c>
      <c r="H33" s="59">
        <v>3694471.592168685</v>
      </c>
      <c r="I33" s="59">
        <v>9149286.9096759073</v>
      </c>
      <c r="J33" s="59">
        <v>8775307.9391635265</v>
      </c>
      <c r="K33" s="59">
        <v>4361154.0344373621</v>
      </c>
      <c r="L33" s="59">
        <v>18027331.906459659</v>
      </c>
      <c r="M33" s="59">
        <v>27184775.794797473</v>
      </c>
      <c r="N33" s="59">
        <v>28206602.636920325</v>
      </c>
      <c r="O33" s="162">
        <v>213635119.33000761</v>
      </c>
    </row>
    <row r="34" spans="1:15" x14ac:dyDescent="0.25">
      <c r="B34" s="2"/>
      <c r="C34" s="59"/>
      <c r="D34" s="59"/>
      <c r="E34" s="59"/>
      <c r="F34" s="59"/>
      <c r="G34" s="59"/>
      <c r="H34" s="59"/>
      <c r="I34" s="59"/>
      <c r="J34" s="59"/>
      <c r="K34" s="59"/>
      <c r="L34" s="59"/>
      <c r="M34" s="59"/>
      <c r="N34" s="59"/>
      <c r="O34" s="58">
        <v>0</v>
      </c>
    </row>
    <row r="35" spans="1:15" x14ac:dyDescent="0.25">
      <c r="B35" s="2"/>
      <c r="C35" s="60"/>
      <c r="D35" s="60"/>
      <c r="E35" s="60"/>
      <c r="F35" s="60"/>
      <c r="G35" s="60"/>
      <c r="H35" s="60"/>
      <c r="I35" s="60"/>
      <c r="J35" s="60"/>
      <c r="K35" s="60"/>
      <c r="L35" s="59"/>
      <c r="M35" s="59"/>
      <c r="N35" s="59"/>
      <c r="O35" s="61"/>
    </row>
    <row r="36" spans="1:15" ht="15.75" thickBot="1" x14ac:dyDescent="0.3">
      <c r="A36" s="43" t="s">
        <v>38</v>
      </c>
      <c r="C36" s="45"/>
      <c r="D36" s="45"/>
      <c r="E36" s="45"/>
      <c r="F36" s="45"/>
      <c r="G36" s="45"/>
      <c r="H36" s="45"/>
      <c r="I36" s="45"/>
      <c r="J36" s="45"/>
      <c r="K36" s="45"/>
      <c r="L36" s="45"/>
      <c r="M36" s="45"/>
      <c r="N36" s="45"/>
      <c r="O36" s="62"/>
    </row>
    <row r="37" spans="1:15" ht="15.75" thickTop="1" x14ac:dyDescent="0.25">
      <c r="A37" s="7" t="s">
        <v>39</v>
      </c>
      <c r="B37" s="8" t="s">
        <v>7</v>
      </c>
      <c r="C37" s="647"/>
      <c r="D37" s="648"/>
      <c r="E37" s="648"/>
      <c r="F37" s="648"/>
      <c r="G37" s="648"/>
      <c r="H37" s="648"/>
      <c r="I37" s="648"/>
      <c r="J37" s="648"/>
      <c r="K37" s="648"/>
      <c r="L37" s="648"/>
      <c r="M37" s="648"/>
      <c r="N37" s="648"/>
      <c r="O37" s="653"/>
    </row>
    <row r="38" spans="1:15" x14ac:dyDescent="0.25">
      <c r="A38" s="7" t="s">
        <v>40</v>
      </c>
      <c r="B38" s="2" t="s">
        <v>30</v>
      </c>
      <c r="C38" s="679"/>
      <c r="D38" s="680"/>
      <c r="E38" s="681"/>
      <c r="F38" s="680"/>
      <c r="G38" s="680"/>
      <c r="H38" s="681"/>
      <c r="I38" s="680"/>
      <c r="J38" s="680"/>
      <c r="K38" s="680"/>
      <c r="L38" s="680"/>
      <c r="M38" s="680"/>
      <c r="N38" s="681"/>
      <c r="O38" s="760"/>
    </row>
    <row r="39" spans="1:15" x14ac:dyDescent="0.25">
      <c r="A39" s="7" t="s">
        <v>41</v>
      </c>
      <c r="B39" s="2" t="s">
        <v>34</v>
      </c>
      <c r="C39" s="761"/>
      <c r="D39" s="762"/>
      <c r="E39" s="762"/>
      <c r="F39" s="762"/>
      <c r="G39" s="762"/>
      <c r="H39" s="762"/>
      <c r="I39" s="762"/>
      <c r="J39" s="763"/>
      <c r="K39" s="764"/>
      <c r="L39" s="764"/>
      <c r="M39" s="764"/>
      <c r="N39" s="764"/>
      <c r="O39" s="765"/>
    </row>
    <row r="40" spans="1:15" s="64" customFormat="1" ht="15.75" thickBot="1" x14ac:dyDescent="0.3">
      <c r="A40" s="63" t="s">
        <v>42</v>
      </c>
      <c r="B40" s="2" t="s">
        <v>34</v>
      </c>
      <c r="C40" s="766"/>
      <c r="D40" s="767"/>
      <c r="E40" s="767"/>
      <c r="F40" s="767"/>
      <c r="G40" s="767"/>
      <c r="H40" s="767"/>
      <c r="I40" s="767"/>
      <c r="J40" s="767"/>
      <c r="K40" s="767"/>
      <c r="L40" s="767"/>
      <c r="M40" s="767"/>
      <c r="N40" s="767"/>
      <c r="O40" s="682"/>
    </row>
    <row r="41" spans="1:15" ht="16.5" thickTop="1" thickBot="1" x14ac:dyDescent="0.3">
      <c r="A41" s="63" t="s">
        <v>138</v>
      </c>
      <c r="B41" s="2" t="s">
        <v>34</v>
      </c>
      <c r="C41" s="683"/>
      <c r="D41" s="684"/>
      <c r="E41" s="684"/>
      <c r="F41" s="684"/>
      <c r="G41" s="684"/>
      <c r="H41" s="684"/>
      <c r="I41" s="684"/>
      <c r="J41" s="685"/>
      <c r="K41" s="686"/>
      <c r="L41" s="686"/>
      <c r="M41" s="686"/>
      <c r="N41" s="687"/>
      <c r="O41" s="160">
        <v>-165060757.55662498</v>
      </c>
    </row>
    <row r="42" spans="1:15" ht="15.75" thickTop="1" x14ac:dyDescent="0.25">
      <c r="A42" s="7" t="s">
        <v>137</v>
      </c>
      <c r="B42" s="2" t="s">
        <v>34</v>
      </c>
      <c r="C42" s="26"/>
      <c r="D42" s="120"/>
      <c r="E42" s="120"/>
      <c r="F42" s="120"/>
      <c r="G42" s="54"/>
      <c r="H42" s="54"/>
      <c r="I42" s="54"/>
      <c r="J42" s="54"/>
      <c r="K42" s="54"/>
      <c r="L42" s="54"/>
      <c r="M42" s="54"/>
      <c r="N42" s="54"/>
      <c r="O42" s="161">
        <v>7666666.666666667</v>
      </c>
    </row>
    <row r="43" spans="1:15" x14ac:dyDescent="0.25">
      <c r="A43" s="1" t="s">
        <v>43</v>
      </c>
      <c r="B43" s="2" t="s">
        <v>34</v>
      </c>
      <c r="C43" s="26"/>
      <c r="D43" s="120"/>
      <c r="E43" s="120"/>
      <c r="F43" s="120"/>
      <c r="G43" s="54"/>
      <c r="H43" s="54"/>
      <c r="I43" s="54"/>
      <c r="J43" s="54"/>
      <c r="K43" s="54"/>
      <c r="L43" s="54"/>
      <c r="M43" s="54"/>
      <c r="N43" s="54"/>
      <c r="O43" s="160">
        <v>-157394090.88995832</v>
      </c>
    </row>
    <row r="44" spans="1:15" x14ac:dyDescent="0.25">
      <c r="D44" s="76"/>
      <c r="E44" s="76"/>
      <c r="F44" s="76"/>
      <c r="G44" s="159"/>
      <c r="H44" s="159"/>
      <c r="I44" s="159"/>
      <c r="J44" s="159"/>
      <c r="K44" s="159"/>
      <c r="L44" s="159"/>
      <c r="M44" s="159"/>
      <c r="N44" s="159"/>
      <c r="O44" s="66"/>
    </row>
    <row r="45" spans="1:15" x14ac:dyDescent="0.25">
      <c r="G45" s="68"/>
      <c r="H45" s="68"/>
      <c r="I45" s="68"/>
      <c r="J45" s="68"/>
      <c r="K45" s="68"/>
      <c r="L45" s="68"/>
      <c r="M45" s="68"/>
      <c r="N45" s="68"/>
      <c r="O45" s="74"/>
    </row>
    <row r="46" spans="1:15" x14ac:dyDescent="0.25">
      <c r="G46" s="68"/>
      <c r="H46" s="68"/>
      <c r="I46" s="68"/>
      <c r="J46" s="68"/>
      <c r="K46" s="68"/>
      <c r="L46" s="68"/>
      <c r="M46" s="68"/>
      <c r="N46" s="68"/>
      <c r="O46" s="74"/>
    </row>
    <row r="47" spans="1:15" x14ac:dyDescent="0.25">
      <c r="G47" s="68"/>
      <c r="H47" s="68"/>
      <c r="I47" s="68"/>
      <c r="J47" s="68"/>
      <c r="K47" s="68"/>
      <c r="L47" s="68"/>
      <c r="M47" s="68"/>
      <c r="N47" s="68"/>
      <c r="O47" s="75"/>
    </row>
    <row r="48" spans="1:15" x14ac:dyDescent="0.25">
      <c r="A48" s="77"/>
      <c r="G48" s="68"/>
      <c r="H48" s="68"/>
      <c r="I48" s="68"/>
      <c r="J48" s="68"/>
      <c r="K48" s="68"/>
      <c r="L48" s="68"/>
      <c r="M48" s="68"/>
      <c r="N48" s="68"/>
      <c r="O48"/>
    </row>
    <row r="49" spans="3:14" x14ac:dyDescent="0.25">
      <c r="G49" s="68"/>
      <c r="H49" s="68"/>
      <c r="I49" s="68"/>
      <c r="J49" s="68"/>
      <c r="K49" s="68"/>
      <c r="L49" s="68"/>
      <c r="M49" s="68"/>
      <c r="N49" s="68"/>
    </row>
    <row r="50" spans="3:14" x14ac:dyDescent="0.25">
      <c r="G50" s="68"/>
      <c r="H50" s="68"/>
      <c r="I50" s="68"/>
      <c r="J50" s="68"/>
      <c r="K50" s="68"/>
      <c r="L50" s="68"/>
      <c r="M50" s="68"/>
      <c r="N50" s="68"/>
    </row>
    <row r="51" spans="3:14" x14ac:dyDescent="0.25">
      <c r="G51" s="68"/>
      <c r="H51" s="68"/>
      <c r="I51" s="68"/>
      <c r="J51" s="68"/>
      <c r="K51" s="68"/>
      <c r="L51" s="68"/>
      <c r="M51" s="68"/>
      <c r="N51" s="68"/>
    </row>
    <row r="52" spans="3:14" x14ac:dyDescent="0.25">
      <c r="G52" s="68"/>
      <c r="H52" s="68"/>
      <c r="I52" s="68"/>
      <c r="J52" s="68"/>
      <c r="K52" s="68"/>
      <c r="L52" s="68"/>
      <c r="M52" s="68"/>
      <c r="N52" s="68"/>
    </row>
    <row r="53" spans="3:14" x14ac:dyDescent="0.25">
      <c r="G53" s="68"/>
      <c r="H53" s="68"/>
      <c r="I53" s="68"/>
      <c r="J53" s="68"/>
      <c r="K53" s="68"/>
      <c r="L53" s="68"/>
      <c r="M53" s="68"/>
      <c r="N53" s="68"/>
    </row>
    <row r="54" spans="3:14" x14ac:dyDescent="0.25">
      <c r="G54" s="68"/>
      <c r="H54" s="68"/>
      <c r="I54" s="68"/>
      <c r="J54" s="68"/>
      <c r="K54" s="68"/>
      <c r="L54" s="68"/>
      <c r="M54" s="68"/>
      <c r="N54" s="68"/>
    </row>
    <row r="55" spans="3:14" x14ac:dyDescent="0.25">
      <c r="C55" s="68"/>
      <c r="D55" s="68"/>
      <c r="E55" s="68"/>
      <c r="F55" s="68"/>
      <c r="G55" s="68"/>
      <c r="H55" s="68"/>
      <c r="I55" s="68"/>
      <c r="J55" s="68"/>
      <c r="K55" s="68"/>
      <c r="L55" s="68"/>
      <c r="M55" s="68"/>
      <c r="N55" s="68"/>
    </row>
    <row r="56" spans="3:14" x14ac:dyDescent="0.25">
      <c r="C56" s="68"/>
      <c r="D56" s="68"/>
      <c r="E56" s="68"/>
      <c r="F56" s="68"/>
      <c r="G56" s="68"/>
      <c r="H56" s="68"/>
      <c r="I56" s="68"/>
      <c r="J56" s="68"/>
      <c r="K56" s="68"/>
      <c r="L56" s="68"/>
      <c r="M56" s="68"/>
      <c r="N56" s="68"/>
    </row>
    <row r="57" spans="3:14" x14ac:dyDescent="0.25">
      <c r="C57" s="68"/>
      <c r="D57" s="68"/>
      <c r="E57" s="68"/>
      <c r="F57" s="68"/>
      <c r="G57" s="68"/>
      <c r="H57" s="68"/>
      <c r="I57" s="68"/>
      <c r="J57" s="68"/>
      <c r="K57" s="68"/>
      <c r="L57" s="68"/>
      <c r="M57" s="68"/>
      <c r="N57" s="68"/>
    </row>
    <row r="58" spans="3:14" x14ac:dyDescent="0.25">
      <c r="C58" s="68"/>
      <c r="D58" s="68"/>
      <c r="E58" s="68"/>
      <c r="F58" s="68"/>
      <c r="G58" s="68"/>
      <c r="H58" s="68"/>
      <c r="I58" s="68"/>
      <c r="J58" s="68"/>
      <c r="K58" s="68"/>
      <c r="L58" s="68"/>
      <c r="M58" s="68"/>
      <c r="N58" s="68"/>
    </row>
    <row r="59" spans="3:14" x14ac:dyDescent="0.25">
      <c r="C59" s="68"/>
      <c r="D59" s="68"/>
      <c r="E59" s="68"/>
      <c r="F59" s="68"/>
      <c r="G59" s="68"/>
      <c r="H59" s="68"/>
      <c r="I59" s="68"/>
      <c r="J59" s="68"/>
      <c r="K59" s="68"/>
      <c r="L59" s="68"/>
      <c r="M59" s="68"/>
      <c r="N59" s="68"/>
    </row>
    <row r="60" spans="3:14" x14ac:dyDescent="0.25">
      <c r="C60" s="68"/>
      <c r="D60" s="68"/>
      <c r="E60" s="68"/>
      <c r="F60" s="68"/>
      <c r="G60" s="68"/>
      <c r="H60" s="68"/>
      <c r="I60" s="68"/>
      <c r="J60" s="68"/>
      <c r="K60" s="68"/>
      <c r="L60" s="68"/>
      <c r="M60" s="68"/>
      <c r="N60" s="68"/>
    </row>
    <row r="61" spans="3:14" x14ac:dyDescent="0.25">
      <c r="C61" s="68"/>
      <c r="D61" s="68"/>
      <c r="E61" s="68"/>
      <c r="F61" s="68"/>
      <c r="G61" s="68"/>
      <c r="H61" s="68"/>
      <c r="I61" s="68"/>
      <c r="J61" s="68"/>
      <c r="K61" s="68"/>
      <c r="L61" s="68"/>
      <c r="M61" s="68"/>
      <c r="N61" s="68"/>
    </row>
    <row r="62" spans="3:14" x14ac:dyDescent="0.25">
      <c r="C62" s="68"/>
      <c r="D62" s="68"/>
      <c r="E62" s="68"/>
      <c r="F62" s="68"/>
      <c r="G62" s="68"/>
      <c r="H62" s="68"/>
      <c r="I62" s="68"/>
      <c r="J62" s="68"/>
      <c r="K62" s="68"/>
      <c r="L62" s="68"/>
      <c r="M62" s="68"/>
      <c r="N62" s="68"/>
    </row>
    <row r="63" spans="3:14" x14ac:dyDescent="0.25">
      <c r="C63" s="68"/>
      <c r="D63" s="68"/>
      <c r="E63" s="68"/>
      <c r="F63" s="68"/>
      <c r="G63" s="68"/>
      <c r="H63" s="68"/>
      <c r="I63" s="68"/>
      <c r="J63" s="68"/>
      <c r="K63" s="68"/>
      <c r="L63" s="68"/>
      <c r="M63" s="68"/>
      <c r="N63" s="68"/>
    </row>
    <row r="64" spans="3:14" x14ac:dyDescent="0.25">
      <c r="C64" s="68"/>
      <c r="D64" s="68"/>
      <c r="E64" s="68"/>
      <c r="F64" s="68"/>
      <c r="G64" s="68"/>
      <c r="H64" s="68"/>
      <c r="I64" s="68"/>
      <c r="J64" s="68"/>
      <c r="K64" s="68"/>
      <c r="L64" s="68"/>
      <c r="M64" s="68"/>
      <c r="N64" s="68"/>
    </row>
    <row r="65" spans="3:14" x14ac:dyDescent="0.25">
      <c r="C65" s="68"/>
      <c r="D65" s="68"/>
      <c r="E65" s="68"/>
      <c r="F65" s="68"/>
      <c r="G65" s="68"/>
      <c r="H65" s="68"/>
      <c r="I65" s="68"/>
      <c r="J65" s="68"/>
      <c r="K65" s="68"/>
      <c r="L65" s="68"/>
      <c r="M65" s="68"/>
      <c r="N65" s="68"/>
    </row>
    <row r="66" spans="3:14" x14ac:dyDescent="0.25">
      <c r="C66" s="68"/>
      <c r="D66" s="68"/>
      <c r="E66" s="68"/>
      <c r="F66" s="68"/>
      <c r="G66" s="68"/>
      <c r="H66" s="68"/>
      <c r="I66" s="68"/>
      <c r="J66" s="68"/>
      <c r="K66" s="68"/>
      <c r="L66" s="68"/>
      <c r="M66" s="68"/>
      <c r="N66" s="68"/>
    </row>
    <row r="67" spans="3:14" x14ac:dyDescent="0.25">
      <c r="C67" s="68"/>
      <c r="D67" s="68"/>
      <c r="E67" s="68"/>
      <c r="F67" s="68"/>
      <c r="G67" s="68"/>
      <c r="H67" s="68"/>
      <c r="I67" s="68"/>
      <c r="J67" s="68"/>
      <c r="K67" s="68"/>
      <c r="L67" s="68"/>
      <c r="M67" s="68"/>
      <c r="N67" s="68"/>
    </row>
    <row r="68" spans="3:14" x14ac:dyDescent="0.25">
      <c r="C68" s="68"/>
      <c r="D68" s="68"/>
      <c r="E68" s="68"/>
      <c r="F68" s="68"/>
      <c r="G68" s="68"/>
      <c r="H68" s="68"/>
      <c r="I68" s="68"/>
      <c r="J68" s="68"/>
      <c r="K68" s="68"/>
      <c r="L68" s="68"/>
      <c r="M68" s="68"/>
      <c r="N68" s="68"/>
    </row>
    <row r="69" spans="3:14" x14ac:dyDescent="0.25">
      <c r="C69" s="68"/>
      <c r="D69" s="68"/>
      <c r="E69" s="68"/>
      <c r="F69" s="68"/>
      <c r="G69" s="68"/>
      <c r="H69" s="68"/>
      <c r="I69" s="68"/>
      <c r="J69" s="68"/>
      <c r="K69" s="68"/>
      <c r="L69" s="68"/>
      <c r="M69" s="68"/>
      <c r="N69" s="68"/>
    </row>
    <row r="70" spans="3:14" x14ac:dyDescent="0.25">
      <c r="C70" s="68"/>
      <c r="D70" s="68"/>
      <c r="E70" s="68"/>
      <c r="F70" s="68"/>
      <c r="G70" s="68"/>
      <c r="H70" s="68"/>
      <c r="I70" s="68"/>
      <c r="J70" s="68"/>
      <c r="K70" s="68"/>
      <c r="L70" s="68"/>
      <c r="M70" s="68"/>
      <c r="N70" s="68"/>
    </row>
    <row r="71" spans="3:14" x14ac:dyDescent="0.25">
      <c r="C71" s="68"/>
      <c r="D71" s="68"/>
      <c r="E71" s="68"/>
      <c r="F71" s="68"/>
      <c r="G71" s="68"/>
      <c r="H71" s="68"/>
      <c r="I71" s="68"/>
      <c r="J71" s="68"/>
      <c r="K71" s="68"/>
      <c r="L71" s="68"/>
      <c r="M71" s="68"/>
      <c r="N71" s="68"/>
    </row>
    <row r="72" spans="3:14" x14ac:dyDescent="0.25">
      <c r="C72" s="68"/>
      <c r="D72" s="68"/>
      <c r="E72" s="68"/>
      <c r="F72" s="68"/>
      <c r="G72" s="68"/>
      <c r="H72" s="68"/>
      <c r="I72" s="68"/>
      <c r="J72" s="68"/>
      <c r="K72" s="68"/>
      <c r="L72" s="68"/>
      <c r="M72" s="68"/>
      <c r="N72" s="68"/>
    </row>
    <row r="73" spans="3:14" x14ac:dyDescent="0.25">
      <c r="C73" s="68"/>
      <c r="D73" s="68"/>
      <c r="E73" s="68"/>
      <c r="F73" s="68"/>
      <c r="G73" s="68"/>
      <c r="H73" s="68"/>
      <c r="I73" s="68"/>
      <c r="J73" s="68"/>
      <c r="K73" s="68"/>
      <c r="L73" s="68"/>
      <c r="M73" s="68"/>
      <c r="N73" s="68"/>
    </row>
    <row r="74" spans="3:14" x14ac:dyDescent="0.25">
      <c r="C74" s="68"/>
      <c r="D74" s="68"/>
      <c r="E74" s="68"/>
      <c r="F74" s="68"/>
      <c r="G74" s="68"/>
      <c r="H74" s="68"/>
      <c r="I74" s="68"/>
      <c r="J74" s="68"/>
      <c r="K74" s="68"/>
      <c r="L74" s="68"/>
      <c r="M74" s="68"/>
      <c r="N74" s="68"/>
    </row>
    <row r="75" spans="3:14" x14ac:dyDescent="0.25">
      <c r="C75" s="68"/>
      <c r="D75" s="68"/>
      <c r="E75" s="68"/>
      <c r="F75" s="68"/>
      <c r="G75" s="68"/>
      <c r="H75" s="68"/>
      <c r="I75" s="68"/>
      <c r="J75" s="68"/>
      <c r="K75" s="68"/>
      <c r="L75" s="68"/>
      <c r="M75" s="68"/>
      <c r="N75" s="68"/>
    </row>
    <row r="76" spans="3:14" x14ac:dyDescent="0.25">
      <c r="C76" s="68"/>
      <c r="D76" s="68"/>
      <c r="E76" s="68"/>
      <c r="F76" s="68"/>
      <c r="G76" s="68"/>
      <c r="H76" s="68"/>
      <c r="I76" s="68"/>
      <c r="J76" s="68"/>
      <c r="K76" s="68"/>
      <c r="L76" s="68"/>
      <c r="M76" s="68"/>
      <c r="N76" s="68"/>
    </row>
    <row r="77" spans="3:14" x14ac:dyDescent="0.25">
      <c r="C77" s="68"/>
      <c r="D77" s="68"/>
      <c r="E77" s="68"/>
      <c r="F77" s="68"/>
      <c r="G77" s="68"/>
      <c r="H77" s="68"/>
      <c r="I77" s="68"/>
      <c r="J77" s="68"/>
      <c r="K77" s="68"/>
      <c r="L77" s="68"/>
      <c r="M77" s="68"/>
      <c r="N77" s="68"/>
    </row>
    <row r="78" spans="3:14" x14ac:dyDescent="0.25">
      <c r="C78" s="68"/>
      <c r="D78" s="68"/>
      <c r="E78" s="68"/>
      <c r="F78" s="68"/>
      <c r="G78" s="68"/>
      <c r="H78" s="68"/>
      <c r="I78" s="68"/>
      <c r="J78" s="68"/>
      <c r="K78" s="68"/>
      <c r="L78" s="68"/>
      <c r="M78" s="68"/>
      <c r="N78" s="68"/>
    </row>
    <row r="79" spans="3:14" x14ac:dyDescent="0.25">
      <c r="C79" s="68"/>
      <c r="D79" s="68"/>
      <c r="E79" s="68"/>
      <c r="F79" s="68"/>
      <c r="G79" s="68"/>
      <c r="H79" s="68"/>
      <c r="I79" s="68"/>
      <c r="J79" s="68"/>
      <c r="K79" s="68"/>
      <c r="L79" s="68"/>
      <c r="M79" s="68"/>
      <c r="N79" s="68"/>
    </row>
    <row r="80" spans="3:14" x14ac:dyDescent="0.25">
      <c r="C80" s="68"/>
      <c r="D80" s="68"/>
      <c r="E80" s="68"/>
      <c r="F80" s="68"/>
      <c r="G80" s="68"/>
      <c r="H80" s="68"/>
      <c r="I80" s="68"/>
      <c r="J80" s="68"/>
      <c r="K80" s="68"/>
      <c r="L80" s="68"/>
      <c r="M80" s="68"/>
      <c r="N80" s="68"/>
    </row>
    <row r="81" spans="3:14" x14ac:dyDescent="0.25">
      <c r="C81" s="68"/>
      <c r="D81" s="68"/>
      <c r="E81" s="68"/>
      <c r="F81" s="68"/>
      <c r="G81" s="68"/>
      <c r="H81" s="68"/>
      <c r="I81" s="68"/>
      <c r="J81" s="68"/>
      <c r="K81" s="68"/>
      <c r="L81" s="68"/>
      <c r="M81" s="68"/>
      <c r="N81" s="68"/>
    </row>
    <row r="82" spans="3:14" x14ac:dyDescent="0.25">
      <c r="C82" s="68"/>
      <c r="D82" s="68"/>
      <c r="E82" s="68"/>
      <c r="F82" s="68"/>
      <c r="G82" s="68"/>
      <c r="H82" s="68"/>
      <c r="I82" s="68"/>
      <c r="J82" s="68"/>
      <c r="K82" s="68"/>
      <c r="L82" s="68"/>
      <c r="M82" s="68"/>
      <c r="N82" s="68"/>
    </row>
    <row r="83" spans="3:14" x14ac:dyDescent="0.25">
      <c r="C83" s="68"/>
      <c r="D83" s="68"/>
      <c r="E83" s="68"/>
      <c r="F83" s="68"/>
      <c r="G83" s="68"/>
      <c r="H83" s="68"/>
      <c r="I83" s="68"/>
      <c r="J83" s="68"/>
      <c r="K83" s="68"/>
      <c r="L83" s="68"/>
      <c r="M83" s="68"/>
      <c r="N83" s="68"/>
    </row>
    <row r="84" spans="3:14" x14ac:dyDescent="0.25">
      <c r="C84" s="68"/>
      <c r="D84" s="68"/>
      <c r="E84" s="68"/>
      <c r="F84" s="68"/>
      <c r="G84" s="68"/>
      <c r="H84" s="68"/>
      <c r="I84" s="68"/>
      <c r="J84" s="68"/>
      <c r="K84" s="68"/>
      <c r="L84" s="68"/>
      <c r="M84" s="68"/>
      <c r="N84" s="68"/>
    </row>
    <row r="85" spans="3:14" x14ac:dyDescent="0.25">
      <c r="C85" s="68"/>
      <c r="D85" s="68"/>
      <c r="E85" s="68"/>
      <c r="F85" s="68"/>
      <c r="G85" s="68"/>
      <c r="H85" s="68"/>
      <c r="I85" s="68"/>
      <c r="J85" s="68"/>
      <c r="K85" s="68"/>
      <c r="L85" s="68"/>
      <c r="M85" s="68"/>
      <c r="N85" s="68"/>
    </row>
    <row r="86" spans="3:14" x14ac:dyDescent="0.25">
      <c r="C86" s="68"/>
      <c r="D86" s="68"/>
      <c r="E86" s="68"/>
      <c r="F86" s="68"/>
      <c r="G86" s="68"/>
      <c r="H86" s="68"/>
      <c r="I86" s="68"/>
      <c r="J86" s="68"/>
      <c r="K86" s="68"/>
      <c r="L86" s="68"/>
      <c r="M86" s="68"/>
      <c r="N86" s="68"/>
    </row>
    <row r="87" spans="3:14" x14ac:dyDescent="0.25">
      <c r="C87" s="68"/>
      <c r="D87" s="68"/>
      <c r="E87" s="68"/>
      <c r="F87" s="68"/>
      <c r="G87" s="68"/>
      <c r="H87" s="68"/>
      <c r="I87" s="68"/>
      <c r="J87" s="68"/>
      <c r="K87" s="68"/>
      <c r="L87" s="68"/>
      <c r="M87" s="68"/>
      <c r="N87" s="68"/>
    </row>
    <row r="88" spans="3:14" x14ac:dyDescent="0.25">
      <c r="C88" s="68"/>
      <c r="D88" s="68"/>
      <c r="E88" s="68"/>
      <c r="F88" s="68"/>
      <c r="G88" s="68"/>
      <c r="H88" s="68"/>
      <c r="I88" s="68"/>
      <c r="J88" s="68"/>
      <c r="K88" s="68"/>
      <c r="L88" s="68"/>
      <c r="M88" s="68"/>
      <c r="N88" s="68"/>
    </row>
    <row r="89" spans="3:14" x14ac:dyDescent="0.25">
      <c r="C89" s="68"/>
      <c r="D89" s="68"/>
      <c r="E89" s="68"/>
      <c r="F89" s="68"/>
      <c r="G89" s="68"/>
      <c r="H89" s="68"/>
      <c r="I89" s="68"/>
      <c r="J89" s="68"/>
      <c r="K89" s="68"/>
      <c r="L89" s="68"/>
      <c r="M89" s="68"/>
      <c r="N89" s="68"/>
    </row>
    <row r="90" spans="3:14" x14ac:dyDescent="0.25">
      <c r="C90" s="68"/>
      <c r="D90" s="68"/>
      <c r="E90" s="68"/>
      <c r="F90" s="68"/>
      <c r="G90" s="68"/>
      <c r="H90" s="68"/>
      <c r="I90" s="68"/>
      <c r="J90" s="68"/>
      <c r="K90" s="68"/>
      <c r="L90" s="68"/>
      <c r="M90" s="68"/>
      <c r="N90" s="68"/>
    </row>
    <row r="91" spans="3:14" x14ac:dyDescent="0.25">
      <c r="C91" s="68"/>
      <c r="D91" s="68"/>
      <c r="E91" s="68"/>
      <c r="F91" s="68"/>
      <c r="G91" s="68"/>
      <c r="H91" s="68"/>
      <c r="I91" s="68"/>
      <c r="J91" s="68"/>
      <c r="K91" s="68"/>
      <c r="L91" s="68"/>
      <c r="M91" s="68"/>
      <c r="N91" s="68"/>
    </row>
    <row r="92" spans="3:14" x14ac:dyDescent="0.25">
      <c r="C92" s="68"/>
      <c r="D92" s="68"/>
      <c r="E92" s="68"/>
      <c r="F92" s="68"/>
      <c r="G92" s="68"/>
      <c r="H92" s="68"/>
      <c r="I92" s="68"/>
      <c r="J92" s="68"/>
      <c r="K92" s="68"/>
      <c r="L92" s="68"/>
      <c r="M92" s="68"/>
      <c r="N92" s="68"/>
    </row>
    <row r="93" spans="3:14" x14ac:dyDescent="0.25">
      <c r="C93" s="68"/>
      <c r="D93" s="68"/>
      <c r="E93" s="68"/>
      <c r="F93" s="68"/>
      <c r="G93" s="68"/>
      <c r="H93" s="68"/>
      <c r="I93" s="68"/>
      <c r="J93" s="68"/>
      <c r="K93" s="68"/>
      <c r="L93" s="68"/>
      <c r="M93" s="68"/>
      <c r="N93" s="68"/>
    </row>
    <row r="94" spans="3:14" x14ac:dyDescent="0.25">
      <c r="C94" s="68"/>
      <c r="D94" s="68"/>
      <c r="E94" s="68"/>
      <c r="F94" s="68"/>
      <c r="G94" s="68"/>
      <c r="H94" s="68"/>
      <c r="I94" s="68"/>
      <c r="J94" s="68"/>
      <c r="K94" s="68"/>
      <c r="L94" s="68"/>
      <c r="M94" s="68"/>
      <c r="N94" s="68"/>
    </row>
    <row r="95" spans="3:14" x14ac:dyDescent="0.25">
      <c r="C95" s="68"/>
      <c r="D95" s="68"/>
      <c r="E95" s="68"/>
      <c r="F95" s="68"/>
      <c r="G95" s="68"/>
      <c r="H95" s="68"/>
      <c r="I95" s="68"/>
      <c r="J95" s="68"/>
      <c r="K95" s="68"/>
      <c r="L95" s="68"/>
      <c r="M95" s="68"/>
      <c r="N95" s="68"/>
    </row>
    <row r="96" spans="3:14" x14ac:dyDescent="0.25">
      <c r="C96" s="68"/>
      <c r="D96" s="68"/>
      <c r="E96" s="68"/>
      <c r="F96" s="68"/>
      <c r="G96" s="68"/>
      <c r="H96" s="68"/>
      <c r="I96" s="68"/>
      <c r="J96" s="68"/>
      <c r="K96" s="68"/>
      <c r="L96" s="68"/>
      <c r="M96" s="68"/>
      <c r="N96" s="68"/>
    </row>
    <row r="97" spans="3:14" x14ac:dyDescent="0.25">
      <c r="C97" s="68"/>
      <c r="D97" s="68"/>
      <c r="E97" s="68"/>
      <c r="F97" s="68"/>
      <c r="G97" s="68"/>
      <c r="H97" s="68"/>
      <c r="I97" s="68"/>
      <c r="J97" s="68"/>
      <c r="K97" s="68"/>
      <c r="L97" s="68"/>
      <c r="M97" s="68"/>
      <c r="N97" s="68"/>
    </row>
    <row r="98" spans="3:14" x14ac:dyDescent="0.25">
      <c r="C98" s="68"/>
      <c r="D98" s="68"/>
      <c r="E98" s="68"/>
      <c r="F98" s="68"/>
      <c r="G98" s="68"/>
      <c r="H98" s="68"/>
      <c r="I98" s="68"/>
      <c r="J98" s="68"/>
      <c r="K98" s="68"/>
      <c r="L98" s="68"/>
      <c r="M98" s="68"/>
      <c r="N98" s="68"/>
    </row>
    <row r="99" spans="3:14" x14ac:dyDescent="0.25">
      <c r="C99" s="68"/>
      <c r="D99" s="68"/>
      <c r="E99" s="68"/>
      <c r="F99" s="68"/>
      <c r="G99" s="68"/>
      <c r="H99" s="68"/>
      <c r="I99" s="68"/>
      <c r="J99" s="68"/>
      <c r="K99" s="68"/>
      <c r="L99" s="68"/>
      <c r="M99" s="68"/>
      <c r="N99" s="68"/>
    </row>
    <row r="100" spans="3:14" x14ac:dyDescent="0.25">
      <c r="C100" s="68"/>
      <c r="D100" s="68"/>
      <c r="E100" s="68"/>
      <c r="F100" s="68"/>
      <c r="G100" s="68"/>
      <c r="H100" s="68"/>
      <c r="I100" s="68"/>
      <c r="J100" s="68"/>
      <c r="K100" s="68"/>
      <c r="L100" s="68"/>
      <c r="M100" s="68"/>
      <c r="N100" s="68"/>
    </row>
    <row r="101" spans="3:14" x14ac:dyDescent="0.25">
      <c r="C101" s="68"/>
      <c r="D101" s="68"/>
      <c r="E101" s="68"/>
      <c r="F101" s="68"/>
      <c r="G101" s="68"/>
      <c r="H101" s="68"/>
      <c r="I101" s="68"/>
      <c r="J101" s="68"/>
      <c r="K101" s="68"/>
      <c r="L101" s="68"/>
      <c r="M101" s="68"/>
      <c r="N101" s="68"/>
    </row>
    <row r="102" spans="3:14" x14ac:dyDescent="0.25">
      <c r="C102" s="68"/>
      <c r="D102" s="68"/>
      <c r="E102" s="68"/>
      <c r="F102" s="68"/>
      <c r="G102" s="68"/>
      <c r="H102" s="68"/>
      <c r="I102" s="68"/>
      <c r="J102" s="68"/>
      <c r="K102" s="68"/>
      <c r="L102" s="68"/>
      <c r="M102" s="68"/>
      <c r="N102" s="68"/>
    </row>
    <row r="103" spans="3:14" x14ac:dyDescent="0.25">
      <c r="C103" s="68"/>
      <c r="D103" s="68"/>
      <c r="E103" s="68"/>
      <c r="F103" s="68"/>
      <c r="G103" s="68"/>
      <c r="H103" s="68"/>
      <c r="I103" s="68"/>
      <c r="J103" s="68"/>
      <c r="K103" s="68"/>
      <c r="L103" s="68"/>
      <c r="M103" s="68"/>
      <c r="N103" s="68"/>
    </row>
    <row r="104" spans="3:14" x14ac:dyDescent="0.25">
      <c r="C104" s="68"/>
      <c r="D104" s="68"/>
      <c r="E104" s="68"/>
      <c r="F104" s="68"/>
      <c r="G104" s="68"/>
      <c r="H104" s="68"/>
      <c r="I104" s="68"/>
      <c r="J104" s="68"/>
      <c r="K104" s="68"/>
      <c r="L104" s="68"/>
      <c r="M104" s="68"/>
      <c r="N104" s="68"/>
    </row>
    <row r="105" spans="3:14" x14ac:dyDescent="0.25">
      <c r="C105" s="68"/>
      <c r="D105" s="68"/>
      <c r="E105" s="68"/>
      <c r="F105" s="68"/>
      <c r="G105" s="68"/>
      <c r="H105" s="68"/>
      <c r="I105" s="68"/>
      <c r="J105" s="68"/>
      <c r="K105" s="68"/>
      <c r="L105" s="68"/>
      <c r="M105" s="68"/>
      <c r="N105" s="68"/>
    </row>
    <row r="106" spans="3:14" x14ac:dyDescent="0.25">
      <c r="C106" s="68"/>
      <c r="D106" s="68"/>
      <c r="E106" s="68"/>
      <c r="F106" s="68"/>
      <c r="G106" s="68"/>
      <c r="H106" s="68"/>
      <c r="I106" s="68"/>
      <c r="J106" s="68"/>
      <c r="K106" s="68"/>
      <c r="L106" s="68"/>
      <c r="M106" s="68"/>
      <c r="N106" s="68"/>
    </row>
    <row r="107" spans="3:14" x14ac:dyDescent="0.25">
      <c r="C107" s="68"/>
      <c r="D107" s="68"/>
      <c r="E107" s="68"/>
      <c r="F107" s="68"/>
      <c r="G107" s="68"/>
      <c r="H107" s="68"/>
      <c r="I107" s="68"/>
      <c r="J107" s="68"/>
      <c r="K107" s="68"/>
      <c r="L107" s="68"/>
      <c r="M107" s="68"/>
      <c r="N107" s="68"/>
    </row>
    <row r="108" spans="3:14" x14ac:dyDescent="0.25">
      <c r="C108" s="68"/>
      <c r="D108" s="68"/>
      <c r="E108" s="68"/>
      <c r="F108" s="68"/>
      <c r="G108" s="68"/>
      <c r="H108" s="68"/>
      <c r="I108" s="68"/>
      <c r="J108" s="68"/>
      <c r="K108" s="68"/>
      <c r="L108" s="68"/>
      <c r="M108" s="68"/>
      <c r="N108" s="68"/>
    </row>
    <row r="109" spans="3:14" x14ac:dyDescent="0.25">
      <c r="C109" s="68"/>
      <c r="D109" s="68"/>
      <c r="E109" s="68"/>
      <c r="F109" s="68"/>
      <c r="G109" s="68"/>
      <c r="H109" s="68"/>
      <c r="I109" s="68"/>
      <c r="J109" s="68"/>
      <c r="K109" s="68"/>
      <c r="L109" s="68"/>
      <c r="M109" s="68"/>
      <c r="N109" s="68"/>
    </row>
    <row r="110" spans="3:14" x14ac:dyDescent="0.25">
      <c r="C110" s="68"/>
      <c r="D110" s="68"/>
      <c r="E110" s="68"/>
      <c r="F110" s="68"/>
      <c r="G110" s="68"/>
      <c r="H110" s="68"/>
      <c r="I110" s="68"/>
      <c r="J110" s="68"/>
      <c r="K110" s="68"/>
      <c r="L110" s="68"/>
      <c r="M110" s="68"/>
      <c r="N110" s="68"/>
    </row>
    <row r="111" spans="3:14" x14ac:dyDescent="0.25">
      <c r="C111" s="68"/>
      <c r="D111" s="68"/>
      <c r="E111" s="68"/>
      <c r="F111" s="68"/>
      <c r="G111" s="68"/>
      <c r="H111" s="68"/>
      <c r="I111" s="68"/>
      <c r="J111" s="68"/>
      <c r="K111" s="68"/>
      <c r="L111" s="68"/>
      <c r="M111" s="68"/>
      <c r="N111" s="68"/>
    </row>
    <row r="112" spans="3:14" x14ac:dyDescent="0.25">
      <c r="C112" s="68"/>
      <c r="D112" s="68"/>
      <c r="E112" s="68"/>
      <c r="F112" s="68"/>
      <c r="G112" s="68"/>
      <c r="H112" s="68"/>
      <c r="I112" s="68"/>
      <c r="J112" s="68"/>
      <c r="K112" s="68"/>
      <c r="L112" s="68"/>
      <c r="M112" s="68"/>
      <c r="N112" s="68"/>
    </row>
    <row r="113" spans="2:15" x14ac:dyDescent="0.25">
      <c r="C113" s="68"/>
      <c r="D113" s="68"/>
      <c r="E113" s="68"/>
      <c r="F113" s="68"/>
      <c r="G113" s="68"/>
      <c r="H113" s="68"/>
      <c r="I113" s="68"/>
      <c r="J113" s="68"/>
      <c r="K113" s="68"/>
      <c r="L113" s="68"/>
      <c r="M113" s="68"/>
      <c r="N113" s="68"/>
    </row>
    <row r="114" spans="2:15" x14ac:dyDescent="0.25">
      <c r="C114" s="68"/>
      <c r="D114" s="68"/>
      <c r="E114" s="68"/>
      <c r="F114" s="68"/>
      <c r="G114" s="68"/>
      <c r="H114" s="68"/>
      <c r="I114" s="68"/>
      <c r="J114" s="68"/>
      <c r="K114" s="68"/>
      <c r="L114" s="68"/>
      <c r="M114" s="68"/>
      <c r="N114" s="68"/>
    </row>
    <row r="115" spans="2:15" x14ac:dyDescent="0.25">
      <c r="C115" s="68"/>
      <c r="D115" s="68"/>
      <c r="E115" s="68"/>
      <c r="F115" s="68"/>
      <c r="G115" s="68"/>
      <c r="H115" s="68"/>
      <c r="I115" s="68"/>
      <c r="J115" s="68"/>
      <c r="K115" s="68"/>
      <c r="L115" s="68"/>
      <c r="M115" s="68"/>
      <c r="N115" s="68"/>
    </row>
    <row r="116" spans="2:15" x14ac:dyDescent="0.25">
      <c r="B116" s="68"/>
      <c r="C116" s="68"/>
      <c r="D116" s="68"/>
      <c r="E116" s="68"/>
      <c r="F116" s="68"/>
      <c r="G116" s="68"/>
      <c r="H116" s="68"/>
      <c r="I116" s="68"/>
      <c r="J116" s="68"/>
      <c r="K116" s="68"/>
      <c r="L116" s="68"/>
      <c r="M116" s="68"/>
      <c r="N116" s="68"/>
      <c r="O116" s="78"/>
    </row>
    <row r="117" spans="2:15" x14ac:dyDescent="0.25">
      <c r="B117" s="68"/>
      <c r="C117" s="68"/>
      <c r="D117" s="68"/>
      <c r="E117" s="68"/>
      <c r="F117" s="68"/>
      <c r="G117" s="68"/>
      <c r="H117" s="68"/>
      <c r="I117" s="68"/>
      <c r="J117" s="68"/>
      <c r="K117" s="68"/>
      <c r="L117" s="68"/>
      <c r="M117" s="68"/>
      <c r="N117" s="68"/>
      <c r="O117" s="78"/>
    </row>
    <row r="118" spans="2:15" x14ac:dyDescent="0.25">
      <c r="B118" s="68"/>
      <c r="C118" s="68"/>
      <c r="D118" s="68"/>
      <c r="E118" s="68"/>
      <c r="F118" s="68"/>
      <c r="G118" s="68"/>
      <c r="H118" s="68"/>
      <c r="I118" s="68"/>
      <c r="J118" s="68"/>
      <c r="K118" s="68"/>
      <c r="L118" s="68"/>
      <c r="M118" s="68"/>
      <c r="N118" s="68"/>
      <c r="O118" s="78"/>
    </row>
    <row r="119" spans="2:15" x14ac:dyDescent="0.25">
      <c r="B119" s="68"/>
      <c r="C119" s="68"/>
      <c r="D119" s="68"/>
      <c r="E119" s="68"/>
      <c r="F119" s="68"/>
      <c r="G119" s="68"/>
      <c r="H119" s="68"/>
      <c r="I119" s="68"/>
      <c r="J119" s="68"/>
      <c r="K119" s="68"/>
      <c r="L119" s="68"/>
      <c r="M119" s="68"/>
      <c r="N119" s="68"/>
      <c r="O119" s="78"/>
    </row>
    <row r="120" spans="2:15" x14ac:dyDescent="0.25">
      <c r="B120" s="68"/>
      <c r="C120" s="68"/>
      <c r="D120" s="68"/>
      <c r="E120" s="68"/>
      <c r="F120" s="68"/>
      <c r="G120" s="68"/>
      <c r="H120" s="68"/>
      <c r="I120" s="68"/>
      <c r="J120" s="68"/>
      <c r="K120" s="68"/>
      <c r="L120" s="68"/>
      <c r="M120" s="68"/>
      <c r="N120" s="68"/>
      <c r="O120" s="78"/>
    </row>
    <row r="121" spans="2:15" x14ac:dyDescent="0.25">
      <c r="B121" s="68"/>
      <c r="C121" s="68"/>
      <c r="D121" s="68"/>
      <c r="E121" s="68"/>
      <c r="F121" s="68"/>
      <c r="G121" s="68"/>
      <c r="H121" s="68"/>
      <c r="I121" s="68"/>
      <c r="J121" s="68"/>
      <c r="K121" s="68"/>
      <c r="L121" s="68"/>
      <c r="M121" s="68"/>
      <c r="N121" s="68"/>
      <c r="O121" s="78"/>
    </row>
    <row r="122" spans="2:15" x14ac:dyDescent="0.25">
      <c r="B122" s="68"/>
      <c r="C122" s="68"/>
      <c r="D122" s="68"/>
      <c r="E122" s="68"/>
      <c r="F122" s="68"/>
      <c r="G122" s="68"/>
      <c r="H122" s="68"/>
      <c r="I122" s="68"/>
      <c r="J122" s="68"/>
      <c r="K122" s="68"/>
      <c r="L122" s="68"/>
      <c r="M122" s="68"/>
      <c r="N122" s="68"/>
      <c r="O122" s="78"/>
    </row>
    <row r="123" spans="2:15" x14ac:dyDescent="0.25">
      <c r="B123" s="68"/>
      <c r="C123" s="68"/>
      <c r="D123" s="68"/>
      <c r="E123" s="68"/>
      <c r="F123" s="68"/>
      <c r="G123" s="68"/>
      <c r="H123" s="68"/>
      <c r="I123" s="68"/>
      <c r="J123" s="68"/>
      <c r="K123" s="68"/>
      <c r="L123" s="68"/>
      <c r="M123" s="68"/>
      <c r="N123" s="68"/>
      <c r="O123" s="78"/>
    </row>
    <row r="124" spans="2:15" x14ac:dyDescent="0.25">
      <c r="B124" s="68"/>
      <c r="C124" s="68"/>
      <c r="D124" s="68"/>
      <c r="E124" s="68"/>
      <c r="F124" s="68"/>
      <c r="G124" s="68"/>
      <c r="H124" s="68"/>
      <c r="I124" s="68"/>
      <c r="J124" s="68"/>
      <c r="K124" s="68"/>
      <c r="L124" s="68"/>
      <c r="M124" s="68"/>
      <c r="N124" s="68"/>
      <c r="O124" s="78"/>
    </row>
    <row r="125" spans="2:15" x14ac:dyDescent="0.25">
      <c r="B125" s="68"/>
      <c r="C125" s="68"/>
      <c r="D125" s="68"/>
      <c r="E125" s="68"/>
      <c r="F125" s="68"/>
      <c r="G125" s="68"/>
      <c r="H125" s="68"/>
      <c r="I125" s="68"/>
      <c r="J125" s="68"/>
      <c r="K125" s="68"/>
      <c r="L125" s="68"/>
      <c r="M125" s="68"/>
      <c r="N125" s="68"/>
      <c r="O125" s="78"/>
    </row>
    <row r="126" spans="2:15" x14ac:dyDescent="0.25">
      <c r="B126" s="68"/>
      <c r="C126" s="68"/>
      <c r="D126" s="68"/>
      <c r="E126" s="68"/>
      <c r="F126" s="68"/>
      <c r="G126" s="68"/>
      <c r="H126" s="68"/>
      <c r="I126" s="68"/>
      <c r="J126" s="68"/>
      <c r="K126" s="68"/>
      <c r="L126" s="68"/>
      <c r="M126" s="68"/>
      <c r="N126" s="68"/>
      <c r="O126" s="78"/>
    </row>
    <row r="127" spans="2:15" x14ac:dyDescent="0.25">
      <c r="B127" s="68"/>
      <c r="C127" s="68"/>
      <c r="D127" s="68"/>
      <c r="E127" s="68"/>
      <c r="F127" s="68"/>
      <c r="G127" s="68"/>
      <c r="H127" s="68"/>
      <c r="I127" s="68"/>
      <c r="J127" s="68"/>
      <c r="K127" s="68"/>
      <c r="L127" s="68"/>
      <c r="M127" s="68"/>
      <c r="N127" s="68"/>
      <c r="O127" s="78"/>
    </row>
    <row r="128" spans="2:15" x14ac:dyDescent="0.25">
      <c r="B128" s="68"/>
      <c r="C128" s="68"/>
      <c r="D128" s="68"/>
      <c r="E128" s="68"/>
      <c r="F128" s="68"/>
      <c r="G128" s="68"/>
      <c r="H128" s="68"/>
      <c r="I128" s="68"/>
      <c r="J128" s="68"/>
      <c r="K128" s="68"/>
      <c r="L128" s="68"/>
      <c r="M128" s="68"/>
      <c r="N128" s="68"/>
      <c r="O128" s="78"/>
    </row>
    <row r="129" spans="2:15" x14ac:dyDescent="0.25">
      <c r="B129" s="68"/>
      <c r="C129" s="68"/>
      <c r="D129" s="68"/>
      <c r="E129" s="68"/>
      <c r="F129" s="68"/>
      <c r="G129" s="68"/>
      <c r="H129" s="68"/>
      <c r="I129" s="68"/>
      <c r="J129" s="68"/>
      <c r="K129" s="68"/>
      <c r="L129" s="68"/>
      <c r="M129" s="68"/>
      <c r="N129" s="68"/>
      <c r="O129" s="78"/>
    </row>
    <row r="130" spans="2:15" x14ac:dyDescent="0.25">
      <c r="B130" s="68"/>
      <c r="C130" s="68"/>
      <c r="D130" s="68"/>
      <c r="E130" s="68"/>
      <c r="F130" s="68"/>
      <c r="G130" s="68"/>
      <c r="H130" s="68"/>
      <c r="I130" s="68"/>
      <c r="J130" s="68"/>
      <c r="K130" s="68"/>
      <c r="L130" s="68"/>
      <c r="M130" s="68"/>
      <c r="N130" s="68"/>
      <c r="O130" s="78"/>
    </row>
    <row r="131" spans="2:15" x14ac:dyDescent="0.25">
      <c r="B131" s="68"/>
      <c r="C131" s="68"/>
      <c r="D131" s="68"/>
      <c r="E131" s="68"/>
      <c r="F131" s="68"/>
      <c r="G131" s="68"/>
      <c r="H131" s="68"/>
      <c r="I131" s="68"/>
      <c r="J131" s="68"/>
      <c r="K131" s="68"/>
      <c r="L131" s="68"/>
      <c r="M131" s="68"/>
      <c r="N131" s="68"/>
      <c r="O131" s="78"/>
    </row>
    <row r="132" spans="2:15" x14ac:dyDescent="0.25">
      <c r="B132" s="68"/>
      <c r="C132" s="68"/>
      <c r="D132" s="68"/>
      <c r="E132" s="68"/>
      <c r="F132" s="68"/>
      <c r="G132" s="68"/>
      <c r="H132" s="68"/>
      <c r="I132" s="68"/>
      <c r="J132" s="68"/>
      <c r="K132" s="68"/>
      <c r="L132" s="68"/>
      <c r="M132" s="68"/>
      <c r="N132" s="68"/>
      <c r="O132" s="78"/>
    </row>
    <row r="133" spans="2:15" x14ac:dyDescent="0.25">
      <c r="B133" s="68"/>
      <c r="C133" s="68"/>
      <c r="D133" s="68"/>
      <c r="E133" s="68"/>
      <c r="F133" s="68"/>
      <c r="G133" s="68"/>
      <c r="H133" s="68"/>
      <c r="I133" s="68"/>
      <c r="J133" s="68"/>
      <c r="K133" s="68"/>
      <c r="L133" s="68"/>
      <c r="M133" s="68"/>
      <c r="N133" s="68"/>
      <c r="O133" s="78"/>
    </row>
    <row r="134" spans="2:15" x14ac:dyDescent="0.25">
      <c r="B134" s="68"/>
      <c r="C134" s="68"/>
      <c r="D134" s="68"/>
      <c r="E134" s="68"/>
      <c r="F134" s="68"/>
      <c r="G134" s="68"/>
      <c r="H134" s="68"/>
      <c r="I134" s="68"/>
      <c r="J134" s="68"/>
      <c r="K134" s="68"/>
      <c r="L134" s="68"/>
      <c r="M134" s="68"/>
      <c r="N134" s="68"/>
      <c r="O134" s="78"/>
    </row>
    <row r="135" spans="2:15" x14ac:dyDescent="0.25">
      <c r="B135" s="68"/>
      <c r="C135" s="68"/>
      <c r="D135" s="68"/>
      <c r="E135" s="68"/>
      <c r="F135" s="68"/>
      <c r="G135" s="68"/>
      <c r="H135" s="68"/>
      <c r="I135" s="68"/>
      <c r="J135" s="68"/>
      <c r="K135" s="68"/>
      <c r="L135" s="68"/>
      <c r="M135" s="68"/>
      <c r="N135" s="68"/>
      <c r="O135" s="78"/>
    </row>
    <row r="136" spans="2:15" x14ac:dyDescent="0.25">
      <c r="B136" s="68"/>
      <c r="C136" s="68"/>
      <c r="D136" s="68"/>
      <c r="E136" s="68"/>
      <c r="F136" s="68"/>
      <c r="G136" s="68"/>
      <c r="H136" s="68"/>
      <c r="I136" s="68"/>
      <c r="J136" s="68"/>
      <c r="K136" s="68"/>
      <c r="L136" s="68"/>
      <c r="M136" s="68"/>
      <c r="N136" s="68"/>
      <c r="O136" s="78"/>
    </row>
    <row r="137" spans="2:15" x14ac:dyDescent="0.25">
      <c r="B137" s="68"/>
      <c r="C137" s="68"/>
      <c r="D137" s="68"/>
      <c r="E137" s="68"/>
      <c r="F137" s="68"/>
      <c r="G137" s="68"/>
      <c r="H137" s="68"/>
      <c r="I137" s="68"/>
      <c r="J137" s="68"/>
      <c r="K137" s="68"/>
      <c r="L137" s="68"/>
      <c r="M137" s="68"/>
      <c r="N137" s="68"/>
      <c r="O137" s="78"/>
    </row>
    <row r="138" spans="2:15" x14ac:dyDescent="0.25">
      <c r="B138" s="68"/>
      <c r="C138" s="68"/>
      <c r="D138" s="68"/>
      <c r="E138" s="68"/>
      <c r="F138" s="68"/>
      <c r="G138" s="68"/>
      <c r="H138" s="68"/>
      <c r="I138" s="68"/>
      <c r="J138" s="68"/>
      <c r="K138" s="68"/>
      <c r="L138" s="68"/>
      <c r="M138" s="68"/>
      <c r="N138" s="68"/>
      <c r="O138" s="78"/>
    </row>
    <row r="139" spans="2:15" x14ac:dyDescent="0.25">
      <c r="B139" s="68"/>
      <c r="C139" s="68"/>
      <c r="D139" s="68"/>
      <c r="E139" s="68"/>
      <c r="F139" s="68"/>
      <c r="G139" s="68"/>
      <c r="H139" s="68"/>
      <c r="I139" s="68"/>
      <c r="J139" s="68"/>
      <c r="K139" s="68"/>
      <c r="L139" s="68"/>
      <c r="M139" s="68"/>
      <c r="N139" s="68"/>
      <c r="O139" s="78"/>
    </row>
    <row r="140" spans="2:15" x14ac:dyDescent="0.25">
      <c r="B140" s="68"/>
      <c r="C140" s="68"/>
      <c r="D140" s="68"/>
      <c r="E140" s="68"/>
      <c r="F140" s="68"/>
      <c r="G140" s="68"/>
      <c r="H140" s="68"/>
      <c r="I140" s="68"/>
      <c r="J140" s="68"/>
      <c r="K140" s="68"/>
      <c r="L140" s="68"/>
      <c r="M140" s="68"/>
      <c r="N140" s="68"/>
      <c r="O140" s="78"/>
    </row>
    <row r="141" spans="2:15" x14ac:dyDescent="0.25">
      <c r="B141" s="68"/>
      <c r="C141" s="68"/>
      <c r="D141" s="68"/>
      <c r="E141" s="68"/>
      <c r="F141" s="68"/>
      <c r="G141" s="68"/>
      <c r="H141" s="68"/>
      <c r="I141" s="68"/>
      <c r="J141" s="68"/>
      <c r="K141" s="68"/>
      <c r="L141" s="68"/>
      <c r="M141" s="68"/>
      <c r="N141" s="68"/>
      <c r="O141" s="78"/>
    </row>
    <row r="142" spans="2:15" x14ac:dyDescent="0.25">
      <c r="B142" s="68"/>
      <c r="C142" s="68"/>
      <c r="D142" s="68"/>
      <c r="E142" s="68"/>
      <c r="F142" s="68"/>
      <c r="G142" s="68"/>
      <c r="H142" s="68"/>
      <c r="I142" s="68"/>
      <c r="J142" s="68"/>
      <c r="K142" s="68"/>
      <c r="L142" s="68"/>
      <c r="M142" s="68"/>
      <c r="N142" s="68"/>
      <c r="O142" s="78"/>
    </row>
    <row r="143" spans="2:15" x14ac:dyDescent="0.25">
      <c r="B143" s="68"/>
      <c r="C143" s="68"/>
      <c r="D143" s="68"/>
      <c r="E143" s="68"/>
      <c r="F143" s="68"/>
      <c r="G143" s="68"/>
      <c r="H143" s="68"/>
      <c r="I143" s="68"/>
      <c r="J143" s="68"/>
      <c r="K143" s="68"/>
      <c r="L143" s="68"/>
      <c r="M143" s="68"/>
      <c r="N143" s="68"/>
      <c r="O143" s="78"/>
    </row>
    <row r="144" spans="2:15" x14ac:dyDescent="0.25">
      <c r="B144" s="68"/>
      <c r="C144" s="68"/>
      <c r="D144" s="68"/>
      <c r="E144" s="68"/>
      <c r="F144" s="68"/>
      <c r="G144" s="68"/>
      <c r="H144" s="68"/>
      <c r="I144" s="68"/>
      <c r="J144" s="68"/>
      <c r="K144" s="68"/>
      <c r="L144" s="68"/>
      <c r="M144" s="68"/>
      <c r="N144" s="68"/>
      <c r="O144" s="78"/>
    </row>
    <row r="145" spans="2:15" x14ac:dyDescent="0.25">
      <c r="B145" s="68"/>
      <c r="C145" s="68"/>
      <c r="D145" s="68"/>
      <c r="E145" s="68"/>
      <c r="F145" s="68"/>
      <c r="G145" s="68"/>
      <c r="H145" s="68"/>
      <c r="I145" s="68"/>
      <c r="J145" s="68"/>
      <c r="K145" s="68"/>
      <c r="L145" s="68"/>
      <c r="M145" s="68"/>
      <c r="N145" s="68"/>
      <c r="O145" s="78"/>
    </row>
    <row r="146" spans="2:15" x14ac:dyDescent="0.25">
      <c r="B146" s="68"/>
      <c r="C146" s="68"/>
      <c r="D146" s="68"/>
      <c r="E146" s="68"/>
      <c r="F146" s="68"/>
      <c r="G146" s="68"/>
      <c r="H146" s="68"/>
      <c r="I146" s="68"/>
      <c r="J146" s="68"/>
      <c r="K146" s="68"/>
      <c r="L146" s="68"/>
      <c r="M146" s="68"/>
      <c r="N146" s="68"/>
      <c r="O146" s="78"/>
    </row>
    <row r="147" spans="2:15" x14ac:dyDescent="0.25">
      <c r="B147" s="68"/>
      <c r="C147" s="68"/>
      <c r="D147" s="68"/>
      <c r="E147" s="68"/>
      <c r="F147" s="68"/>
      <c r="G147" s="68"/>
      <c r="H147" s="68"/>
      <c r="I147" s="68"/>
      <c r="J147" s="68"/>
      <c r="K147" s="68"/>
      <c r="L147" s="68"/>
      <c r="M147" s="68"/>
      <c r="N147" s="68"/>
      <c r="O147" s="78"/>
    </row>
    <row r="148" spans="2:15" x14ac:dyDescent="0.25">
      <c r="B148" s="68"/>
      <c r="C148" s="68"/>
      <c r="D148" s="68"/>
      <c r="E148" s="68"/>
      <c r="F148" s="68"/>
      <c r="G148" s="68"/>
      <c r="H148" s="68"/>
      <c r="I148" s="68"/>
      <c r="J148" s="68"/>
      <c r="K148" s="68"/>
      <c r="L148" s="68"/>
      <c r="M148" s="68"/>
      <c r="N148" s="68"/>
      <c r="O148" s="78"/>
    </row>
    <row r="149" spans="2:15" x14ac:dyDescent="0.25">
      <c r="B149" s="68"/>
      <c r="C149" s="68"/>
      <c r="D149" s="68"/>
      <c r="E149" s="68"/>
      <c r="F149" s="68"/>
      <c r="G149" s="68"/>
      <c r="H149" s="68"/>
      <c r="I149" s="68"/>
      <c r="J149" s="68"/>
      <c r="K149" s="68"/>
      <c r="L149" s="68"/>
      <c r="M149" s="68"/>
      <c r="N149" s="68"/>
      <c r="O149" s="78"/>
    </row>
    <row r="150" spans="2:15" x14ac:dyDescent="0.25">
      <c r="B150" s="68"/>
      <c r="C150" s="68"/>
      <c r="D150" s="68"/>
      <c r="E150" s="68"/>
      <c r="F150" s="68"/>
      <c r="G150" s="68"/>
      <c r="H150" s="68"/>
      <c r="I150" s="68"/>
      <c r="J150" s="68"/>
      <c r="K150" s="68"/>
      <c r="L150" s="68"/>
      <c r="M150" s="68"/>
      <c r="N150" s="68"/>
      <c r="O150" s="78"/>
    </row>
    <row r="151" spans="2:15" x14ac:dyDescent="0.25">
      <c r="B151" s="68"/>
      <c r="C151" s="68"/>
      <c r="D151" s="68"/>
      <c r="E151" s="68"/>
      <c r="F151" s="68"/>
      <c r="G151" s="68"/>
      <c r="H151" s="68"/>
      <c r="I151" s="68"/>
      <c r="J151" s="68"/>
      <c r="K151" s="68"/>
      <c r="L151" s="68"/>
      <c r="M151" s="68"/>
      <c r="N151" s="68"/>
      <c r="O151" s="78"/>
    </row>
    <row r="152" spans="2:15" x14ac:dyDescent="0.25">
      <c r="B152" s="68"/>
      <c r="C152" s="68"/>
      <c r="D152" s="68"/>
      <c r="E152" s="68"/>
      <c r="F152" s="68"/>
      <c r="G152" s="68"/>
      <c r="H152" s="68"/>
      <c r="I152" s="68"/>
      <c r="J152" s="68"/>
      <c r="K152" s="68"/>
      <c r="L152" s="68"/>
      <c r="M152" s="68"/>
      <c r="N152" s="68"/>
      <c r="O152" s="78"/>
    </row>
    <row r="153" spans="2:15" x14ac:dyDescent="0.25">
      <c r="B153" s="68"/>
      <c r="C153" s="68"/>
      <c r="D153" s="68"/>
      <c r="E153" s="68"/>
      <c r="F153" s="68"/>
      <c r="G153" s="68"/>
      <c r="H153" s="68"/>
      <c r="I153" s="68"/>
      <c r="J153" s="68"/>
      <c r="K153" s="68"/>
      <c r="L153" s="68"/>
      <c r="M153" s="68"/>
      <c r="N153" s="68"/>
      <c r="O153" s="78"/>
    </row>
    <row r="154" spans="2:15" x14ac:dyDescent="0.25">
      <c r="B154" s="68"/>
      <c r="C154" s="68"/>
      <c r="D154" s="68"/>
      <c r="E154" s="68"/>
      <c r="F154" s="68"/>
      <c r="G154" s="68"/>
      <c r="H154" s="68"/>
      <c r="I154" s="68"/>
      <c r="J154" s="68"/>
      <c r="K154" s="68"/>
      <c r="L154" s="68"/>
      <c r="M154" s="68"/>
      <c r="N154" s="68"/>
      <c r="O154" s="78"/>
    </row>
    <row r="155" spans="2:15" x14ac:dyDescent="0.25">
      <c r="B155" s="68"/>
      <c r="C155" s="68"/>
      <c r="D155" s="68"/>
      <c r="E155" s="68"/>
      <c r="F155" s="68"/>
      <c r="G155" s="68"/>
      <c r="H155" s="68"/>
      <c r="I155" s="68"/>
      <c r="J155" s="68"/>
      <c r="K155" s="68"/>
      <c r="L155" s="68"/>
      <c r="M155" s="68"/>
      <c r="N155" s="68"/>
      <c r="O155" s="78"/>
    </row>
    <row r="156" spans="2:15" x14ac:dyDescent="0.25">
      <c r="B156" s="68"/>
      <c r="C156" s="68"/>
      <c r="D156" s="68"/>
      <c r="E156" s="68"/>
      <c r="F156" s="68"/>
      <c r="G156" s="68"/>
      <c r="H156" s="68"/>
      <c r="I156" s="68"/>
      <c r="J156" s="68"/>
      <c r="K156" s="68"/>
      <c r="L156" s="68"/>
      <c r="M156" s="68"/>
      <c r="N156" s="68"/>
      <c r="O156" s="78"/>
    </row>
    <row r="157" spans="2:15" x14ac:dyDescent="0.25">
      <c r="B157" s="68"/>
      <c r="C157" s="68"/>
      <c r="D157" s="68"/>
      <c r="E157" s="68"/>
      <c r="F157" s="68"/>
      <c r="G157" s="68"/>
      <c r="H157" s="68"/>
      <c r="I157" s="68"/>
      <c r="J157" s="68"/>
      <c r="K157" s="68"/>
      <c r="L157" s="68"/>
      <c r="M157" s="68"/>
      <c r="N157" s="68"/>
      <c r="O157" s="78"/>
    </row>
    <row r="158" spans="2:15" x14ac:dyDescent="0.25">
      <c r="B158" s="68"/>
      <c r="C158" s="68"/>
      <c r="D158" s="68"/>
      <c r="E158" s="68"/>
      <c r="F158" s="68"/>
      <c r="G158" s="68"/>
      <c r="H158" s="68"/>
      <c r="I158" s="68"/>
      <c r="J158" s="68"/>
      <c r="K158" s="68"/>
      <c r="L158" s="68"/>
      <c r="M158" s="68"/>
      <c r="N158" s="68"/>
      <c r="O158" s="78"/>
    </row>
    <row r="159" spans="2:15" x14ac:dyDescent="0.25">
      <c r="B159" s="68"/>
      <c r="C159" s="68"/>
      <c r="D159" s="68"/>
      <c r="E159" s="68"/>
      <c r="F159" s="68"/>
      <c r="G159" s="68"/>
      <c r="H159" s="68"/>
      <c r="I159" s="68"/>
      <c r="J159" s="68"/>
      <c r="K159" s="68"/>
      <c r="L159" s="68"/>
      <c r="M159" s="68"/>
      <c r="N159" s="68"/>
      <c r="O159" s="78"/>
    </row>
    <row r="160" spans="2:15" x14ac:dyDescent="0.25">
      <c r="B160" s="68"/>
      <c r="C160" s="68"/>
      <c r="D160" s="68"/>
      <c r="E160" s="68"/>
      <c r="F160" s="68"/>
      <c r="G160" s="68"/>
      <c r="H160" s="68"/>
      <c r="I160" s="68"/>
      <c r="J160" s="68"/>
      <c r="K160" s="68"/>
      <c r="L160" s="68"/>
      <c r="M160" s="68"/>
      <c r="N160" s="68"/>
      <c r="O160" s="78"/>
    </row>
    <row r="161" spans="2:15" x14ac:dyDescent="0.25">
      <c r="B161" s="68"/>
      <c r="C161" s="68"/>
      <c r="D161" s="68"/>
      <c r="E161" s="68"/>
      <c r="F161" s="68"/>
      <c r="G161" s="68"/>
      <c r="H161" s="68"/>
      <c r="I161" s="68"/>
      <c r="J161" s="68"/>
      <c r="K161" s="68"/>
      <c r="L161" s="68"/>
      <c r="M161" s="68"/>
      <c r="N161" s="68"/>
      <c r="O161" s="78"/>
    </row>
    <row r="162" spans="2:15" x14ac:dyDescent="0.25">
      <c r="B162" s="68"/>
      <c r="C162" s="68"/>
      <c r="D162" s="68"/>
      <c r="E162" s="68"/>
      <c r="F162" s="68"/>
      <c r="G162" s="68"/>
      <c r="H162" s="68"/>
      <c r="I162" s="68"/>
      <c r="J162" s="68"/>
      <c r="K162" s="68"/>
      <c r="L162" s="68"/>
      <c r="M162" s="68"/>
      <c r="N162" s="68"/>
      <c r="O162" s="78"/>
    </row>
    <row r="163" spans="2:15" x14ac:dyDescent="0.25">
      <c r="B163" s="68"/>
      <c r="C163" s="68"/>
      <c r="D163" s="68"/>
      <c r="E163" s="68"/>
      <c r="F163" s="68"/>
      <c r="G163" s="68"/>
      <c r="H163" s="68"/>
      <c r="I163" s="68"/>
      <c r="J163" s="68"/>
      <c r="K163" s="68"/>
      <c r="L163" s="68"/>
      <c r="M163" s="68"/>
      <c r="N163" s="68"/>
      <c r="O163" s="78"/>
    </row>
    <row r="164" spans="2:15" x14ac:dyDescent="0.25">
      <c r="B164" s="68"/>
      <c r="C164" s="68"/>
      <c r="D164" s="68"/>
      <c r="E164" s="68"/>
      <c r="F164" s="68"/>
      <c r="G164" s="68"/>
      <c r="H164" s="68"/>
      <c r="I164" s="68"/>
      <c r="J164" s="68"/>
      <c r="K164" s="68"/>
      <c r="L164" s="68"/>
      <c r="M164" s="68"/>
      <c r="N164" s="68"/>
      <c r="O164" s="78"/>
    </row>
    <row r="165" spans="2:15" x14ac:dyDescent="0.25">
      <c r="B165" s="68"/>
      <c r="C165" s="68"/>
      <c r="D165" s="68"/>
      <c r="E165" s="68"/>
      <c r="F165" s="68"/>
      <c r="G165" s="68"/>
      <c r="H165" s="68"/>
      <c r="I165" s="68"/>
      <c r="J165" s="68"/>
      <c r="K165" s="68"/>
      <c r="L165" s="68"/>
      <c r="M165" s="68"/>
      <c r="N165" s="68"/>
      <c r="O165" s="78"/>
    </row>
    <row r="166" spans="2:15" x14ac:dyDescent="0.25">
      <c r="B166" s="68"/>
      <c r="C166" s="68"/>
      <c r="D166" s="68"/>
      <c r="E166" s="68"/>
      <c r="F166" s="68"/>
      <c r="G166" s="68"/>
      <c r="H166" s="68"/>
      <c r="I166" s="68"/>
      <c r="J166" s="68"/>
      <c r="K166" s="68"/>
      <c r="L166" s="68"/>
      <c r="M166" s="68"/>
      <c r="N166" s="68"/>
      <c r="O166" s="78"/>
    </row>
    <row r="167" spans="2:15" x14ac:dyDescent="0.25">
      <c r="B167" s="68"/>
      <c r="C167" s="68"/>
      <c r="D167" s="68"/>
      <c r="E167" s="68"/>
      <c r="F167" s="68"/>
      <c r="G167" s="68"/>
      <c r="H167" s="68"/>
      <c r="I167" s="68"/>
      <c r="J167" s="68"/>
      <c r="K167" s="68"/>
      <c r="L167" s="68"/>
      <c r="M167" s="68"/>
      <c r="N167" s="68"/>
      <c r="O167" s="78"/>
    </row>
    <row r="168" spans="2:15" x14ac:dyDescent="0.25">
      <c r="B168" s="68"/>
      <c r="C168" s="68"/>
      <c r="D168" s="68"/>
      <c r="E168" s="68"/>
      <c r="F168" s="68"/>
      <c r="G168" s="68"/>
      <c r="H168" s="68"/>
      <c r="I168" s="68"/>
      <c r="J168" s="68"/>
      <c r="K168" s="68"/>
      <c r="L168" s="68"/>
      <c r="M168" s="68"/>
      <c r="N168" s="68"/>
      <c r="O168" s="78"/>
    </row>
    <row r="169" spans="2:15" x14ac:dyDescent="0.25">
      <c r="B169" s="68"/>
      <c r="C169" s="68"/>
      <c r="D169" s="68"/>
      <c r="E169" s="68"/>
      <c r="F169" s="68"/>
      <c r="G169" s="68"/>
      <c r="H169" s="68"/>
      <c r="I169" s="68"/>
      <c r="J169" s="68"/>
      <c r="K169" s="68"/>
      <c r="L169" s="68"/>
      <c r="M169" s="68"/>
      <c r="N169" s="68"/>
      <c r="O169" s="78"/>
    </row>
    <row r="170" spans="2:15" x14ac:dyDescent="0.25">
      <c r="B170" s="68"/>
      <c r="C170" s="68"/>
      <c r="D170" s="68"/>
      <c r="E170" s="68"/>
      <c r="F170" s="68"/>
      <c r="G170" s="68"/>
      <c r="H170" s="68"/>
      <c r="I170" s="68"/>
      <c r="J170" s="68"/>
      <c r="K170" s="68"/>
      <c r="L170" s="68"/>
      <c r="M170" s="68"/>
      <c r="N170" s="68"/>
      <c r="O170" s="78"/>
    </row>
    <row r="171" spans="2:15" x14ac:dyDescent="0.25">
      <c r="B171" s="68"/>
      <c r="C171" s="68"/>
      <c r="D171" s="68"/>
      <c r="E171" s="68"/>
      <c r="F171" s="68"/>
      <c r="G171" s="68"/>
      <c r="H171" s="68"/>
      <c r="I171" s="68"/>
      <c r="J171" s="68"/>
      <c r="K171" s="68"/>
      <c r="L171" s="68"/>
      <c r="M171" s="68"/>
      <c r="N171" s="68"/>
      <c r="O171" s="78"/>
    </row>
    <row r="172" spans="2:15" x14ac:dyDescent="0.25">
      <c r="B172" s="68"/>
      <c r="C172" s="68"/>
      <c r="D172" s="68"/>
      <c r="E172" s="68"/>
      <c r="F172" s="68"/>
      <c r="G172" s="68"/>
      <c r="H172" s="68"/>
      <c r="I172" s="68"/>
      <c r="J172" s="68"/>
      <c r="K172" s="68"/>
      <c r="L172" s="68"/>
      <c r="M172" s="68"/>
      <c r="N172" s="68"/>
      <c r="O172" s="78"/>
    </row>
    <row r="173" spans="2:15" x14ac:dyDescent="0.25">
      <c r="B173" s="68"/>
      <c r="C173" s="68"/>
      <c r="D173" s="68"/>
      <c r="E173" s="68"/>
      <c r="F173" s="68"/>
      <c r="G173" s="68"/>
      <c r="H173" s="68"/>
      <c r="I173" s="68"/>
      <c r="J173" s="68"/>
      <c r="K173" s="68"/>
      <c r="L173" s="68"/>
      <c r="M173" s="68"/>
      <c r="N173" s="68"/>
      <c r="O173" s="78"/>
    </row>
    <row r="174" spans="2:15" x14ac:dyDescent="0.25">
      <c r="B174" s="68"/>
      <c r="C174" s="68"/>
      <c r="D174" s="68"/>
      <c r="E174" s="68"/>
      <c r="F174" s="68"/>
      <c r="G174" s="68"/>
      <c r="H174" s="68"/>
      <c r="I174" s="68"/>
      <c r="J174" s="68"/>
      <c r="K174" s="68"/>
      <c r="L174" s="68"/>
      <c r="M174" s="68"/>
      <c r="N174" s="68"/>
      <c r="O174" s="78"/>
    </row>
    <row r="175" spans="2:15" x14ac:dyDescent="0.25">
      <c r="B175" s="68"/>
      <c r="C175" s="68"/>
      <c r="D175" s="68"/>
      <c r="E175" s="68"/>
      <c r="F175" s="68"/>
      <c r="G175" s="68"/>
      <c r="H175" s="68"/>
      <c r="I175" s="68"/>
      <c r="J175" s="68"/>
      <c r="K175" s="68"/>
      <c r="L175" s="68"/>
      <c r="M175" s="68"/>
      <c r="N175" s="68"/>
      <c r="O175" s="78"/>
    </row>
    <row r="176" spans="2:15" x14ac:dyDescent="0.25">
      <c r="B176" s="68"/>
      <c r="C176" s="68"/>
      <c r="D176" s="68"/>
      <c r="E176" s="68"/>
      <c r="F176" s="68"/>
      <c r="G176" s="68"/>
      <c r="H176" s="68"/>
      <c r="I176" s="68"/>
      <c r="J176" s="68"/>
      <c r="K176" s="68"/>
      <c r="L176" s="68"/>
      <c r="M176" s="68"/>
      <c r="N176" s="68"/>
      <c r="O176" s="78"/>
    </row>
    <row r="177" spans="2:15" x14ac:dyDescent="0.25">
      <c r="B177" s="68"/>
      <c r="C177" s="68"/>
      <c r="D177" s="68"/>
      <c r="E177" s="68"/>
      <c r="F177" s="68"/>
      <c r="G177" s="68"/>
      <c r="H177" s="68"/>
      <c r="I177" s="68"/>
      <c r="J177" s="68"/>
      <c r="K177" s="68"/>
      <c r="L177" s="68"/>
      <c r="M177" s="68"/>
      <c r="N177" s="68"/>
      <c r="O177" s="78"/>
    </row>
    <row r="178" spans="2:15" x14ac:dyDescent="0.25">
      <c r="B178" s="68"/>
      <c r="C178" s="68"/>
      <c r="D178" s="68"/>
      <c r="E178" s="68"/>
      <c r="F178" s="68"/>
      <c r="G178" s="68"/>
      <c r="H178" s="68"/>
      <c r="I178" s="68"/>
      <c r="J178" s="68"/>
      <c r="K178" s="68"/>
      <c r="L178" s="68"/>
      <c r="M178" s="68"/>
      <c r="N178" s="68"/>
      <c r="O178" s="78"/>
    </row>
    <row r="179" spans="2:15" x14ac:dyDescent="0.25">
      <c r="B179" s="68"/>
      <c r="C179" s="68"/>
      <c r="D179" s="68"/>
      <c r="E179" s="68"/>
      <c r="F179" s="68"/>
      <c r="G179" s="68"/>
      <c r="H179" s="68"/>
      <c r="I179" s="68"/>
      <c r="J179" s="68"/>
      <c r="K179" s="68"/>
      <c r="L179" s="68"/>
      <c r="M179" s="68"/>
      <c r="N179" s="68"/>
      <c r="O179" s="78"/>
    </row>
    <row r="180" spans="2:15" x14ac:dyDescent="0.25">
      <c r="B180" s="68"/>
      <c r="C180" s="68"/>
      <c r="D180" s="68"/>
      <c r="E180" s="68"/>
      <c r="F180" s="68"/>
      <c r="G180" s="68"/>
      <c r="H180" s="68"/>
      <c r="I180" s="68"/>
      <c r="J180" s="68"/>
      <c r="K180" s="68"/>
      <c r="L180" s="68"/>
      <c r="M180" s="68"/>
      <c r="N180" s="68"/>
      <c r="O180" s="78"/>
    </row>
    <row r="181" spans="2:15" x14ac:dyDescent="0.25">
      <c r="B181" s="68"/>
      <c r="C181" s="68"/>
      <c r="D181" s="68"/>
      <c r="E181" s="68"/>
      <c r="F181" s="68"/>
      <c r="G181" s="68"/>
      <c r="H181" s="68"/>
      <c r="I181" s="68"/>
      <c r="J181" s="68"/>
      <c r="K181" s="68"/>
      <c r="L181" s="68"/>
      <c r="M181" s="68"/>
      <c r="N181" s="68"/>
      <c r="O181" s="78"/>
    </row>
    <row r="182" spans="2:15" x14ac:dyDescent="0.25">
      <c r="B182" s="68"/>
      <c r="C182" s="68"/>
      <c r="D182" s="68"/>
      <c r="E182" s="68"/>
      <c r="F182" s="68"/>
      <c r="G182" s="68"/>
      <c r="H182" s="68"/>
      <c r="I182" s="68"/>
      <c r="J182" s="68"/>
      <c r="K182" s="68"/>
      <c r="L182" s="68"/>
      <c r="M182" s="68"/>
      <c r="N182" s="68"/>
      <c r="O182" s="78"/>
    </row>
    <row r="183" spans="2:15" x14ac:dyDescent="0.25">
      <c r="B183" s="68"/>
      <c r="C183" s="68"/>
      <c r="D183" s="68"/>
      <c r="E183" s="68"/>
      <c r="F183" s="68"/>
      <c r="G183" s="68"/>
      <c r="H183" s="68"/>
      <c r="I183" s="68"/>
      <c r="J183" s="68"/>
      <c r="K183" s="68"/>
      <c r="L183" s="68"/>
      <c r="M183" s="68"/>
      <c r="N183" s="68"/>
      <c r="O183" s="78"/>
    </row>
    <row r="184" spans="2:15" x14ac:dyDescent="0.25">
      <c r="B184" s="68"/>
      <c r="C184" s="68"/>
      <c r="D184" s="68"/>
      <c r="E184" s="68"/>
      <c r="F184" s="68"/>
      <c r="G184" s="68"/>
      <c r="H184" s="68"/>
      <c r="I184" s="68"/>
      <c r="J184" s="68"/>
      <c r="K184" s="68"/>
      <c r="L184" s="68"/>
      <c r="M184" s="68"/>
      <c r="N184" s="68"/>
      <c r="O184" s="78"/>
    </row>
    <row r="185" spans="2:15" x14ac:dyDescent="0.25">
      <c r="B185" s="68"/>
      <c r="C185" s="68"/>
      <c r="D185" s="68"/>
      <c r="E185" s="68"/>
      <c r="F185" s="68"/>
      <c r="G185" s="68"/>
      <c r="H185" s="68"/>
      <c r="I185" s="68"/>
      <c r="J185" s="68"/>
      <c r="K185" s="68"/>
      <c r="L185" s="68"/>
      <c r="M185" s="68"/>
      <c r="N185" s="68"/>
      <c r="O185" s="78"/>
    </row>
    <row r="186" spans="2:15" x14ac:dyDescent="0.25">
      <c r="B186" s="68"/>
      <c r="C186" s="68"/>
      <c r="D186" s="68"/>
      <c r="E186" s="68"/>
      <c r="F186" s="68"/>
      <c r="G186" s="68"/>
      <c r="H186" s="68"/>
      <c r="I186" s="68"/>
      <c r="J186" s="68"/>
      <c r="K186" s="68"/>
      <c r="L186" s="68"/>
      <c r="M186" s="68"/>
      <c r="N186" s="68"/>
      <c r="O186" s="78"/>
    </row>
    <row r="187" spans="2:15" x14ac:dyDescent="0.25">
      <c r="B187" s="68"/>
      <c r="C187" s="68"/>
      <c r="D187" s="68"/>
      <c r="E187" s="68"/>
      <c r="F187" s="68"/>
      <c r="G187" s="68"/>
      <c r="H187" s="68"/>
      <c r="I187" s="68"/>
      <c r="J187" s="68"/>
      <c r="K187" s="68"/>
      <c r="L187" s="68"/>
      <c r="M187" s="68"/>
      <c r="N187" s="68"/>
      <c r="O187" s="78"/>
    </row>
    <row r="188" spans="2:15" x14ac:dyDescent="0.25">
      <c r="B188" s="68"/>
      <c r="C188" s="68"/>
      <c r="D188" s="68"/>
      <c r="E188" s="68"/>
      <c r="F188" s="68"/>
      <c r="G188" s="68"/>
      <c r="H188" s="68"/>
      <c r="I188" s="68"/>
      <c r="J188" s="68"/>
      <c r="K188" s="68"/>
      <c r="L188" s="68"/>
      <c r="M188" s="68"/>
      <c r="N188" s="68"/>
      <c r="O188" s="78"/>
    </row>
    <row r="189" spans="2:15" x14ac:dyDescent="0.25">
      <c r="B189" s="68"/>
      <c r="C189" s="68"/>
      <c r="D189" s="68"/>
      <c r="E189" s="68"/>
      <c r="F189" s="68"/>
      <c r="G189" s="68"/>
      <c r="H189" s="68"/>
      <c r="I189" s="68"/>
      <c r="J189" s="68"/>
      <c r="K189" s="68"/>
      <c r="L189" s="68"/>
      <c r="M189" s="68"/>
      <c r="N189" s="68"/>
      <c r="O189" s="78"/>
    </row>
    <row r="190" spans="2:15" x14ac:dyDescent="0.25">
      <c r="B190" s="68"/>
      <c r="C190" s="68"/>
      <c r="D190" s="68"/>
      <c r="E190" s="68"/>
      <c r="F190" s="68"/>
      <c r="G190" s="68"/>
      <c r="H190" s="68"/>
      <c r="I190" s="68"/>
      <c r="J190" s="68"/>
      <c r="K190" s="68"/>
      <c r="L190" s="68"/>
      <c r="M190" s="68"/>
      <c r="N190" s="68"/>
      <c r="O190" s="78"/>
    </row>
    <row r="191" spans="2:15" x14ac:dyDescent="0.25">
      <c r="B191" s="68"/>
      <c r="C191" s="68"/>
      <c r="D191" s="68"/>
      <c r="E191" s="68"/>
      <c r="F191" s="68"/>
      <c r="G191" s="68"/>
      <c r="H191" s="68"/>
      <c r="I191" s="68"/>
      <c r="J191" s="68"/>
      <c r="K191" s="68"/>
      <c r="L191" s="68"/>
      <c r="M191" s="68"/>
      <c r="N191" s="68"/>
      <c r="O191" s="78"/>
    </row>
    <row r="192" spans="2:15" x14ac:dyDescent="0.25">
      <c r="B192" s="68"/>
      <c r="C192" s="68"/>
      <c r="D192" s="68"/>
      <c r="E192" s="68"/>
      <c r="F192" s="68"/>
      <c r="G192" s="68"/>
      <c r="H192" s="68"/>
      <c r="I192" s="68"/>
      <c r="J192" s="68"/>
      <c r="K192" s="68"/>
      <c r="L192" s="68"/>
      <c r="M192" s="68"/>
      <c r="N192" s="68"/>
      <c r="O192" s="78"/>
    </row>
    <row r="193" spans="2:15" x14ac:dyDescent="0.25">
      <c r="B193" s="68"/>
      <c r="C193" s="68"/>
      <c r="D193" s="68"/>
      <c r="E193" s="68"/>
      <c r="F193" s="68"/>
      <c r="G193" s="68"/>
      <c r="H193" s="68"/>
      <c r="I193" s="68"/>
      <c r="J193" s="68"/>
      <c r="K193" s="68"/>
      <c r="L193" s="68"/>
      <c r="M193" s="68"/>
      <c r="N193" s="68"/>
      <c r="O193" s="78"/>
    </row>
    <row r="194" spans="2:15" x14ac:dyDescent="0.25">
      <c r="B194" s="68"/>
      <c r="C194" s="68"/>
      <c r="D194" s="68"/>
      <c r="E194" s="68"/>
      <c r="F194" s="68"/>
      <c r="G194" s="68"/>
      <c r="H194" s="68"/>
      <c r="I194" s="68"/>
      <c r="J194" s="68"/>
      <c r="K194" s="68"/>
      <c r="L194" s="68"/>
      <c r="M194" s="68"/>
      <c r="N194" s="68"/>
      <c r="O194" s="78"/>
    </row>
    <row r="195" spans="2:15" x14ac:dyDescent="0.25">
      <c r="B195" s="68"/>
      <c r="C195" s="68"/>
      <c r="D195" s="68"/>
      <c r="E195" s="68"/>
      <c r="F195" s="68"/>
      <c r="G195" s="68"/>
      <c r="H195" s="68"/>
      <c r="I195" s="68"/>
      <c r="J195" s="68"/>
      <c r="K195" s="68"/>
      <c r="L195" s="68"/>
      <c r="M195" s="68"/>
      <c r="N195" s="68"/>
      <c r="O195" s="78"/>
    </row>
    <row r="196" spans="2:15" x14ac:dyDescent="0.25">
      <c r="B196" s="68"/>
      <c r="C196" s="68"/>
      <c r="D196" s="68"/>
      <c r="E196" s="68"/>
      <c r="F196" s="68"/>
      <c r="G196" s="68"/>
      <c r="H196" s="68"/>
      <c r="I196" s="68"/>
      <c r="J196" s="68"/>
      <c r="K196" s="68"/>
      <c r="L196" s="68"/>
      <c r="M196" s="68"/>
      <c r="N196" s="68"/>
      <c r="O196" s="78"/>
    </row>
    <row r="197" spans="2:15" x14ac:dyDescent="0.25">
      <c r="B197" s="68"/>
      <c r="C197" s="68"/>
      <c r="D197" s="68"/>
      <c r="E197" s="68"/>
      <c r="F197" s="68"/>
      <c r="G197" s="68"/>
      <c r="H197" s="68"/>
      <c r="I197" s="68"/>
      <c r="J197" s="68"/>
      <c r="K197" s="68"/>
      <c r="L197" s="68"/>
      <c r="M197" s="68"/>
      <c r="N197" s="68"/>
      <c r="O197" s="78"/>
    </row>
    <row r="198" spans="2:15" x14ac:dyDescent="0.25">
      <c r="B198" s="68"/>
      <c r="C198" s="68"/>
      <c r="D198" s="68"/>
      <c r="E198" s="68"/>
      <c r="F198" s="68"/>
      <c r="G198" s="68"/>
      <c r="H198" s="68"/>
      <c r="I198" s="68"/>
      <c r="J198" s="68"/>
      <c r="K198" s="68"/>
      <c r="L198" s="68"/>
      <c r="M198" s="68"/>
      <c r="N198" s="68"/>
      <c r="O198" s="78"/>
    </row>
    <row r="199" spans="2:15" x14ac:dyDescent="0.25">
      <c r="B199" s="68"/>
      <c r="C199" s="68"/>
      <c r="D199" s="68"/>
      <c r="E199" s="68"/>
      <c r="F199" s="68"/>
      <c r="G199" s="68"/>
      <c r="H199" s="68"/>
      <c r="I199" s="68"/>
      <c r="J199" s="68"/>
      <c r="K199" s="68"/>
      <c r="L199" s="68"/>
      <c r="M199" s="68"/>
      <c r="N199" s="68"/>
      <c r="O199" s="78"/>
    </row>
    <row r="200" spans="2:15" x14ac:dyDescent="0.25">
      <c r="B200" s="68"/>
      <c r="C200" s="68"/>
      <c r="D200" s="68"/>
      <c r="E200" s="68"/>
      <c r="F200" s="68"/>
      <c r="G200" s="68"/>
      <c r="H200" s="68"/>
      <c r="I200" s="68"/>
      <c r="J200" s="68"/>
      <c r="K200" s="68"/>
      <c r="L200" s="68"/>
      <c r="M200" s="68"/>
      <c r="N200" s="68"/>
      <c r="O200" s="78"/>
    </row>
    <row r="201" spans="2:15" x14ac:dyDescent="0.25">
      <c r="B201" s="68"/>
      <c r="C201" s="68"/>
      <c r="D201" s="68"/>
      <c r="E201" s="68"/>
      <c r="F201" s="68"/>
      <c r="G201" s="68"/>
      <c r="H201" s="68"/>
      <c r="I201" s="68"/>
      <c r="J201" s="68"/>
      <c r="K201" s="68"/>
      <c r="L201" s="68"/>
      <c r="M201" s="68"/>
      <c r="N201" s="68"/>
      <c r="O201" s="78"/>
    </row>
    <row r="202" spans="2:15" x14ac:dyDescent="0.25">
      <c r="B202" s="68"/>
      <c r="C202" s="68"/>
      <c r="D202" s="68"/>
      <c r="E202" s="68"/>
      <c r="F202" s="68"/>
      <c r="G202" s="68"/>
      <c r="H202" s="68"/>
      <c r="I202" s="68"/>
      <c r="J202" s="68"/>
      <c r="K202" s="68"/>
      <c r="L202" s="68"/>
      <c r="M202" s="68"/>
      <c r="N202" s="68"/>
      <c r="O202" s="78"/>
    </row>
    <row r="203" spans="2:15" x14ac:dyDescent="0.25">
      <c r="B203" s="68"/>
      <c r="C203" s="68"/>
      <c r="D203" s="68"/>
      <c r="E203" s="68"/>
      <c r="F203" s="68"/>
      <c r="G203" s="68"/>
      <c r="H203" s="68"/>
      <c r="I203" s="68"/>
      <c r="J203" s="68"/>
      <c r="K203" s="68"/>
      <c r="L203" s="68"/>
      <c r="M203" s="68"/>
      <c r="N203" s="68"/>
      <c r="O203" s="78"/>
    </row>
    <row r="204" spans="2:15" x14ac:dyDescent="0.25">
      <c r="B204" s="68"/>
      <c r="C204" s="68"/>
      <c r="D204" s="68"/>
      <c r="E204" s="68"/>
      <c r="F204" s="68"/>
      <c r="G204" s="68"/>
      <c r="H204" s="68"/>
      <c r="I204" s="68"/>
      <c r="J204" s="68"/>
      <c r="K204" s="68"/>
      <c r="L204" s="68"/>
      <c r="M204" s="68"/>
      <c r="N204" s="68"/>
      <c r="O204" s="78"/>
    </row>
    <row r="205" spans="2:15" x14ac:dyDescent="0.25">
      <c r="B205" s="68"/>
      <c r="C205" s="68"/>
      <c r="D205" s="68"/>
      <c r="E205" s="68"/>
      <c r="F205" s="68"/>
      <c r="G205" s="68"/>
      <c r="H205" s="68"/>
      <c r="I205" s="68"/>
      <c r="J205" s="68"/>
      <c r="K205" s="68"/>
      <c r="L205" s="68"/>
      <c r="M205" s="68"/>
      <c r="N205" s="68"/>
      <c r="O205" s="78"/>
    </row>
    <row r="206" spans="2:15" x14ac:dyDescent="0.25">
      <c r="B206" s="68"/>
      <c r="C206" s="68"/>
      <c r="D206" s="68"/>
      <c r="E206" s="68"/>
      <c r="F206" s="68"/>
      <c r="G206" s="68"/>
      <c r="H206" s="68"/>
      <c r="I206" s="68"/>
      <c r="J206" s="68"/>
      <c r="K206" s="68"/>
      <c r="L206" s="68"/>
      <c r="M206" s="68"/>
      <c r="N206" s="68"/>
      <c r="O206" s="78"/>
    </row>
    <row r="207" spans="2:15" x14ac:dyDescent="0.25">
      <c r="B207" s="68"/>
      <c r="C207" s="68"/>
      <c r="D207" s="68"/>
      <c r="E207" s="68"/>
      <c r="F207" s="68"/>
      <c r="G207" s="68"/>
      <c r="H207" s="68"/>
      <c r="I207" s="68"/>
      <c r="J207" s="68"/>
      <c r="K207" s="68"/>
      <c r="L207" s="68"/>
      <c r="M207" s="68"/>
      <c r="N207" s="68"/>
      <c r="O207" s="78"/>
    </row>
    <row r="208" spans="2:15" x14ac:dyDescent="0.25">
      <c r="B208" s="68"/>
      <c r="C208" s="68"/>
      <c r="D208" s="68"/>
      <c r="E208" s="68"/>
      <c r="F208" s="68"/>
      <c r="G208" s="68"/>
      <c r="H208" s="68"/>
      <c r="I208" s="68"/>
      <c r="J208" s="68"/>
      <c r="K208" s="68"/>
      <c r="L208" s="68"/>
      <c r="M208" s="68"/>
      <c r="N208" s="68"/>
      <c r="O208" s="78"/>
    </row>
    <row r="209" spans="2:15" x14ac:dyDescent="0.25">
      <c r="B209" s="68"/>
      <c r="C209" s="68"/>
      <c r="D209" s="68"/>
      <c r="E209" s="68"/>
      <c r="F209" s="68"/>
      <c r="G209" s="68"/>
      <c r="H209" s="68"/>
      <c r="I209" s="68"/>
      <c r="J209" s="68"/>
      <c r="K209" s="68"/>
      <c r="L209" s="68"/>
      <c r="M209" s="68"/>
      <c r="N209" s="68"/>
      <c r="O209" s="78"/>
    </row>
    <row r="210" spans="2:15" x14ac:dyDescent="0.25">
      <c r="B210" s="68"/>
      <c r="C210" s="68"/>
      <c r="D210" s="68"/>
      <c r="E210" s="68"/>
      <c r="F210" s="68"/>
      <c r="G210" s="68"/>
      <c r="H210" s="68"/>
      <c r="I210" s="68"/>
      <c r="J210" s="68"/>
      <c r="K210" s="68"/>
      <c r="L210" s="68"/>
      <c r="M210" s="68"/>
      <c r="N210" s="68"/>
      <c r="O210" s="78"/>
    </row>
    <row r="211" spans="2:15" x14ac:dyDescent="0.25">
      <c r="B211" s="68"/>
      <c r="C211" s="68"/>
      <c r="D211" s="68"/>
      <c r="E211" s="68"/>
      <c r="F211" s="68"/>
      <c r="G211" s="68"/>
      <c r="H211" s="68"/>
      <c r="I211" s="68"/>
      <c r="J211" s="68"/>
      <c r="K211" s="68"/>
      <c r="L211" s="68"/>
      <c r="M211" s="68"/>
      <c r="N211" s="68"/>
      <c r="O211" s="78"/>
    </row>
    <row r="212" spans="2:15" x14ac:dyDescent="0.25">
      <c r="B212" s="68"/>
      <c r="C212" s="68"/>
      <c r="D212" s="68"/>
      <c r="E212" s="68"/>
      <c r="F212" s="68"/>
      <c r="G212" s="68"/>
      <c r="H212" s="68"/>
      <c r="I212" s="68"/>
      <c r="J212" s="68"/>
      <c r="K212" s="68"/>
      <c r="L212" s="68"/>
      <c r="M212" s="68"/>
      <c r="N212" s="68"/>
      <c r="O212" s="78"/>
    </row>
    <row r="213" spans="2:15" x14ac:dyDescent="0.25">
      <c r="B213" s="68"/>
      <c r="C213" s="68"/>
      <c r="D213" s="68"/>
      <c r="E213" s="68"/>
      <c r="F213" s="68"/>
      <c r="G213" s="68"/>
      <c r="H213" s="68"/>
      <c r="I213" s="68"/>
      <c r="J213" s="68"/>
      <c r="K213" s="68"/>
      <c r="L213" s="68"/>
      <c r="M213" s="68"/>
      <c r="N213" s="68"/>
      <c r="O213" s="78"/>
    </row>
    <row r="214" spans="2:15" x14ac:dyDescent="0.25">
      <c r="B214" s="68"/>
      <c r="C214" s="68"/>
      <c r="D214" s="68"/>
      <c r="E214" s="68"/>
      <c r="F214" s="68"/>
      <c r="G214" s="68"/>
      <c r="H214" s="68"/>
      <c r="I214" s="68"/>
      <c r="J214" s="68"/>
      <c r="K214" s="68"/>
      <c r="L214" s="68"/>
      <c r="M214" s="68"/>
      <c r="N214" s="68"/>
      <c r="O214" s="78"/>
    </row>
    <row r="215" spans="2:15" x14ac:dyDescent="0.25">
      <c r="B215" s="68"/>
      <c r="C215" s="68"/>
      <c r="D215" s="68"/>
      <c r="E215" s="68"/>
      <c r="F215" s="68"/>
      <c r="G215" s="68"/>
      <c r="H215" s="68"/>
      <c r="I215" s="68"/>
      <c r="J215" s="68"/>
      <c r="K215" s="68"/>
      <c r="L215" s="68"/>
      <c r="M215" s="68"/>
      <c r="N215" s="68"/>
      <c r="O215" s="78"/>
    </row>
    <row r="216" spans="2:15" x14ac:dyDescent="0.25">
      <c r="B216" s="68"/>
      <c r="C216" s="68"/>
      <c r="D216" s="68"/>
      <c r="E216" s="68"/>
      <c r="F216" s="68"/>
      <c r="G216" s="68"/>
      <c r="H216" s="68"/>
      <c r="I216" s="68"/>
      <c r="J216" s="68"/>
      <c r="K216" s="68"/>
      <c r="L216" s="68"/>
      <c r="M216" s="68"/>
      <c r="N216" s="68"/>
      <c r="O216" s="78"/>
    </row>
    <row r="217" spans="2:15" x14ac:dyDescent="0.25">
      <c r="B217" s="68"/>
      <c r="C217" s="68"/>
      <c r="D217" s="68"/>
      <c r="E217" s="68"/>
      <c r="F217" s="68"/>
      <c r="G217" s="68"/>
      <c r="H217" s="68"/>
      <c r="I217" s="68"/>
      <c r="J217" s="68"/>
      <c r="K217" s="68"/>
      <c r="L217" s="68"/>
      <c r="M217" s="68"/>
      <c r="N217" s="68"/>
      <c r="O217" s="78"/>
    </row>
    <row r="218" spans="2:15" x14ac:dyDescent="0.25">
      <c r="B218" s="68"/>
      <c r="C218" s="68"/>
      <c r="D218" s="68"/>
      <c r="E218" s="68"/>
      <c r="F218" s="68"/>
      <c r="G218" s="68"/>
      <c r="H218" s="68"/>
      <c r="I218" s="68"/>
      <c r="J218" s="68"/>
      <c r="K218" s="68"/>
      <c r="L218" s="68"/>
      <c r="M218" s="68"/>
      <c r="N218" s="68"/>
      <c r="O218" s="78"/>
    </row>
    <row r="219" spans="2:15" x14ac:dyDescent="0.25">
      <c r="B219" s="68"/>
      <c r="C219" s="68"/>
      <c r="D219" s="68"/>
      <c r="E219" s="68"/>
      <c r="F219" s="68"/>
      <c r="G219" s="68"/>
      <c r="H219" s="68"/>
      <c r="I219" s="68"/>
      <c r="J219" s="68"/>
      <c r="K219" s="68"/>
      <c r="L219" s="68"/>
      <c r="M219" s="68"/>
      <c r="N219" s="68"/>
      <c r="O219" s="78"/>
    </row>
    <row r="220" spans="2:15" x14ac:dyDescent="0.25">
      <c r="B220" s="68"/>
      <c r="C220" s="68"/>
      <c r="D220" s="68"/>
      <c r="E220" s="68"/>
      <c r="F220" s="68"/>
      <c r="G220" s="68"/>
      <c r="H220" s="68"/>
      <c r="I220" s="68"/>
      <c r="J220" s="68"/>
      <c r="K220" s="68"/>
      <c r="L220" s="68"/>
      <c r="M220" s="68"/>
      <c r="N220" s="68"/>
      <c r="O220" s="78"/>
    </row>
    <row r="221" spans="2:15" x14ac:dyDescent="0.25">
      <c r="B221" s="68"/>
      <c r="C221" s="68"/>
      <c r="D221" s="68"/>
      <c r="E221" s="68"/>
      <c r="F221" s="68"/>
      <c r="G221" s="68"/>
      <c r="H221" s="68"/>
      <c r="I221" s="68"/>
      <c r="J221" s="68"/>
      <c r="K221" s="68"/>
      <c r="L221" s="68"/>
      <c r="M221" s="68"/>
      <c r="N221" s="68"/>
      <c r="O221" s="78"/>
    </row>
    <row r="222" spans="2:15" x14ac:dyDescent="0.25">
      <c r="B222" s="68"/>
      <c r="C222" s="68"/>
      <c r="D222" s="68"/>
      <c r="E222" s="68"/>
      <c r="F222" s="68"/>
      <c r="G222" s="68"/>
      <c r="H222" s="68"/>
      <c r="I222" s="68"/>
      <c r="J222" s="68"/>
      <c r="K222" s="68"/>
      <c r="L222" s="68"/>
      <c r="M222" s="68"/>
      <c r="N222" s="68"/>
      <c r="O222" s="78"/>
    </row>
    <row r="223" spans="2:15" x14ac:dyDescent="0.25">
      <c r="B223" s="68"/>
      <c r="C223" s="68"/>
      <c r="D223" s="68"/>
      <c r="E223" s="68"/>
      <c r="F223" s="68"/>
      <c r="G223" s="68"/>
      <c r="H223" s="68"/>
      <c r="I223" s="68"/>
      <c r="J223" s="68"/>
      <c r="K223" s="68"/>
      <c r="L223" s="68"/>
      <c r="M223" s="68"/>
      <c r="N223" s="68"/>
      <c r="O223" s="78"/>
    </row>
    <row r="224" spans="2:15" x14ac:dyDescent="0.25">
      <c r="B224" s="68"/>
      <c r="C224" s="68"/>
      <c r="D224" s="68"/>
      <c r="E224" s="68"/>
      <c r="F224" s="68"/>
      <c r="G224" s="68"/>
      <c r="H224" s="68"/>
      <c r="I224" s="68"/>
      <c r="J224" s="68"/>
      <c r="K224" s="68"/>
      <c r="L224" s="68"/>
      <c r="M224" s="68"/>
      <c r="N224" s="68"/>
      <c r="O224" s="78"/>
    </row>
    <row r="225" spans="2:15" x14ac:dyDescent="0.25">
      <c r="B225" s="68"/>
      <c r="C225" s="68"/>
      <c r="D225" s="68"/>
      <c r="E225" s="68"/>
      <c r="F225" s="68"/>
      <c r="G225" s="68"/>
      <c r="H225" s="68"/>
      <c r="I225" s="68"/>
      <c r="J225" s="68"/>
      <c r="K225" s="68"/>
      <c r="L225" s="68"/>
      <c r="M225" s="68"/>
      <c r="N225" s="68"/>
      <c r="O225" s="78"/>
    </row>
    <row r="226" spans="2:15" x14ac:dyDescent="0.25">
      <c r="B226" s="68"/>
      <c r="C226" s="68"/>
      <c r="D226" s="68"/>
      <c r="E226" s="68"/>
      <c r="F226" s="68"/>
      <c r="G226" s="68"/>
      <c r="H226" s="68"/>
      <c r="I226" s="68"/>
      <c r="J226" s="68"/>
      <c r="K226" s="68"/>
      <c r="L226" s="68"/>
      <c r="M226" s="68"/>
      <c r="N226" s="68"/>
      <c r="O226" s="78"/>
    </row>
  </sheetData>
  <pageMargins left="0.2" right="0.2" top="0.75" bottom="0.75" header="0.3" footer="0.3"/>
  <pageSetup scale="42" orientation="landscape" horizontalDpi="90" verticalDpi="9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5"/>
  <sheetViews>
    <sheetView zoomScale="80" zoomScaleNormal="80" workbookViewId="0">
      <selection activeCell="A6" sqref="A6"/>
    </sheetView>
  </sheetViews>
  <sheetFormatPr defaultRowHeight="15" outlineLevelRow="1" x14ac:dyDescent="0.25"/>
  <cols>
    <col min="1" max="1" width="83" style="7" customWidth="1"/>
    <col min="2" max="2" width="10.28515625" customWidth="1"/>
    <col min="3" max="7" width="14.28515625" customWidth="1"/>
    <col min="8" max="8" width="15.140625" bestFit="1" customWidth="1"/>
    <col min="9" max="9" width="14.28515625" customWidth="1"/>
    <col min="10" max="10" width="17" bestFit="1" customWidth="1"/>
    <col min="11" max="11" width="14.7109375" bestFit="1" customWidth="1"/>
    <col min="12" max="13" width="14" bestFit="1" customWidth="1"/>
    <col min="14" max="14" width="17" bestFit="1" customWidth="1"/>
    <col min="15" max="15" width="17" style="23" bestFit="1" customWidth="1"/>
    <col min="16" max="16" width="16" bestFit="1" customWidth="1"/>
    <col min="17" max="17" width="14" bestFit="1" customWidth="1"/>
    <col min="18" max="18" width="12" bestFit="1" customWidth="1"/>
    <col min="20" max="21" width="14.28515625" bestFit="1" customWidth="1"/>
    <col min="22" max="22" width="13" bestFit="1" customWidth="1"/>
  </cols>
  <sheetData>
    <row r="1" spans="1:16" ht="17.25" thickTop="1" thickBot="1" x14ac:dyDescent="0.3">
      <c r="D1" s="19" t="s">
        <v>13</v>
      </c>
      <c r="E1" s="20"/>
      <c r="F1" s="21"/>
      <c r="G1" s="21"/>
      <c r="H1" s="21"/>
      <c r="I1" s="22"/>
      <c r="J1" s="868" t="s">
        <v>598</v>
      </c>
    </row>
    <row r="2" spans="1:16" s="26" customFormat="1" ht="15.75" thickTop="1" x14ac:dyDescent="0.25">
      <c r="A2" s="12"/>
      <c r="C2" s="28" t="s">
        <v>16</v>
      </c>
      <c r="D2" s="28" t="s">
        <v>16</v>
      </c>
      <c r="E2" s="28" t="s">
        <v>16</v>
      </c>
      <c r="F2" s="28" t="s">
        <v>16</v>
      </c>
      <c r="G2" s="28" t="s">
        <v>16</v>
      </c>
      <c r="H2" s="28" t="s">
        <v>16</v>
      </c>
      <c r="I2" s="28" t="s">
        <v>16</v>
      </c>
      <c r="J2" s="28" t="s">
        <v>16</v>
      </c>
      <c r="K2" s="28" t="s">
        <v>16</v>
      </c>
      <c r="L2" s="28" t="s">
        <v>16</v>
      </c>
      <c r="M2" s="28" t="s">
        <v>16</v>
      </c>
      <c r="N2" s="29" t="s">
        <v>16</v>
      </c>
      <c r="O2" s="30"/>
    </row>
    <row r="3" spans="1:16" ht="29.25" customHeight="1" thickBot="1" x14ac:dyDescent="0.3">
      <c r="A3" s="1" t="s">
        <v>0</v>
      </c>
      <c r="B3" s="2"/>
      <c r="C3" s="4">
        <v>45658</v>
      </c>
      <c r="D3" s="4">
        <v>45689</v>
      </c>
      <c r="E3" s="4">
        <v>45717</v>
      </c>
      <c r="F3" s="4">
        <v>45748</v>
      </c>
      <c r="G3" s="4">
        <v>45778</v>
      </c>
      <c r="H3" s="4">
        <v>45809</v>
      </c>
      <c r="I3" s="4">
        <v>45839</v>
      </c>
      <c r="J3" s="4">
        <v>45870</v>
      </c>
      <c r="K3" s="4">
        <v>45901</v>
      </c>
      <c r="L3" s="4">
        <v>45931</v>
      </c>
      <c r="M3" s="4">
        <v>45962</v>
      </c>
      <c r="N3" s="4">
        <v>45992</v>
      </c>
      <c r="O3" s="6" t="s">
        <v>95</v>
      </c>
    </row>
    <row r="4" spans="1:16" ht="15.75" thickTop="1" x14ac:dyDescent="0.25">
      <c r="A4" s="7" t="s">
        <v>445</v>
      </c>
      <c r="B4" s="8" t="s">
        <v>3</v>
      </c>
      <c r="C4" s="634"/>
      <c r="D4" s="635"/>
      <c r="E4" s="635"/>
      <c r="F4" s="635"/>
      <c r="G4" s="635"/>
      <c r="H4" s="635"/>
      <c r="I4" s="635"/>
      <c r="J4" s="635"/>
      <c r="K4" s="635"/>
      <c r="L4" s="635"/>
      <c r="M4" s="635"/>
      <c r="N4" s="635"/>
      <c r="O4" s="636"/>
      <c r="P4" s="72"/>
    </row>
    <row r="5" spans="1:16" x14ac:dyDescent="0.25">
      <c r="A5" s="9" t="s">
        <v>4</v>
      </c>
      <c r="B5" s="8" t="s">
        <v>3</v>
      </c>
      <c r="C5" s="637"/>
      <c r="D5" s="638"/>
      <c r="E5" s="638"/>
      <c r="F5" s="638"/>
      <c r="G5" s="638"/>
      <c r="H5" s="638"/>
      <c r="I5" s="638"/>
      <c r="J5" s="638"/>
      <c r="K5" s="638"/>
      <c r="L5" s="638"/>
      <c r="M5" s="638"/>
      <c r="N5" s="638"/>
      <c r="O5" s="639"/>
      <c r="P5" s="72"/>
    </row>
    <row r="6" spans="1:16" x14ac:dyDescent="0.25">
      <c r="A6" s="10" t="s">
        <v>5</v>
      </c>
      <c r="B6" s="8" t="s">
        <v>3</v>
      </c>
      <c r="C6" s="640"/>
      <c r="D6" s="641"/>
      <c r="E6" s="641"/>
      <c r="F6" s="641"/>
      <c r="G6" s="641"/>
      <c r="H6" s="641"/>
      <c r="I6" s="641"/>
      <c r="J6" s="641"/>
      <c r="K6" s="641"/>
      <c r="L6" s="641"/>
      <c r="M6" s="641"/>
      <c r="N6" s="641"/>
      <c r="O6" s="642"/>
      <c r="P6" s="72"/>
    </row>
    <row r="7" spans="1:16" x14ac:dyDescent="0.25">
      <c r="A7" s="11" t="s">
        <v>6</v>
      </c>
      <c r="B7" s="51" t="s">
        <v>7</v>
      </c>
      <c r="C7" s="641"/>
      <c r="D7" s="641"/>
      <c r="E7" s="641"/>
      <c r="F7" s="641"/>
      <c r="G7" s="641"/>
      <c r="H7" s="641"/>
      <c r="I7" s="641"/>
      <c r="J7" s="641"/>
      <c r="K7" s="641"/>
      <c r="L7" s="641"/>
      <c r="M7" s="641"/>
      <c r="N7" s="641"/>
      <c r="O7" s="643"/>
      <c r="P7" s="72"/>
    </row>
    <row r="8" spans="1:16" ht="15.75" thickBot="1" x14ac:dyDescent="0.3">
      <c r="A8" s="124" t="s">
        <v>317</v>
      </c>
      <c r="B8" s="51" t="s">
        <v>7</v>
      </c>
      <c r="C8" s="638"/>
      <c r="D8" s="638"/>
      <c r="E8" s="638"/>
      <c r="F8" s="638"/>
      <c r="G8" s="638"/>
      <c r="H8" s="638"/>
      <c r="I8" s="638"/>
      <c r="J8" s="638"/>
      <c r="K8" s="638"/>
      <c r="L8" s="638"/>
      <c r="M8" s="638"/>
      <c r="N8" s="638"/>
      <c r="O8" s="639"/>
      <c r="P8" s="72"/>
    </row>
    <row r="9" spans="1:16" ht="16.5" thickTop="1" thickBot="1" x14ac:dyDescent="0.3">
      <c r="A9" s="12" t="s">
        <v>8</v>
      </c>
      <c r="B9" s="51" t="s">
        <v>7</v>
      </c>
      <c r="C9" s="638"/>
      <c r="D9" s="166"/>
      <c r="E9" s="165"/>
      <c r="F9" s="165"/>
      <c r="G9" s="165"/>
      <c r="H9" s="165"/>
      <c r="I9" s="165"/>
      <c r="J9" s="165"/>
      <c r="K9" s="165"/>
      <c r="L9" s="165"/>
      <c r="M9" s="165"/>
      <c r="N9" s="164"/>
      <c r="O9" s="639"/>
      <c r="P9" s="72"/>
    </row>
    <row r="10" spans="1:16" ht="15.75" thickTop="1" x14ac:dyDescent="0.25">
      <c r="A10" s="12" t="s">
        <v>462</v>
      </c>
      <c r="B10" s="51" t="s">
        <v>7</v>
      </c>
      <c r="C10" s="638"/>
      <c r="D10" s="638"/>
      <c r="E10" s="638"/>
      <c r="F10" s="638"/>
      <c r="G10" s="638"/>
      <c r="H10" s="638"/>
      <c r="I10" s="638"/>
      <c r="J10" s="638"/>
      <c r="K10" s="638"/>
      <c r="L10" s="638"/>
      <c r="M10" s="638"/>
      <c r="N10" s="638"/>
      <c r="O10" s="639"/>
      <c r="P10" s="72"/>
    </row>
    <row r="11" spans="1:16" s="26" customFormat="1" x14ac:dyDescent="0.25">
      <c r="A11" s="12" t="s">
        <v>10</v>
      </c>
      <c r="B11" s="8" t="s">
        <v>7</v>
      </c>
      <c r="C11" s="637"/>
      <c r="D11" s="638"/>
      <c r="E11" s="638"/>
      <c r="F11" s="638"/>
      <c r="G11" s="638"/>
      <c r="H11" s="638"/>
      <c r="I11" s="638"/>
      <c r="J11" s="638"/>
      <c r="K11" s="638"/>
      <c r="L11" s="638"/>
      <c r="M11" s="638"/>
      <c r="N11" s="638"/>
      <c r="O11" s="639"/>
      <c r="P11" s="72"/>
    </row>
    <row r="12" spans="1:16" ht="15.75" thickBot="1" x14ac:dyDescent="0.3">
      <c r="A12" s="10" t="s">
        <v>11</v>
      </c>
      <c r="B12" s="8" t="s">
        <v>7</v>
      </c>
      <c r="C12" s="644"/>
      <c r="D12" s="645"/>
      <c r="E12" s="645"/>
      <c r="F12" s="645"/>
      <c r="G12" s="645"/>
      <c r="H12" s="645"/>
      <c r="I12" s="645"/>
      <c r="J12" s="645"/>
      <c r="K12" s="645"/>
      <c r="L12" s="645"/>
      <c r="M12" s="645"/>
      <c r="N12" s="645"/>
      <c r="O12" s="646"/>
      <c r="P12" s="72"/>
    </row>
    <row r="13" spans="1:16" ht="14.25" customHeight="1" thickTop="1" x14ac:dyDescent="0.25">
      <c r="A13" s="7" t="s">
        <v>456</v>
      </c>
      <c r="B13" s="14"/>
      <c r="C13" s="15">
        <v>-5.3114800000000004E-2</v>
      </c>
      <c r="D13" s="15">
        <v>-5.3114800000000004E-2</v>
      </c>
      <c r="E13" s="15">
        <v>-5.3114800000000004E-2</v>
      </c>
      <c r="F13" s="15">
        <v>-5.3114800000000004E-2</v>
      </c>
      <c r="G13" s="15">
        <v>-5.3114800000000004E-2</v>
      </c>
      <c r="H13" s="15">
        <v>-5.3114800000000004E-2</v>
      </c>
      <c r="I13" s="15">
        <v>-5.3114800000000004E-2</v>
      </c>
      <c r="J13" s="15">
        <v>-5.3114800000000004E-2</v>
      </c>
      <c r="K13" s="15">
        <v>-5.3114800000000004E-2</v>
      </c>
      <c r="L13" s="15">
        <v>-5.3114800000000004E-2</v>
      </c>
      <c r="M13" s="15">
        <v>-5.3114800000000004E-2</v>
      </c>
      <c r="N13" s="15">
        <v>-5.3114800000000004E-2</v>
      </c>
      <c r="O13" s="16"/>
    </row>
    <row r="14" spans="1:16" s="26" customFormat="1" ht="18.75" x14ac:dyDescent="0.3">
      <c r="A14" s="39" t="s">
        <v>18</v>
      </c>
      <c r="B14" s="40"/>
      <c r="C14" s="40"/>
      <c r="D14" s="40"/>
      <c r="E14" s="40"/>
      <c r="F14" s="40"/>
      <c r="G14" s="40"/>
      <c r="H14" s="40"/>
      <c r="I14" s="40"/>
      <c r="J14" s="40"/>
      <c r="K14" s="40"/>
      <c r="L14" s="41"/>
      <c r="M14" s="41"/>
      <c r="N14" s="40"/>
      <c r="O14" s="40"/>
    </row>
    <row r="15" spans="1:16" ht="15.75" thickBot="1" x14ac:dyDescent="0.3">
      <c r="A15" s="43" t="s">
        <v>19</v>
      </c>
      <c r="B15" s="2"/>
      <c r="C15" s="44"/>
      <c r="D15" s="44"/>
      <c r="E15" s="44"/>
      <c r="F15" s="44"/>
      <c r="G15" s="44"/>
      <c r="H15" s="44"/>
      <c r="I15" s="44"/>
      <c r="J15" s="44"/>
      <c r="K15" s="44"/>
      <c r="L15" s="44"/>
      <c r="M15" s="44"/>
      <c r="N15" s="45"/>
      <c r="O15" s="46"/>
    </row>
    <row r="16" spans="1:16" ht="15.75" thickTop="1" x14ac:dyDescent="0.25">
      <c r="A16" s="12" t="s">
        <v>6</v>
      </c>
      <c r="B16" s="47" t="s">
        <v>7</v>
      </c>
      <c r="C16" s="647"/>
      <c r="D16" s="648"/>
      <c r="E16" s="648"/>
      <c r="F16" s="648"/>
      <c r="G16" s="648"/>
      <c r="H16" s="648"/>
      <c r="I16" s="648"/>
      <c r="J16" s="648"/>
      <c r="K16" s="648"/>
      <c r="L16" s="648"/>
      <c r="M16" s="648"/>
      <c r="N16" s="648"/>
      <c r="O16" s="636"/>
    </row>
    <row r="17" spans="1:17" ht="15.75" outlineLevel="1" thickBot="1" x14ac:dyDescent="0.3">
      <c r="A17" s="12" t="s">
        <v>20</v>
      </c>
      <c r="B17" s="47" t="s">
        <v>7</v>
      </c>
      <c r="C17" s="649"/>
      <c r="D17" s="650"/>
      <c r="E17" s="650"/>
      <c r="F17" s="650"/>
      <c r="G17" s="650"/>
      <c r="H17" s="650"/>
      <c r="I17" s="650"/>
      <c r="J17" s="650"/>
      <c r="K17" s="650"/>
      <c r="L17" s="650"/>
      <c r="M17" s="650"/>
      <c r="N17" s="650"/>
      <c r="O17" s="651"/>
    </row>
    <row r="18" spans="1:17" ht="16.5" outlineLevel="1" thickTop="1" thickBot="1" x14ac:dyDescent="0.3">
      <c r="A18" s="12" t="s">
        <v>21</v>
      </c>
      <c r="B18" s="47"/>
      <c r="C18" s="49">
        <v>0.24999999999999989</v>
      </c>
      <c r="D18" s="49">
        <v>0.24999999999999989</v>
      </c>
      <c r="E18" s="49">
        <v>0.24999999999999989</v>
      </c>
      <c r="F18" s="49">
        <v>0.24999999999999989</v>
      </c>
      <c r="G18" s="49">
        <v>0.24999999999999989</v>
      </c>
      <c r="H18" s="49">
        <v>0.24999999999999989</v>
      </c>
      <c r="I18" s="49">
        <v>0.24999999999999989</v>
      </c>
      <c r="J18" s="49">
        <v>0.24999999999999989</v>
      </c>
      <c r="K18" s="49">
        <v>0.24999999999999989</v>
      </c>
      <c r="L18" s="49">
        <v>0.24999999999999989</v>
      </c>
      <c r="M18" s="49">
        <v>0.24999999999999989</v>
      </c>
      <c r="N18" s="49">
        <v>0.24999999999999989</v>
      </c>
      <c r="O18" s="50">
        <v>0.24999999999999989</v>
      </c>
    </row>
    <row r="19" spans="1:17" ht="15.75" thickTop="1" x14ac:dyDescent="0.25">
      <c r="A19" t="s">
        <v>22</v>
      </c>
      <c r="B19" s="51" t="s">
        <v>7</v>
      </c>
      <c r="C19" s="634"/>
      <c r="D19" s="635"/>
      <c r="E19" s="635"/>
      <c r="F19" s="635"/>
      <c r="G19" s="635"/>
      <c r="H19" s="635"/>
      <c r="I19" s="635"/>
      <c r="J19" s="635"/>
      <c r="K19" s="635"/>
      <c r="L19" s="635"/>
      <c r="M19" s="635"/>
      <c r="N19" s="652"/>
      <c r="O19" s="653"/>
    </row>
    <row r="20" spans="1:17" ht="15.75" thickBot="1" x14ac:dyDescent="0.3">
      <c r="A20" t="s">
        <v>23</v>
      </c>
      <c r="B20" s="51" t="s">
        <v>7</v>
      </c>
      <c r="C20" s="644"/>
      <c r="D20" s="645"/>
      <c r="E20" s="645"/>
      <c r="F20" s="645"/>
      <c r="G20" s="645"/>
      <c r="H20" s="645"/>
      <c r="I20" s="645"/>
      <c r="J20" s="645"/>
      <c r="K20" s="645"/>
      <c r="L20" s="645"/>
      <c r="M20" s="645"/>
      <c r="N20" s="645"/>
      <c r="O20" s="654"/>
    </row>
    <row r="21" spans="1:17" ht="16.5" thickTop="1" thickBot="1" x14ac:dyDescent="0.3">
      <c r="A21" s="12"/>
      <c r="B21" s="2"/>
      <c r="C21" s="54"/>
      <c r="D21" s="54"/>
      <c r="E21" s="54"/>
      <c r="F21" s="54"/>
      <c r="G21" s="54"/>
      <c r="H21" s="54"/>
      <c r="I21" s="54"/>
      <c r="J21" s="54"/>
      <c r="K21" s="54"/>
      <c r="L21" s="54"/>
      <c r="M21" s="54"/>
      <c r="N21" s="54"/>
      <c r="O21" s="55"/>
    </row>
    <row r="22" spans="1:17" ht="15.75" thickTop="1" x14ac:dyDescent="0.25">
      <c r="A22" s="12" t="s">
        <v>24</v>
      </c>
      <c r="B22" s="8" t="s">
        <v>7</v>
      </c>
      <c r="C22" s="647"/>
      <c r="D22" s="648"/>
      <c r="E22" s="648"/>
      <c r="F22" s="648"/>
      <c r="G22" s="635"/>
      <c r="H22" s="648"/>
      <c r="I22" s="635"/>
      <c r="J22" s="635"/>
      <c r="K22" s="648"/>
      <c r="L22" s="635"/>
      <c r="M22" s="635"/>
      <c r="N22" s="648"/>
      <c r="O22" s="653"/>
    </row>
    <row r="23" spans="1:17" x14ac:dyDescent="0.25">
      <c r="A23" s="12" t="s">
        <v>25</v>
      </c>
      <c r="B23" s="8" t="s">
        <v>7</v>
      </c>
      <c r="C23" s="655"/>
      <c r="D23" s="656"/>
      <c r="E23" s="656"/>
      <c r="F23" s="656"/>
      <c r="G23" s="638"/>
      <c r="H23" s="656"/>
      <c r="I23" s="638"/>
      <c r="J23" s="638"/>
      <c r="K23" s="656"/>
      <c r="L23" s="638"/>
      <c r="M23" s="638"/>
      <c r="N23" s="638"/>
      <c r="O23" s="657"/>
    </row>
    <row r="24" spans="1:17" x14ac:dyDescent="0.25">
      <c r="A24" s="12" t="s">
        <v>26</v>
      </c>
      <c r="B24" s="8" t="s">
        <v>7</v>
      </c>
      <c r="C24" s="637"/>
      <c r="D24" s="638"/>
      <c r="E24" s="658"/>
      <c r="F24" s="638"/>
      <c r="G24" s="638"/>
      <c r="H24" s="638"/>
      <c r="I24" s="638"/>
      <c r="J24" s="638"/>
      <c r="K24" s="638"/>
      <c r="L24" s="638"/>
      <c r="M24" s="638"/>
      <c r="N24" s="638"/>
      <c r="O24" s="657"/>
      <c r="P24" s="163"/>
      <c r="Q24" s="68"/>
    </row>
    <row r="25" spans="1:17" ht="15.75" thickBot="1" x14ac:dyDescent="0.3">
      <c r="A25" s="7" t="s">
        <v>27</v>
      </c>
      <c r="B25" s="8" t="s">
        <v>7</v>
      </c>
      <c r="C25" s="659"/>
      <c r="D25" s="660"/>
      <c r="E25" s="661"/>
      <c r="F25" s="660"/>
      <c r="G25" s="660"/>
      <c r="H25" s="660"/>
      <c r="I25" s="660"/>
      <c r="J25" s="660"/>
      <c r="K25" s="660"/>
      <c r="L25" s="660"/>
      <c r="M25" s="660"/>
      <c r="N25" s="660"/>
      <c r="O25" s="662"/>
      <c r="Q25" s="163"/>
    </row>
    <row r="26" spans="1:17" ht="15.75" thickTop="1" x14ac:dyDescent="0.25">
      <c r="B26" s="56" t="s">
        <v>28</v>
      </c>
      <c r="C26" s="57">
        <v>0</v>
      </c>
      <c r="D26" s="57">
        <v>0</v>
      </c>
      <c r="E26" s="57">
        <v>0</v>
      </c>
      <c r="F26" s="57">
        <v>0</v>
      </c>
      <c r="G26" s="57">
        <v>0</v>
      </c>
      <c r="H26" s="57">
        <v>0</v>
      </c>
      <c r="I26" s="57">
        <v>0</v>
      </c>
      <c r="J26" s="57">
        <v>0</v>
      </c>
      <c r="K26" s="57">
        <v>0</v>
      </c>
      <c r="L26" s="57">
        <v>0</v>
      </c>
      <c r="M26" s="57">
        <v>0</v>
      </c>
      <c r="N26" s="57">
        <v>0</v>
      </c>
      <c r="O26" s="58">
        <v>0</v>
      </c>
    </row>
    <row r="27" spans="1:17" ht="15.75" thickBot="1" x14ac:dyDescent="0.3">
      <c r="B27" s="56"/>
      <c r="C27" s="57"/>
      <c r="D27" s="57"/>
      <c r="E27" s="57"/>
      <c r="F27" s="57"/>
      <c r="G27" s="57"/>
      <c r="H27" s="57"/>
      <c r="I27" s="57"/>
      <c r="J27" s="57"/>
      <c r="K27" s="57"/>
      <c r="L27" s="57"/>
      <c r="M27" s="57"/>
      <c r="N27" s="57"/>
      <c r="O27" s="45"/>
    </row>
    <row r="28" spans="1:17" ht="15.75" thickTop="1" x14ac:dyDescent="0.25">
      <c r="A28" s="7" t="s">
        <v>602</v>
      </c>
      <c r="B28" s="2" t="s">
        <v>463</v>
      </c>
      <c r="C28" s="663"/>
      <c r="D28" s="664"/>
      <c r="E28" s="665"/>
      <c r="F28" s="664"/>
      <c r="G28" s="665"/>
      <c r="H28" s="665"/>
      <c r="I28" s="664"/>
      <c r="J28" s="664"/>
      <c r="K28" s="665"/>
      <c r="L28" s="664"/>
      <c r="M28" s="664"/>
      <c r="N28" s="665"/>
      <c r="O28" s="666"/>
    </row>
    <row r="29" spans="1:17" x14ac:dyDescent="0.25">
      <c r="A29" s="7" t="s">
        <v>500</v>
      </c>
      <c r="B29" s="2" t="s">
        <v>463</v>
      </c>
      <c r="C29" s="667"/>
      <c r="D29" s="668"/>
      <c r="E29" s="668"/>
      <c r="F29" s="668"/>
      <c r="G29" s="669"/>
      <c r="H29" s="668"/>
      <c r="I29" s="668"/>
      <c r="J29" s="668"/>
      <c r="K29" s="668"/>
      <c r="L29" s="668"/>
      <c r="M29" s="668"/>
      <c r="N29" s="668"/>
      <c r="O29" s="670"/>
    </row>
    <row r="30" spans="1:17" x14ac:dyDescent="0.25">
      <c r="A30" s="12" t="s">
        <v>491</v>
      </c>
      <c r="B30" s="2" t="s">
        <v>463</v>
      </c>
      <c r="C30" s="671"/>
      <c r="D30" s="672"/>
      <c r="E30" s="672"/>
      <c r="F30" s="672"/>
      <c r="G30" s="672"/>
      <c r="H30" s="672"/>
      <c r="I30" s="672"/>
      <c r="J30" s="672"/>
      <c r="K30" s="672"/>
      <c r="L30" s="672"/>
      <c r="M30" s="672"/>
      <c r="N30" s="672"/>
      <c r="O30" s="673"/>
    </row>
    <row r="31" spans="1:17" x14ac:dyDescent="0.25">
      <c r="A31" s="7" t="s">
        <v>33</v>
      </c>
      <c r="B31" s="2" t="s">
        <v>34</v>
      </c>
      <c r="C31" s="674"/>
      <c r="D31" s="675"/>
      <c r="E31" s="675"/>
      <c r="F31" s="675"/>
      <c r="G31" s="675"/>
      <c r="H31" s="675"/>
      <c r="I31" s="675"/>
      <c r="J31" s="675"/>
      <c r="K31" s="675"/>
      <c r="L31" s="675"/>
      <c r="M31" s="675"/>
      <c r="N31" s="675"/>
      <c r="O31" s="670"/>
      <c r="P31" s="163"/>
    </row>
    <row r="32" spans="1:17" x14ac:dyDescent="0.25">
      <c r="A32" s="7" t="s">
        <v>35</v>
      </c>
      <c r="B32" s="2" t="s">
        <v>34</v>
      </c>
      <c r="C32" s="674"/>
      <c r="D32" s="675"/>
      <c r="E32" s="675"/>
      <c r="F32" s="675"/>
      <c r="G32" s="675"/>
      <c r="H32" s="675"/>
      <c r="I32" s="675"/>
      <c r="J32" s="675"/>
      <c r="K32" s="675"/>
      <c r="L32" s="675"/>
      <c r="M32" s="675"/>
      <c r="N32" s="675"/>
      <c r="O32" s="670"/>
    </row>
    <row r="33" spans="1:16" ht="15.75" thickBot="1" x14ac:dyDescent="0.3">
      <c r="A33" s="7" t="s">
        <v>36</v>
      </c>
      <c r="B33" s="2" t="s">
        <v>34</v>
      </c>
      <c r="C33" s="676"/>
      <c r="D33" s="677"/>
      <c r="E33" s="677"/>
      <c r="F33" s="677"/>
      <c r="G33" s="677"/>
      <c r="H33" s="677"/>
      <c r="I33" s="677"/>
      <c r="J33" s="677"/>
      <c r="K33" s="677"/>
      <c r="L33" s="677"/>
      <c r="M33" s="677"/>
      <c r="N33" s="677"/>
      <c r="O33" s="678"/>
    </row>
    <row r="34" spans="1:16" ht="15.75" thickTop="1" x14ac:dyDescent="0.25">
      <c r="A34" s="1" t="s">
        <v>37</v>
      </c>
      <c r="B34" s="2" t="s">
        <v>34</v>
      </c>
      <c r="C34" s="59">
        <v>34740446.098864608</v>
      </c>
      <c r="D34" s="59">
        <v>31614722.334399503</v>
      </c>
      <c r="E34" s="59">
        <v>25647715.814609639</v>
      </c>
      <c r="F34" s="59">
        <v>20532656.39454139</v>
      </c>
      <c r="G34" s="59">
        <v>13931148.001203269</v>
      </c>
      <c r="H34" s="59">
        <v>9290788.2867438123</v>
      </c>
      <c r="I34" s="59">
        <v>9281485.1772349998</v>
      </c>
      <c r="J34" s="59">
        <v>9705037.8179988712</v>
      </c>
      <c r="K34" s="59">
        <v>10130982.581808127</v>
      </c>
      <c r="L34" s="59">
        <v>20265475.150550764</v>
      </c>
      <c r="M34" s="59">
        <v>30017651.231552716</v>
      </c>
      <c r="N34" s="59">
        <v>35841671.600091308</v>
      </c>
      <c r="O34" s="162">
        <v>250999780.48959899</v>
      </c>
    </row>
    <row r="35" spans="1:16" x14ac:dyDescent="0.25">
      <c r="B35" s="2"/>
      <c r="C35" s="59"/>
      <c r="D35" s="59"/>
      <c r="E35" s="59"/>
      <c r="F35" s="59"/>
      <c r="G35" s="59"/>
      <c r="H35" s="59"/>
      <c r="I35" s="59"/>
      <c r="J35" s="59"/>
      <c r="K35" s="59"/>
      <c r="L35" s="59"/>
      <c r="M35" s="59"/>
      <c r="N35" s="59"/>
      <c r="O35" s="58">
        <v>0</v>
      </c>
    </row>
    <row r="36" spans="1:16" x14ac:dyDescent="0.25">
      <c r="B36" s="2"/>
      <c r="C36" s="60"/>
      <c r="D36" s="60"/>
      <c r="E36" s="60"/>
      <c r="F36" s="60"/>
      <c r="G36" s="60"/>
      <c r="H36" s="60"/>
      <c r="I36" s="60"/>
      <c r="J36" s="60"/>
      <c r="K36" s="60"/>
      <c r="L36" s="59"/>
      <c r="M36" s="59"/>
      <c r="N36" s="59"/>
      <c r="O36" s="61"/>
    </row>
    <row r="37" spans="1:16" ht="15.75" thickBot="1" x14ac:dyDescent="0.3">
      <c r="A37" s="43" t="s">
        <v>38</v>
      </c>
      <c r="C37" s="45"/>
      <c r="D37" s="45"/>
      <c r="E37" s="45"/>
      <c r="F37" s="45"/>
      <c r="G37" s="45"/>
      <c r="H37" s="45"/>
      <c r="I37" s="45"/>
      <c r="J37" s="45"/>
      <c r="K37" s="45"/>
      <c r="L37" s="45"/>
      <c r="M37" s="45"/>
      <c r="N37" s="45"/>
      <c r="O37" s="62"/>
    </row>
    <row r="38" spans="1:16" ht="15.75" thickTop="1" x14ac:dyDescent="0.25">
      <c r="A38" s="7" t="s">
        <v>39</v>
      </c>
      <c r="B38" s="8" t="s">
        <v>7</v>
      </c>
      <c r="C38" s="647"/>
      <c r="D38" s="648"/>
      <c r="E38" s="648"/>
      <c r="F38" s="648"/>
      <c r="G38" s="648"/>
      <c r="H38" s="648"/>
      <c r="I38" s="648"/>
      <c r="J38" s="648"/>
      <c r="K38" s="648"/>
      <c r="L38" s="648"/>
      <c r="M38" s="648"/>
      <c r="N38" s="648"/>
      <c r="O38" s="653"/>
    </row>
    <row r="39" spans="1:16" ht="15.75" thickBot="1" x14ac:dyDescent="0.3">
      <c r="A39" s="7" t="s">
        <v>601</v>
      </c>
      <c r="B39" s="2" t="s">
        <v>463</v>
      </c>
      <c r="C39" s="679"/>
      <c r="D39" s="680"/>
      <c r="E39" s="681"/>
      <c r="F39" s="680"/>
      <c r="G39" s="680"/>
      <c r="H39" s="681"/>
      <c r="I39" s="680"/>
      <c r="J39" s="680"/>
      <c r="K39" s="680"/>
      <c r="L39" s="680"/>
      <c r="M39" s="680"/>
      <c r="N39" s="681"/>
      <c r="O39" s="682"/>
    </row>
    <row r="40" spans="1:16" ht="16.5" thickTop="1" thickBot="1" x14ac:dyDescent="0.3">
      <c r="A40" s="7" t="s">
        <v>201</v>
      </c>
      <c r="B40" s="2" t="s">
        <v>34</v>
      </c>
      <c r="C40" s="683"/>
      <c r="D40" s="684"/>
      <c r="E40" s="684"/>
      <c r="F40" s="684"/>
      <c r="G40" s="684"/>
      <c r="H40" s="684"/>
      <c r="I40" s="684"/>
      <c r="J40" s="685"/>
      <c r="K40" s="686"/>
      <c r="L40" s="686"/>
      <c r="M40" s="686"/>
      <c r="N40" s="687"/>
      <c r="O40" s="160">
        <v>-188698569.37</v>
      </c>
    </row>
    <row r="41" spans="1:16" ht="15.75" thickTop="1" x14ac:dyDescent="0.25">
      <c r="A41" s="7" t="s">
        <v>137</v>
      </c>
      <c r="B41" s="2" t="s">
        <v>34</v>
      </c>
      <c r="C41" s="26"/>
      <c r="D41" s="120"/>
      <c r="E41" s="120"/>
      <c r="F41" s="120"/>
      <c r="G41" s="54"/>
      <c r="H41" s="54"/>
      <c r="I41" s="54"/>
      <c r="J41" s="54"/>
      <c r="K41" s="54"/>
      <c r="L41" s="54"/>
      <c r="M41" s="54"/>
      <c r="N41" s="54"/>
      <c r="O41" s="161">
        <v>7666666.666666667</v>
      </c>
      <c r="P41" s="442"/>
    </row>
    <row r="42" spans="1:16" x14ac:dyDescent="0.25">
      <c r="A42" s="1" t="s">
        <v>43</v>
      </c>
      <c r="B42" s="2" t="s">
        <v>34</v>
      </c>
      <c r="C42" s="26"/>
      <c r="D42" s="120"/>
      <c r="E42" s="120"/>
      <c r="F42" s="120"/>
      <c r="G42" s="54"/>
      <c r="H42" s="54"/>
      <c r="I42" s="54"/>
      <c r="J42" s="54"/>
      <c r="K42" s="54"/>
      <c r="L42" s="54"/>
      <c r="M42" s="54"/>
      <c r="N42" s="54"/>
      <c r="O42" s="160">
        <v>-181031902.70333335</v>
      </c>
    </row>
    <row r="43" spans="1:16" x14ac:dyDescent="0.25">
      <c r="D43" s="76"/>
      <c r="E43" s="76"/>
      <c r="F43" s="76"/>
      <c r="G43" s="159"/>
      <c r="H43" s="159"/>
      <c r="I43" s="159"/>
      <c r="J43" s="159"/>
      <c r="K43" s="159"/>
      <c r="L43" s="159"/>
      <c r="M43" s="159"/>
      <c r="N43" s="159"/>
      <c r="O43" s="66"/>
    </row>
    <row r="44" spans="1:16" x14ac:dyDescent="0.25">
      <c r="G44" s="68"/>
      <c r="H44" s="68"/>
      <c r="I44" s="68"/>
      <c r="J44" s="68"/>
      <c r="K44" s="68"/>
      <c r="L44" s="68"/>
      <c r="M44" s="68"/>
      <c r="N44" s="68"/>
      <c r="O44" s="74"/>
    </row>
    <row r="45" spans="1:16" x14ac:dyDescent="0.25">
      <c r="G45" s="68"/>
      <c r="H45" s="68"/>
      <c r="I45" s="68"/>
      <c r="J45" s="68"/>
      <c r="K45" s="68"/>
      <c r="L45" s="68"/>
      <c r="M45" s="68"/>
      <c r="N45" s="68"/>
      <c r="O45" s="74"/>
    </row>
    <row r="46" spans="1:16" x14ac:dyDescent="0.25">
      <c r="G46" s="68"/>
      <c r="H46" s="68"/>
      <c r="I46" s="68"/>
      <c r="J46" s="68"/>
      <c r="K46" s="68"/>
      <c r="L46" s="68"/>
      <c r="M46" s="68"/>
      <c r="N46" s="68"/>
      <c r="O46" s="75"/>
    </row>
    <row r="47" spans="1:16" x14ac:dyDescent="0.25">
      <c r="A47" s="77"/>
      <c r="G47" s="68"/>
      <c r="H47" s="68"/>
      <c r="I47" s="68"/>
      <c r="J47" s="68"/>
      <c r="K47" s="68"/>
      <c r="L47" s="68"/>
      <c r="M47" s="68"/>
      <c r="N47" s="68"/>
      <c r="O47"/>
    </row>
    <row r="48" spans="1:16" x14ac:dyDescent="0.25">
      <c r="G48" s="68"/>
      <c r="H48" s="68"/>
      <c r="I48" s="68"/>
      <c r="J48" s="68"/>
      <c r="K48" s="68"/>
      <c r="L48" s="68"/>
      <c r="M48" s="68"/>
      <c r="N48" s="68"/>
    </row>
    <row r="49" spans="3:14" x14ac:dyDescent="0.25">
      <c r="G49" s="68"/>
      <c r="H49" s="68"/>
      <c r="I49" s="68"/>
      <c r="J49" s="68"/>
      <c r="K49" s="68"/>
      <c r="L49" s="68"/>
      <c r="M49" s="68"/>
      <c r="N49" s="68"/>
    </row>
    <row r="50" spans="3:14" x14ac:dyDescent="0.25">
      <c r="G50" s="68"/>
      <c r="H50" s="68"/>
      <c r="I50" s="68"/>
      <c r="J50" s="68"/>
      <c r="K50" s="68"/>
      <c r="L50" s="68"/>
      <c r="M50" s="68"/>
      <c r="N50" s="68"/>
    </row>
    <row r="51" spans="3:14" x14ac:dyDescent="0.25">
      <c r="G51" s="68"/>
      <c r="H51" s="68"/>
      <c r="I51" s="68"/>
      <c r="J51" s="68"/>
      <c r="K51" s="68"/>
      <c r="L51" s="68"/>
      <c r="M51" s="68"/>
      <c r="N51" s="68"/>
    </row>
    <row r="52" spans="3:14" x14ac:dyDescent="0.25">
      <c r="G52" s="68"/>
      <c r="H52" s="68"/>
      <c r="I52" s="68"/>
      <c r="J52" s="68"/>
      <c r="K52" s="68"/>
      <c r="L52" s="68"/>
      <c r="M52" s="68"/>
      <c r="N52" s="68"/>
    </row>
    <row r="53" spans="3:14" x14ac:dyDescent="0.25">
      <c r="G53" s="68"/>
      <c r="H53" s="68"/>
      <c r="I53" s="68"/>
      <c r="J53" s="68"/>
      <c r="K53" s="68"/>
      <c r="L53" s="68"/>
      <c r="M53" s="68"/>
      <c r="N53" s="68"/>
    </row>
    <row r="54" spans="3:14" x14ac:dyDescent="0.25">
      <c r="C54" s="68"/>
      <c r="D54" s="68"/>
      <c r="E54" s="68"/>
      <c r="F54" s="68"/>
      <c r="G54" s="68"/>
      <c r="H54" s="68"/>
      <c r="I54" s="68"/>
      <c r="J54" s="68"/>
      <c r="K54" s="68"/>
      <c r="L54" s="68"/>
      <c r="M54" s="68"/>
      <c r="N54" s="68"/>
    </row>
    <row r="55" spans="3:14" x14ac:dyDescent="0.25">
      <c r="C55" s="68"/>
      <c r="D55" s="68"/>
      <c r="E55" s="68"/>
      <c r="F55" s="68"/>
      <c r="G55" s="68"/>
      <c r="H55" s="68"/>
      <c r="I55" s="68"/>
      <c r="J55" s="68"/>
      <c r="K55" s="68"/>
      <c r="L55" s="68"/>
      <c r="M55" s="68"/>
      <c r="N55" s="68"/>
    </row>
    <row r="56" spans="3:14" x14ac:dyDescent="0.25">
      <c r="C56" s="68"/>
      <c r="D56" s="68"/>
      <c r="E56" s="68"/>
      <c r="F56" s="68"/>
      <c r="G56" s="68"/>
      <c r="H56" s="68"/>
      <c r="I56" s="68"/>
      <c r="J56" s="68"/>
      <c r="K56" s="68"/>
      <c r="L56" s="68"/>
      <c r="M56" s="68"/>
      <c r="N56" s="68"/>
    </row>
    <row r="57" spans="3:14" x14ac:dyDescent="0.25">
      <c r="C57" s="68"/>
      <c r="D57" s="68"/>
      <c r="E57" s="68"/>
      <c r="F57" s="68"/>
      <c r="G57" s="68"/>
      <c r="H57" s="68"/>
      <c r="I57" s="68"/>
      <c r="J57" s="68"/>
      <c r="K57" s="68"/>
      <c r="L57" s="68"/>
      <c r="M57" s="68"/>
      <c r="N57" s="68"/>
    </row>
    <row r="58" spans="3:14" x14ac:dyDescent="0.25">
      <c r="C58" s="68"/>
      <c r="D58" s="68"/>
      <c r="E58" s="68"/>
      <c r="F58" s="68"/>
      <c r="G58" s="68"/>
      <c r="H58" s="68"/>
      <c r="I58" s="68"/>
      <c r="J58" s="68"/>
      <c r="K58" s="68"/>
      <c r="L58" s="68"/>
      <c r="M58" s="68"/>
      <c r="N58" s="68"/>
    </row>
    <row r="59" spans="3:14" x14ac:dyDescent="0.25">
      <c r="C59" s="68"/>
      <c r="D59" s="68"/>
      <c r="E59" s="68"/>
      <c r="F59" s="68"/>
      <c r="G59" s="68"/>
      <c r="H59" s="68"/>
      <c r="I59" s="68"/>
      <c r="J59" s="68"/>
      <c r="K59" s="68"/>
      <c r="L59" s="68"/>
      <c r="M59" s="68"/>
      <c r="N59" s="68"/>
    </row>
    <row r="60" spans="3:14" x14ac:dyDescent="0.25">
      <c r="C60" s="68"/>
      <c r="D60" s="68"/>
      <c r="E60" s="68"/>
      <c r="F60" s="68"/>
      <c r="G60" s="68"/>
      <c r="H60" s="68"/>
      <c r="I60" s="68"/>
      <c r="J60" s="68"/>
      <c r="K60" s="68"/>
      <c r="L60" s="68"/>
      <c r="M60" s="68"/>
      <c r="N60" s="68"/>
    </row>
    <row r="61" spans="3:14" x14ac:dyDescent="0.25">
      <c r="C61" s="68"/>
      <c r="D61" s="68"/>
      <c r="E61" s="68"/>
      <c r="F61" s="68"/>
      <c r="G61" s="68"/>
      <c r="H61" s="68"/>
      <c r="I61" s="68"/>
      <c r="J61" s="68"/>
      <c r="K61" s="68"/>
      <c r="L61" s="68"/>
      <c r="M61" s="68"/>
      <c r="N61" s="68"/>
    </row>
    <row r="62" spans="3:14" x14ac:dyDescent="0.25">
      <c r="C62" s="68"/>
      <c r="D62" s="68"/>
      <c r="E62" s="68"/>
      <c r="F62" s="68"/>
      <c r="G62" s="68"/>
      <c r="H62" s="68"/>
      <c r="I62" s="68"/>
      <c r="J62" s="68"/>
      <c r="K62" s="68"/>
      <c r="L62" s="68"/>
      <c r="M62" s="68"/>
      <c r="N62" s="68"/>
    </row>
    <row r="63" spans="3:14" x14ac:dyDescent="0.25">
      <c r="C63" s="68"/>
      <c r="D63" s="68"/>
      <c r="E63" s="68"/>
      <c r="F63" s="68"/>
      <c r="G63" s="68"/>
      <c r="H63" s="68"/>
      <c r="I63" s="68"/>
      <c r="J63" s="68"/>
      <c r="K63" s="68"/>
      <c r="L63" s="68"/>
      <c r="M63" s="68"/>
      <c r="N63" s="68"/>
    </row>
    <row r="64" spans="3:14" x14ac:dyDescent="0.25">
      <c r="C64" s="68"/>
      <c r="D64" s="68"/>
      <c r="E64" s="68"/>
      <c r="F64" s="68"/>
      <c r="G64" s="68"/>
      <c r="H64" s="68"/>
      <c r="I64" s="68"/>
      <c r="J64" s="68"/>
      <c r="K64" s="68"/>
      <c r="L64" s="68"/>
      <c r="M64" s="68"/>
      <c r="N64" s="68"/>
    </row>
    <row r="65" spans="3:14" x14ac:dyDescent="0.25">
      <c r="C65" s="68"/>
      <c r="D65" s="68"/>
      <c r="E65" s="68"/>
      <c r="F65" s="68"/>
      <c r="G65" s="68"/>
      <c r="H65" s="68"/>
      <c r="I65" s="68"/>
      <c r="J65" s="68"/>
      <c r="K65" s="68"/>
      <c r="L65" s="68"/>
      <c r="M65" s="68"/>
      <c r="N65" s="68"/>
    </row>
    <row r="66" spans="3:14" x14ac:dyDescent="0.25">
      <c r="C66" s="68"/>
      <c r="D66" s="68"/>
      <c r="E66" s="68"/>
      <c r="F66" s="68"/>
      <c r="G66" s="68"/>
      <c r="H66" s="68"/>
      <c r="I66" s="68"/>
      <c r="J66" s="68"/>
      <c r="K66" s="68"/>
      <c r="L66" s="68"/>
      <c r="M66" s="68"/>
      <c r="N66" s="68"/>
    </row>
    <row r="67" spans="3:14" x14ac:dyDescent="0.25">
      <c r="C67" s="68"/>
      <c r="D67" s="68"/>
      <c r="E67" s="68"/>
      <c r="F67" s="68"/>
      <c r="G67" s="68"/>
      <c r="H67" s="68"/>
      <c r="I67" s="68"/>
      <c r="J67" s="68"/>
      <c r="K67" s="68"/>
      <c r="L67" s="68"/>
      <c r="M67" s="68"/>
      <c r="N67" s="68"/>
    </row>
    <row r="68" spans="3:14" x14ac:dyDescent="0.25">
      <c r="C68" s="68"/>
      <c r="D68" s="68"/>
      <c r="E68" s="68"/>
      <c r="F68" s="68"/>
      <c r="G68" s="68"/>
      <c r="H68" s="68"/>
      <c r="I68" s="68"/>
      <c r="J68" s="68"/>
      <c r="K68" s="68"/>
      <c r="L68" s="68"/>
      <c r="M68" s="68"/>
      <c r="N68" s="68"/>
    </row>
    <row r="69" spans="3:14" x14ac:dyDescent="0.25">
      <c r="C69" s="68"/>
      <c r="D69" s="68"/>
      <c r="E69" s="68"/>
      <c r="F69" s="68"/>
      <c r="G69" s="68"/>
      <c r="H69" s="68"/>
      <c r="I69" s="68"/>
      <c r="J69" s="68"/>
      <c r="K69" s="68"/>
      <c r="L69" s="68"/>
      <c r="M69" s="68"/>
      <c r="N69" s="68"/>
    </row>
    <row r="70" spans="3:14" x14ac:dyDescent="0.25">
      <c r="C70" s="68"/>
      <c r="D70" s="68"/>
      <c r="E70" s="68"/>
      <c r="F70" s="68"/>
      <c r="G70" s="68"/>
      <c r="H70" s="68"/>
      <c r="I70" s="68"/>
      <c r="J70" s="68"/>
      <c r="K70" s="68"/>
      <c r="L70" s="68"/>
      <c r="M70" s="68"/>
      <c r="N70" s="68"/>
    </row>
    <row r="71" spans="3:14" x14ac:dyDescent="0.25">
      <c r="C71" s="68"/>
      <c r="D71" s="68"/>
      <c r="E71" s="68"/>
      <c r="F71" s="68"/>
      <c r="G71" s="68"/>
      <c r="H71" s="68"/>
      <c r="I71" s="68"/>
      <c r="J71" s="68"/>
      <c r="K71" s="68"/>
      <c r="L71" s="68"/>
      <c r="M71" s="68"/>
      <c r="N71" s="68"/>
    </row>
    <row r="72" spans="3:14" x14ac:dyDescent="0.25">
      <c r="C72" s="68"/>
      <c r="D72" s="68"/>
      <c r="E72" s="68"/>
      <c r="F72" s="68"/>
      <c r="G72" s="68"/>
      <c r="H72" s="68"/>
      <c r="I72" s="68"/>
      <c r="J72" s="68"/>
      <c r="K72" s="68"/>
      <c r="L72" s="68"/>
      <c r="M72" s="68"/>
      <c r="N72" s="68"/>
    </row>
    <row r="73" spans="3:14" x14ac:dyDescent="0.25">
      <c r="C73" s="68"/>
      <c r="D73" s="68"/>
      <c r="E73" s="68"/>
      <c r="F73" s="68"/>
      <c r="G73" s="68"/>
      <c r="H73" s="68"/>
      <c r="I73" s="68"/>
      <c r="J73" s="68"/>
      <c r="K73" s="68"/>
      <c r="L73" s="68"/>
      <c r="M73" s="68"/>
      <c r="N73" s="68"/>
    </row>
    <row r="74" spans="3:14" x14ac:dyDescent="0.25">
      <c r="C74" s="68"/>
      <c r="D74" s="68"/>
      <c r="E74" s="68"/>
      <c r="F74" s="68"/>
      <c r="G74" s="68"/>
      <c r="H74" s="68"/>
      <c r="I74" s="68"/>
      <c r="J74" s="68"/>
      <c r="K74" s="68"/>
      <c r="L74" s="68"/>
      <c r="M74" s="68"/>
      <c r="N74" s="68"/>
    </row>
    <row r="75" spans="3:14" x14ac:dyDescent="0.25">
      <c r="C75" s="68"/>
      <c r="D75" s="68"/>
      <c r="E75" s="68"/>
      <c r="F75" s="68"/>
      <c r="G75" s="68"/>
      <c r="H75" s="68"/>
      <c r="I75" s="68"/>
      <c r="J75" s="68"/>
      <c r="K75" s="68"/>
      <c r="L75" s="68"/>
      <c r="M75" s="68"/>
      <c r="N75" s="68"/>
    </row>
    <row r="76" spans="3:14" x14ac:dyDescent="0.25">
      <c r="C76" s="68"/>
      <c r="D76" s="68"/>
      <c r="E76" s="68"/>
      <c r="F76" s="68"/>
      <c r="G76" s="68"/>
      <c r="H76" s="68"/>
      <c r="I76" s="68"/>
      <c r="J76" s="68"/>
      <c r="K76" s="68"/>
      <c r="L76" s="68"/>
      <c r="M76" s="68"/>
      <c r="N76" s="68"/>
    </row>
    <row r="77" spans="3:14" x14ac:dyDescent="0.25">
      <c r="C77" s="68"/>
      <c r="D77" s="68"/>
      <c r="E77" s="68"/>
      <c r="F77" s="68"/>
      <c r="G77" s="68"/>
      <c r="H77" s="68"/>
      <c r="I77" s="68"/>
      <c r="J77" s="68"/>
      <c r="K77" s="68"/>
      <c r="L77" s="68"/>
      <c r="M77" s="68"/>
      <c r="N77" s="68"/>
    </row>
    <row r="78" spans="3:14" x14ac:dyDescent="0.25">
      <c r="C78" s="68"/>
      <c r="D78" s="68"/>
      <c r="E78" s="68"/>
      <c r="F78" s="68"/>
      <c r="G78" s="68"/>
      <c r="H78" s="68"/>
      <c r="I78" s="68"/>
      <c r="J78" s="68"/>
      <c r="K78" s="68"/>
      <c r="L78" s="68"/>
      <c r="M78" s="68"/>
      <c r="N78" s="68"/>
    </row>
    <row r="79" spans="3:14" x14ac:dyDescent="0.25">
      <c r="C79" s="68"/>
      <c r="D79" s="68"/>
      <c r="E79" s="68"/>
      <c r="F79" s="68"/>
      <c r="G79" s="68"/>
      <c r="H79" s="68"/>
      <c r="I79" s="68"/>
      <c r="J79" s="68"/>
      <c r="K79" s="68"/>
      <c r="L79" s="68"/>
      <c r="M79" s="68"/>
      <c r="N79" s="68"/>
    </row>
    <row r="80" spans="3:14" x14ac:dyDescent="0.25">
      <c r="C80" s="68"/>
      <c r="D80" s="68"/>
      <c r="E80" s="68"/>
      <c r="F80" s="68"/>
      <c r="G80" s="68"/>
      <c r="H80" s="68"/>
      <c r="I80" s="68"/>
      <c r="J80" s="68"/>
      <c r="K80" s="68"/>
      <c r="L80" s="68"/>
      <c r="M80" s="68"/>
      <c r="N80" s="68"/>
    </row>
    <row r="81" spans="3:14" x14ac:dyDescent="0.25">
      <c r="C81" s="68"/>
      <c r="D81" s="68"/>
      <c r="E81" s="68"/>
      <c r="F81" s="68"/>
      <c r="G81" s="68"/>
      <c r="H81" s="68"/>
      <c r="I81" s="68"/>
      <c r="J81" s="68"/>
      <c r="K81" s="68"/>
      <c r="L81" s="68"/>
      <c r="M81" s="68"/>
      <c r="N81" s="68"/>
    </row>
    <row r="82" spans="3:14" x14ac:dyDescent="0.25">
      <c r="C82" s="68"/>
      <c r="D82" s="68"/>
      <c r="E82" s="68"/>
      <c r="F82" s="68"/>
      <c r="G82" s="68"/>
      <c r="H82" s="68"/>
      <c r="I82" s="68"/>
      <c r="J82" s="68"/>
      <c r="K82" s="68"/>
      <c r="L82" s="68"/>
      <c r="M82" s="68"/>
      <c r="N82" s="68"/>
    </row>
    <row r="83" spans="3:14" x14ac:dyDescent="0.25">
      <c r="C83" s="68"/>
      <c r="D83" s="68"/>
      <c r="E83" s="68"/>
      <c r="F83" s="68"/>
      <c r="G83" s="68"/>
      <c r="H83" s="68"/>
      <c r="I83" s="68"/>
      <c r="J83" s="68"/>
      <c r="K83" s="68"/>
      <c r="L83" s="68"/>
      <c r="M83" s="68"/>
      <c r="N83" s="68"/>
    </row>
    <row r="84" spans="3:14" x14ac:dyDescent="0.25">
      <c r="C84" s="68"/>
      <c r="D84" s="68"/>
      <c r="E84" s="68"/>
      <c r="F84" s="68"/>
      <c r="G84" s="68"/>
      <c r="H84" s="68"/>
      <c r="I84" s="68"/>
      <c r="J84" s="68"/>
      <c r="K84" s="68"/>
      <c r="L84" s="68"/>
      <c r="M84" s="68"/>
      <c r="N84" s="68"/>
    </row>
    <row r="85" spans="3:14" x14ac:dyDescent="0.25">
      <c r="C85" s="68"/>
      <c r="D85" s="68"/>
      <c r="E85" s="68"/>
      <c r="F85" s="68"/>
      <c r="G85" s="68"/>
      <c r="H85" s="68"/>
      <c r="I85" s="68"/>
      <c r="J85" s="68"/>
      <c r="K85" s="68"/>
      <c r="L85" s="68"/>
      <c r="M85" s="68"/>
      <c r="N85" s="68"/>
    </row>
    <row r="86" spans="3:14" x14ac:dyDescent="0.25">
      <c r="C86" s="68"/>
      <c r="D86" s="68"/>
      <c r="E86" s="68"/>
      <c r="F86" s="68"/>
      <c r="G86" s="68"/>
      <c r="H86" s="68"/>
      <c r="I86" s="68"/>
      <c r="J86" s="68"/>
      <c r="K86" s="68"/>
      <c r="L86" s="68"/>
      <c r="M86" s="68"/>
      <c r="N86" s="68"/>
    </row>
    <row r="87" spans="3:14" x14ac:dyDescent="0.25">
      <c r="C87" s="68"/>
      <c r="D87" s="68"/>
      <c r="E87" s="68"/>
      <c r="F87" s="68"/>
      <c r="G87" s="68"/>
      <c r="H87" s="68"/>
      <c r="I87" s="68"/>
      <c r="J87" s="68"/>
      <c r="K87" s="68"/>
      <c r="L87" s="68"/>
      <c r="M87" s="68"/>
      <c r="N87" s="68"/>
    </row>
    <row r="88" spans="3:14" x14ac:dyDescent="0.25">
      <c r="C88" s="68"/>
      <c r="D88" s="68"/>
      <c r="E88" s="68"/>
      <c r="F88" s="68"/>
      <c r="G88" s="68"/>
      <c r="H88" s="68"/>
      <c r="I88" s="68"/>
      <c r="J88" s="68"/>
      <c r="K88" s="68"/>
      <c r="L88" s="68"/>
      <c r="M88" s="68"/>
      <c r="N88" s="68"/>
    </row>
    <row r="89" spans="3:14" x14ac:dyDescent="0.25">
      <c r="C89" s="68"/>
      <c r="D89" s="68"/>
      <c r="E89" s="68"/>
      <c r="F89" s="68"/>
      <c r="G89" s="68"/>
      <c r="H89" s="68"/>
      <c r="I89" s="68"/>
      <c r="J89" s="68"/>
      <c r="K89" s="68"/>
      <c r="L89" s="68"/>
      <c r="M89" s="68"/>
      <c r="N89" s="68"/>
    </row>
    <row r="90" spans="3:14" x14ac:dyDescent="0.25">
      <c r="C90" s="68"/>
      <c r="D90" s="68"/>
      <c r="E90" s="68"/>
      <c r="F90" s="68"/>
      <c r="G90" s="68"/>
      <c r="H90" s="68"/>
      <c r="I90" s="68"/>
      <c r="J90" s="68"/>
      <c r="K90" s="68"/>
      <c r="L90" s="68"/>
      <c r="M90" s="68"/>
      <c r="N90" s="68"/>
    </row>
    <row r="91" spans="3:14" x14ac:dyDescent="0.25">
      <c r="C91" s="68"/>
      <c r="D91" s="68"/>
      <c r="E91" s="68"/>
      <c r="F91" s="68"/>
      <c r="G91" s="68"/>
      <c r="H91" s="68"/>
      <c r="I91" s="68"/>
      <c r="J91" s="68"/>
      <c r="K91" s="68"/>
      <c r="L91" s="68"/>
      <c r="M91" s="68"/>
      <c r="N91" s="68"/>
    </row>
    <row r="92" spans="3:14" x14ac:dyDescent="0.25">
      <c r="C92" s="68"/>
      <c r="D92" s="68"/>
      <c r="E92" s="68"/>
      <c r="F92" s="68"/>
      <c r="G92" s="68"/>
      <c r="H92" s="68"/>
      <c r="I92" s="68"/>
      <c r="J92" s="68"/>
      <c r="K92" s="68"/>
      <c r="L92" s="68"/>
      <c r="M92" s="68"/>
      <c r="N92" s="68"/>
    </row>
    <row r="93" spans="3:14" x14ac:dyDescent="0.25">
      <c r="C93" s="68"/>
      <c r="D93" s="68"/>
      <c r="E93" s="68"/>
      <c r="F93" s="68"/>
      <c r="G93" s="68"/>
      <c r="H93" s="68"/>
      <c r="I93" s="68"/>
      <c r="J93" s="68"/>
      <c r="K93" s="68"/>
      <c r="L93" s="68"/>
      <c r="M93" s="68"/>
      <c r="N93" s="68"/>
    </row>
    <row r="94" spans="3:14" x14ac:dyDescent="0.25">
      <c r="C94" s="68"/>
      <c r="D94" s="68"/>
      <c r="E94" s="68"/>
      <c r="F94" s="68"/>
      <c r="G94" s="68"/>
      <c r="H94" s="68"/>
      <c r="I94" s="68"/>
      <c r="J94" s="68"/>
      <c r="K94" s="68"/>
      <c r="L94" s="68"/>
      <c r="M94" s="68"/>
      <c r="N94" s="68"/>
    </row>
    <row r="95" spans="3:14" x14ac:dyDescent="0.25">
      <c r="C95" s="68"/>
      <c r="D95" s="68"/>
      <c r="E95" s="68"/>
      <c r="F95" s="68"/>
      <c r="G95" s="68"/>
      <c r="H95" s="68"/>
      <c r="I95" s="68"/>
      <c r="J95" s="68"/>
      <c r="K95" s="68"/>
      <c r="L95" s="68"/>
      <c r="M95" s="68"/>
      <c r="N95" s="68"/>
    </row>
    <row r="96" spans="3:14" x14ac:dyDescent="0.25">
      <c r="C96" s="68"/>
      <c r="D96" s="68"/>
      <c r="E96" s="68"/>
      <c r="F96" s="68"/>
      <c r="G96" s="68"/>
      <c r="H96" s="68"/>
      <c r="I96" s="68"/>
      <c r="J96" s="68"/>
      <c r="K96" s="68"/>
      <c r="L96" s="68"/>
      <c r="M96" s="68"/>
      <c r="N96" s="68"/>
    </row>
    <row r="97" spans="3:14" x14ac:dyDescent="0.25">
      <c r="C97" s="68"/>
      <c r="D97" s="68"/>
      <c r="E97" s="68"/>
      <c r="F97" s="68"/>
      <c r="G97" s="68"/>
      <c r="H97" s="68"/>
      <c r="I97" s="68"/>
      <c r="J97" s="68"/>
      <c r="K97" s="68"/>
      <c r="L97" s="68"/>
      <c r="M97" s="68"/>
      <c r="N97" s="68"/>
    </row>
    <row r="98" spans="3:14" x14ac:dyDescent="0.25">
      <c r="C98" s="68"/>
      <c r="D98" s="68"/>
      <c r="E98" s="68"/>
      <c r="F98" s="68"/>
      <c r="G98" s="68"/>
      <c r="H98" s="68"/>
      <c r="I98" s="68"/>
      <c r="J98" s="68"/>
      <c r="K98" s="68"/>
      <c r="L98" s="68"/>
      <c r="M98" s="68"/>
      <c r="N98" s="68"/>
    </row>
    <row r="99" spans="3:14" x14ac:dyDescent="0.25">
      <c r="C99" s="68"/>
      <c r="D99" s="68"/>
      <c r="E99" s="68"/>
      <c r="F99" s="68"/>
      <c r="G99" s="68"/>
      <c r="H99" s="68"/>
      <c r="I99" s="68"/>
      <c r="J99" s="68"/>
      <c r="K99" s="68"/>
      <c r="L99" s="68"/>
      <c r="M99" s="68"/>
      <c r="N99" s="68"/>
    </row>
    <row r="100" spans="3:14" x14ac:dyDescent="0.25">
      <c r="C100" s="68"/>
      <c r="D100" s="68"/>
      <c r="E100" s="68"/>
      <c r="F100" s="68"/>
      <c r="G100" s="68"/>
      <c r="H100" s="68"/>
      <c r="I100" s="68"/>
      <c r="J100" s="68"/>
      <c r="K100" s="68"/>
      <c r="L100" s="68"/>
      <c r="M100" s="68"/>
      <c r="N100" s="68"/>
    </row>
    <row r="101" spans="3:14" x14ac:dyDescent="0.25">
      <c r="C101" s="68"/>
      <c r="D101" s="68"/>
      <c r="E101" s="68"/>
      <c r="F101" s="68"/>
      <c r="G101" s="68"/>
      <c r="H101" s="68"/>
      <c r="I101" s="68"/>
      <c r="J101" s="68"/>
      <c r="K101" s="68"/>
      <c r="L101" s="68"/>
      <c r="M101" s="68"/>
      <c r="N101" s="68"/>
    </row>
    <row r="102" spans="3:14" x14ac:dyDescent="0.25">
      <c r="C102" s="68"/>
      <c r="D102" s="68"/>
      <c r="E102" s="68"/>
      <c r="F102" s="68"/>
      <c r="G102" s="68"/>
      <c r="H102" s="68"/>
      <c r="I102" s="68"/>
      <c r="J102" s="68"/>
      <c r="K102" s="68"/>
      <c r="L102" s="68"/>
      <c r="M102" s="68"/>
      <c r="N102" s="68"/>
    </row>
    <row r="103" spans="3:14" x14ac:dyDescent="0.25">
      <c r="C103" s="68"/>
      <c r="D103" s="68"/>
      <c r="E103" s="68"/>
      <c r="F103" s="68"/>
      <c r="G103" s="68"/>
      <c r="H103" s="68"/>
      <c r="I103" s="68"/>
      <c r="J103" s="68"/>
      <c r="K103" s="68"/>
      <c r="L103" s="68"/>
      <c r="M103" s="68"/>
      <c r="N103" s="68"/>
    </row>
    <row r="104" spans="3:14" x14ac:dyDescent="0.25">
      <c r="C104" s="68"/>
      <c r="D104" s="68"/>
      <c r="E104" s="68"/>
      <c r="F104" s="68"/>
      <c r="G104" s="68"/>
      <c r="H104" s="68"/>
      <c r="I104" s="68"/>
      <c r="J104" s="68"/>
      <c r="K104" s="68"/>
      <c r="L104" s="68"/>
      <c r="M104" s="68"/>
      <c r="N104" s="68"/>
    </row>
    <row r="105" spans="3:14" x14ac:dyDescent="0.25">
      <c r="C105" s="68"/>
      <c r="D105" s="68"/>
      <c r="E105" s="68"/>
      <c r="F105" s="68"/>
      <c r="G105" s="68"/>
      <c r="H105" s="68"/>
      <c r="I105" s="68"/>
      <c r="J105" s="68"/>
      <c r="K105" s="68"/>
      <c r="L105" s="68"/>
      <c r="M105" s="68"/>
      <c r="N105" s="68"/>
    </row>
    <row r="106" spans="3:14" x14ac:dyDescent="0.25">
      <c r="C106" s="68"/>
      <c r="D106" s="68"/>
      <c r="E106" s="68"/>
      <c r="F106" s="68"/>
      <c r="G106" s="68"/>
      <c r="H106" s="68"/>
      <c r="I106" s="68"/>
      <c r="J106" s="68"/>
      <c r="K106" s="68"/>
      <c r="L106" s="68"/>
      <c r="M106" s="68"/>
      <c r="N106" s="68"/>
    </row>
    <row r="107" spans="3:14" x14ac:dyDescent="0.25">
      <c r="C107" s="68"/>
      <c r="D107" s="68"/>
      <c r="E107" s="68"/>
      <c r="F107" s="68"/>
      <c r="G107" s="68"/>
      <c r="H107" s="68"/>
      <c r="I107" s="68"/>
      <c r="J107" s="68"/>
      <c r="K107" s="68"/>
      <c r="L107" s="68"/>
      <c r="M107" s="68"/>
      <c r="N107" s="68"/>
    </row>
    <row r="108" spans="3:14" x14ac:dyDescent="0.25">
      <c r="C108" s="68"/>
      <c r="D108" s="68"/>
      <c r="E108" s="68"/>
      <c r="F108" s="68"/>
      <c r="G108" s="68"/>
      <c r="H108" s="68"/>
      <c r="I108" s="68"/>
      <c r="J108" s="68"/>
      <c r="K108" s="68"/>
      <c r="L108" s="68"/>
      <c r="M108" s="68"/>
      <c r="N108" s="68"/>
    </row>
    <row r="109" spans="3:14" x14ac:dyDescent="0.25">
      <c r="C109" s="68"/>
      <c r="D109" s="68"/>
      <c r="E109" s="68"/>
      <c r="F109" s="68"/>
      <c r="G109" s="68"/>
      <c r="H109" s="68"/>
      <c r="I109" s="68"/>
      <c r="J109" s="68"/>
      <c r="K109" s="68"/>
      <c r="L109" s="68"/>
      <c r="M109" s="68"/>
      <c r="N109" s="68"/>
    </row>
    <row r="110" spans="3:14" x14ac:dyDescent="0.25">
      <c r="C110" s="68"/>
      <c r="D110" s="68"/>
      <c r="E110" s="68"/>
      <c r="F110" s="68"/>
      <c r="G110" s="68"/>
      <c r="H110" s="68"/>
      <c r="I110" s="68"/>
      <c r="J110" s="68"/>
      <c r="K110" s="68"/>
      <c r="L110" s="68"/>
      <c r="M110" s="68"/>
      <c r="N110" s="68"/>
    </row>
    <row r="111" spans="3:14" x14ac:dyDescent="0.25">
      <c r="C111" s="68"/>
      <c r="D111" s="68"/>
      <c r="E111" s="68"/>
      <c r="F111" s="68"/>
      <c r="G111" s="68"/>
      <c r="H111" s="68"/>
      <c r="I111" s="68"/>
      <c r="J111" s="68"/>
      <c r="K111" s="68"/>
      <c r="L111" s="68"/>
      <c r="M111" s="68"/>
      <c r="N111" s="68"/>
    </row>
    <row r="112" spans="3:14" x14ac:dyDescent="0.25">
      <c r="C112" s="68"/>
      <c r="D112" s="68"/>
      <c r="E112" s="68"/>
      <c r="F112" s="68"/>
      <c r="G112" s="68"/>
      <c r="H112" s="68"/>
      <c r="I112" s="68"/>
      <c r="J112" s="68"/>
      <c r="K112" s="68"/>
      <c r="L112" s="68"/>
      <c r="M112" s="68"/>
      <c r="N112" s="68"/>
    </row>
    <row r="113" spans="2:15" x14ac:dyDescent="0.25">
      <c r="C113" s="68"/>
      <c r="D113" s="68"/>
      <c r="E113" s="68"/>
      <c r="F113" s="68"/>
      <c r="G113" s="68"/>
      <c r="H113" s="68"/>
      <c r="I113" s="68"/>
      <c r="J113" s="68"/>
      <c r="K113" s="68"/>
      <c r="L113" s="68"/>
      <c r="M113" s="68"/>
      <c r="N113" s="68"/>
    </row>
    <row r="114" spans="2:15" x14ac:dyDescent="0.25">
      <c r="C114" s="68"/>
      <c r="D114" s="68"/>
      <c r="E114" s="68"/>
      <c r="F114" s="68"/>
      <c r="G114" s="68"/>
      <c r="H114" s="68"/>
      <c r="I114" s="68"/>
      <c r="J114" s="68"/>
      <c r="K114" s="68"/>
      <c r="L114" s="68"/>
      <c r="M114" s="68"/>
      <c r="N114" s="68"/>
    </row>
    <row r="115" spans="2:15" x14ac:dyDescent="0.25">
      <c r="B115" s="68"/>
      <c r="C115" s="68"/>
      <c r="D115" s="68"/>
      <c r="E115" s="68"/>
      <c r="F115" s="68"/>
      <c r="G115" s="68"/>
      <c r="H115" s="68"/>
      <c r="I115" s="68"/>
      <c r="J115" s="68"/>
      <c r="K115" s="68"/>
      <c r="L115" s="68"/>
      <c r="M115" s="68"/>
      <c r="N115" s="68"/>
      <c r="O115" s="78"/>
    </row>
    <row r="116" spans="2:15" x14ac:dyDescent="0.25">
      <c r="B116" s="68"/>
      <c r="C116" s="68"/>
      <c r="D116" s="68"/>
      <c r="E116" s="68"/>
      <c r="F116" s="68"/>
      <c r="G116" s="68"/>
      <c r="H116" s="68"/>
      <c r="I116" s="68"/>
      <c r="J116" s="68"/>
      <c r="K116" s="68"/>
      <c r="L116" s="68"/>
      <c r="M116" s="68"/>
      <c r="N116" s="68"/>
      <c r="O116" s="78"/>
    </row>
    <row r="117" spans="2:15" x14ac:dyDescent="0.25">
      <c r="B117" s="68"/>
      <c r="C117" s="68"/>
      <c r="D117" s="68"/>
      <c r="E117" s="68"/>
      <c r="F117" s="68"/>
      <c r="G117" s="68"/>
      <c r="H117" s="68"/>
      <c r="I117" s="68"/>
      <c r="J117" s="68"/>
      <c r="K117" s="68"/>
      <c r="L117" s="68"/>
      <c r="M117" s="68"/>
      <c r="N117" s="68"/>
      <c r="O117" s="78"/>
    </row>
    <row r="118" spans="2:15" x14ac:dyDescent="0.25">
      <c r="B118" s="68"/>
      <c r="C118" s="68"/>
      <c r="D118" s="68"/>
      <c r="E118" s="68"/>
      <c r="F118" s="68"/>
      <c r="G118" s="68"/>
      <c r="H118" s="68"/>
      <c r="I118" s="68"/>
      <c r="J118" s="68"/>
      <c r="K118" s="68"/>
      <c r="L118" s="68"/>
      <c r="M118" s="68"/>
      <c r="N118" s="68"/>
      <c r="O118" s="78"/>
    </row>
    <row r="119" spans="2:15" x14ac:dyDescent="0.25">
      <c r="B119" s="68"/>
      <c r="C119" s="68"/>
      <c r="D119" s="68"/>
      <c r="E119" s="68"/>
      <c r="F119" s="68"/>
      <c r="G119" s="68"/>
      <c r="H119" s="68"/>
      <c r="I119" s="68"/>
      <c r="J119" s="68"/>
      <c r="K119" s="68"/>
      <c r="L119" s="68"/>
      <c r="M119" s="68"/>
      <c r="N119" s="68"/>
      <c r="O119" s="78"/>
    </row>
    <row r="120" spans="2:15" x14ac:dyDescent="0.25">
      <c r="B120" s="68"/>
      <c r="C120" s="68"/>
      <c r="D120" s="68"/>
      <c r="E120" s="68"/>
      <c r="F120" s="68"/>
      <c r="G120" s="68"/>
      <c r="H120" s="68"/>
      <c r="I120" s="68"/>
      <c r="J120" s="68"/>
      <c r="K120" s="68"/>
      <c r="L120" s="68"/>
      <c r="M120" s="68"/>
      <c r="N120" s="68"/>
      <c r="O120" s="78"/>
    </row>
    <row r="121" spans="2:15" x14ac:dyDescent="0.25">
      <c r="B121" s="68"/>
      <c r="C121" s="68"/>
      <c r="D121" s="68"/>
      <c r="E121" s="68"/>
      <c r="F121" s="68"/>
      <c r="G121" s="68"/>
      <c r="H121" s="68"/>
      <c r="I121" s="68"/>
      <c r="J121" s="68"/>
      <c r="K121" s="68"/>
      <c r="L121" s="68"/>
      <c r="M121" s="68"/>
      <c r="N121" s="68"/>
      <c r="O121" s="78"/>
    </row>
    <row r="122" spans="2:15" x14ac:dyDescent="0.25">
      <c r="B122" s="68"/>
      <c r="C122" s="68"/>
      <c r="D122" s="68"/>
      <c r="E122" s="68"/>
      <c r="F122" s="68"/>
      <c r="G122" s="68"/>
      <c r="H122" s="68"/>
      <c r="I122" s="68"/>
      <c r="J122" s="68"/>
      <c r="K122" s="68"/>
      <c r="L122" s="68"/>
      <c r="M122" s="68"/>
      <c r="N122" s="68"/>
      <c r="O122" s="78"/>
    </row>
    <row r="123" spans="2:15" x14ac:dyDescent="0.25">
      <c r="B123" s="68"/>
      <c r="C123" s="68"/>
      <c r="D123" s="68"/>
      <c r="E123" s="68"/>
      <c r="F123" s="68"/>
      <c r="G123" s="68"/>
      <c r="H123" s="68"/>
      <c r="I123" s="68"/>
      <c r="J123" s="68"/>
      <c r="K123" s="68"/>
      <c r="L123" s="68"/>
      <c r="M123" s="68"/>
      <c r="N123" s="68"/>
      <c r="O123" s="78"/>
    </row>
    <row r="124" spans="2:15" x14ac:dyDescent="0.25">
      <c r="B124" s="68"/>
      <c r="C124" s="68"/>
      <c r="D124" s="68"/>
      <c r="E124" s="68"/>
      <c r="F124" s="68"/>
      <c r="G124" s="68"/>
      <c r="H124" s="68"/>
      <c r="I124" s="68"/>
      <c r="J124" s="68"/>
      <c r="K124" s="68"/>
      <c r="L124" s="68"/>
      <c r="M124" s="68"/>
      <c r="N124" s="68"/>
      <c r="O124" s="78"/>
    </row>
    <row r="125" spans="2:15" x14ac:dyDescent="0.25">
      <c r="B125" s="68"/>
      <c r="C125" s="68"/>
      <c r="D125" s="68"/>
      <c r="E125" s="68"/>
      <c r="F125" s="68"/>
      <c r="G125" s="68"/>
      <c r="H125" s="68"/>
      <c r="I125" s="68"/>
      <c r="J125" s="68"/>
      <c r="K125" s="68"/>
      <c r="L125" s="68"/>
      <c r="M125" s="68"/>
      <c r="N125" s="68"/>
      <c r="O125" s="78"/>
    </row>
    <row r="126" spans="2:15" x14ac:dyDescent="0.25">
      <c r="B126" s="68"/>
      <c r="C126" s="68"/>
      <c r="D126" s="68"/>
      <c r="E126" s="68"/>
      <c r="F126" s="68"/>
      <c r="G126" s="68"/>
      <c r="H126" s="68"/>
      <c r="I126" s="68"/>
      <c r="J126" s="68"/>
      <c r="K126" s="68"/>
      <c r="L126" s="68"/>
      <c r="M126" s="68"/>
      <c r="N126" s="68"/>
      <c r="O126" s="78"/>
    </row>
    <row r="127" spans="2:15" x14ac:dyDescent="0.25">
      <c r="B127" s="68"/>
      <c r="C127" s="68"/>
      <c r="D127" s="68"/>
      <c r="E127" s="68"/>
      <c r="F127" s="68"/>
      <c r="G127" s="68"/>
      <c r="H127" s="68"/>
      <c r="I127" s="68"/>
      <c r="J127" s="68"/>
      <c r="K127" s="68"/>
      <c r="L127" s="68"/>
      <c r="M127" s="68"/>
      <c r="N127" s="68"/>
      <c r="O127" s="78"/>
    </row>
    <row r="128" spans="2:15" x14ac:dyDescent="0.25">
      <c r="B128" s="68"/>
      <c r="C128" s="68"/>
      <c r="D128" s="68"/>
      <c r="E128" s="68"/>
      <c r="F128" s="68"/>
      <c r="G128" s="68"/>
      <c r="H128" s="68"/>
      <c r="I128" s="68"/>
      <c r="J128" s="68"/>
      <c r="K128" s="68"/>
      <c r="L128" s="68"/>
      <c r="M128" s="68"/>
      <c r="N128" s="68"/>
      <c r="O128" s="78"/>
    </row>
    <row r="129" spans="2:15" x14ac:dyDescent="0.25">
      <c r="B129" s="68"/>
      <c r="C129" s="68"/>
      <c r="D129" s="68"/>
      <c r="E129" s="68"/>
      <c r="F129" s="68"/>
      <c r="G129" s="68"/>
      <c r="H129" s="68"/>
      <c r="I129" s="68"/>
      <c r="J129" s="68"/>
      <c r="K129" s="68"/>
      <c r="L129" s="68"/>
      <c r="M129" s="68"/>
      <c r="N129" s="68"/>
      <c r="O129" s="78"/>
    </row>
    <row r="130" spans="2:15" x14ac:dyDescent="0.25">
      <c r="B130" s="68"/>
      <c r="C130" s="68"/>
      <c r="D130" s="68"/>
      <c r="E130" s="68"/>
      <c r="F130" s="68"/>
      <c r="G130" s="68"/>
      <c r="H130" s="68"/>
      <c r="I130" s="68"/>
      <c r="J130" s="68"/>
      <c r="K130" s="68"/>
      <c r="L130" s="68"/>
      <c r="M130" s="68"/>
      <c r="N130" s="68"/>
      <c r="O130" s="78"/>
    </row>
    <row r="131" spans="2:15" x14ac:dyDescent="0.25">
      <c r="B131" s="68"/>
      <c r="C131" s="68"/>
      <c r="D131" s="68"/>
      <c r="E131" s="68"/>
      <c r="F131" s="68"/>
      <c r="G131" s="68"/>
      <c r="H131" s="68"/>
      <c r="I131" s="68"/>
      <c r="J131" s="68"/>
      <c r="K131" s="68"/>
      <c r="L131" s="68"/>
      <c r="M131" s="68"/>
      <c r="N131" s="68"/>
      <c r="O131" s="78"/>
    </row>
    <row r="132" spans="2:15" x14ac:dyDescent="0.25">
      <c r="B132" s="68"/>
      <c r="C132" s="68"/>
      <c r="D132" s="68"/>
      <c r="E132" s="68"/>
      <c r="F132" s="68"/>
      <c r="G132" s="68"/>
      <c r="H132" s="68"/>
      <c r="I132" s="68"/>
      <c r="J132" s="68"/>
      <c r="K132" s="68"/>
      <c r="L132" s="68"/>
      <c r="M132" s="68"/>
      <c r="N132" s="68"/>
      <c r="O132" s="78"/>
    </row>
    <row r="133" spans="2:15" x14ac:dyDescent="0.25">
      <c r="B133" s="68"/>
      <c r="C133" s="68"/>
      <c r="D133" s="68"/>
      <c r="E133" s="68"/>
      <c r="F133" s="68"/>
      <c r="G133" s="68"/>
      <c r="H133" s="68"/>
      <c r="I133" s="68"/>
      <c r="J133" s="68"/>
      <c r="K133" s="68"/>
      <c r="L133" s="68"/>
      <c r="M133" s="68"/>
      <c r="N133" s="68"/>
      <c r="O133" s="78"/>
    </row>
    <row r="134" spans="2:15" x14ac:dyDescent="0.25">
      <c r="B134" s="68"/>
      <c r="C134" s="68"/>
      <c r="D134" s="68"/>
      <c r="E134" s="68"/>
      <c r="F134" s="68"/>
      <c r="G134" s="68"/>
      <c r="H134" s="68"/>
      <c r="I134" s="68"/>
      <c r="J134" s="68"/>
      <c r="K134" s="68"/>
      <c r="L134" s="68"/>
      <c r="M134" s="68"/>
      <c r="N134" s="68"/>
      <c r="O134" s="78"/>
    </row>
    <row r="135" spans="2:15" x14ac:dyDescent="0.25">
      <c r="B135" s="68"/>
      <c r="C135" s="68"/>
      <c r="D135" s="68"/>
      <c r="E135" s="68"/>
      <c r="F135" s="68"/>
      <c r="G135" s="68"/>
      <c r="H135" s="68"/>
      <c r="I135" s="68"/>
      <c r="J135" s="68"/>
      <c r="K135" s="68"/>
      <c r="L135" s="68"/>
      <c r="M135" s="68"/>
      <c r="N135" s="68"/>
      <c r="O135" s="78"/>
    </row>
    <row r="136" spans="2:15" x14ac:dyDescent="0.25">
      <c r="B136" s="68"/>
      <c r="C136" s="68"/>
      <c r="D136" s="68"/>
      <c r="E136" s="68"/>
      <c r="F136" s="68"/>
      <c r="G136" s="68"/>
      <c r="H136" s="68"/>
      <c r="I136" s="68"/>
      <c r="J136" s="68"/>
      <c r="K136" s="68"/>
      <c r="L136" s="68"/>
      <c r="M136" s="68"/>
      <c r="N136" s="68"/>
      <c r="O136" s="78"/>
    </row>
    <row r="137" spans="2:15" x14ac:dyDescent="0.25">
      <c r="B137" s="68"/>
      <c r="C137" s="68"/>
      <c r="D137" s="68"/>
      <c r="E137" s="68"/>
      <c r="F137" s="68"/>
      <c r="G137" s="68"/>
      <c r="H137" s="68"/>
      <c r="I137" s="68"/>
      <c r="J137" s="68"/>
      <c r="K137" s="68"/>
      <c r="L137" s="68"/>
      <c r="M137" s="68"/>
      <c r="N137" s="68"/>
      <c r="O137" s="78"/>
    </row>
    <row r="138" spans="2:15" x14ac:dyDescent="0.25">
      <c r="B138" s="68"/>
      <c r="C138" s="68"/>
      <c r="D138" s="68"/>
      <c r="E138" s="68"/>
      <c r="F138" s="68"/>
      <c r="G138" s="68"/>
      <c r="H138" s="68"/>
      <c r="I138" s="68"/>
      <c r="J138" s="68"/>
      <c r="K138" s="68"/>
      <c r="L138" s="68"/>
      <c r="M138" s="68"/>
      <c r="N138" s="68"/>
      <c r="O138" s="78"/>
    </row>
    <row r="139" spans="2:15" x14ac:dyDescent="0.25">
      <c r="B139" s="68"/>
      <c r="C139" s="68"/>
      <c r="D139" s="68"/>
      <c r="E139" s="68"/>
      <c r="F139" s="68"/>
      <c r="G139" s="68"/>
      <c r="H139" s="68"/>
      <c r="I139" s="68"/>
      <c r="J139" s="68"/>
      <c r="K139" s="68"/>
      <c r="L139" s="68"/>
      <c r="M139" s="68"/>
      <c r="N139" s="68"/>
      <c r="O139" s="78"/>
    </row>
    <row r="140" spans="2:15" x14ac:dyDescent="0.25">
      <c r="B140" s="68"/>
      <c r="C140" s="68"/>
      <c r="D140" s="68"/>
      <c r="E140" s="68"/>
      <c r="F140" s="68"/>
      <c r="G140" s="68"/>
      <c r="H140" s="68"/>
      <c r="I140" s="68"/>
      <c r="J140" s="68"/>
      <c r="K140" s="68"/>
      <c r="L140" s="68"/>
      <c r="M140" s="68"/>
      <c r="N140" s="68"/>
      <c r="O140" s="78"/>
    </row>
    <row r="141" spans="2:15" x14ac:dyDescent="0.25">
      <c r="B141" s="68"/>
      <c r="C141" s="68"/>
      <c r="D141" s="68"/>
      <c r="E141" s="68"/>
      <c r="F141" s="68"/>
      <c r="G141" s="68"/>
      <c r="H141" s="68"/>
      <c r="I141" s="68"/>
      <c r="J141" s="68"/>
      <c r="K141" s="68"/>
      <c r="L141" s="68"/>
      <c r="M141" s="68"/>
      <c r="N141" s="68"/>
      <c r="O141" s="78"/>
    </row>
    <row r="142" spans="2:15" x14ac:dyDescent="0.25">
      <c r="B142" s="68"/>
      <c r="C142" s="68"/>
      <c r="D142" s="68"/>
      <c r="E142" s="68"/>
      <c r="F142" s="68"/>
      <c r="G142" s="68"/>
      <c r="H142" s="68"/>
      <c r="I142" s="68"/>
      <c r="J142" s="68"/>
      <c r="K142" s="68"/>
      <c r="L142" s="68"/>
      <c r="M142" s="68"/>
      <c r="N142" s="68"/>
      <c r="O142" s="78"/>
    </row>
    <row r="143" spans="2:15" x14ac:dyDescent="0.25">
      <c r="B143" s="68"/>
      <c r="C143" s="68"/>
      <c r="D143" s="68"/>
      <c r="E143" s="68"/>
      <c r="F143" s="68"/>
      <c r="G143" s="68"/>
      <c r="H143" s="68"/>
      <c r="I143" s="68"/>
      <c r="J143" s="68"/>
      <c r="K143" s="68"/>
      <c r="L143" s="68"/>
      <c r="M143" s="68"/>
      <c r="N143" s="68"/>
      <c r="O143" s="78"/>
    </row>
    <row r="144" spans="2:15" x14ac:dyDescent="0.25">
      <c r="B144" s="68"/>
      <c r="C144" s="68"/>
      <c r="D144" s="68"/>
      <c r="E144" s="68"/>
      <c r="F144" s="68"/>
      <c r="G144" s="68"/>
      <c r="H144" s="68"/>
      <c r="I144" s="68"/>
      <c r="J144" s="68"/>
      <c r="K144" s="68"/>
      <c r="L144" s="68"/>
      <c r="M144" s="68"/>
      <c r="N144" s="68"/>
      <c r="O144" s="78"/>
    </row>
    <row r="145" spans="2:15" x14ac:dyDescent="0.25">
      <c r="B145" s="68"/>
      <c r="C145" s="68"/>
      <c r="D145" s="68"/>
      <c r="E145" s="68"/>
      <c r="F145" s="68"/>
      <c r="G145" s="68"/>
      <c r="H145" s="68"/>
      <c r="I145" s="68"/>
      <c r="J145" s="68"/>
      <c r="K145" s="68"/>
      <c r="L145" s="68"/>
      <c r="M145" s="68"/>
      <c r="N145" s="68"/>
      <c r="O145" s="78"/>
    </row>
    <row r="146" spans="2:15" x14ac:dyDescent="0.25">
      <c r="B146" s="68"/>
      <c r="C146" s="68"/>
      <c r="D146" s="68"/>
      <c r="E146" s="68"/>
      <c r="F146" s="68"/>
      <c r="G146" s="68"/>
      <c r="H146" s="68"/>
      <c r="I146" s="68"/>
      <c r="J146" s="68"/>
      <c r="K146" s="68"/>
      <c r="L146" s="68"/>
      <c r="M146" s="68"/>
      <c r="N146" s="68"/>
      <c r="O146" s="78"/>
    </row>
    <row r="147" spans="2:15" x14ac:dyDescent="0.25">
      <c r="B147" s="68"/>
      <c r="C147" s="68"/>
      <c r="D147" s="68"/>
      <c r="E147" s="68"/>
      <c r="F147" s="68"/>
      <c r="G147" s="68"/>
      <c r="H147" s="68"/>
      <c r="I147" s="68"/>
      <c r="J147" s="68"/>
      <c r="K147" s="68"/>
      <c r="L147" s="68"/>
      <c r="M147" s="68"/>
      <c r="N147" s="68"/>
      <c r="O147" s="78"/>
    </row>
    <row r="148" spans="2:15" x14ac:dyDescent="0.25">
      <c r="B148" s="68"/>
      <c r="C148" s="68"/>
      <c r="D148" s="68"/>
      <c r="E148" s="68"/>
      <c r="F148" s="68"/>
      <c r="G148" s="68"/>
      <c r="H148" s="68"/>
      <c r="I148" s="68"/>
      <c r="J148" s="68"/>
      <c r="K148" s="68"/>
      <c r="L148" s="68"/>
      <c r="M148" s="68"/>
      <c r="N148" s="68"/>
      <c r="O148" s="78"/>
    </row>
    <row r="149" spans="2:15" x14ac:dyDescent="0.25">
      <c r="B149" s="68"/>
      <c r="C149" s="68"/>
      <c r="D149" s="68"/>
      <c r="E149" s="68"/>
      <c r="F149" s="68"/>
      <c r="G149" s="68"/>
      <c r="H149" s="68"/>
      <c r="I149" s="68"/>
      <c r="J149" s="68"/>
      <c r="K149" s="68"/>
      <c r="L149" s="68"/>
      <c r="M149" s="68"/>
      <c r="N149" s="68"/>
      <c r="O149" s="78"/>
    </row>
    <row r="150" spans="2:15" x14ac:dyDescent="0.25">
      <c r="B150" s="68"/>
      <c r="C150" s="68"/>
      <c r="D150" s="68"/>
      <c r="E150" s="68"/>
      <c r="F150" s="68"/>
      <c r="G150" s="68"/>
      <c r="H150" s="68"/>
      <c r="I150" s="68"/>
      <c r="J150" s="68"/>
      <c r="K150" s="68"/>
      <c r="L150" s="68"/>
      <c r="M150" s="68"/>
      <c r="N150" s="68"/>
      <c r="O150" s="78"/>
    </row>
    <row r="151" spans="2:15" x14ac:dyDescent="0.25">
      <c r="B151" s="68"/>
      <c r="C151" s="68"/>
      <c r="D151" s="68"/>
      <c r="E151" s="68"/>
      <c r="F151" s="68"/>
      <c r="G151" s="68"/>
      <c r="H151" s="68"/>
      <c r="I151" s="68"/>
      <c r="J151" s="68"/>
      <c r="K151" s="68"/>
      <c r="L151" s="68"/>
      <c r="M151" s="68"/>
      <c r="N151" s="68"/>
      <c r="O151" s="78"/>
    </row>
    <row r="152" spans="2:15" x14ac:dyDescent="0.25">
      <c r="B152" s="68"/>
      <c r="C152" s="68"/>
      <c r="D152" s="68"/>
      <c r="E152" s="68"/>
      <c r="F152" s="68"/>
      <c r="G152" s="68"/>
      <c r="H152" s="68"/>
      <c r="I152" s="68"/>
      <c r="J152" s="68"/>
      <c r="K152" s="68"/>
      <c r="L152" s="68"/>
      <c r="M152" s="68"/>
      <c r="N152" s="68"/>
      <c r="O152" s="78"/>
    </row>
    <row r="153" spans="2:15" x14ac:dyDescent="0.25">
      <c r="B153" s="68"/>
      <c r="C153" s="68"/>
      <c r="D153" s="68"/>
      <c r="E153" s="68"/>
      <c r="F153" s="68"/>
      <c r="G153" s="68"/>
      <c r="H153" s="68"/>
      <c r="I153" s="68"/>
      <c r="J153" s="68"/>
      <c r="K153" s="68"/>
      <c r="L153" s="68"/>
      <c r="M153" s="68"/>
      <c r="N153" s="68"/>
      <c r="O153" s="78"/>
    </row>
    <row r="154" spans="2:15" x14ac:dyDescent="0.25">
      <c r="B154" s="68"/>
      <c r="C154" s="68"/>
      <c r="D154" s="68"/>
      <c r="E154" s="68"/>
      <c r="F154" s="68"/>
      <c r="G154" s="68"/>
      <c r="H154" s="68"/>
      <c r="I154" s="68"/>
      <c r="J154" s="68"/>
      <c r="K154" s="68"/>
      <c r="L154" s="68"/>
      <c r="M154" s="68"/>
      <c r="N154" s="68"/>
      <c r="O154" s="78"/>
    </row>
    <row r="155" spans="2:15" x14ac:dyDescent="0.25">
      <c r="B155" s="68"/>
      <c r="C155" s="68"/>
      <c r="D155" s="68"/>
      <c r="E155" s="68"/>
      <c r="F155" s="68"/>
      <c r="G155" s="68"/>
      <c r="H155" s="68"/>
      <c r="I155" s="68"/>
      <c r="J155" s="68"/>
      <c r="K155" s="68"/>
      <c r="L155" s="68"/>
      <c r="M155" s="68"/>
      <c r="N155" s="68"/>
      <c r="O155" s="78"/>
    </row>
    <row r="156" spans="2:15" x14ac:dyDescent="0.25">
      <c r="B156" s="68"/>
      <c r="C156" s="68"/>
      <c r="D156" s="68"/>
      <c r="E156" s="68"/>
      <c r="F156" s="68"/>
      <c r="G156" s="68"/>
      <c r="H156" s="68"/>
      <c r="I156" s="68"/>
      <c r="J156" s="68"/>
      <c r="K156" s="68"/>
      <c r="L156" s="68"/>
      <c r="M156" s="68"/>
      <c r="N156" s="68"/>
      <c r="O156" s="78"/>
    </row>
    <row r="157" spans="2:15" x14ac:dyDescent="0.25">
      <c r="B157" s="68"/>
      <c r="C157" s="68"/>
      <c r="D157" s="68"/>
      <c r="E157" s="68"/>
      <c r="F157" s="68"/>
      <c r="G157" s="68"/>
      <c r="H157" s="68"/>
      <c r="I157" s="68"/>
      <c r="J157" s="68"/>
      <c r="K157" s="68"/>
      <c r="L157" s="68"/>
      <c r="M157" s="68"/>
      <c r="N157" s="68"/>
      <c r="O157" s="78"/>
    </row>
    <row r="158" spans="2:15" x14ac:dyDescent="0.25">
      <c r="B158" s="68"/>
      <c r="C158" s="68"/>
      <c r="D158" s="68"/>
      <c r="E158" s="68"/>
      <c r="F158" s="68"/>
      <c r="G158" s="68"/>
      <c r="H158" s="68"/>
      <c r="I158" s="68"/>
      <c r="J158" s="68"/>
      <c r="K158" s="68"/>
      <c r="L158" s="68"/>
      <c r="M158" s="68"/>
      <c r="N158" s="68"/>
      <c r="O158" s="78"/>
    </row>
    <row r="159" spans="2:15" x14ac:dyDescent="0.25">
      <c r="B159" s="68"/>
      <c r="C159" s="68"/>
      <c r="D159" s="68"/>
      <c r="E159" s="68"/>
      <c r="F159" s="68"/>
      <c r="G159" s="68"/>
      <c r="H159" s="68"/>
      <c r="I159" s="68"/>
      <c r="J159" s="68"/>
      <c r="K159" s="68"/>
      <c r="L159" s="68"/>
      <c r="M159" s="68"/>
      <c r="N159" s="68"/>
      <c r="O159" s="78"/>
    </row>
    <row r="160" spans="2:15" x14ac:dyDescent="0.25">
      <c r="B160" s="68"/>
      <c r="C160" s="68"/>
      <c r="D160" s="68"/>
      <c r="E160" s="68"/>
      <c r="F160" s="68"/>
      <c r="G160" s="68"/>
      <c r="H160" s="68"/>
      <c r="I160" s="68"/>
      <c r="J160" s="68"/>
      <c r="K160" s="68"/>
      <c r="L160" s="68"/>
      <c r="M160" s="68"/>
      <c r="N160" s="68"/>
      <c r="O160" s="78"/>
    </row>
    <row r="161" spans="2:15" x14ac:dyDescent="0.25">
      <c r="B161" s="68"/>
      <c r="C161" s="68"/>
      <c r="D161" s="68"/>
      <c r="E161" s="68"/>
      <c r="F161" s="68"/>
      <c r="G161" s="68"/>
      <c r="H161" s="68"/>
      <c r="I161" s="68"/>
      <c r="J161" s="68"/>
      <c r="K161" s="68"/>
      <c r="L161" s="68"/>
      <c r="M161" s="68"/>
      <c r="N161" s="68"/>
      <c r="O161" s="78"/>
    </row>
    <row r="162" spans="2:15" x14ac:dyDescent="0.25">
      <c r="B162" s="68"/>
      <c r="C162" s="68"/>
      <c r="D162" s="68"/>
      <c r="E162" s="68"/>
      <c r="F162" s="68"/>
      <c r="G162" s="68"/>
      <c r="H162" s="68"/>
      <c r="I162" s="68"/>
      <c r="J162" s="68"/>
      <c r="K162" s="68"/>
      <c r="L162" s="68"/>
      <c r="M162" s="68"/>
      <c r="N162" s="68"/>
      <c r="O162" s="78"/>
    </row>
    <row r="163" spans="2:15" x14ac:dyDescent="0.25">
      <c r="B163" s="68"/>
      <c r="C163" s="68"/>
      <c r="D163" s="68"/>
      <c r="E163" s="68"/>
      <c r="F163" s="68"/>
      <c r="G163" s="68"/>
      <c r="H163" s="68"/>
      <c r="I163" s="68"/>
      <c r="J163" s="68"/>
      <c r="K163" s="68"/>
      <c r="L163" s="68"/>
      <c r="M163" s="68"/>
      <c r="N163" s="68"/>
      <c r="O163" s="78"/>
    </row>
    <row r="164" spans="2:15" x14ac:dyDescent="0.25">
      <c r="B164" s="68"/>
      <c r="C164" s="68"/>
      <c r="D164" s="68"/>
      <c r="E164" s="68"/>
      <c r="F164" s="68"/>
      <c r="G164" s="68"/>
      <c r="H164" s="68"/>
      <c r="I164" s="68"/>
      <c r="J164" s="68"/>
      <c r="K164" s="68"/>
      <c r="L164" s="68"/>
      <c r="M164" s="68"/>
      <c r="N164" s="68"/>
      <c r="O164" s="78"/>
    </row>
    <row r="165" spans="2:15" x14ac:dyDescent="0.25">
      <c r="B165" s="68"/>
      <c r="C165" s="68"/>
      <c r="D165" s="68"/>
      <c r="E165" s="68"/>
      <c r="F165" s="68"/>
      <c r="G165" s="68"/>
      <c r="H165" s="68"/>
      <c r="I165" s="68"/>
      <c r="J165" s="68"/>
      <c r="K165" s="68"/>
      <c r="L165" s="68"/>
      <c r="M165" s="68"/>
      <c r="N165" s="68"/>
      <c r="O165" s="78"/>
    </row>
    <row r="166" spans="2:15" x14ac:dyDescent="0.25">
      <c r="B166" s="68"/>
      <c r="C166" s="68"/>
      <c r="D166" s="68"/>
      <c r="E166" s="68"/>
      <c r="F166" s="68"/>
      <c r="G166" s="68"/>
      <c r="H166" s="68"/>
      <c r="I166" s="68"/>
      <c r="J166" s="68"/>
      <c r="K166" s="68"/>
      <c r="L166" s="68"/>
      <c r="M166" s="68"/>
      <c r="N166" s="68"/>
      <c r="O166" s="78"/>
    </row>
    <row r="167" spans="2:15" x14ac:dyDescent="0.25">
      <c r="B167" s="68"/>
      <c r="C167" s="68"/>
      <c r="D167" s="68"/>
      <c r="E167" s="68"/>
      <c r="F167" s="68"/>
      <c r="G167" s="68"/>
      <c r="H167" s="68"/>
      <c r="I167" s="68"/>
      <c r="J167" s="68"/>
      <c r="K167" s="68"/>
      <c r="L167" s="68"/>
      <c r="M167" s="68"/>
      <c r="N167" s="68"/>
      <c r="O167" s="78"/>
    </row>
    <row r="168" spans="2:15" x14ac:dyDescent="0.25">
      <c r="B168" s="68"/>
      <c r="C168" s="68"/>
      <c r="D168" s="68"/>
      <c r="E168" s="68"/>
      <c r="F168" s="68"/>
      <c r="G168" s="68"/>
      <c r="H168" s="68"/>
      <c r="I168" s="68"/>
      <c r="J168" s="68"/>
      <c r="K168" s="68"/>
      <c r="L168" s="68"/>
      <c r="M168" s="68"/>
      <c r="N168" s="68"/>
      <c r="O168" s="78"/>
    </row>
    <row r="169" spans="2:15" x14ac:dyDescent="0.25">
      <c r="B169" s="68"/>
      <c r="C169" s="68"/>
      <c r="D169" s="68"/>
      <c r="E169" s="68"/>
      <c r="F169" s="68"/>
      <c r="G169" s="68"/>
      <c r="H169" s="68"/>
      <c r="I169" s="68"/>
      <c r="J169" s="68"/>
      <c r="K169" s="68"/>
      <c r="L169" s="68"/>
      <c r="M169" s="68"/>
      <c r="N169" s="68"/>
      <c r="O169" s="78"/>
    </row>
    <row r="170" spans="2:15" x14ac:dyDescent="0.25">
      <c r="B170" s="68"/>
      <c r="C170" s="68"/>
      <c r="D170" s="68"/>
      <c r="E170" s="68"/>
      <c r="F170" s="68"/>
      <c r="G170" s="68"/>
      <c r="H170" s="68"/>
      <c r="I170" s="68"/>
      <c r="J170" s="68"/>
      <c r="K170" s="68"/>
      <c r="L170" s="68"/>
      <c r="M170" s="68"/>
      <c r="N170" s="68"/>
      <c r="O170" s="78"/>
    </row>
    <row r="171" spans="2:15" x14ac:dyDescent="0.25">
      <c r="B171" s="68"/>
      <c r="C171" s="68"/>
      <c r="D171" s="68"/>
      <c r="E171" s="68"/>
      <c r="F171" s="68"/>
      <c r="G171" s="68"/>
      <c r="H171" s="68"/>
      <c r="I171" s="68"/>
      <c r="J171" s="68"/>
      <c r="K171" s="68"/>
      <c r="L171" s="68"/>
      <c r="M171" s="68"/>
      <c r="N171" s="68"/>
      <c r="O171" s="78"/>
    </row>
    <row r="172" spans="2:15" x14ac:dyDescent="0.25">
      <c r="B172" s="68"/>
      <c r="C172" s="68"/>
      <c r="D172" s="68"/>
      <c r="E172" s="68"/>
      <c r="F172" s="68"/>
      <c r="G172" s="68"/>
      <c r="H172" s="68"/>
      <c r="I172" s="68"/>
      <c r="J172" s="68"/>
      <c r="K172" s="68"/>
      <c r="L172" s="68"/>
      <c r="M172" s="68"/>
      <c r="N172" s="68"/>
      <c r="O172" s="78"/>
    </row>
    <row r="173" spans="2:15" x14ac:dyDescent="0.25">
      <c r="B173" s="68"/>
      <c r="C173" s="68"/>
      <c r="D173" s="68"/>
      <c r="E173" s="68"/>
      <c r="F173" s="68"/>
      <c r="G173" s="68"/>
      <c r="H173" s="68"/>
      <c r="I173" s="68"/>
      <c r="J173" s="68"/>
      <c r="K173" s="68"/>
      <c r="L173" s="68"/>
      <c r="M173" s="68"/>
      <c r="N173" s="68"/>
      <c r="O173" s="78"/>
    </row>
    <row r="174" spans="2:15" x14ac:dyDescent="0.25">
      <c r="B174" s="68"/>
      <c r="C174" s="68"/>
      <c r="D174" s="68"/>
      <c r="E174" s="68"/>
      <c r="F174" s="68"/>
      <c r="G174" s="68"/>
      <c r="H174" s="68"/>
      <c r="I174" s="68"/>
      <c r="J174" s="68"/>
      <c r="K174" s="68"/>
      <c r="L174" s="68"/>
      <c r="M174" s="68"/>
      <c r="N174" s="68"/>
      <c r="O174" s="78"/>
    </row>
    <row r="175" spans="2:15" x14ac:dyDescent="0.25">
      <c r="B175" s="68"/>
      <c r="C175" s="68"/>
      <c r="D175" s="68"/>
      <c r="E175" s="68"/>
      <c r="F175" s="68"/>
      <c r="G175" s="68"/>
      <c r="H175" s="68"/>
      <c r="I175" s="68"/>
      <c r="J175" s="68"/>
      <c r="K175" s="68"/>
      <c r="L175" s="68"/>
      <c r="M175" s="68"/>
      <c r="N175" s="68"/>
      <c r="O175" s="78"/>
    </row>
    <row r="176" spans="2:15" x14ac:dyDescent="0.25">
      <c r="B176" s="68"/>
      <c r="C176" s="68"/>
      <c r="D176" s="68"/>
      <c r="E176" s="68"/>
      <c r="F176" s="68"/>
      <c r="G176" s="68"/>
      <c r="H176" s="68"/>
      <c r="I176" s="68"/>
      <c r="J176" s="68"/>
      <c r="K176" s="68"/>
      <c r="L176" s="68"/>
      <c r="M176" s="68"/>
      <c r="N176" s="68"/>
      <c r="O176" s="78"/>
    </row>
    <row r="177" spans="2:15" x14ac:dyDescent="0.25">
      <c r="B177" s="68"/>
      <c r="C177" s="68"/>
      <c r="D177" s="68"/>
      <c r="E177" s="68"/>
      <c r="F177" s="68"/>
      <c r="G177" s="68"/>
      <c r="H177" s="68"/>
      <c r="I177" s="68"/>
      <c r="J177" s="68"/>
      <c r="K177" s="68"/>
      <c r="L177" s="68"/>
      <c r="M177" s="68"/>
      <c r="N177" s="68"/>
      <c r="O177" s="78"/>
    </row>
    <row r="178" spans="2:15" x14ac:dyDescent="0.25">
      <c r="B178" s="68"/>
      <c r="C178" s="68"/>
      <c r="D178" s="68"/>
      <c r="E178" s="68"/>
      <c r="F178" s="68"/>
      <c r="G178" s="68"/>
      <c r="H178" s="68"/>
      <c r="I178" s="68"/>
      <c r="J178" s="68"/>
      <c r="K178" s="68"/>
      <c r="L178" s="68"/>
      <c r="M178" s="68"/>
      <c r="N178" s="68"/>
      <c r="O178" s="78"/>
    </row>
    <row r="179" spans="2:15" x14ac:dyDescent="0.25">
      <c r="B179" s="68"/>
      <c r="C179" s="68"/>
      <c r="D179" s="68"/>
      <c r="E179" s="68"/>
      <c r="F179" s="68"/>
      <c r="G179" s="68"/>
      <c r="H179" s="68"/>
      <c r="I179" s="68"/>
      <c r="J179" s="68"/>
      <c r="K179" s="68"/>
      <c r="L179" s="68"/>
      <c r="M179" s="68"/>
      <c r="N179" s="68"/>
      <c r="O179" s="78"/>
    </row>
    <row r="180" spans="2:15" x14ac:dyDescent="0.25">
      <c r="B180" s="68"/>
      <c r="C180" s="68"/>
      <c r="D180" s="68"/>
      <c r="E180" s="68"/>
      <c r="F180" s="68"/>
      <c r="G180" s="68"/>
      <c r="H180" s="68"/>
      <c r="I180" s="68"/>
      <c r="J180" s="68"/>
      <c r="K180" s="68"/>
      <c r="L180" s="68"/>
      <c r="M180" s="68"/>
      <c r="N180" s="68"/>
      <c r="O180" s="78"/>
    </row>
    <row r="181" spans="2:15" x14ac:dyDescent="0.25">
      <c r="B181" s="68"/>
      <c r="C181" s="68"/>
      <c r="D181" s="68"/>
      <c r="E181" s="68"/>
      <c r="F181" s="68"/>
      <c r="G181" s="68"/>
      <c r="H181" s="68"/>
      <c r="I181" s="68"/>
      <c r="J181" s="68"/>
      <c r="K181" s="68"/>
      <c r="L181" s="68"/>
      <c r="M181" s="68"/>
      <c r="N181" s="68"/>
      <c r="O181" s="78"/>
    </row>
    <row r="182" spans="2:15" x14ac:dyDescent="0.25">
      <c r="B182" s="68"/>
      <c r="C182" s="68"/>
      <c r="D182" s="68"/>
      <c r="E182" s="68"/>
      <c r="F182" s="68"/>
      <c r="G182" s="68"/>
      <c r="H182" s="68"/>
      <c r="I182" s="68"/>
      <c r="J182" s="68"/>
      <c r="K182" s="68"/>
      <c r="L182" s="68"/>
      <c r="M182" s="68"/>
      <c r="N182" s="68"/>
      <c r="O182" s="78"/>
    </row>
    <row r="183" spans="2:15" x14ac:dyDescent="0.25">
      <c r="B183" s="68"/>
      <c r="C183" s="68"/>
      <c r="D183" s="68"/>
      <c r="E183" s="68"/>
      <c r="F183" s="68"/>
      <c r="G183" s="68"/>
      <c r="H183" s="68"/>
      <c r="I183" s="68"/>
      <c r="J183" s="68"/>
      <c r="K183" s="68"/>
      <c r="L183" s="68"/>
      <c r="M183" s="68"/>
      <c r="N183" s="68"/>
      <c r="O183" s="78"/>
    </row>
    <row r="184" spans="2:15" x14ac:dyDescent="0.25">
      <c r="B184" s="68"/>
      <c r="C184" s="68"/>
      <c r="D184" s="68"/>
      <c r="E184" s="68"/>
      <c r="F184" s="68"/>
      <c r="G184" s="68"/>
      <c r="H184" s="68"/>
      <c r="I184" s="68"/>
      <c r="J184" s="68"/>
      <c r="K184" s="68"/>
      <c r="L184" s="68"/>
      <c r="M184" s="68"/>
      <c r="N184" s="68"/>
      <c r="O184" s="78"/>
    </row>
    <row r="185" spans="2:15" x14ac:dyDescent="0.25">
      <c r="B185" s="68"/>
      <c r="C185" s="68"/>
      <c r="D185" s="68"/>
      <c r="E185" s="68"/>
      <c r="F185" s="68"/>
      <c r="G185" s="68"/>
      <c r="H185" s="68"/>
      <c r="I185" s="68"/>
      <c r="J185" s="68"/>
      <c r="K185" s="68"/>
      <c r="L185" s="68"/>
      <c r="M185" s="68"/>
      <c r="N185" s="68"/>
      <c r="O185" s="78"/>
    </row>
    <row r="186" spans="2:15" x14ac:dyDescent="0.25">
      <c r="B186" s="68"/>
      <c r="C186" s="68"/>
      <c r="D186" s="68"/>
      <c r="E186" s="68"/>
      <c r="F186" s="68"/>
      <c r="G186" s="68"/>
      <c r="H186" s="68"/>
      <c r="I186" s="68"/>
      <c r="J186" s="68"/>
      <c r="K186" s="68"/>
      <c r="L186" s="68"/>
      <c r="M186" s="68"/>
      <c r="N186" s="68"/>
      <c r="O186" s="78"/>
    </row>
    <row r="187" spans="2:15" x14ac:dyDescent="0.25">
      <c r="B187" s="68"/>
      <c r="C187" s="68"/>
      <c r="D187" s="68"/>
      <c r="E187" s="68"/>
      <c r="F187" s="68"/>
      <c r="G187" s="68"/>
      <c r="H187" s="68"/>
      <c r="I187" s="68"/>
      <c r="J187" s="68"/>
      <c r="K187" s="68"/>
      <c r="L187" s="68"/>
      <c r="M187" s="68"/>
      <c r="N187" s="68"/>
      <c r="O187" s="78"/>
    </row>
    <row r="188" spans="2:15" x14ac:dyDescent="0.25">
      <c r="B188" s="68"/>
      <c r="C188" s="68"/>
      <c r="D188" s="68"/>
      <c r="E188" s="68"/>
      <c r="F188" s="68"/>
      <c r="G188" s="68"/>
      <c r="H188" s="68"/>
      <c r="I188" s="68"/>
      <c r="J188" s="68"/>
      <c r="K188" s="68"/>
      <c r="L188" s="68"/>
      <c r="M188" s="68"/>
      <c r="N188" s="68"/>
      <c r="O188" s="78"/>
    </row>
    <row r="189" spans="2:15" x14ac:dyDescent="0.25">
      <c r="B189" s="68"/>
      <c r="C189" s="68"/>
      <c r="D189" s="68"/>
      <c r="E189" s="68"/>
      <c r="F189" s="68"/>
      <c r="G189" s="68"/>
      <c r="H189" s="68"/>
      <c r="I189" s="68"/>
      <c r="J189" s="68"/>
      <c r="K189" s="68"/>
      <c r="L189" s="68"/>
      <c r="M189" s="68"/>
      <c r="N189" s="68"/>
      <c r="O189" s="78"/>
    </row>
    <row r="190" spans="2:15" x14ac:dyDescent="0.25">
      <c r="B190" s="68"/>
      <c r="C190" s="68"/>
      <c r="D190" s="68"/>
      <c r="E190" s="68"/>
      <c r="F190" s="68"/>
      <c r="G190" s="68"/>
      <c r="H190" s="68"/>
      <c r="I190" s="68"/>
      <c r="J190" s="68"/>
      <c r="K190" s="68"/>
      <c r="L190" s="68"/>
      <c r="M190" s="68"/>
      <c r="N190" s="68"/>
      <c r="O190" s="78"/>
    </row>
    <row r="191" spans="2:15" x14ac:dyDescent="0.25">
      <c r="B191" s="68"/>
      <c r="C191" s="68"/>
      <c r="D191" s="68"/>
      <c r="E191" s="68"/>
      <c r="F191" s="68"/>
      <c r="G191" s="68"/>
      <c r="H191" s="68"/>
      <c r="I191" s="68"/>
      <c r="J191" s="68"/>
      <c r="K191" s="68"/>
      <c r="L191" s="68"/>
      <c r="M191" s="68"/>
      <c r="N191" s="68"/>
      <c r="O191" s="78"/>
    </row>
    <row r="192" spans="2:15" x14ac:dyDescent="0.25">
      <c r="B192" s="68"/>
      <c r="C192" s="68"/>
      <c r="D192" s="68"/>
      <c r="E192" s="68"/>
      <c r="F192" s="68"/>
      <c r="G192" s="68"/>
      <c r="H192" s="68"/>
      <c r="I192" s="68"/>
      <c r="J192" s="68"/>
      <c r="K192" s="68"/>
      <c r="L192" s="68"/>
      <c r="M192" s="68"/>
      <c r="N192" s="68"/>
      <c r="O192" s="78"/>
    </row>
    <row r="193" spans="2:15" x14ac:dyDescent="0.25">
      <c r="B193" s="68"/>
      <c r="C193" s="68"/>
      <c r="D193" s="68"/>
      <c r="E193" s="68"/>
      <c r="F193" s="68"/>
      <c r="G193" s="68"/>
      <c r="H193" s="68"/>
      <c r="I193" s="68"/>
      <c r="J193" s="68"/>
      <c r="K193" s="68"/>
      <c r="L193" s="68"/>
      <c r="M193" s="68"/>
      <c r="N193" s="68"/>
      <c r="O193" s="78"/>
    </row>
    <row r="194" spans="2:15" x14ac:dyDescent="0.25">
      <c r="B194" s="68"/>
      <c r="C194" s="68"/>
      <c r="D194" s="68"/>
      <c r="E194" s="68"/>
      <c r="F194" s="68"/>
      <c r="G194" s="68"/>
      <c r="H194" s="68"/>
      <c r="I194" s="68"/>
      <c r="J194" s="68"/>
      <c r="K194" s="68"/>
      <c r="L194" s="68"/>
      <c r="M194" s="68"/>
      <c r="N194" s="68"/>
      <c r="O194" s="78"/>
    </row>
    <row r="195" spans="2:15" x14ac:dyDescent="0.25">
      <c r="B195" s="68"/>
      <c r="C195" s="68"/>
      <c r="D195" s="68"/>
      <c r="E195" s="68"/>
      <c r="F195" s="68"/>
      <c r="G195" s="68"/>
      <c r="H195" s="68"/>
      <c r="I195" s="68"/>
      <c r="J195" s="68"/>
      <c r="K195" s="68"/>
      <c r="L195" s="68"/>
      <c r="M195" s="68"/>
      <c r="N195" s="68"/>
      <c r="O195" s="78"/>
    </row>
    <row r="196" spans="2:15" x14ac:dyDescent="0.25">
      <c r="B196" s="68"/>
      <c r="C196" s="68"/>
      <c r="D196" s="68"/>
      <c r="E196" s="68"/>
      <c r="F196" s="68"/>
      <c r="G196" s="68"/>
      <c r="H196" s="68"/>
      <c r="I196" s="68"/>
      <c r="J196" s="68"/>
      <c r="K196" s="68"/>
      <c r="L196" s="68"/>
      <c r="M196" s="68"/>
      <c r="N196" s="68"/>
      <c r="O196" s="78"/>
    </row>
    <row r="197" spans="2:15" x14ac:dyDescent="0.25">
      <c r="B197" s="68"/>
      <c r="C197" s="68"/>
      <c r="D197" s="68"/>
      <c r="E197" s="68"/>
      <c r="F197" s="68"/>
      <c r="G197" s="68"/>
      <c r="H197" s="68"/>
      <c r="I197" s="68"/>
      <c r="J197" s="68"/>
      <c r="K197" s="68"/>
      <c r="L197" s="68"/>
      <c r="M197" s="68"/>
      <c r="N197" s="68"/>
      <c r="O197" s="78"/>
    </row>
    <row r="198" spans="2:15" x14ac:dyDescent="0.25">
      <c r="B198" s="68"/>
      <c r="C198" s="68"/>
      <c r="D198" s="68"/>
      <c r="E198" s="68"/>
      <c r="F198" s="68"/>
      <c r="G198" s="68"/>
      <c r="H198" s="68"/>
      <c r="I198" s="68"/>
      <c r="J198" s="68"/>
      <c r="K198" s="68"/>
      <c r="L198" s="68"/>
      <c r="M198" s="68"/>
      <c r="N198" s="68"/>
      <c r="O198" s="78"/>
    </row>
    <row r="199" spans="2:15" x14ac:dyDescent="0.25">
      <c r="B199" s="68"/>
      <c r="C199" s="68"/>
      <c r="D199" s="68"/>
      <c r="E199" s="68"/>
      <c r="F199" s="68"/>
      <c r="G199" s="68"/>
      <c r="H199" s="68"/>
      <c r="I199" s="68"/>
      <c r="J199" s="68"/>
      <c r="K199" s="68"/>
      <c r="L199" s="68"/>
      <c r="M199" s="68"/>
      <c r="N199" s="68"/>
      <c r="O199" s="78"/>
    </row>
    <row r="200" spans="2:15" x14ac:dyDescent="0.25">
      <c r="B200" s="68"/>
      <c r="C200" s="68"/>
      <c r="D200" s="68"/>
      <c r="E200" s="68"/>
      <c r="F200" s="68"/>
      <c r="G200" s="68"/>
      <c r="H200" s="68"/>
      <c r="I200" s="68"/>
      <c r="J200" s="68"/>
      <c r="K200" s="68"/>
      <c r="L200" s="68"/>
      <c r="M200" s="68"/>
      <c r="N200" s="68"/>
      <c r="O200" s="78"/>
    </row>
    <row r="201" spans="2:15" x14ac:dyDescent="0.25">
      <c r="B201" s="68"/>
      <c r="C201" s="68"/>
      <c r="D201" s="68"/>
      <c r="E201" s="68"/>
      <c r="F201" s="68"/>
      <c r="G201" s="68"/>
      <c r="H201" s="68"/>
      <c r="I201" s="68"/>
      <c r="J201" s="68"/>
      <c r="K201" s="68"/>
      <c r="L201" s="68"/>
      <c r="M201" s="68"/>
      <c r="N201" s="68"/>
      <c r="O201" s="78"/>
    </row>
    <row r="202" spans="2:15" x14ac:dyDescent="0.25">
      <c r="B202" s="68"/>
      <c r="C202" s="68"/>
      <c r="D202" s="68"/>
      <c r="E202" s="68"/>
      <c r="F202" s="68"/>
      <c r="G202" s="68"/>
      <c r="H202" s="68"/>
      <c r="I202" s="68"/>
      <c r="J202" s="68"/>
      <c r="K202" s="68"/>
      <c r="L202" s="68"/>
      <c r="M202" s="68"/>
      <c r="N202" s="68"/>
      <c r="O202" s="78"/>
    </row>
    <row r="203" spans="2:15" x14ac:dyDescent="0.25">
      <c r="B203" s="68"/>
      <c r="C203" s="68"/>
      <c r="D203" s="68"/>
      <c r="E203" s="68"/>
      <c r="F203" s="68"/>
      <c r="G203" s="68"/>
      <c r="H203" s="68"/>
      <c r="I203" s="68"/>
      <c r="J203" s="68"/>
      <c r="K203" s="68"/>
      <c r="L203" s="68"/>
      <c r="M203" s="68"/>
      <c r="N203" s="68"/>
      <c r="O203" s="78"/>
    </row>
    <row r="204" spans="2:15" x14ac:dyDescent="0.25">
      <c r="B204" s="68"/>
      <c r="C204" s="68"/>
      <c r="D204" s="68"/>
      <c r="E204" s="68"/>
      <c r="F204" s="68"/>
      <c r="G204" s="68"/>
      <c r="H204" s="68"/>
      <c r="I204" s="68"/>
      <c r="J204" s="68"/>
      <c r="K204" s="68"/>
      <c r="L204" s="68"/>
      <c r="M204" s="68"/>
      <c r="N204" s="68"/>
      <c r="O204" s="78"/>
    </row>
    <row r="205" spans="2:15" x14ac:dyDescent="0.25">
      <c r="B205" s="68"/>
      <c r="C205" s="68"/>
      <c r="D205" s="68"/>
      <c r="E205" s="68"/>
      <c r="F205" s="68"/>
      <c r="G205" s="68"/>
      <c r="H205" s="68"/>
      <c r="I205" s="68"/>
      <c r="J205" s="68"/>
      <c r="K205" s="68"/>
      <c r="L205" s="68"/>
      <c r="M205" s="68"/>
      <c r="N205" s="68"/>
      <c r="O205" s="78"/>
    </row>
    <row r="206" spans="2:15" x14ac:dyDescent="0.25">
      <c r="B206" s="68"/>
      <c r="C206" s="68"/>
      <c r="D206" s="68"/>
      <c r="E206" s="68"/>
      <c r="F206" s="68"/>
      <c r="G206" s="68"/>
      <c r="H206" s="68"/>
      <c r="I206" s="68"/>
      <c r="J206" s="68"/>
      <c r="K206" s="68"/>
      <c r="L206" s="68"/>
      <c r="M206" s="68"/>
      <c r="N206" s="68"/>
      <c r="O206" s="78"/>
    </row>
    <row r="207" spans="2:15" x14ac:dyDescent="0.25">
      <c r="B207" s="68"/>
      <c r="C207" s="68"/>
      <c r="D207" s="68"/>
      <c r="E207" s="68"/>
      <c r="F207" s="68"/>
      <c r="G207" s="68"/>
      <c r="H207" s="68"/>
      <c r="I207" s="68"/>
      <c r="J207" s="68"/>
      <c r="K207" s="68"/>
      <c r="L207" s="68"/>
      <c r="M207" s="68"/>
      <c r="N207" s="68"/>
      <c r="O207" s="78"/>
    </row>
    <row r="208" spans="2:15" x14ac:dyDescent="0.25">
      <c r="B208" s="68"/>
      <c r="C208" s="68"/>
      <c r="D208" s="68"/>
      <c r="E208" s="68"/>
      <c r="F208" s="68"/>
      <c r="G208" s="68"/>
      <c r="H208" s="68"/>
      <c r="I208" s="68"/>
      <c r="J208" s="68"/>
      <c r="K208" s="68"/>
      <c r="L208" s="68"/>
      <c r="M208" s="68"/>
      <c r="N208" s="68"/>
      <c r="O208" s="78"/>
    </row>
    <row r="209" spans="2:15" x14ac:dyDescent="0.25">
      <c r="B209" s="68"/>
      <c r="C209" s="68"/>
      <c r="D209" s="68"/>
      <c r="E209" s="68"/>
      <c r="F209" s="68"/>
      <c r="G209" s="68"/>
      <c r="H209" s="68"/>
      <c r="I209" s="68"/>
      <c r="J209" s="68"/>
      <c r="K209" s="68"/>
      <c r="L209" s="68"/>
      <c r="M209" s="68"/>
      <c r="N209" s="68"/>
      <c r="O209" s="78"/>
    </row>
    <row r="210" spans="2:15" x14ac:dyDescent="0.25">
      <c r="B210" s="68"/>
      <c r="C210" s="68"/>
      <c r="D210" s="68"/>
      <c r="E210" s="68"/>
      <c r="F210" s="68"/>
      <c r="G210" s="68"/>
      <c r="H210" s="68"/>
      <c r="I210" s="68"/>
      <c r="J210" s="68"/>
      <c r="K210" s="68"/>
      <c r="L210" s="68"/>
      <c r="M210" s="68"/>
      <c r="N210" s="68"/>
      <c r="O210" s="78"/>
    </row>
    <row r="211" spans="2:15" x14ac:dyDescent="0.25">
      <c r="B211" s="68"/>
      <c r="C211" s="68"/>
      <c r="D211" s="68"/>
      <c r="E211" s="68"/>
      <c r="F211" s="68"/>
      <c r="G211" s="68"/>
      <c r="H211" s="68"/>
      <c r="I211" s="68"/>
      <c r="J211" s="68"/>
      <c r="K211" s="68"/>
      <c r="L211" s="68"/>
      <c r="M211" s="68"/>
      <c r="N211" s="68"/>
      <c r="O211" s="78"/>
    </row>
    <row r="212" spans="2:15" x14ac:dyDescent="0.25">
      <c r="B212" s="68"/>
      <c r="C212" s="68"/>
      <c r="D212" s="68"/>
      <c r="E212" s="68"/>
      <c r="F212" s="68"/>
      <c r="G212" s="68"/>
      <c r="H212" s="68"/>
      <c r="I212" s="68"/>
      <c r="J212" s="68"/>
      <c r="K212" s="68"/>
      <c r="L212" s="68"/>
      <c r="M212" s="68"/>
      <c r="N212" s="68"/>
      <c r="O212" s="78"/>
    </row>
    <row r="213" spans="2:15" x14ac:dyDescent="0.25">
      <c r="B213" s="68"/>
      <c r="C213" s="68"/>
      <c r="D213" s="68"/>
      <c r="E213" s="68"/>
      <c r="F213" s="68"/>
      <c r="G213" s="68"/>
      <c r="H213" s="68"/>
      <c r="I213" s="68"/>
      <c r="J213" s="68"/>
      <c r="K213" s="68"/>
      <c r="L213" s="68"/>
      <c r="M213" s="68"/>
      <c r="N213" s="68"/>
      <c r="O213" s="78"/>
    </row>
    <row r="214" spans="2:15" x14ac:dyDescent="0.25">
      <c r="B214" s="68"/>
      <c r="C214" s="68"/>
      <c r="D214" s="68"/>
      <c r="E214" s="68"/>
      <c r="F214" s="68"/>
      <c r="G214" s="68"/>
      <c r="H214" s="68"/>
      <c r="I214" s="68"/>
      <c r="J214" s="68"/>
      <c r="K214" s="68"/>
      <c r="L214" s="68"/>
      <c r="M214" s="68"/>
      <c r="N214" s="68"/>
      <c r="O214" s="78"/>
    </row>
    <row r="215" spans="2:15" x14ac:dyDescent="0.25">
      <c r="B215" s="68"/>
      <c r="C215" s="68"/>
      <c r="D215" s="68"/>
      <c r="E215" s="68"/>
      <c r="F215" s="68"/>
      <c r="G215" s="68"/>
      <c r="H215" s="68"/>
      <c r="I215" s="68"/>
      <c r="J215" s="68"/>
      <c r="K215" s="68"/>
      <c r="L215" s="68"/>
      <c r="M215" s="68"/>
      <c r="N215" s="68"/>
      <c r="O215" s="78"/>
    </row>
    <row r="216" spans="2:15" x14ac:dyDescent="0.25">
      <c r="B216" s="68"/>
      <c r="C216" s="68"/>
      <c r="D216" s="68"/>
      <c r="E216" s="68"/>
      <c r="F216" s="68"/>
      <c r="G216" s="68"/>
      <c r="H216" s="68"/>
      <c r="I216" s="68"/>
      <c r="J216" s="68"/>
      <c r="K216" s="68"/>
      <c r="L216" s="68"/>
      <c r="M216" s="68"/>
      <c r="N216" s="68"/>
      <c r="O216" s="78"/>
    </row>
    <row r="217" spans="2:15" x14ac:dyDescent="0.25">
      <c r="B217" s="68"/>
      <c r="C217" s="68"/>
      <c r="D217" s="68"/>
      <c r="E217" s="68"/>
      <c r="F217" s="68"/>
      <c r="G217" s="68"/>
      <c r="H217" s="68"/>
      <c r="I217" s="68"/>
      <c r="J217" s="68"/>
      <c r="K217" s="68"/>
      <c r="L217" s="68"/>
      <c r="M217" s="68"/>
      <c r="N217" s="68"/>
      <c r="O217" s="78"/>
    </row>
    <row r="218" spans="2:15" x14ac:dyDescent="0.25">
      <c r="B218" s="68"/>
      <c r="C218" s="68"/>
      <c r="D218" s="68"/>
      <c r="E218" s="68"/>
      <c r="F218" s="68"/>
      <c r="G218" s="68"/>
      <c r="H218" s="68"/>
      <c r="I218" s="68"/>
      <c r="J218" s="68"/>
      <c r="K218" s="68"/>
      <c r="L218" s="68"/>
      <c r="M218" s="68"/>
      <c r="N218" s="68"/>
      <c r="O218" s="78"/>
    </row>
    <row r="219" spans="2:15" x14ac:dyDescent="0.25">
      <c r="B219" s="68"/>
      <c r="C219" s="68"/>
      <c r="D219" s="68"/>
      <c r="E219" s="68"/>
      <c r="F219" s="68"/>
      <c r="G219" s="68"/>
      <c r="H219" s="68"/>
      <c r="I219" s="68"/>
      <c r="J219" s="68"/>
      <c r="K219" s="68"/>
      <c r="L219" s="68"/>
      <c r="M219" s="68"/>
      <c r="N219" s="68"/>
      <c r="O219" s="78"/>
    </row>
    <row r="220" spans="2:15" x14ac:dyDescent="0.25">
      <c r="B220" s="68"/>
      <c r="C220" s="68"/>
      <c r="D220" s="68"/>
      <c r="E220" s="68"/>
      <c r="F220" s="68"/>
      <c r="G220" s="68"/>
      <c r="H220" s="68"/>
      <c r="I220" s="68"/>
      <c r="J220" s="68"/>
      <c r="K220" s="68"/>
      <c r="L220" s="68"/>
      <c r="M220" s="68"/>
      <c r="N220" s="68"/>
      <c r="O220" s="78"/>
    </row>
    <row r="221" spans="2:15" x14ac:dyDescent="0.25">
      <c r="B221" s="68"/>
      <c r="C221" s="68"/>
      <c r="D221" s="68"/>
      <c r="E221" s="68"/>
      <c r="F221" s="68"/>
      <c r="G221" s="68"/>
      <c r="H221" s="68"/>
      <c r="I221" s="68"/>
      <c r="J221" s="68"/>
      <c r="K221" s="68"/>
      <c r="L221" s="68"/>
      <c r="M221" s="68"/>
      <c r="N221" s="68"/>
      <c r="O221" s="78"/>
    </row>
    <row r="222" spans="2:15" x14ac:dyDescent="0.25">
      <c r="B222" s="68"/>
      <c r="C222" s="68"/>
      <c r="D222" s="68"/>
      <c r="E222" s="68"/>
      <c r="F222" s="68"/>
      <c r="G222" s="68"/>
      <c r="H222" s="68"/>
      <c r="I222" s="68"/>
      <c r="J222" s="68"/>
      <c r="K222" s="68"/>
      <c r="L222" s="68"/>
      <c r="M222" s="68"/>
      <c r="N222" s="68"/>
      <c r="O222" s="78"/>
    </row>
    <row r="223" spans="2:15" x14ac:dyDescent="0.25">
      <c r="B223" s="68"/>
      <c r="C223" s="68"/>
      <c r="D223" s="68"/>
      <c r="E223" s="68"/>
      <c r="F223" s="68"/>
      <c r="G223" s="68"/>
      <c r="H223" s="68"/>
      <c r="I223" s="68"/>
      <c r="J223" s="68"/>
      <c r="K223" s="68"/>
      <c r="L223" s="68"/>
      <c r="M223" s="68"/>
      <c r="N223" s="68"/>
      <c r="O223" s="78"/>
    </row>
    <row r="224" spans="2:15" x14ac:dyDescent="0.25">
      <c r="B224" s="68"/>
      <c r="C224" s="68"/>
      <c r="D224" s="68"/>
      <c r="E224" s="68"/>
      <c r="F224" s="68"/>
      <c r="G224" s="68"/>
      <c r="H224" s="68"/>
      <c r="I224" s="68"/>
      <c r="J224" s="68"/>
      <c r="K224" s="68"/>
      <c r="L224" s="68"/>
      <c r="M224" s="68"/>
      <c r="N224" s="68"/>
      <c r="O224" s="78"/>
    </row>
    <row r="225" spans="2:15" x14ac:dyDescent="0.25">
      <c r="B225" s="68"/>
      <c r="C225" s="68"/>
      <c r="D225" s="68"/>
      <c r="E225" s="68"/>
      <c r="F225" s="68"/>
      <c r="G225" s="68"/>
      <c r="H225" s="68"/>
      <c r="I225" s="68"/>
      <c r="J225" s="68"/>
      <c r="K225" s="68"/>
      <c r="L225" s="68"/>
      <c r="M225" s="68"/>
      <c r="N225" s="68"/>
      <c r="O225" s="78"/>
    </row>
  </sheetData>
  <pageMargins left="0.7" right="0.7" top="0.75" bottom="0.75" header="0.3" footer="0.3"/>
  <pageSetup orientation="portrait" horizontalDpi="1200" verticalDpi="1200"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zoomScale="120" zoomScaleNormal="120" workbookViewId="0">
      <selection activeCell="D8" sqref="D8"/>
    </sheetView>
  </sheetViews>
  <sheetFormatPr defaultRowHeight="15" x14ac:dyDescent="0.25"/>
  <cols>
    <col min="2" max="2" width="69.140625" bestFit="1" customWidth="1"/>
    <col min="3" max="3" width="15.28515625" bestFit="1" customWidth="1"/>
    <col min="4" max="4" width="12.85546875" bestFit="1" customWidth="1"/>
  </cols>
  <sheetData>
    <row r="1" spans="1:9" ht="18.75" x14ac:dyDescent="0.3">
      <c r="H1" s="130" t="s">
        <v>143</v>
      </c>
    </row>
    <row r="2" spans="1:9" x14ac:dyDescent="0.25">
      <c r="A2" s="17" t="s">
        <v>319</v>
      </c>
      <c r="I2" s="129" t="s">
        <v>470</v>
      </c>
    </row>
    <row r="4" spans="1:9" x14ac:dyDescent="0.25">
      <c r="A4" s="17" t="s">
        <v>12</v>
      </c>
      <c r="C4" s="83" t="s">
        <v>202</v>
      </c>
      <c r="D4" s="83"/>
      <c r="E4" s="83"/>
      <c r="I4" s="92" t="s">
        <v>102</v>
      </c>
    </row>
    <row r="5" spans="1:9" x14ac:dyDescent="0.25">
      <c r="A5" s="80"/>
      <c r="B5" t="s">
        <v>97</v>
      </c>
      <c r="C5" s="35">
        <v>-152521990.88438734</v>
      </c>
    </row>
    <row r="6" spans="1:9" x14ac:dyDescent="0.25">
      <c r="A6" s="80"/>
      <c r="B6" t="s">
        <v>98</v>
      </c>
      <c r="C6" s="35">
        <v>-80598941.916647419</v>
      </c>
    </row>
    <row r="7" spans="1:9" x14ac:dyDescent="0.25">
      <c r="A7" s="80"/>
      <c r="B7" t="s">
        <v>349</v>
      </c>
      <c r="C7" s="159">
        <v>165177592</v>
      </c>
    </row>
    <row r="8" spans="1:9" x14ac:dyDescent="0.25">
      <c r="A8" s="80"/>
      <c r="B8" t="s">
        <v>350</v>
      </c>
      <c r="C8" s="159">
        <v>18880400</v>
      </c>
      <c r="D8" s="186">
        <f>'2023 Sum Act Purch&amp;Consign (R)'!O19-SUM(C7:C8)+10</f>
        <v>0</v>
      </c>
    </row>
    <row r="9" spans="1:9" x14ac:dyDescent="0.25">
      <c r="A9" s="80"/>
      <c r="B9" s="79" t="s">
        <v>318</v>
      </c>
      <c r="C9" s="382">
        <v>13600772.97777017</v>
      </c>
      <c r="D9" s="186">
        <f>'2023 Rev Req Comb+rerun (R) '!Q61-SUM(C7:C9)</f>
        <v>0</v>
      </c>
    </row>
    <row r="10" spans="1:9" x14ac:dyDescent="0.25">
      <c r="B10" s="18" t="s">
        <v>99</v>
      </c>
      <c r="C10" s="35">
        <f>C5+C6+C7+C8+C9</f>
        <v>-35462167.823264576</v>
      </c>
      <c r="D10" s="128" t="s">
        <v>203</v>
      </c>
    </row>
    <row r="12" spans="1:9" x14ac:dyDescent="0.25">
      <c r="A12" s="17" t="s">
        <v>96</v>
      </c>
    </row>
    <row r="13" spans="1:9" x14ac:dyDescent="0.25">
      <c r="A13" s="80"/>
      <c r="B13" t="s">
        <v>343</v>
      </c>
      <c r="C13" s="35">
        <v>134390695.48805797</v>
      </c>
    </row>
    <row r="14" spans="1:9" x14ac:dyDescent="0.25">
      <c r="A14" s="80"/>
      <c r="B14" t="s">
        <v>345</v>
      </c>
      <c r="C14" s="35">
        <v>-2351837.1710410146</v>
      </c>
    </row>
    <row r="15" spans="1:9" x14ac:dyDescent="0.25">
      <c r="A15" s="80"/>
      <c r="B15" t="s">
        <v>347</v>
      </c>
      <c r="C15" s="127">
        <v>51202115.838042542</v>
      </c>
    </row>
    <row r="16" spans="1:9" x14ac:dyDescent="0.25">
      <c r="A16" s="80"/>
      <c r="B16" t="s">
        <v>344</v>
      </c>
      <c r="C16" s="155">
        <v>-896037.02716574457</v>
      </c>
    </row>
    <row r="17" spans="1:4" x14ac:dyDescent="0.25">
      <c r="A17" s="80"/>
      <c r="B17" s="76" t="s">
        <v>348</v>
      </c>
      <c r="C17" s="107">
        <v>-184606645.02722001</v>
      </c>
    </row>
    <row r="18" spans="1:4" x14ac:dyDescent="0.25">
      <c r="A18" s="80"/>
      <c r="B18" s="79" t="s">
        <v>346</v>
      </c>
      <c r="C18" s="364">
        <v>0</v>
      </c>
    </row>
    <row r="19" spans="1:4" x14ac:dyDescent="0.25">
      <c r="B19" s="18" t="s">
        <v>54</v>
      </c>
      <c r="C19" s="35">
        <f>SUM(C13:C18)</f>
        <v>-2261707.8993262351</v>
      </c>
      <c r="D19" s="128" t="s">
        <v>204</v>
      </c>
    </row>
    <row r="22" spans="1:4" x14ac:dyDescent="0.25">
      <c r="A22" t="s">
        <v>126</v>
      </c>
      <c r="C22" s="155">
        <f>C10+C19</f>
        <v>-37723875.722590812</v>
      </c>
      <c r="D22" s="365">
        <f>'2023 Price&amp;Volume Change (R)'!L17-C22</f>
        <v>0</v>
      </c>
    </row>
    <row r="23" spans="1:4" x14ac:dyDescent="0.25">
      <c r="C23" s="444"/>
    </row>
    <row r="24" spans="1:4" x14ac:dyDescent="0.25">
      <c r="C24" s="35"/>
    </row>
  </sheetData>
  <pageMargins left="0.7" right="0.7" top="0.75" bottom="0.75" header="0.3" footer="0.3"/>
  <pageSetup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workbookViewId="0">
      <selection activeCell="C7" sqref="C7"/>
    </sheetView>
  </sheetViews>
  <sheetFormatPr defaultRowHeight="15" x14ac:dyDescent="0.25"/>
  <cols>
    <col min="2" max="2" width="69.140625" bestFit="1" customWidth="1"/>
    <col min="3" max="3" width="15.28515625" bestFit="1" customWidth="1"/>
    <col min="4" max="4" width="12.5703125" bestFit="1" customWidth="1"/>
    <col min="7" max="7" width="11.42578125" bestFit="1" customWidth="1"/>
  </cols>
  <sheetData>
    <row r="2" spans="1:7" x14ac:dyDescent="0.25">
      <c r="A2" s="17" t="s">
        <v>320</v>
      </c>
    </row>
    <row r="4" spans="1:7" x14ac:dyDescent="0.25">
      <c r="A4" s="17" t="s">
        <v>12</v>
      </c>
    </row>
    <row r="5" spans="1:7" x14ac:dyDescent="0.25">
      <c r="A5" s="80"/>
      <c r="C5" s="35"/>
    </row>
    <row r="6" spans="1:7" x14ac:dyDescent="0.25">
      <c r="A6" s="80"/>
      <c r="B6" t="s">
        <v>144</v>
      </c>
      <c r="C6" s="155">
        <v>-213635119.33000761</v>
      </c>
    </row>
    <row r="7" spans="1:7" x14ac:dyDescent="0.25">
      <c r="A7" s="80"/>
      <c r="B7" t="s">
        <v>124</v>
      </c>
      <c r="C7" s="380">
        <v>66197880</v>
      </c>
      <c r="G7" s="466"/>
    </row>
    <row r="8" spans="1:7" x14ac:dyDescent="0.25">
      <c r="A8" s="80"/>
      <c r="B8" s="79" t="s">
        <v>125</v>
      </c>
      <c r="C8" s="381">
        <v>93637128.436846882</v>
      </c>
      <c r="D8" s="186">
        <f>'2024 Rev Req + rerun (R)'!O61-SUM(C7:C8)</f>
        <v>0</v>
      </c>
    </row>
    <row r="9" spans="1:7" x14ac:dyDescent="0.25">
      <c r="B9" s="18" t="s">
        <v>99</v>
      </c>
      <c r="C9" s="35">
        <f>C5+C6+C7+C8</f>
        <v>-53800110.893160731</v>
      </c>
      <c r="D9" s="128" t="s">
        <v>203</v>
      </c>
    </row>
    <row r="11" spans="1:7" x14ac:dyDescent="0.25">
      <c r="A11" s="17" t="s">
        <v>96</v>
      </c>
    </row>
    <row r="12" spans="1:7" x14ac:dyDescent="0.25">
      <c r="A12" s="80"/>
      <c r="C12" s="35"/>
    </row>
    <row r="13" spans="1:7" x14ac:dyDescent="0.25">
      <c r="A13" s="80"/>
      <c r="B13" t="s">
        <v>370</v>
      </c>
      <c r="C13" s="127">
        <v>168000771.04999998</v>
      </c>
    </row>
    <row r="14" spans="1:7" x14ac:dyDescent="0.25">
      <c r="A14" s="80"/>
      <c r="B14" t="s">
        <v>371</v>
      </c>
      <c r="C14" s="155">
        <v>-2940013.4933750005</v>
      </c>
    </row>
    <row r="15" spans="1:7" x14ac:dyDescent="0.25">
      <c r="A15" s="80"/>
      <c r="B15" s="120" t="s">
        <v>372</v>
      </c>
      <c r="C15" s="167">
        <v>-67930789.800000012</v>
      </c>
    </row>
    <row r="16" spans="1:7" x14ac:dyDescent="0.25">
      <c r="A16" s="80"/>
      <c r="B16" s="120" t="s">
        <v>373</v>
      </c>
      <c r="C16" s="167">
        <v>-47930942.609999999</v>
      </c>
      <c r="D16" s="186">
        <f>'2024 Rev Req + rerun (R)'!O68-SUM(C15:C16)</f>
        <v>0</v>
      </c>
    </row>
    <row r="17" spans="1:4" x14ac:dyDescent="0.25">
      <c r="A17" s="80"/>
      <c r="B17" s="349" t="s">
        <v>346</v>
      </c>
      <c r="C17" s="381">
        <v>0</v>
      </c>
    </row>
    <row r="18" spans="1:4" x14ac:dyDescent="0.25">
      <c r="B18" s="18" t="s">
        <v>54</v>
      </c>
      <c r="C18" s="35">
        <f>SUM(C13:C17)</f>
        <v>49199025.146624967</v>
      </c>
      <c r="D18" s="128" t="s">
        <v>204</v>
      </c>
    </row>
    <row r="21" spans="1:4" x14ac:dyDescent="0.25">
      <c r="A21" t="s">
        <v>126</v>
      </c>
      <c r="C21" s="155">
        <f>C9+C18</f>
        <v>-4601085.7465357631</v>
      </c>
      <c r="D21" s="128" t="s">
        <v>203</v>
      </c>
    </row>
    <row r="22" spans="1:4" x14ac:dyDescent="0.25">
      <c r="C22" s="444"/>
    </row>
    <row r="23" spans="1:4" x14ac:dyDescent="0.25">
      <c r="C23" s="35"/>
    </row>
    <row r="24" spans="1:4" x14ac:dyDescent="0.25">
      <c r="C24" s="188"/>
    </row>
  </sheetData>
  <pageMargins left="0.7" right="0.7" top="0.75" bottom="0.75" header="0.3" footer="0.3"/>
  <pageSetup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115" zoomScaleNormal="115" workbookViewId="0">
      <selection activeCell="C3" sqref="C3"/>
    </sheetView>
  </sheetViews>
  <sheetFormatPr defaultRowHeight="15" x14ac:dyDescent="0.25"/>
  <cols>
    <col min="1" max="1" width="28.140625" customWidth="1"/>
    <col min="2" max="2" width="50.5703125" bestFit="1" customWidth="1"/>
    <col min="3" max="3" width="19.140625" customWidth="1"/>
    <col min="4" max="4" width="15.85546875" customWidth="1"/>
  </cols>
  <sheetData>
    <row r="1" spans="1:6" x14ac:dyDescent="0.25">
      <c r="A1" s="17" t="s">
        <v>101</v>
      </c>
    </row>
    <row r="2" spans="1:6" x14ac:dyDescent="0.25">
      <c r="A2" s="80"/>
      <c r="B2" t="s">
        <v>441</v>
      </c>
      <c r="C2" s="38">
        <f>'Nov 23 Rev Req'!E10</f>
        <v>152521990.88438737</v>
      </c>
      <c r="D2" s="82" t="s">
        <v>145</v>
      </c>
    </row>
    <row r="3" spans="1:6" x14ac:dyDescent="0.25">
      <c r="A3" s="80"/>
      <c r="B3" t="s">
        <v>442</v>
      </c>
      <c r="C3" s="380">
        <f>'2023 Rev Req Comb+rerun (R) '!P24</f>
        <v>80598941.916647419</v>
      </c>
      <c r="D3" s="82" t="s">
        <v>146</v>
      </c>
    </row>
    <row r="4" spans="1:6" x14ac:dyDescent="0.25">
      <c r="A4" s="80"/>
      <c r="B4" t="s">
        <v>443</v>
      </c>
      <c r="C4" s="380">
        <f>'2024 Rev Req'!E10</f>
        <v>213635119.33000761</v>
      </c>
      <c r="D4" s="82" t="s">
        <v>147</v>
      </c>
    </row>
    <row r="5" spans="1:6" x14ac:dyDescent="0.25">
      <c r="A5" s="80"/>
      <c r="B5" t="s">
        <v>492</v>
      </c>
      <c r="C5" s="167">
        <f>-'Actual Collection'!E38-PLNG!B16</f>
        <v>-372767719.5519101</v>
      </c>
      <c r="D5" s="82" t="s">
        <v>148</v>
      </c>
    </row>
    <row r="6" spans="1:6" x14ac:dyDescent="0.25">
      <c r="A6" s="80"/>
      <c r="B6" s="349" t="s">
        <v>444</v>
      </c>
      <c r="C6" s="544">
        <f>-'Fcst CCA Rev for Interest'!P34</f>
        <v>-82555650.637695298</v>
      </c>
      <c r="D6" s="82" t="s">
        <v>315</v>
      </c>
    </row>
    <row r="7" spans="1:6" x14ac:dyDescent="0.25">
      <c r="A7" s="80"/>
      <c r="B7" s="18" t="s">
        <v>54</v>
      </c>
      <c r="C7" s="35">
        <f>SUM(C2:C6)</f>
        <v>-8567318.0585629791</v>
      </c>
      <c r="D7" s="128" t="s">
        <v>203</v>
      </c>
    </row>
    <row r="8" spans="1:6" x14ac:dyDescent="0.25">
      <c r="C8" s="36"/>
    </row>
    <row r="11" spans="1:6" x14ac:dyDescent="0.25">
      <c r="B11" t="s">
        <v>493</v>
      </c>
      <c r="C11" s="38">
        <f>'Credit True Up_LI&amp;RNG'!$C$2*'Prior Debt%, Conv Fctr'!K18</f>
        <v>-8233394.0304865632</v>
      </c>
      <c r="D11" s="82" t="s">
        <v>145</v>
      </c>
      <c r="F11" t="s">
        <v>501</v>
      </c>
    </row>
    <row r="12" spans="1:6" x14ac:dyDescent="0.25">
      <c r="B12" t="s">
        <v>494</v>
      </c>
      <c r="C12" s="38">
        <f>'Credit True Up_LI&amp;RNG'!$C$3*'Prior Debt%, Conv Fctr'!K18</f>
        <v>-1127953.3804514853</v>
      </c>
      <c r="D12" s="82" t="s">
        <v>146</v>
      </c>
      <c r="F12" t="s">
        <v>501</v>
      </c>
    </row>
    <row r="13" spans="1:6" x14ac:dyDescent="0.25">
      <c r="B13" t="s">
        <v>495</v>
      </c>
      <c r="C13" s="35">
        <f>'Credit True Up_LI&amp;RNG'!$C$4*'Prior Debt%, Conv Fctr'!K18</f>
        <v>-12614327.348731529</v>
      </c>
      <c r="D13" s="82" t="s">
        <v>147</v>
      </c>
      <c r="F13" t="s">
        <v>501</v>
      </c>
    </row>
    <row r="14" spans="1:6" x14ac:dyDescent="0.25">
      <c r="B14" t="s">
        <v>496</v>
      </c>
      <c r="C14" s="167">
        <f>'Credit True Up_LI&amp;RNG'!$C$5*'Prior Debt%, Conv Fctr'!K18</f>
        <v>14139388.86538432</v>
      </c>
      <c r="D14" s="82" t="s">
        <v>148</v>
      </c>
      <c r="F14" t="s">
        <v>501</v>
      </c>
    </row>
    <row r="15" spans="1:6" x14ac:dyDescent="0.25">
      <c r="B15" s="349" t="s">
        <v>497</v>
      </c>
      <c r="C15" s="544">
        <f>'Credit True Up_LI&amp;RNG'!$C$6*'Prior Debt%, Conv Fctr'!K18</f>
        <v>5892906.4784160154</v>
      </c>
      <c r="D15" s="82" t="s">
        <v>315</v>
      </c>
      <c r="F15" t="s">
        <v>501</v>
      </c>
    </row>
    <row r="16" spans="1:6" x14ac:dyDescent="0.25">
      <c r="B16" s="18" t="s">
        <v>54</v>
      </c>
      <c r="C16" s="35">
        <f>SUM(C11:C15)</f>
        <v>-1943379.4158692444</v>
      </c>
      <c r="D16" s="128" t="s">
        <v>203</v>
      </c>
    </row>
    <row r="19" spans="2:4" x14ac:dyDescent="0.25">
      <c r="B19" t="s">
        <v>498</v>
      </c>
    </row>
    <row r="20" spans="2:4" x14ac:dyDescent="0.25">
      <c r="C20" s="35">
        <f>C7+C16</f>
        <v>-10510697.474432223</v>
      </c>
      <c r="D20" s="128" t="s">
        <v>203</v>
      </c>
    </row>
  </sheetData>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Normal="100" workbookViewId="0">
      <selection activeCell="L1" sqref="L1"/>
    </sheetView>
  </sheetViews>
  <sheetFormatPr defaultRowHeight="15" x14ac:dyDescent="0.25"/>
  <cols>
    <col min="1" max="1" width="22.85546875" customWidth="1"/>
    <col min="2" max="2" width="11.7109375" customWidth="1"/>
    <col min="3" max="3" width="9.42578125" customWidth="1"/>
    <col min="4" max="4" width="16" bestFit="1" customWidth="1"/>
    <col min="5" max="5" width="4.85546875" customWidth="1"/>
    <col min="6" max="6" width="11.28515625" bestFit="1" customWidth="1"/>
    <col min="8" max="8" width="13.7109375" bestFit="1" customWidth="1"/>
    <col min="9" max="9" width="5" customWidth="1"/>
    <col min="10" max="10" width="10.140625" bestFit="1" customWidth="1"/>
    <col min="12" max="12" width="13.28515625" bestFit="1" customWidth="1"/>
    <col min="13" max="13" width="9.140625" customWidth="1"/>
    <col min="16" max="16" width="11.85546875" bestFit="1" customWidth="1"/>
  </cols>
  <sheetData>
    <row r="1" spans="1:14" ht="18.75" x14ac:dyDescent="0.3">
      <c r="A1" s="171" t="s">
        <v>205</v>
      </c>
      <c r="B1" s="17" t="s">
        <v>13</v>
      </c>
      <c r="I1" s="17" t="s">
        <v>603</v>
      </c>
    </row>
    <row r="2" spans="1:14" ht="15.75" x14ac:dyDescent="0.25">
      <c r="B2" s="172" t="s">
        <v>206</v>
      </c>
      <c r="C2" s="172"/>
      <c r="D2" s="172"/>
      <c r="F2" s="172" t="s">
        <v>303</v>
      </c>
      <c r="G2" s="172"/>
      <c r="H2" s="172"/>
      <c r="J2" s="172" t="s">
        <v>17</v>
      </c>
      <c r="K2" s="172"/>
      <c r="L2" s="172"/>
    </row>
    <row r="3" spans="1:14" x14ac:dyDescent="0.25">
      <c r="B3" t="s">
        <v>207</v>
      </c>
      <c r="C3" t="s">
        <v>208</v>
      </c>
      <c r="D3" t="s">
        <v>209</v>
      </c>
      <c r="F3" t="s">
        <v>207</v>
      </c>
      <c r="G3" t="s">
        <v>208</v>
      </c>
      <c r="H3" t="s">
        <v>209</v>
      </c>
      <c r="J3" t="s">
        <v>207</v>
      </c>
      <c r="K3" t="s">
        <v>208</v>
      </c>
      <c r="L3" t="s">
        <v>209</v>
      </c>
    </row>
    <row r="4" spans="1:14" ht="15.75" thickBot="1" x14ac:dyDescent="0.3">
      <c r="A4" s="173" t="s">
        <v>61</v>
      </c>
      <c r="C4" s="73"/>
      <c r="D4" s="73"/>
      <c r="E4" s="73"/>
      <c r="G4" s="73"/>
      <c r="H4" s="73"/>
      <c r="I4" s="73"/>
      <c r="K4" s="73"/>
      <c r="L4" s="73"/>
      <c r="M4" s="73"/>
      <c r="N4" s="73"/>
    </row>
    <row r="5" spans="1:14" ht="15.75" thickTop="1" x14ac:dyDescent="0.25">
      <c r="A5" t="s">
        <v>210</v>
      </c>
      <c r="B5" s="690"/>
      <c r="C5" s="691"/>
      <c r="D5" s="175">
        <v>175361682.82761449</v>
      </c>
      <c r="E5" s="73"/>
      <c r="F5" s="690"/>
      <c r="G5" s="691"/>
      <c r="H5" s="175">
        <v>164240142</v>
      </c>
      <c r="I5" s="73"/>
      <c r="J5" s="690">
        <v>6051.1000000000931</v>
      </c>
      <c r="K5" s="691">
        <v>-3.8878756811356396</v>
      </c>
      <c r="L5" s="175">
        <v>-11121540.827614486</v>
      </c>
      <c r="M5" s="73"/>
      <c r="N5" s="73"/>
    </row>
    <row r="6" spans="1:14" x14ac:dyDescent="0.25">
      <c r="A6" t="s">
        <v>211</v>
      </c>
      <c r="B6" s="692"/>
      <c r="C6" s="693"/>
      <c r="D6" s="175">
        <v>0</v>
      </c>
      <c r="E6" s="73"/>
      <c r="F6" s="692"/>
      <c r="G6" s="693"/>
      <c r="H6" s="175">
        <v>19817850</v>
      </c>
      <c r="I6" s="73"/>
      <c r="J6" s="692">
        <v>550000</v>
      </c>
      <c r="K6" s="693">
        <v>-28.704339548061505</v>
      </c>
      <c r="L6" s="175">
        <v>19817850</v>
      </c>
      <c r="M6" s="73"/>
      <c r="N6" s="73"/>
    </row>
    <row r="7" spans="1:14" x14ac:dyDescent="0.25">
      <c r="A7" t="s">
        <v>212</v>
      </c>
      <c r="B7" s="692"/>
      <c r="C7" s="693"/>
      <c r="D7" s="175">
        <v>57759249.973420277</v>
      </c>
      <c r="E7" s="73"/>
      <c r="F7" s="692"/>
      <c r="G7" s="693"/>
      <c r="H7" s="175">
        <v>13600772.977770247</v>
      </c>
      <c r="I7" s="73"/>
      <c r="J7" s="692">
        <v>-675090.71281569882</v>
      </c>
      <c r="K7" s="693">
        <v>-2.0967940935159035</v>
      </c>
      <c r="L7" s="175">
        <v>-44158476.995650031</v>
      </c>
      <c r="M7" s="73"/>
      <c r="N7" s="73"/>
    </row>
    <row r="8" spans="1:14" ht="15.75" thickBot="1" x14ac:dyDescent="0.3">
      <c r="A8" t="s">
        <v>213</v>
      </c>
      <c r="B8" s="694"/>
      <c r="C8" s="695"/>
      <c r="D8" s="177">
        <v>233120932.80103475</v>
      </c>
      <c r="E8" s="73"/>
      <c r="F8" s="694"/>
      <c r="G8" s="695"/>
      <c r="H8" s="177">
        <v>197658764.97777024</v>
      </c>
      <c r="I8" s="73"/>
      <c r="J8" s="694">
        <v>-119039.61281569873</v>
      </c>
      <c r="K8" s="695">
        <v>-7.5892172957887851</v>
      </c>
      <c r="L8" s="177">
        <v>-35462167.823264517</v>
      </c>
      <c r="M8" s="178" t="s">
        <v>214</v>
      </c>
      <c r="N8" s="73"/>
    </row>
    <row r="9" spans="1:14" ht="15.75" thickTop="1" x14ac:dyDescent="0.25">
      <c r="B9" s="73"/>
      <c r="C9" s="205" t="s">
        <v>232</v>
      </c>
      <c r="D9" s="206">
        <v>0</v>
      </c>
      <c r="E9" s="73"/>
      <c r="F9" s="73"/>
      <c r="G9" s="205"/>
      <c r="H9" s="175"/>
      <c r="I9" s="73"/>
      <c r="J9" s="73"/>
      <c r="K9" s="205"/>
      <c r="L9" s="175"/>
      <c r="M9" s="73"/>
      <c r="N9" s="73"/>
    </row>
    <row r="10" spans="1:14" ht="15.75" thickBot="1" x14ac:dyDescent="0.3">
      <c r="A10" s="173" t="s">
        <v>215</v>
      </c>
      <c r="D10" s="35"/>
      <c r="E10" s="73"/>
      <c r="H10" s="35"/>
      <c r="I10" s="73"/>
      <c r="L10" s="35"/>
      <c r="M10" s="73"/>
      <c r="N10" s="73"/>
    </row>
    <row r="11" spans="1:14" ht="16.5" thickTop="1" thickBot="1" x14ac:dyDescent="0.3">
      <c r="A11" t="s">
        <v>210</v>
      </c>
      <c r="B11" s="688"/>
      <c r="C11" s="689"/>
      <c r="D11" s="175">
        <v>185592811.32610053</v>
      </c>
      <c r="E11" s="73"/>
      <c r="F11" s="688"/>
      <c r="G11" s="689"/>
      <c r="H11" s="175">
        <v>184606645.02722004</v>
      </c>
      <c r="I11" s="73"/>
      <c r="J11" s="688">
        <v>160520.19682038855</v>
      </c>
      <c r="K11" s="689">
        <v>-2.3214768111278872</v>
      </c>
      <c r="L11" s="73">
        <v>-986166.29888048768</v>
      </c>
      <c r="M11" s="178" t="s">
        <v>216</v>
      </c>
      <c r="N11" s="73"/>
    </row>
    <row r="12" spans="1:14" ht="15.75" thickTop="1" x14ac:dyDescent="0.25">
      <c r="A12" t="s">
        <v>217</v>
      </c>
      <c r="B12" s="73"/>
      <c r="C12" s="73"/>
      <c r="D12" s="204">
        <f>-'2023 Rev Req Comb+rerun (R) '!Q30</f>
        <v>-3247874.1982067591</v>
      </c>
      <c r="E12" s="73"/>
      <c r="F12" s="73"/>
      <c r="G12" s="73"/>
      <c r="H12" s="175">
        <v>0</v>
      </c>
      <c r="I12" s="73"/>
      <c r="J12" s="73"/>
      <c r="K12" s="73"/>
      <c r="L12" s="175">
        <v>3247874.1982067591</v>
      </c>
      <c r="M12" s="73"/>
      <c r="N12" s="73"/>
    </row>
    <row r="13" spans="1:14" x14ac:dyDescent="0.25">
      <c r="A13" t="s">
        <v>218</v>
      </c>
      <c r="B13" s="73"/>
      <c r="C13" s="73"/>
      <c r="D13" s="177">
        <f>D11+D12</f>
        <v>182344937.12789378</v>
      </c>
      <c r="E13" s="73"/>
      <c r="F13" s="73"/>
      <c r="G13" s="73"/>
      <c r="H13" s="177">
        <f>+H11-H12</f>
        <v>184606645.02722004</v>
      </c>
      <c r="I13" s="73"/>
      <c r="J13" s="73"/>
      <c r="K13" s="73"/>
      <c r="L13" s="177">
        <v>2261707.8993262649</v>
      </c>
      <c r="M13" s="73"/>
      <c r="N13" s="73"/>
    </row>
    <row r="14" spans="1:14" x14ac:dyDescent="0.25">
      <c r="B14" s="73"/>
      <c r="C14" s="205" t="s">
        <v>232</v>
      </c>
      <c r="D14" s="206">
        <f>'2023 Rev Req Comb+rerun (R) '!Q31+D13</f>
        <v>0</v>
      </c>
      <c r="E14" s="73"/>
      <c r="F14" s="73"/>
      <c r="G14" s="73"/>
      <c r="H14" s="179"/>
      <c r="I14" s="73"/>
      <c r="J14" s="73"/>
      <c r="K14" s="73"/>
      <c r="L14" s="179"/>
      <c r="M14" s="73"/>
      <c r="N14" s="73"/>
    </row>
    <row r="15" spans="1:14" x14ac:dyDescent="0.25">
      <c r="B15" s="73"/>
      <c r="C15" s="205"/>
      <c r="D15" s="206"/>
      <c r="E15" s="73"/>
      <c r="F15" s="73"/>
      <c r="G15" s="73"/>
      <c r="H15" s="179"/>
      <c r="I15" s="73"/>
      <c r="J15" s="73"/>
      <c r="K15" s="73"/>
      <c r="L15" s="179"/>
      <c r="M15" s="73"/>
      <c r="N15" s="73"/>
    </row>
    <row r="16" spans="1:14" x14ac:dyDescent="0.25">
      <c r="A16" s="180" t="s">
        <v>219</v>
      </c>
      <c r="B16" s="73"/>
      <c r="C16" s="73"/>
      <c r="D16" s="181" t="s">
        <v>220</v>
      </c>
      <c r="E16" s="73"/>
      <c r="F16" s="73"/>
      <c r="G16" s="73"/>
      <c r="H16" s="181" t="s">
        <v>220</v>
      </c>
      <c r="I16" s="73"/>
      <c r="J16" s="73"/>
      <c r="K16" s="73"/>
      <c r="L16" s="181" t="s">
        <v>220</v>
      </c>
      <c r="M16" s="73"/>
      <c r="N16" s="73"/>
    </row>
    <row r="17" spans="1:16" x14ac:dyDescent="0.25">
      <c r="A17" s="173" t="s">
        <v>221</v>
      </c>
      <c r="B17" s="73"/>
      <c r="C17" s="73"/>
      <c r="D17" s="177">
        <f>+D8-D13</f>
        <v>50775995.673140973</v>
      </c>
      <c r="E17" s="73"/>
      <c r="F17" s="73"/>
      <c r="G17" s="73"/>
      <c r="H17" s="177">
        <f>+H8-H13</f>
        <v>13052119.950550199</v>
      </c>
      <c r="I17" s="73"/>
      <c r="J17" s="73"/>
      <c r="K17" s="73"/>
      <c r="L17" s="177">
        <v>-37723875.722590782</v>
      </c>
      <c r="M17" s="73"/>
      <c r="N17" s="73"/>
      <c r="P17" s="35"/>
    </row>
    <row r="18" spans="1:16" x14ac:dyDescent="0.25">
      <c r="A18" t="s">
        <v>222</v>
      </c>
      <c r="B18" s="73"/>
      <c r="C18" s="73"/>
      <c r="D18" s="116">
        <v>0.95344399999999996</v>
      </c>
      <c r="E18" s="178"/>
      <c r="F18" s="178"/>
      <c r="G18" s="178"/>
      <c r="H18" s="116">
        <v>0.95344399999999996</v>
      </c>
      <c r="I18" s="178"/>
      <c r="J18" s="178"/>
      <c r="K18" s="178"/>
      <c r="L18" s="116">
        <v>0.95344399999999996</v>
      </c>
      <c r="M18" s="73"/>
      <c r="N18" s="73"/>
    </row>
    <row r="19" spans="1:16" ht="15.75" thickBot="1" x14ac:dyDescent="0.3">
      <c r="A19" t="s">
        <v>223</v>
      </c>
      <c r="B19" s="73"/>
      <c r="C19" s="73"/>
      <c r="D19" s="183">
        <f>+D17/D18</f>
        <v>53255351.833081938</v>
      </c>
      <c r="F19" s="73"/>
      <c r="G19" s="73"/>
      <c r="H19" s="183">
        <f>+H17/H18</f>
        <v>13689445.788688375</v>
      </c>
      <c r="I19" s="73"/>
      <c r="J19" s="73"/>
      <c r="K19" s="73"/>
      <c r="L19" s="184">
        <v>-39565906.044393569</v>
      </c>
      <c r="M19" s="128" t="s">
        <v>351</v>
      </c>
      <c r="N19" s="73"/>
    </row>
    <row r="20" spans="1:16" ht="15.75" thickTop="1" x14ac:dyDescent="0.25">
      <c r="B20" s="73"/>
      <c r="C20" s="185" t="s">
        <v>224</v>
      </c>
      <c r="D20" s="186">
        <f>'2023 Rev Req Comb+rerun (R) '!Q37-D19</f>
        <v>0</v>
      </c>
      <c r="E20" s="73"/>
      <c r="F20" s="73"/>
      <c r="G20" s="185" t="s">
        <v>224</v>
      </c>
      <c r="H20" s="186">
        <f>'2023 Rev Req Comb+rerun (R) '!Q74-H19</f>
        <v>0</v>
      </c>
      <c r="I20" s="73"/>
      <c r="J20" s="73"/>
      <c r="K20" s="185" t="s">
        <v>224</v>
      </c>
      <c r="L20" s="186">
        <v>0</v>
      </c>
      <c r="M20" s="73"/>
      <c r="N20" s="73"/>
    </row>
    <row r="21" spans="1:16" x14ac:dyDescent="0.25">
      <c r="B21" s="73"/>
      <c r="C21" s="73"/>
      <c r="D21" s="73"/>
      <c r="E21" s="73"/>
      <c r="F21" s="73"/>
      <c r="G21" s="73"/>
      <c r="H21" s="73"/>
      <c r="I21" s="73"/>
      <c r="J21" s="73"/>
      <c r="K21" s="73"/>
      <c r="L21" s="73"/>
      <c r="M21" s="73"/>
      <c r="N21" s="73"/>
    </row>
    <row r="22" spans="1:16" x14ac:dyDescent="0.25">
      <c r="A22" t="s">
        <v>225</v>
      </c>
      <c r="B22" s="73"/>
      <c r="C22" s="73"/>
      <c r="D22" s="73"/>
      <c r="E22" s="73"/>
      <c r="F22" s="73"/>
      <c r="G22" s="73"/>
      <c r="H22" s="73"/>
      <c r="I22" s="73"/>
      <c r="J22" s="73"/>
      <c r="K22" s="73"/>
      <c r="L22" s="73"/>
      <c r="M22" s="73"/>
      <c r="N22" s="73"/>
    </row>
    <row r="23" spans="1:16" x14ac:dyDescent="0.25">
      <c r="C23" s="187" t="s">
        <v>226</v>
      </c>
      <c r="D23" s="73">
        <v>-7227957.1415148089</v>
      </c>
      <c r="E23" s="73"/>
      <c r="F23" s="73"/>
      <c r="G23" s="73"/>
      <c r="I23" s="73"/>
      <c r="J23" s="73"/>
      <c r="K23" s="73"/>
      <c r="L23" s="73"/>
      <c r="M23" s="73"/>
      <c r="N23" s="73"/>
    </row>
    <row r="24" spans="1:16" x14ac:dyDescent="0.25">
      <c r="C24" s="187" t="s">
        <v>227</v>
      </c>
      <c r="D24" s="73">
        <v>-28234210.681749713</v>
      </c>
      <c r="E24" s="73"/>
      <c r="F24" s="73"/>
      <c r="G24" s="73"/>
      <c r="I24" s="73"/>
      <c r="J24" s="73"/>
      <c r="K24" s="73"/>
      <c r="L24" s="73"/>
      <c r="M24" s="73"/>
      <c r="N24" s="73"/>
    </row>
    <row r="25" spans="1:16" x14ac:dyDescent="0.25">
      <c r="C25" s="73"/>
      <c r="D25" s="177">
        <v>-35462167.823264524</v>
      </c>
      <c r="E25" s="73"/>
      <c r="F25" s="73"/>
      <c r="G25" s="73"/>
      <c r="I25" s="73"/>
      <c r="J25" s="73"/>
      <c r="K25" s="73"/>
      <c r="L25" s="73"/>
      <c r="M25" s="73"/>
      <c r="N25" s="73"/>
    </row>
    <row r="26" spans="1:16" x14ac:dyDescent="0.25">
      <c r="B26" s="73"/>
      <c r="C26" s="185" t="s">
        <v>224</v>
      </c>
      <c r="D26" s="186">
        <f>+L8-D25</f>
        <v>0</v>
      </c>
      <c r="E26" s="73"/>
      <c r="F26" s="73"/>
      <c r="G26" s="73"/>
      <c r="H26" s="73"/>
      <c r="I26" s="73"/>
      <c r="J26" s="73"/>
      <c r="K26" s="73"/>
      <c r="L26" s="73"/>
      <c r="M26" s="73"/>
      <c r="N26" s="73"/>
    </row>
    <row r="27" spans="1:16" x14ac:dyDescent="0.25">
      <c r="A27" t="s">
        <v>228</v>
      </c>
      <c r="B27" s="73"/>
      <c r="C27" s="73"/>
      <c r="D27" s="73"/>
      <c r="E27" s="73"/>
      <c r="F27" s="73"/>
      <c r="G27" s="73"/>
      <c r="H27" s="73"/>
      <c r="I27" s="73"/>
      <c r="J27" s="73"/>
      <c r="K27" s="73"/>
      <c r="L27" s="73"/>
      <c r="M27" s="73"/>
      <c r="N27" s="73"/>
    </row>
    <row r="28" spans="1:16" x14ac:dyDescent="0.25">
      <c r="B28" s="73"/>
      <c r="C28" s="187" t="s">
        <v>226</v>
      </c>
      <c r="D28" s="73">
        <v>9664911.1420833338</v>
      </c>
      <c r="E28" s="73"/>
      <c r="F28" s="73"/>
      <c r="G28" s="73"/>
      <c r="H28" s="73"/>
      <c r="I28" s="73"/>
      <c r="J28" s="73"/>
      <c r="K28" s="73"/>
      <c r="L28" s="73"/>
      <c r="M28" s="73"/>
      <c r="N28" s="73"/>
    </row>
    <row r="29" spans="1:16" x14ac:dyDescent="0.25">
      <c r="B29" s="73"/>
      <c r="C29" s="187" t="s">
        <v>227</v>
      </c>
      <c r="D29" s="73">
        <v>-7403203.2427570643</v>
      </c>
      <c r="E29" s="73"/>
      <c r="F29" s="73"/>
      <c r="G29" s="73"/>
      <c r="H29" s="73"/>
      <c r="I29" s="73"/>
      <c r="J29" s="73"/>
      <c r="K29" s="73"/>
      <c r="L29" s="73"/>
      <c r="M29" s="73"/>
      <c r="N29" s="73"/>
    </row>
    <row r="30" spans="1:16" x14ac:dyDescent="0.25">
      <c r="B30" s="73"/>
      <c r="C30" s="73"/>
      <c r="D30" s="177">
        <v>2261707.8993262695</v>
      </c>
      <c r="E30" s="73"/>
      <c r="F30" s="73"/>
      <c r="G30" s="73"/>
      <c r="H30" s="73"/>
      <c r="I30" s="73"/>
      <c r="J30" s="73"/>
      <c r="K30" s="73"/>
      <c r="L30" s="73"/>
      <c r="M30" s="73"/>
      <c r="N30" s="73"/>
    </row>
  </sheetData>
  <pageMargins left="0.7" right="0.7" top="0.75" bottom="0.75" header="0.3" footer="0.3"/>
  <pageSetup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N10" sqref="N10"/>
    </sheetView>
  </sheetViews>
  <sheetFormatPr defaultRowHeight="15" x14ac:dyDescent="0.25"/>
  <cols>
    <col min="1" max="1" width="22.85546875" customWidth="1"/>
    <col min="2" max="2" width="11.7109375" customWidth="1"/>
    <col min="3" max="3" width="12.85546875" bestFit="1" customWidth="1"/>
    <col min="4" max="4" width="16" bestFit="1" customWidth="1"/>
    <col min="5" max="5" width="4.85546875" customWidth="1"/>
    <col min="6" max="6" width="11.28515625" bestFit="1" customWidth="1"/>
    <col min="8" max="8" width="13.7109375" bestFit="1" customWidth="1"/>
    <col min="9" max="9" width="5" customWidth="1"/>
    <col min="10" max="10" width="9.7109375" bestFit="1" customWidth="1"/>
    <col min="12" max="12" width="12.5703125" bestFit="1" customWidth="1"/>
    <col min="13" max="13" width="9.140625" customWidth="1"/>
  </cols>
  <sheetData>
    <row r="1" spans="1:14" ht="18.75" x14ac:dyDescent="0.3">
      <c r="A1" s="171" t="s">
        <v>302</v>
      </c>
      <c r="B1" s="17" t="s">
        <v>13</v>
      </c>
      <c r="I1" s="17" t="s">
        <v>603</v>
      </c>
    </row>
    <row r="2" spans="1:14" ht="15.75" x14ac:dyDescent="0.25">
      <c r="B2" s="172" t="s">
        <v>206</v>
      </c>
      <c r="C2" s="172"/>
      <c r="D2" s="172"/>
      <c r="F2" s="172" t="s">
        <v>303</v>
      </c>
      <c r="G2" s="172"/>
      <c r="H2" s="172"/>
      <c r="J2" s="172" t="s">
        <v>17</v>
      </c>
      <c r="K2" s="172"/>
      <c r="L2" s="172"/>
    </row>
    <row r="3" spans="1:14" x14ac:dyDescent="0.25">
      <c r="B3" t="s">
        <v>207</v>
      </c>
      <c r="C3" t="s">
        <v>208</v>
      </c>
      <c r="D3" t="s">
        <v>209</v>
      </c>
      <c r="F3" t="s">
        <v>207</v>
      </c>
      <c r="G3" t="s">
        <v>208</v>
      </c>
      <c r="H3" t="s">
        <v>209</v>
      </c>
      <c r="J3" t="s">
        <v>207</v>
      </c>
      <c r="K3" t="s">
        <v>208</v>
      </c>
      <c r="L3" t="s">
        <v>209</v>
      </c>
    </row>
    <row r="4" spans="1:14" ht="15.75" thickBot="1" x14ac:dyDescent="0.3">
      <c r="A4" s="173" t="s">
        <v>61</v>
      </c>
      <c r="C4" s="73"/>
      <c r="D4" s="73"/>
      <c r="E4" s="73"/>
      <c r="G4" s="73"/>
      <c r="H4" s="73"/>
      <c r="I4" s="73"/>
      <c r="K4" s="73"/>
      <c r="L4" s="73"/>
      <c r="M4" s="73"/>
      <c r="N4" s="73"/>
    </row>
    <row r="5" spans="1:14" ht="15.75" thickTop="1" x14ac:dyDescent="0.25">
      <c r="A5" t="s">
        <v>210</v>
      </c>
      <c r="B5" s="690"/>
      <c r="C5" s="691"/>
      <c r="D5" s="175">
        <v>146923439.57150266</v>
      </c>
      <c r="E5" s="73"/>
      <c r="F5" s="690"/>
      <c r="G5" s="691"/>
      <c r="H5" s="175">
        <v>114373140</v>
      </c>
      <c r="I5" s="73"/>
      <c r="J5" s="690">
        <v>337619.28976365458</v>
      </c>
      <c r="K5" s="691">
        <v>-16.183101123595499</v>
      </c>
      <c r="L5" s="175">
        <v>-32550299.571502656</v>
      </c>
      <c r="M5" s="73"/>
      <c r="N5" s="73"/>
    </row>
    <row r="6" spans="1:14" x14ac:dyDescent="0.25">
      <c r="A6" t="s">
        <v>211</v>
      </c>
      <c r="B6" s="692"/>
      <c r="C6" s="693"/>
      <c r="D6" s="175">
        <v>0</v>
      </c>
      <c r="E6" s="73"/>
      <c r="F6" s="692"/>
      <c r="G6" s="693"/>
      <c r="H6" s="175">
        <v>0</v>
      </c>
      <c r="I6" s="73"/>
      <c r="J6" s="692">
        <v>0</v>
      </c>
      <c r="K6" s="693">
        <v>-62.735000000000021</v>
      </c>
      <c r="L6" s="175">
        <v>0</v>
      </c>
      <c r="M6" s="73"/>
      <c r="N6" s="73"/>
    </row>
    <row r="7" spans="1:14" x14ac:dyDescent="0.25">
      <c r="A7" t="s">
        <v>212</v>
      </c>
      <c r="B7" s="692"/>
      <c r="C7" s="693"/>
      <c r="D7" s="175">
        <v>66711679.758504942</v>
      </c>
      <c r="E7" s="73"/>
      <c r="F7" s="692"/>
      <c r="G7" s="693"/>
      <c r="H7" s="175">
        <v>45461868.436846904</v>
      </c>
      <c r="I7" s="73"/>
      <c r="J7" s="692">
        <v>-337624.35202442354</v>
      </c>
      <c r="K7" s="693">
        <v>-9.4999999999998863E-2</v>
      </c>
      <c r="L7" s="175">
        <v>-21249811.321658038</v>
      </c>
      <c r="M7" s="73"/>
      <c r="N7" s="73"/>
    </row>
    <row r="8" spans="1:14" ht="15.75" thickBot="1" x14ac:dyDescent="0.3">
      <c r="A8" t="s">
        <v>213</v>
      </c>
      <c r="B8" s="694"/>
      <c r="C8" s="695"/>
      <c r="D8" s="177">
        <v>213635119.33000761</v>
      </c>
      <c r="E8" s="73"/>
      <c r="F8" s="694"/>
      <c r="G8" s="695"/>
      <c r="H8" s="177">
        <v>159835008.43684691</v>
      </c>
      <c r="I8" s="73"/>
      <c r="J8" s="694">
        <v>-5.0622607689583674</v>
      </c>
      <c r="K8" s="695">
        <v>-14.007584623412711</v>
      </c>
      <c r="L8" s="177">
        <v>-53800110.893160693</v>
      </c>
      <c r="M8" s="178" t="s">
        <v>214</v>
      </c>
      <c r="N8" s="73"/>
    </row>
    <row r="9" spans="1:14" ht="15.75" thickTop="1" x14ac:dyDescent="0.25">
      <c r="B9" s="73"/>
      <c r="C9" s="205" t="s">
        <v>232</v>
      </c>
      <c r="D9" s="206"/>
      <c r="E9" s="73"/>
      <c r="F9" s="73"/>
      <c r="G9" s="205"/>
      <c r="H9" s="175"/>
      <c r="I9" s="73"/>
      <c r="J9" s="73"/>
      <c r="K9" s="205"/>
      <c r="L9" s="175"/>
      <c r="M9" s="73"/>
      <c r="N9" s="73"/>
    </row>
    <row r="10" spans="1:14" ht="15.75" thickBot="1" x14ac:dyDescent="0.3">
      <c r="A10" s="173" t="s">
        <v>215</v>
      </c>
      <c r="D10" s="35"/>
      <c r="E10" s="73"/>
      <c r="H10" s="35"/>
      <c r="I10" s="73"/>
      <c r="L10" s="35"/>
      <c r="M10" s="73"/>
      <c r="N10" s="73"/>
    </row>
    <row r="11" spans="1:14" ht="16.5" thickTop="1" thickBot="1" x14ac:dyDescent="0.3">
      <c r="A11" t="s">
        <v>210</v>
      </c>
      <c r="B11" s="688"/>
      <c r="C11" s="689"/>
      <c r="D11" s="175">
        <v>168000771.04999998</v>
      </c>
      <c r="E11" s="73"/>
      <c r="F11" s="688"/>
      <c r="G11" s="689"/>
      <c r="H11" s="175">
        <v>115861732.41000001</v>
      </c>
      <c r="I11" s="73"/>
      <c r="J11" s="688">
        <v>0</v>
      </c>
      <c r="K11" s="689">
        <v>-15.491764687593864</v>
      </c>
      <c r="L11" s="175">
        <v>-52139038.639999971</v>
      </c>
      <c r="M11" s="178" t="s">
        <v>216</v>
      </c>
      <c r="N11" s="73"/>
    </row>
    <row r="12" spans="1:14" ht="15.75" thickTop="1" x14ac:dyDescent="0.25">
      <c r="A12" t="s">
        <v>217</v>
      </c>
      <c r="B12" s="73"/>
      <c r="C12" s="73"/>
      <c r="D12" s="204">
        <v>-2940013.4933750001</v>
      </c>
      <c r="E12" s="73"/>
      <c r="F12" s="73"/>
      <c r="G12" s="73"/>
      <c r="H12" s="175">
        <v>0</v>
      </c>
      <c r="I12" s="73"/>
      <c r="J12" s="73"/>
      <c r="K12" s="73"/>
      <c r="L12" s="175">
        <v>2940013.4933750001</v>
      </c>
      <c r="M12" s="73"/>
      <c r="N12" s="73"/>
    </row>
    <row r="13" spans="1:14" x14ac:dyDescent="0.25">
      <c r="A13" t="s">
        <v>218</v>
      </c>
      <c r="B13" s="73"/>
      <c r="C13" s="73"/>
      <c r="D13" s="73">
        <v>165060757.55662498</v>
      </c>
      <c r="E13" s="73"/>
      <c r="F13" s="73"/>
      <c r="G13" s="73"/>
      <c r="H13" s="177">
        <v>115861732.41000001</v>
      </c>
      <c r="I13" s="73"/>
      <c r="J13" s="73"/>
      <c r="K13" s="73"/>
      <c r="L13" s="177">
        <v>-49199025.146624967</v>
      </c>
      <c r="M13" s="73"/>
      <c r="N13" s="73"/>
    </row>
    <row r="14" spans="1:14" x14ac:dyDescent="0.25">
      <c r="B14" s="73"/>
      <c r="C14" s="205" t="s">
        <v>232</v>
      </c>
      <c r="D14" s="206"/>
      <c r="E14" s="73"/>
      <c r="F14" s="73"/>
      <c r="G14" s="73"/>
      <c r="H14" s="179"/>
      <c r="I14" s="73"/>
      <c r="J14" s="73"/>
      <c r="K14" s="73"/>
      <c r="L14" s="179"/>
      <c r="M14" s="73"/>
      <c r="N14" s="73"/>
    </row>
    <row r="15" spans="1:14" x14ac:dyDescent="0.25">
      <c r="B15" s="73"/>
      <c r="C15" s="205"/>
      <c r="D15" s="206"/>
      <c r="E15" s="73"/>
      <c r="F15" s="73"/>
      <c r="G15" s="73"/>
      <c r="H15" s="179"/>
      <c r="I15" s="73"/>
      <c r="J15" s="73"/>
      <c r="K15" s="73"/>
      <c r="L15" s="179"/>
      <c r="M15" s="73"/>
      <c r="N15" s="73"/>
    </row>
    <row r="16" spans="1:14" x14ac:dyDescent="0.25">
      <c r="A16" s="180" t="s">
        <v>219</v>
      </c>
      <c r="B16" s="73"/>
      <c r="C16" s="73"/>
      <c r="D16" s="181">
        <v>7666666.666666667</v>
      </c>
      <c r="E16" s="73"/>
      <c r="F16" s="73"/>
      <c r="G16" s="73"/>
      <c r="H16" s="181">
        <v>7666666.666666667</v>
      </c>
      <c r="I16" s="73"/>
      <c r="J16" s="73"/>
      <c r="K16" s="73"/>
      <c r="L16" s="181">
        <v>0</v>
      </c>
      <c r="M16" s="73"/>
      <c r="N16" s="73"/>
    </row>
    <row r="17" spans="1:14" x14ac:dyDescent="0.25">
      <c r="A17" s="173" t="s">
        <v>221</v>
      </c>
      <c r="B17" s="73"/>
      <c r="C17" s="73"/>
      <c r="D17" s="177">
        <v>56241028.440049298</v>
      </c>
      <c r="E17" s="73"/>
      <c r="F17" s="73"/>
      <c r="G17" s="73"/>
      <c r="H17" s="177">
        <v>51639942.693513565</v>
      </c>
      <c r="I17" s="73"/>
      <c r="J17" s="73"/>
      <c r="K17" s="73"/>
      <c r="L17" s="177">
        <v>-4601085.7465357259</v>
      </c>
      <c r="M17" s="73"/>
      <c r="N17" s="73"/>
    </row>
    <row r="18" spans="1:14" x14ac:dyDescent="0.25">
      <c r="A18" t="s">
        <v>222</v>
      </c>
      <c r="B18" s="73"/>
      <c r="C18" s="73"/>
      <c r="D18" s="182">
        <v>0.95344399999999996</v>
      </c>
      <c r="E18" s="73"/>
      <c r="F18" s="73"/>
      <c r="G18" s="73"/>
      <c r="H18" s="182">
        <v>0.95344399999999996</v>
      </c>
      <c r="I18" s="73"/>
      <c r="J18" s="73"/>
      <c r="K18" s="73"/>
      <c r="L18" s="182">
        <v>0.95344399999999996</v>
      </c>
      <c r="M18" s="73"/>
      <c r="N18" s="73"/>
    </row>
    <row r="19" spans="1:14" ht="15.75" thickBot="1" x14ac:dyDescent="0.3">
      <c r="A19" t="s">
        <v>223</v>
      </c>
      <c r="B19" s="73"/>
      <c r="C19" s="73"/>
      <c r="D19" s="183">
        <v>58987238.30665388</v>
      </c>
      <c r="F19" s="73"/>
      <c r="G19" s="73"/>
      <c r="H19" s="183">
        <v>54161484.778879061</v>
      </c>
      <c r="I19" s="73"/>
      <c r="J19" s="73"/>
      <c r="K19" s="73"/>
      <c r="L19" s="184">
        <v>-4825753.5277748099</v>
      </c>
      <c r="M19" s="128" t="s">
        <v>100</v>
      </c>
      <c r="N19" s="73"/>
    </row>
    <row r="20" spans="1:14" ht="15.75" thickTop="1" x14ac:dyDescent="0.25">
      <c r="B20" s="73"/>
      <c r="C20" s="185" t="s">
        <v>224</v>
      </c>
      <c r="D20" s="186">
        <v>0.20480283349752426</v>
      </c>
      <c r="E20" s="73"/>
      <c r="F20" s="73"/>
      <c r="G20" s="185" t="s">
        <v>224</v>
      </c>
      <c r="H20" s="186">
        <v>0</v>
      </c>
      <c r="I20" s="73"/>
      <c r="J20" s="73"/>
      <c r="K20" s="185" t="s">
        <v>224</v>
      </c>
      <c r="L20" s="186">
        <v>2.3283064365386963E-8</v>
      </c>
      <c r="M20" s="73"/>
      <c r="N20" s="73"/>
    </row>
    <row r="21" spans="1:14" x14ac:dyDescent="0.25">
      <c r="B21" s="73"/>
      <c r="C21" s="73"/>
      <c r="D21" s="73"/>
      <c r="E21" s="73"/>
      <c r="F21" s="73"/>
      <c r="G21" s="73"/>
      <c r="H21" s="73"/>
      <c r="I21" s="73"/>
      <c r="J21" s="73"/>
      <c r="K21" s="73"/>
      <c r="L21" s="73"/>
      <c r="M21" s="73"/>
      <c r="N21" s="73"/>
    </row>
    <row r="22" spans="1:14" x14ac:dyDescent="0.25">
      <c r="A22" t="s">
        <v>225</v>
      </c>
      <c r="B22" s="73"/>
      <c r="C22" s="73"/>
      <c r="D22" s="73"/>
      <c r="E22" s="73"/>
      <c r="F22" s="73"/>
      <c r="G22" s="73"/>
      <c r="H22" s="73"/>
      <c r="I22" s="73"/>
      <c r="J22" s="73"/>
      <c r="K22" s="73"/>
      <c r="L22" s="73"/>
      <c r="M22" s="73"/>
      <c r="N22" s="73"/>
    </row>
    <row r="23" spans="1:14" x14ac:dyDescent="0.25">
      <c r="C23" s="187" t="s">
        <v>226</v>
      </c>
      <c r="D23" s="73">
        <v>-281.5781460260327</v>
      </c>
      <c r="E23" s="73"/>
      <c r="F23" s="73"/>
      <c r="G23" s="73"/>
      <c r="I23" s="73"/>
      <c r="J23" s="73"/>
      <c r="K23" s="73"/>
      <c r="L23" s="73"/>
      <c r="M23" s="73"/>
      <c r="N23" s="73"/>
    </row>
    <row r="24" spans="1:14" x14ac:dyDescent="0.25">
      <c r="C24" s="187" t="s">
        <v>227</v>
      </c>
      <c r="D24" s="73">
        <v>-53799829.315014698</v>
      </c>
      <c r="E24" s="73"/>
      <c r="F24" s="73"/>
      <c r="G24" s="73"/>
      <c r="I24" s="73"/>
      <c r="J24" s="73"/>
      <c r="K24" s="73"/>
      <c r="L24" s="73"/>
      <c r="M24" s="73"/>
      <c r="N24" s="73"/>
    </row>
    <row r="25" spans="1:14" x14ac:dyDescent="0.25">
      <c r="C25" s="73"/>
      <c r="D25" s="177">
        <v>-53800110.893160723</v>
      </c>
      <c r="E25" s="73"/>
      <c r="F25" s="73"/>
      <c r="G25" s="73"/>
      <c r="I25" s="73"/>
      <c r="J25" s="73"/>
      <c r="K25" s="73"/>
      <c r="L25" s="73"/>
      <c r="M25" s="73"/>
      <c r="N25" s="73"/>
    </row>
    <row r="26" spans="1:14" x14ac:dyDescent="0.25">
      <c r="B26" s="73"/>
      <c r="C26" s="185" t="s">
        <v>224</v>
      </c>
      <c r="D26" s="186">
        <v>0</v>
      </c>
      <c r="E26" s="73"/>
      <c r="F26" s="73"/>
      <c r="G26" s="73"/>
      <c r="H26" s="73"/>
      <c r="I26" s="73"/>
      <c r="J26" s="73"/>
      <c r="K26" s="73"/>
      <c r="L26" s="73"/>
      <c r="M26" s="73"/>
      <c r="N26" s="73"/>
    </row>
    <row r="27" spans="1:14" x14ac:dyDescent="0.25">
      <c r="A27" t="s">
        <v>228</v>
      </c>
      <c r="B27" s="73"/>
      <c r="C27" s="73"/>
      <c r="D27" s="73"/>
      <c r="E27" s="73"/>
      <c r="F27" s="73"/>
      <c r="G27" s="73"/>
      <c r="H27" s="73"/>
      <c r="I27" s="73"/>
      <c r="J27" s="73"/>
      <c r="K27" s="73"/>
      <c r="L27" s="73"/>
      <c r="M27" s="73"/>
      <c r="N27" s="73"/>
    </row>
    <row r="28" spans="1:14" x14ac:dyDescent="0.25">
      <c r="B28" s="73"/>
      <c r="C28" s="187" t="s">
        <v>226</v>
      </c>
      <c r="D28" s="73">
        <v>0</v>
      </c>
      <c r="E28" s="73"/>
      <c r="F28" s="73"/>
      <c r="G28" s="73"/>
      <c r="H28" s="73"/>
      <c r="I28" s="73"/>
      <c r="J28" s="73"/>
      <c r="K28" s="73"/>
      <c r="L28" s="73"/>
      <c r="M28" s="73"/>
      <c r="N28" s="73"/>
    </row>
    <row r="29" spans="1:14" x14ac:dyDescent="0.25">
      <c r="B29" s="73"/>
      <c r="C29" s="187" t="s">
        <v>227</v>
      </c>
      <c r="D29" s="73">
        <v>-49199025.146624975</v>
      </c>
      <c r="E29" s="73"/>
      <c r="F29" s="73"/>
      <c r="G29" s="73"/>
      <c r="H29" s="73"/>
      <c r="I29" s="73"/>
      <c r="J29" s="73"/>
      <c r="K29" s="73"/>
      <c r="L29" s="73"/>
      <c r="M29" s="73"/>
      <c r="N29" s="73"/>
    </row>
    <row r="30" spans="1:14" x14ac:dyDescent="0.25">
      <c r="B30" s="73"/>
      <c r="C30" s="73"/>
      <c r="D30" s="177">
        <v>-49199025.146624975</v>
      </c>
      <c r="E30" s="73"/>
      <c r="F30" s="73"/>
      <c r="G30" s="73"/>
      <c r="H30" s="73"/>
      <c r="I30" s="73"/>
      <c r="J30" s="73"/>
      <c r="K30" s="73"/>
      <c r="L30" s="73"/>
      <c r="M30" s="73"/>
      <c r="N30" s="73"/>
    </row>
  </sheetData>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D79D74EC5BCA42BA761DA67DBEBD71" ma:contentTypeVersion="16" ma:contentTypeDescription="" ma:contentTypeScope="" ma:versionID="30c631f209990b28cd5f7d8af2c9a47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2024-11-15T08:00:00+00:00</OpenedDate>
    <SignificantOrder xmlns="dc463f71-b30c-4ab2-9473-d307f9d35888">false</SignificantOrder>
    <Date1 xmlns="dc463f71-b30c-4ab2-9473-d307f9d35888">2024-11-27T08:00:00+00:00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240884</DocketNumber>
    <DelegatedOrder xmlns="dc463f71-b30c-4ab2-9473-d307f9d35888">false</DelegatedOrder>
  </documentManagement>
</p:properties>
</file>

<file path=customXml/itemProps1.xml><?xml version="1.0" encoding="utf-8"?>
<ds:datastoreItem xmlns:ds="http://schemas.openxmlformats.org/officeDocument/2006/customXml" ds:itemID="{410E3D5B-4001-4F9A-A9D8-E7C0A454D342}"/>
</file>

<file path=customXml/itemProps2.xml><?xml version="1.0" encoding="utf-8"?>
<ds:datastoreItem xmlns:ds="http://schemas.openxmlformats.org/officeDocument/2006/customXml" ds:itemID="{0B37BA8F-81D4-4A05-9629-78B858860DAA}"/>
</file>

<file path=customXml/itemProps3.xml><?xml version="1.0" encoding="utf-8"?>
<ds:datastoreItem xmlns:ds="http://schemas.openxmlformats.org/officeDocument/2006/customXml" ds:itemID="{DE49E74B-A82A-4D5C-B1CF-E31FBDD2B439}"/>
</file>

<file path=customXml/itemProps4.xml><?xml version="1.0" encoding="utf-8"?>
<ds:datastoreItem xmlns:ds="http://schemas.openxmlformats.org/officeDocument/2006/customXml" ds:itemID="{D97FA59B-C950-49CB-AD00-8D301C6CB8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6</vt:i4>
      </vt:variant>
    </vt:vector>
  </HeadingPairs>
  <TitlesOfParts>
    <vt:vector size="42" baseType="lpstr">
      <vt:lpstr>REDACTED</vt:lpstr>
      <vt:lpstr>2025 Rev Req</vt:lpstr>
      <vt:lpstr>True-up Summary (R)</vt:lpstr>
      <vt:lpstr>2025 Detail (R)</vt:lpstr>
      <vt:lpstr>2023 True-up</vt:lpstr>
      <vt:lpstr>2024 True-up</vt:lpstr>
      <vt:lpstr>Revenue True-up</vt:lpstr>
      <vt:lpstr>2023 Price&amp;Volume Change (R)</vt:lpstr>
      <vt:lpstr>2024 Price&amp;Volume Change (R) </vt:lpstr>
      <vt:lpstr>Interest on purchases (R)</vt:lpstr>
      <vt:lpstr>Interest on proceed sales (R)</vt:lpstr>
      <vt:lpstr>Emissions Rates</vt:lpstr>
      <vt:lpstr>2023 Rev Req Comb+rerun (R) </vt:lpstr>
      <vt:lpstr>2024 Rev Req + rerun (R)</vt:lpstr>
      <vt:lpstr>2023 Sum Act Purch&amp;Consign (R)</vt:lpstr>
      <vt:lpstr>2024 Sum Act Purch&amp;Consign (R)</vt:lpstr>
      <vt:lpstr>Fcst CCA Rev for Interest</vt:lpstr>
      <vt:lpstr>No-Cost Allowances (R)</vt:lpstr>
      <vt:lpstr>Forecasted Tier 1 Price (R)</vt:lpstr>
      <vt:lpstr>Actual Collection</vt:lpstr>
      <vt:lpstr>PLNG</vt:lpstr>
      <vt:lpstr>Credit True Up_LI&amp;RNG</vt:lpstr>
      <vt:lpstr>CCA Credit Actual_LI&amp;RNG</vt:lpstr>
      <vt:lpstr>Projected CCA Revenues</vt:lpstr>
      <vt:lpstr>LI Credit_Oct23-Dec23</vt:lpstr>
      <vt:lpstr>LI Forecast_Oct23-Dec23</vt:lpstr>
      <vt:lpstr>LI Credit_Nov23-Oct24</vt:lpstr>
      <vt:lpstr>LI Credit_Jan24-Dec24</vt:lpstr>
      <vt:lpstr>New Conv Fctr</vt:lpstr>
      <vt:lpstr>Prior Debt%, Conv Fctr</vt:lpstr>
      <vt:lpstr>Nov 23 Rev Req</vt:lpstr>
      <vt:lpstr>Nov 23 Detail (R)</vt:lpstr>
      <vt:lpstr>Aug 23 Rev Req</vt:lpstr>
      <vt:lpstr>Aug 23 Detail (R)</vt:lpstr>
      <vt:lpstr>2024 Rev Req</vt:lpstr>
      <vt:lpstr>2024 Detail (R)</vt:lpstr>
      <vt:lpstr>'Interest on proceed sales (R)'!Print_Area</vt:lpstr>
      <vt:lpstr>'Interest on purchases (R)'!Print_Area</vt:lpstr>
      <vt:lpstr>'LI Credit_Jan24-Dec24'!Print_Area</vt:lpstr>
      <vt:lpstr>'LI Credit_Nov23-Oct24'!Print_Area</vt:lpstr>
      <vt:lpstr>'LI Credit_Oct23-Dec23'!Print_Area</vt:lpstr>
      <vt:lpstr>'LI Forecast_Oct23-Dec23'!Print_Area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Linh</dc:creator>
  <cp:lastModifiedBy>Traore, Lori</cp:lastModifiedBy>
  <dcterms:created xsi:type="dcterms:W3CDTF">2024-10-02T17:40:49Z</dcterms:created>
  <dcterms:modified xsi:type="dcterms:W3CDTF">2024-11-27T22:19:59Z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0x0101006E56B4D1795A2E4DB2F0B01679ED314A009ED79D74EC5BCA42BA761DA67DBEBD71</vt:lpwstr>
  </property>
  <property fmtid="{D5CDD505-2E9C-101B-9397-08002B2CF9AE}" pid="3" name="_docset_NoMedatataSyncRequired">
    <vt:lpwstr>False</vt:lpwstr>
  </property>
</Properties>
</file>