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docProps/app.xml" ContentType="application/vnd.openxmlformats-officedocument.extended-properties+xml"/>
  <Override PartName="/xl/customProperty8.bin" ContentType="application/vnd.openxmlformats-officedocument.spreadsheetml.customProperty"/>
  <Override PartName="/xl/customProperty10.bin" ContentType="application/vnd.openxmlformats-officedocument.spreadsheetml.customProperty"/>
  <Override PartName="/xl/customProperty7.bin" ContentType="application/vnd.openxmlformats-officedocument.spreadsheetml.customProperty"/>
  <Override PartName="/xl/comments1.xml" ContentType="application/vnd.openxmlformats-officedocument.spreadsheetml.comments+xml"/>
  <Override PartName="/xl/customProperty12.bin" ContentType="application/vnd.openxmlformats-officedocument.spreadsheetml.customProperty"/>
  <Override PartName="/xl/comments2.xml" ContentType="application/vnd.openxmlformats-officedocument.spreadsheetml.comments+xml"/>
  <Override PartName="/xl/customProperty13.bin" ContentType="application/vnd.openxmlformats-officedocument.spreadsheetml.customProperty"/>
  <Override PartName="/xl/customProperty11.bin" ContentType="application/vnd.openxmlformats-officedocument.spreadsheetml.customProperty"/>
  <Override PartName="/xl/comments3.xml" ContentType="application/vnd.openxmlformats-officedocument.spreadsheetml.comments+xml"/>
  <Override PartName="/xl/customProperty9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5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2024\2024 WA CCA\Natural Gas Tariff Filing for 2024-2025 Costs &amp; Revenues (Sep-24)\"/>
    </mc:Choice>
  </mc:AlternateContent>
  <xr:revisionPtr revIDLastSave="0" documentId="13_ncr:1_{114F004A-EB25-4AA7-80B0-B3B5749AAD33}" xr6:coauthVersionLast="47" xr6:coauthVersionMax="47" xr10:uidLastSave="{00000000-0000-0000-0000-000000000000}"/>
  <bookViews>
    <workbookView xWindow="28680" yWindow="-1095" windowWidth="29040" windowHeight="15840" tabRatio="719" xr2:uid="{5893C055-A570-4DB5-8218-3A00EB2C984C}"/>
  </bookViews>
  <sheets>
    <sheet name="Summary" sheetId="7" r:id="rId1"/>
    <sheet name="CCA Allowance Inventory " sheetId="12" r:id="rId2"/>
    <sheet name="CCA Liability " sheetId="13" r:id="rId3"/>
    <sheet name="2024 NG Oblig" sheetId="19" r:id="rId4"/>
    <sheet name="2025 NG Oblig" sheetId="18" r:id="rId5"/>
    <sheet name="NG Actuals 6.30.24" sheetId="20" r:id="rId6"/>
    <sheet name="NG Forecast thru 2025" sheetId="21" r:id="rId7"/>
    <sheet name="2025 Carbon Pricing" sheetId="17" r:id="rId8"/>
    <sheet name="Purchases" sheetId="1" r:id="rId9"/>
    <sheet name="Sales" sheetId="5" r:id="rId10"/>
    <sheet name="Reg Asset 182367 and 182369" sheetId="14" r:id="rId11"/>
    <sheet name="Reg Asset 182363 and 182373" sheetId="16" r:id="rId12"/>
    <sheet name="Reg Liab 254348 and 254349" sheetId="15" r:id="rId13"/>
  </sheets>
  <externalReferences>
    <externalReference r:id="rId14"/>
    <externalReference r:id="rId15"/>
    <externalReference r:id="rId16"/>
    <externalReference r:id="rId17"/>
    <externalReference r:id="rId18"/>
  </externalReferences>
  <definedNames>
    <definedName name="AllowancePrice">'[1]Market Sales'!$G$7</definedName>
    <definedName name="CO2eCost">'[1]Market Sales'!$L$6</definedName>
    <definedName name="EmissionsRate">'[1]Market Sales'!$G$6</definedName>
    <definedName name="end_date" localSheetId="3">[2]START!$E$3</definedName>
    <definedName name="end_date" localSheetId="4">[2]START!$E$3</definedName>
    <definedName name="end_date">[3]START!$E$3</definedName>
    <definedName name="InputMonth" localSheetId="11">[4]Start!$B$2</definedName>
    <definedName name="InputMonth" localSheetId="10">[4]Start!$B$2</definedName>
    <definedName name="InputMonth" localSheetId="12">[4]Start!$B$2</definedName>
    <definedName name="InputMonth">[5]Start!$B$2</definedName>
    <definedName name="JanJunRate">[4]Start!$E$7</definedName>
    <definedName name="JulDecRate">[4]Start!$E$8</definedName>
    <definedName name="_xlnm.Print_Area" localSheetId="1">'CCA Allowance Inventory '!$Q:$AG</definedName>
    <definedName name="_xlnm.Print_Area" localSheetId="2">'CCA Liability '!$T$30:$AB$44</definedName>
    <definedName name="_xlnm.Print_Area" localSheetId="11">'Reg Asset 182363 and 182373'!$A$3:$D$112</definedName>
    <definedName name="_xlnm.Print_Area" localSheetId="10">'Reg Asset 182367 and 182369'!$A$4:$E$147</definedName>
    <definedName name="_xlnm.Print_Area" localSheetId="12">'Reg Liab 254348 and 254349'!$A$3:$E$72</definedName>
    <definedName name="_xlnm.Print_Area" localSheetId="0">Summary!$B$3:$L$8</definedName>
    <definedName name="_xlnm.Print_Titles" localSheetId="1">'CCA Allowance Inventory '!$A:$A,'CCA Allowance Inventory '!$3:$8</definedName>
    <definedName name="_xlnm.Print_Titles" localSheetId="2">'CCA Liability '!$A:$G,'CCA Liability '!$3:$8</definedName>
    <definedName name="start_date" localSheetId="3">[2]START!$E$2</definedName>
    <definedName name="start_date" localSheetId="4">[2]START!$E$2</definedName>
    <definedName name="start_date">[3]START!$E$2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19" l="1"/>
  <c r="C7" i="19" s="1"/>
  <c r="C8" i="19" s="1"/>
  <c r="C9" i="19" s="1"/>
  <c r="C10" i="19" s="1"/>
  <c r="C6" i="18"/>
  <c r="C7" i="18" s="1"/>
  <c r="F7" i="18" l="1"/>
  <c r="F9" i="19" l="1"/>
  <c r="F10" i="19" l="1"/>
  <c r="C8" i="17" l="1"/>
  <c r="D8" i="17" s="1"/>
  <c r="E8" i="17" s="1"/>
  <c r="F8" i="17" s="1"/>
  <c r="G8" i="17" s="1"/>
  <c r="H8" i="17" s="1"/>
  <c r="I8" i="17" s="1"/>
  <c r="J8" i="17" s="1"/>
  <c r="K8" i="17" s="1"/>
  <c r="L8" i="17" s="1"/>
  <c r="M8" i="17" s="1"/>
  <c r="N8" i="17" s="1"/>
  <c r="O8" i="17" s="1"/>
  <c r="P8" i="17" s="1"/>
  <c r="Q8" i="17" s="1"/>
  <c r="R8" i="17" s="1"/>
  <c r="S8" i="17" s="1"/>
  <c r="T8" i="17" s="1"/>
  <c r="U8" i="17" s="1"/>
  <c r="V8" i="17" s="1"/>
  <c r="W8" i="17" s="1"/>
  <c r="X8" i="17" s="1"/>
  <c r="Y8" i="17" s="1"/>
  <c r="Z8" i="17" s="1"/>
  <c r="AA8" i="17" s="1"/>
  <c r="E6" i="17"/>
  <c r="F6" i="17" s="1"/>
  <c r="G6" i="17" s="1"/>
  <c r="G7" i="17" l="1"/>
  <c r="H6" i="17"/>
  <c r="I6" i="17" l="1"/>
  <c r="H7" i="17"/>
  <c r="G10" i="17"/>
  <c r="G9" i="17"/>
  <c r="E20" i="17"/>
  <c r="I7" i="17" l="1"/>
  <c r="J6" i="17"/>
  <c r="H10" i="17"/>
  <c r="H9" i="17"/>
  <c r="F20" i="17"/>
  <c r="I10" i="17" l="1"/>
  <c r="I9" i="17"/>
  <c r="G20" i="17"/>
  <c r="J7" i="17"/>
  <c r="K6" i="17"/>
  <c r="J10" i="17" l="1"/>
  <c r="J9" i="17"/>
  <c r="H20" i="17"/>
  <c r="K7" i="17"/>
  <c r="L6" i="17"/>
  <c r="L7" i="17" l="1"/>
  <c r="M6" i="17"/>
  <c r="K9" i="17"/>
  <c r="K10" i="17"/>
  <c r="I20" i="17"/>
  <c r="L9" i="17" l="1"/>
  <c r="L10" i="17"/>
  <c r="J20" i="17"/>
  <c r="M7" i="17"/>
  <c r="N6" i="17"/>
  <c r="N7" i="17" l="1"/>
  <c r="O6" i="17"/>
  <c r="M9" i="17"/>
  <c r="K20" i="17"/>
  <c r="K21" i="17" s="1"/>
  <c r="K22" i="17" s="1"/>
  <c r="M10" i="17"/>
  <c r="P6" i="17" l="1"/>
  <c r="O7" i="17"/>
  <c r="N9" i="17"/>
  <c r="L20" i="17"/>
  <c r="L21" i="17" s="1"/>
  <c r="L22" i="17" s="1"/>
  <c r="N10" i="17"/>
  <c r="M20" i="17" l="1"/>
  <c r="M21" i="17" s="1"/>
  <c r="M22" i="17" s="1"/>
  <c r="O9" i="17"/>
  <c r="O10" i="17"/>
  <c r="P7" i="17"/>
  <c r="Q6" i="17"/>
  <c r="Q7" i="17" l="1"/>
  <c r="R6" i="17"/>
  <c r="P10" i="17"/>
  <c r="P9" i="17"/>
  <c r="N20" i="17"/>
  <c r="N21" i="17" s="1"/>
  <c r="N22" i="17" s="1"/>
  <c r="S6" i="17" l="1"/>
  <c r="R7" i="17"/>
  <c r="O20" i="17"/>
  <c r="O21" i="17" s="1"/>
  <c r="O22" i="17" s="1"/>
  <c r="Q10" i="17"/>
  <c r="Q9" i="17"/>
  <c r="P20" i="17" l="1"/>
  <c r="P21" i="17" s="1"/>
  <c r="P22" i="17" s="1"/>
  <c r="R10" i="17"/>
  <c r="R9" i="17"/>
  <c r="S7" i="17"/>
  <c r="T6" i="17"/>
  <c r="T7" i="17" l="1"/>
  <c r="U6" i="17"/>
  <c r="Q20" i="17"/>
  <c r="Q21" i="17" s="1"/>
  <c r="Q22" i="17" s="1"/>
  <c r="S10" i="17"/>
  <c r="S9" i="17"/>
  <c r="U7" i="17" l="1"/>
  <c r="V6" i="17"/>
  <c r="R20" i="17"/>
  <c r="R21" i="17" s="1"/>
  <c r="R22" i="17" s="1"/>
  <c r="T10" i="17"/>
  <c r="T9" i="17"/>
  <c r="W6" i="17" l="1"/>
  <c r="V7" i="17"/>
  <c r="S20" i="17"/>
  <c r="S21" i="17" s="1"/>
  <c r="S22" i="17" s="1"/>
  <c r="U10" i="17"/>
  <c r="U9" i="17"/>
  <c r="V9" i="17" l="1"/>
  <c r="T20" i="17"/>
  <c r="T21" i="17" s="1"/>
  <c r="T22" i="17" s="1"/>
  <c r="V10" i="17"/>
  <c r="W7" i="17"/>
  <c r="X6" i="17"/>
  <c r="X7" i="17" l="1"/>
  <c r="Y6" i="17"/>
  <c r="W10" i="17"/>
  <c r="W9" i="17"/>
  <c r="U20" i="17"/>
  <c r="U21" i="17" s="1"/>
  <c r="U22" i="17" s="1"/>
  <c r="Y7" i="17" l="1"/>
  <c r="Z6" i="17"/>
  <c r="X10" i="17"/>
  <c r="V20" i="17"/>
  <c r="V21" i="17" s="1"/>
  <c r="V22" i="17" s="1"/>
  <c r="X9" i="17"/>
  <c r="Z7" i="17" l="1"/>
  <c r="AA6" i="17"/>
  <c r="AA7" i="17" s="1"/>
  <c r="Y10" i="17"/>
  <c r="Y9" i="17"/>
  <c r="W20" i="17"/>
  <c r="W21" i="17" s="1"/>
  <c r="W22" i="17" s="1"/>
  <c r="AA9" i="17" l="1"/>
  <c r="AA10" i="17"/>
  <c r="Y20" i="17"/>
  <c r="Y21" i="17" s="1"/>
  <c r="Y22" i="17" s="1"/>
  <c r="G12" i="17"/>
  <c r="Z10" i="17"/>
  <c r="Z9" i="17"/>
  <c r="X20" i="17"/>
  <c r="X21" i="17" s="1"/>
  <c r="X22" i="17" s="1"/>
  <c r="D71" i="16" l="1"/>
  <c r="D73" i="16" s="1"/>
  <c r="D74" i="16" l="1"/>
  <c r="D8" i="16" l="1"/>
  <c r="D9" i="15"/>
  <c r="D71" i="14"/>
  <c r="D9" i="14"/>
  <c r="D56" i="16"/>
  <c r="D49" i="16"/>
  <c r="D42" i="16"/>
  <c r="D63" i="16"/>
  <c r="D10" i="16" l="1"/>
  <c r="D11" i="15"/>
  <c r="D11" i="14"/>
  <c r="D11" i="16" l="1"/>
  <c r="D13" i="16" s="1"/>
  <c r="D12" i="15"/>
  <c r="D14" i="15" s="1"/>
  <c r="D12" i="14"/>
  <c r="D14" i="14" s="1"/>
  <c r="D15" i="16" l="1"/>
  <c r="D16" i="15"/>
  <c r="D18" i="15" s="1"/>
  <c r="D16" i="14"/>
  <c r="D18" i="14" s="1"/>
  <c r="D17" i="16" l="1"/>
  <c r="D19" i="15"/>
  <c r="D21" i="15" s="1"/>
  <c r="D19" i="14"/>
  <c r="D21" i="14" s="1"/>
  <c r="D18" i="16" l="1"/>
  <c r="D20" i="16" s="1"/>
  <c r="D23" i="15"/>
  <c r="D23" i="14"/>
  <c r="D25" i="14" s="1"/>
  <c r="D22" i="16" l="1"/>
  <c r="D24" i="16" s="1"/>
  <c r="D25" i="15"/>
  <c r="D26" i="14"/>
  <c r="D28" i="14" s="1"/>
  <c r="D25" i="16" l="1"/>
  <c r="D27" i="16" s="1"/>
  <c r="D26" i="15"/>
  <c r="D28" i="15" s="1"/>
  <c r="D30" i="14"/>
  <c r="D32" i="14" s="1"/>
  <c r="D29" i="16" l="1"/>
  <c r="D30" i="15"/>
  <c r="D32" i="15" s="1"/>
  <c r="D33" i="14"/>
  <c r="D35" i="14" s="1"/>
  <c r="D31" i="16" l="1"/>
  <c r="D33" i="15"/>
  <c r="D37" i="14"/>
  <c r="D32" i="16" l="1"/>
  <c r="D34" i="16" s="1"/>
  <c r="D39" i="14"/>
  <c r="D36" i="16" l="1"/>
  <c r="D38" i="16" s="1"/>
  <c r="D40" i="14"/>
  <c r="D42" i="14" s="1"/>
  <c r="D39" i="16" l="1"/>
  <c r="D41" i="16" s="1"/>
  <c r="D44" i="14"/>
  <c r="D46" i="14" s="1"/>
  <c r="D43" i="16" l="1"/>
  <c r="D47" i="14"/>
  <c r="D49" i="14" s="1"/>
  <c r="D45" i="16" l="1"/>
  <c r="D51" i="14"/>
  <c r="D46" i="16" l="1"/>
  <c r="D48" i="16" s="1"/>
  <c r="D53" i="14"/>
  <c r="D50" i="16" l="1"/>
  <c r="D54" i="14"/>
  <c r="D56" i="14" s="1"/>
  <c r="D52" i="16" l="1"/>
  <c r="D58" i="14"/>
  <c r="D60" i="14" s="1"/>
  <c r="D53" i="16" l="1"/>
  <c r="D55" i="16" s="1"/>
  <c r="D61" i="14"/>
  <c r="D63" i="14" s="1"/>
  <c r="D57" i="16" l="1"/>
  <c r="D59" i="16" s="1"/>
  <c r="D65" i="14"/>
  <c r="D67" i="14" s="1"/>
  <c r="D60" i="16" l="1"/>
  <c r="D62" i="16" s="1"/>
  <c r="D68" i="14"/>
  <c r="D70" i="14" s="1"/>
  <c r="D64" i="16" l="1"/>
  <c r="D72" i="14"/>
  <c r="D74" i="14" s="1"/>
  <c r="D66" i="16" l="1"/>
  <c r="D75" i="14"/>
  <c r="D67" i="16" l="1"/>
  <c r="AL11" i="12" l="1"/>
  <c r="AL12" i="12"/>
  <c r="AL13" i="12"/>
  <c r="AL14" i="12"/>
  <c r="AL15" i="12"/>
  <c r="AL16" i="12"/>
  <c r="AL17" i="12"/>
  <c r="AL18" i="12"/>
  <c r="AL19" i="12"/>
  <c r="AL20" i="12"/>
  <c r="AL21" i="12"/>
  <c r="AL22" i="12"/>
  <c r="AL31" i="13" l="1"/>
  <c r="AL51" i="13"/>
  <c r="AM51" i="13" s="1"/>
  <c r="AM31" i="13" l="1"/>
  <c r="AL32" i="13"/>
  <c r="AL52" i="13"/>
  <c r="AM52" i="13" s="1"/>
  <c r="AM32" i="13" l="1"/>
  <c r="AL33" i="13"/>
  <c r="AM33" i="13" s="1"/>
  <c r="AL53" i="13"/>
  <c r="AM53" i="13" s="1"/>
  <c r="AI31" i="12" l="1"/>
  <c r="AL54" i="13"/>
  <c r="AM54" i="13" s="1"/>
  <c r="AL34" i="13"/>
  <c r="AM34" i="13" s="1"/>
  <c r="AJ31" i="12" l="1"/>
  <c r="AI32" i="12"/>
  <c r="AL55" i="13"/>
  <c r="AM55" i="13" s="1"/>
  <c r="AL35" i="13"/>
  <c r="AM35" i="13" s="1"/>
  <c r="AI33" i="12" l="1"/>
  <c r="AJ32" i="12"/>
  <c r="AL56" i="13"/>
  <c r="AM56" i="13" s="1"/>
  <c r="AL36" i="13"/>
  <c r="AM36" i="13" s="1"/>
  <c r="AI34" i="12" l="1"/>
  <c r="AL57" i="13"/>
  <c r="AM57" i="13" s="1"/>
  <c r="AL37" i="13"/>
  <c r="AM37" i="13" s="1"/>
  <c r="AL58" i="13" l="1"/>
  <c r="AM58" i="13" s="1"/>
  <c r="AL38" i="13"/>
  <c r="AM38" i="13" s="1"/>
  <c r="AJ33" i="12" l="1"/>
  <c r="AL59" i="13"/>
  <c r="AM59" i="13" s="1"/>
  <c r="AL39" i="13"/>
  <c r="AM39" i="13" s="1"/>
  <c r="AL60" i="13" l="1"/>
  <c r="AM60" i="13" s="1"/>
  <c r="AL40" i="13"/>
  <c r="AM40" i="13" s="1"/>
  <c r="AL41" i="13" l="1"/>
  <c r="AM41" i="13" s="1"/>
  <c r="AL61" i="13"/>
  <c r="AM61" i="13" s="1"/>
  <c r="AJ34" i="12" l="1"/>
  <c r="AL42" i="13"/>
  <c r="AM42" i="13" s="1"/>
  <c r="AL62" i="13"/>
  <c r="AM62" i="13" s="1"/>
  <c r="AI35" i="12" l="1"/>
  <c r="AJ35" i="12"/>
  <c r="AJ36" i="12" l="1"/>
  <c r="AI36" i="12"/>
  <c r="AI37" i="12" l="1"/>
  <c r="AJ37" i="12"/>
  <c r="AI38" i="12" l="1"/>
  <c r="AJ38" i="12"/>
  <c r="AJ39" i="12" l="1"/>
  <c r="AI39" i="12"/>
  <c r="AJ40" i="12" l="1"/>
  <c r="AI40" i="12"/>
  <c r="AI41" i="12" l="1"/>
  <c r="AJ41" i="12"/>
  <c r="AI42" i="12" l="1"/>
  <c r="AI50" i="12" l="1"/>
  <c r="AJ42" i="12"/>
  <c r="AJ50" i="12" l="1"/>
  <c r="AJ43" i="12"/>
  <c r="AI51" i="12"/>
  <c r="AJ51" i="12"/>
  <c r="AI52" i="12" l="1"/>
  <c r="AJ52" i="12"/>
  <c r="AJ53" i="12" l="1"/>
  <c r="AI53" i="12"/>
  <c r="AJ54" i="12" l="1"/>
  <c r="AI54" i="12"/>
  <c r="AI55" i="12" l="1"/>
  <c r="AJ55" i="12"/>
  <c r="AI56" i="12" l="1"/>
  <c r="AJ56" i="12"/>
  <c r="AI57" i="12" l="1"/>
  <c r="AJ57" i="12"/>
  <c r="AI58" i="12" l="1"/>
  <c r="AJ58" i="12"/>
  <c r="AI59" i="12" l="1"/>
  <c r="AJ59" i="12"/>
  <c r="AI60" i="12" l="1"/>
  <c r="AJ60" i="12"/>
  <c r="AI61" i="12" l="1"/>
  <c r="AJ61" i="12"/>
  <c r="AI62" i="12" l="1"/>
  <c r="AJ62" i="12" l="1"/>
  <c r="AJ63" i="1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Kettner, Cheryl</author>
  </authors>
  <commentList>
    <comment ref="C11" authorId="0" shapeId="0" xr:uid="{52E6C99B-E699-4CD5-84A1-AD169893E07C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18" authorId="0" shapeId="0" xr:uid="{1C6B4426-5F17-4856-AB43-D4C4A0212382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25" authorId="0" shapeId="0" xr:uid="{4870C573-D448-4375-844E-AEDC5E1BEA3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32" authorId="0" shapeId="0" xr:uid="{5AB3AA3A-AFF4-4446-A3AE-D6A0C2B929E5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39" authorId="0" shapeId="0" xr:uid="{DB6339B6-95E0-4641-99A6-5F840900F274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46" authorId="0" shapeId="0" xr:uid="{A1030BB1-14BC-4B46-96F3-C4E02B83D32D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53" authorId="0" shapeId="0" xr:uid="{5777F192-A821-4886-85A4-50702CC5C903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60" authorId="0" shapeId="0" xr:uid="{9A728907-F2B2-4DA5-BCE2-A6299D3D31DD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67" authorId="0" shapeId="0" xr:uid="{A6E247F7-289C-499E-B662-EE12D5335880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74" authorId="0" shapeId="0" xr:uid="{E97DD508-51E8-47D0-9DC4-E4BB70E59219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Kettner, Cheryl</author>
  </authors>
  <commentList>
    <comment ref="C10" authorId="0" shapeId="0" xr:uid="{75812DAC-1943-423E-BF40-05F0FECB9A2D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17" authorId="0" shapeId="0" xr:uid="{B72A6965-EED0-40F9-85B1-0595E9B062A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24" authorId="0" shapeId="0" xr:uid="{772C3F16-56BD-4BF4-AC11-BC9046FDDDFC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31" authorId="0" shapeId="0" xr:uid="{88FEBFE5-7542-45B1-A0BD-15E095F360FB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38" authorId="0" shapeId="0" xr:uid="{6D6A63E5-8D83-4627-90A3-B562D3BD4D2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45" authorId="0" shapeId="0" xr:uid="{8E791404-6FD9-486A-9065-0DF3DCA7ACB2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52" authorId="0" shapeId="0" xr:uid="{83EF6EF7-AE59-444D-AD8B-DC4C9B14D03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59" authorId="0" shapeId="0" xr:uid="{76ADB640-DDDF-4572-9328-576751B70AC8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66" authorId="0" shapeId="0" xr:uid="{ADE916E0-50AD-42F3-8753-A9417BC5DEAA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73" authorId="0" shapeId="0" xr:uid="{50585FAA-C9ED-40F7-A803-720CB0D3FE11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Kettner, Cheryl</author>
  </authors>
  <commentList>
    <comment ref="C11" authorId="0" shapeId="0" xr:uid="{B9732A3D-6EC4-4575-BBEC-F9E25ED95EA7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18" authorId="0" shapeId="0" xr:uid="{9F1F3018-817D-486C-9D84-2AE2EF020996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  <comment ref="C25" authorId="0" shapeId="0" xr:uid="{57F85997-4EF5-47A0-B78E-B88FF8B5BB3D}">
      <text>
        <r>
          <rPr>
            <b/>
            <sz val="9"/>
            <color indexed="81"/>
            <rFont val="Tahoma"/>
            <family val="2"/>
          </rPr>
          <t>Kettner, Cheryl:</t>
        </r>
        <r>
          <rPr>
            <sz val="9"/>
            <color indexed="81"/>
            <rFont val="Tahoma"/>
            <family val="2"/>
          </rPr>
          <t xml:space="preserve">
Prior to revising the cost of debt to 4.8% to align with the last rate case, we were using 4.79%
</t>
        </r>
      </text>
    </comment>
  </commentList>
</comments>
</file>

<file path=xl/sharedStrings.xml><?xml version="1.0" encoding="utf-8"?>
<sst xmlns="http://schemas.openxmlformats.org/spreadsheetml/2006/main" count="531" uniqueCount="95">
  <si>
    <t>Date</t>
  </si>
  <si>
    <t>Amount</t>
  </si>
  <si>
    <t>Debt</t>
  </si>
  <si>
    <t>Credit</t>
  </si>
  <si>
    <t>Comment</t>
  </si>
  <si>
    <t>Add: Deferral</t>
  </si>
  <si>
    <t>Balance</t>
  </si>
  <si>
    <t>Held</t>
  </si>
  <si>
    <t>Variance</t>
  </si>
  <si>
    <t>Value</t>
  </si>
  <si>
    <t xml:space="preserve">Allowance </t>
  </si>
  <si>
    <t>Allowances</t>
  </si>
  <si>
    <t>GL</t>
  </si>
  <si>
    <t xml:space="preserve">Check </t>
  </si>
  <si>
    <t>Check</t>
  </si>
  <si>
    <t>Fuel gas cost</t>
  </si>
  <si>
    <t>CCA Allowance Inventory</t>
  </si>
  <si>
    <t>CCA Liability</t>
  </si>
  <si>
    <t>Net Reg Asset Balance</t>
  </si>
  <si>
    <t>Reg Asset Balance</t>
  </si>
  <si>
    <t>Reg Liability Balance</t>
  </si>
  <si>
    <t>Beginning Balance</t>
  </si>
  <si>
    <t>Interest</t>
  </si>
  <si>
    <t>Ending Balance</t>
  </si>
  <si>
    <t>Add: Reg Asset</t>
  </si>
  <si>
    <t>Purcases of CCA Allowances</t>
  </si>
  <si>
    <t>Consignment of CCA Allowances</t>
  </si>
  <si>
    <t>Actual costs/consignment proceeds through 6/30/24 plus forecasted costs/consignement proceeds from 7/1/24-12/31/25 plus interest.</t>
  </si>
  <si>
    <t>Reversal of B&amp;O Accrual</t>
  </si>
  <si>
    <t>Transfer 2023 Balance</t>
  </si>
  <si>
    <t>Ties to Sales sheet</t>
  </si>
  <si>
    <t>Expense per CCA Liability worksheet</t>
  </si>
  <si>
    <t>Difference is due to timing of when non-cash accruals are made through June which do not receive interest; for forecasting purposes, the non-cash piece is not considered</t>
  </si>
  <si>
    <t>Carbon Price 2025 IRP Assumption</t>
  </si>
  <si>
    <r>
      <t>consultant 1</t>
    </r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</t>
    </r>
  </si>
  <si>
    <t>inflation</t>
  </si>
  <si>
    <t>2022 Deflator</t>
  </si>
  <si>
    <t>Carbon Prices (Aurora) nominal</t>
  </si>
  <si>
    <t>2020 Deflator (Aurora)</t>
  </si>
  <si>
    <t>2020 Dollars</t>
  </si>
  <si>
    <t>MTCO2e</t>
  </si>
  <si>
    <t>levelized</t>
  </si>
  <si>
    <t xml:space="preserve">1) California-Quebec GHG Trading Program (Real 2022$) - The California GHG program survives further legal challenges and is continued through 2050 with linkage to the Quebec. </t>
  </si>
  <si>
    <t>Aurora Inputs</t>
  </si>
  <si>
    <t>CarbonPrice_2025</t>
  </si>
  <si>
    <t>Full Carbon Price 2025 Start</t>
  </si>
  <si>
    <t>CarbonPrice_2031</t>
  </si>
  <si>
    <t>Full Carbon Price 2031 Start</t>
  </si>
  <si>
    <t>CarbonPrice_2031_ID</t>
  </si>
  <si>
    <t>No C02 Price, 2/3 CO2 2031 On</t>
  </si>
  <si>
    <t>Natural Gas Deferral Obligation</t>
  </si>
  <si>
    <t>Line</t>
  </si>
  <si>
    <t>Description</t>
  </si>
  <si>
    <t>Units</t>
  </si>
  <si>
    <t>Notes</t>
  </si>
  <si>
    <t xml:space="preserve">2025 LDC Emissions Forecast </t>
  </si>
  <si>
    <t>Total expected emissions - full year</t>
  </si>
  <si>
    <t>Less Not-For-Consignment Grant</t>
  </si>
  <si>
    <t>Free credits expected* - full year</t>
  </si>
  <si>
    <t>Net 2025 Need</t>
  </si>
  <si>
    <t>Total credits to purchase - full year</t>
  </si>
  <si>
    <t>*Ecology will grant 832,952 free allowances in 2025 to Avista. 75% (624,714) of theses allowances are required to be consigned.  The remaining 208,238 reduce Avista's obligation as noted above.</t>
  </si>
  <si>
    <t>2024 LDC Emissions Forecast (6 mo actual/6 mo forecast)</t>
  </si>
  <si>
    <t>Net 2024 Need</t>
  </si>
  <si>
    <t>Emissions as of 6/30/2024</t>
  </si>
  <si>
    <t>Total emissions YTD</t>
  </si>
  <si>
    <t>Share of Annual Emissions</t>
  </si>
  <si>
    <t>Allowances Needed @ 6/30/2024</t>
  </si>
  <si>
    <t>**</t>
  </si>
  <si>
    <t>*Ecology granted 906,758 free allowances in 2024 to Avista. 70% (634,731) of theses allowances are required to be consigned.  The remaining 272,027 reduce Avista's obligation as noted above.
** Actual allowances booked as of 6/30/2024 was 508,380.  Difference is due to Jul-Dec forecast updated after closing the books.</t>
  </si>
  <si>
    <t>Current YTD</t>
  </si>
  <si>
    <t>Annual Forecast</t>
  </si>
  <si>
    <t>Month</t>
  </si>
  <si>
    <t>Dekatherms</t>
  </si>
  <si>
    <t>Updated Forecast</t>
  </si>
  <si>
    <t>Total Deferral (Account 182367)</t>
  </si>
  <si>
    <t>Total Interest (Account 182369)</t>
  </si>
  <si>
    <t>254349.GD.WA Regulatory Liability - CCA Interest Expense (to account for the monthly interest accrual on the balance in account 254348.GD.WA)</t>
  </si>
  <si>
    <t>254348.GD.WA Regulatory Liability - CCA (to account for the deferred revenues received from CCA allowance consignment sales)</t>
  </si>
  <si>
    <t>182367.GD.WA Regulatory Asset - CCA (to account for the costs incurred for the calculated monthly CCA obligation)</t>
  </si>
  <si>
    <t>Total Interest (Account 254349)</t>
  </si>
  <si>
    <t>Total Deferral (Account 254348)</t>
  </si>
  <si>
    <t xml:space="preserve">182373.GD.WA Regulatory Asset - CCA Interest for 182363 (to account for the monthly interest accrual on the balance in account 182363.GD.WA) </t>
  </si>
  <si>
    <t>182369.GD.WA Regulatory Asset - CCA Interest for 182367 (to account for the monthly interest accrual on the balance in account 182367.GD.WA)</t>
  </si>
  <si>
    <t>182363.GD.WA Regulatory Asset - CCA Incremental O&amp;M (to account for incremental CCA O&amp;M expenses)</t>
  </si>
  <si>
    <t>Total Interest (Account 182373)</t>
  </si>
  <si>
    <t>Total Deferral (Account 182363)</t>
  </si>
  <si>
    <t>Actual costs/consignment proceeds through 6/30/24 plus forecasted costs/consignement proceeds from 7/1/24-10/31/25 without interest.</t>
  </si>
  <si>
    <t>Total Deferral (Account 182367) through October 2025</t>
  </si>
  <si>
    <t>Total Deferral (Account 182363) through October 2025</t>
  </si>
  <si>
    <t>Total Deferral (Account 254348) through October 2025</t>
  </si>
  <si>
    <t>Forecasted Deferral Balance, inclusive of interest, as of 10/31/2024</t>
  </si>
  <si>
    <t>Total for rate calculation</t>
  </si>
  <si>
    <t>Forecasted deferrals, excluding interest, 11/1/2024 - 10/31/2025</t>
  </si>
  <si>
    <t>CONFIDENTIAL Per WAC 480-07-160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</si>
</sst>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7" formatCode="&quot;$&quot;#,##0.00_);\(&quot;$&quot;#,##0.00\)"/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.0000_);_(&quot;$&quot;* \(#,##0.0000\);_(&quot;$&quot;* &quot;-&quot;??_);_(@_)"/>
    <numFmt numFmtId="165" formatCode="_(* #,##0_);_(* \(#,##0\);_(* &quot;-&quot;??_);_(@_)"/>
    <numFmt numFmtId="166" formatCode="0.0%"/>
    <numFmt numFmtId="167" formatCode="_(* #,##0.0_);_(* \(#,##0.0\);_(* &quot;-&quot;??_);_(@_)"/>
    <numFmt numFmtId="168" formatCode="_(&quot;$&quot;* #,##0_);_(&quot;$&quot;* \(#,##0\);_(&quot;$&quot;* &quot;-&quot;??_);_(@_)"/>
    <numFmt numFmtId="169" formatCode="mmm\-yyyy"/>
    <numFmt numFmtId="170" formatCode="0.000%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10"/>
      <color rgb="FF0033CC"/>
      <name val="Arial"/>
      <family val="2"/>
    </font>
    <font>
      <b/>
      <sz val="10"/>
      <color rgb="FF0000FF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Geneva"/>
    </font>
    <font>
      <sz val="11"/>
      <color rgb="FFFF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3" fontId="3" fillId="0" borderId="0"/>
    <xf numFmtId="0" fontId="4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16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7">
    <xf numFmtId="0" fontId="0" fillId="0" borderId="0" xfId="0"/>
    <xf numFmtId="0" fontId="0" fillId="3" borderId="0" xfId="0" applyFill="1"/>
    <xf numFmtId="0" fontId="0" fillId="0" borderId="0" xfId="0" applyFill="1"/>
    <xf numFmtId="9" fontId="0" fillId="0" borderId="0" xfId="1" applyFont="1"/>
    <xf numFmtId="0" fontId="4" fillId="0" borderId="0" xfId="4"/>
    <xf numFmtId="43" fontId="0" fillId="0" borderId="0" xfId="5" applyFont="1"/>
    <xf numFmtId="164" fontId="6" fillId="0" borderId="0" xfId="6" applyNumberFormat="1" applyFont="1"/>
    <xf numFmtId="0" fontId="6" fillId="0" borderId="0" xfId="4" applyFont="1"/>
    <xf numFmtId="44" fontId="5" fillId="0" borderId="0" xfId="6"/>
    <xf numFmtId="165" fontId="6" fillId="0" borderId="0" xfId="5" applyNumberFormat="1" applyFont="1"/>
    <xf numFmtId="165" fontId="5" fillId="0" borderId="0" xfId="5" applyNumberFormat="1"/>
    <xf numFmtId="44" fontId="7" fillId="0" borderId="0" xfId="6" applyFont="1" applyFill="1" applyBorder="1"/>
    <xf numFmtId="43" fontId="6" fillId="0" borderId="0" xfId="4" applyNumberFormat="1" applyFont="1"/>
    <xf numFmtId="43" fontId="6" fillId="0" borderId="0" xfId="5" applyFont="1"/>
    <xf numFmtId="43" fontId="7" fillId="0" borderId="0" xfId="5" applyFont="1" applyFill="1"/>
    <xf numFmtId="164" fontId="6" fillId="0" borderId="0" xfId="6" applyNumberFormat="1" applyFont="1" applyFill="1"/>
    <xf numFmtId="164" fontId="7" fillId="0" borderId="0" xfId="6" applyNumberFormat="1" applyFont="1" applyFill="1"/>
    <xf numFmtId="164" fontId="6" fillId="5" borderId="0" xfId="6" applyNumberFormat="1" applyFont="1" applyFill="1"/>
    <xf numFmtId="0" fontId="6" fillId="0" borderId="4" xfId="4" applyFont="1" applyBorder="1" applyAlignment="1">
      <alignment horizontal="center"/>
    </xf>
    <xf numFmtId="164" fontId="6" fillId="0" borderId="5" xfId="6" applyNumberFormat="1" applyFont="1" applyBorder="1" applyAlignment="1">
      <alignment horizontal="center"/>
    </xf>
    <xf numFmtId="164" fontId="6" fillId="0" borderId="0" xfId="6" applyNumberFormat="1" applyFont="1" applyFill="1" applyBorder="1" applyAlignment="1">
      <alignment horizontal="center"/>
    </xf>
    <xf numFmtId="164" fontId="6" fillId="5" borderId="5" xfId="6" applyNumberFormat="1" applyFont="1" applyFill="1" applyBorder="1" applyAlignment="1">
      <alignment horizontal="center"/>
    </xf>
    <xf numFmtId="0" fontId="6" fillId="0" borderId="0" xfId="4" applyFont="1" applyAlignment="1">
      <alignment horizontal="center"/>
    </xf>
    <xf numFmtId="0" fontId="6" fillId="0" borderId="7" xfId="4" applyFont="1" applyBorder="1" applyAlignment="1">
      <alignment horizontal="center"/>
    </xf>
    <xf numFmtId="164" fontId="6" fillId="0" borderId="0" xfId="6" applyNumberFormat="1" applyFont="1" applyBorder="1" applyAlignment="1">
      <alignment horizontal="center"/>
    </xf>
    <xf numFmtId="164" fontId="6" fillId="5" borderId="0" xfId="6" applyNumberFormat="1" applyFont="1" applyFill="1" applyBorder="1" applyAlignment="1">
      <alignment horizontal="center"/>
    </xf>
    <xf numFmtId="0" fontId="6" fillId="0" borderId="9" xfId="4" applyFont="1" applyBorder="1" applyAlignment="1">
      <alignment horizontal="center"/>
    </xf>
    <xf numFmtId="164" fontId="6" fillId="0" borderId="10" xfId="6" applyNumberFormat="1" applyFont="1" applyBorder="1" applyAlignment="1">
      <alignment horizontal="center"/>
    </xf>
    <xf numFmtId="164" fontId="6" fillId="0" borderId="0" xfId="6" applyNumberFormat="1" applyFont="1" applyFill="1" applyBorder="1"/>
    <xf numFmtId="164" fontId="6" fillId="5" borderId="10" xfId="6" applyNumberFormat="1" applyFont="1" applyFill="1" applyBorder="1"/>
    <xf numFmtId="43" fontId="0" fillId="0" borderId="0" xfId="5" applyFont="1" applyFill="1"/>
    <xf numFmtId="164" fontId="4" fillId="0" borderId="0" xfId="4" applyNumberFormat="1"/>
    <xf numFmtId="7" fontId="4" fillId="0" borderId="0" xfId="4" applyNumberFormat="1"/>
    <xf numFmtId="43" fontId="6" fillId="0" borderId="0" xfId="5" applyFont="1" applyAlignment="1">
      <alignment horizontal="center"/>
    </xf>
    <xf numFmtId="0" fontId="10" fillId="0" borderId="0" xfId="4" applyFont="1"/>
    <xf numFmtId="44" fontId="6" fillId="5" borderId="2" xfId="6" applyFont="1" applyFill="1" applyBorder="1"/>
    <xf numFmtId="44" fontId="6" fillId="5" borderId="0" xfId="6" applyFont="1" applyFill="1"/>
    <xf numFmtId="44" fontId="6" fillId="5" borderId="1" xfId="6" applyFont="1" applyFill="1" applyBorder="1"/>
    <xf numFmtId="43" fontId="4" fillId="0" borderId="0" xfId="4" applyNumberFormat="1"/>
    <xf numFmtId="43" fontId="4" fillId="0" borderId="0" xfId="2" applyFont="1"/>
    <xf numFmtId="43" fontId="6" fillId="0" borderId="0" xfId="2" applyFont="1" applyAlignment="1">
      <alignment horizontal="center"/>
    </xf>
    <xf numFmtId="44" fontId="4" fillId="0" borderId="0" xfId="4" applyNumberFormat="1"/>
    <xf numFmtId="43" fontId="0" fillId="0" borderId="0" xfId="0" applyNumberFormat="1"/>
    <xf numFmtId="0" fontId="14" fillId="0" borderId="0" xfId="8" applyFont="1"/>
    <xf numFmtId="0" fontId="13" fillId="0" borderId="0" xfId="8" applyFont="1"/>
    <xf numFmtId="0" fontId="13" fillId="0" borderId="0" xfId="8" applyFont="1" applyAlignment="1">
      <alignment horizontal="center"/>
    </xf>
    <xf numFmtId="0" fontId="15" fillId="0" borderId="0" xfId="8" applyFont="1" applyAlignment="1">
      <alignment horizontal="left"/>
    </xf>
    <xf numFmtId="44" fontId="14" fillId="0" borderId="0" xfId="9" applyFont="1" applyFill="1" applyBorder="1"/>
    <xf numFmtId="44" fontId="14" fillId="7" borderId="5" xfId="9" applyFont="1" applyFill="1" applyBorder="1"/>
    <xf numFmtId="0" fontId="6" fillId="0" borderId="0" xfId="8" applyFont="1" applyAlignment="1">
      <alignment horizontal="left"/>
    </xf>
    <xf numFmtId="43" fontId="14" fillId="0" borderId="0" xfId="10" applyFont="1" applyFill="1" applyBorder="1"/>
    <xf numFmtId="10" fontId="15" fillId="0" borderId="0" xfId="8" applyNumberFormat="1" applyFont="1" applyAlignment="1">
      <alignment horizontal="center"/>
    </xf>
    <xf numFmtId="44" fontId="15" fillId="0" borderId="0" xfId="9" applyFont="1" applyFill="1" applyBorder="1" applyAlignment="1">
      <alignment horizontal="center" vertical="top" wrapText="1"/>
    </xf>
    <xf numFmtId="43" fontId="14" fillId="0" borderId="0" xfId="8" applyNumberFormat="1" applyFont="1"/>
    <xf numFmtId="0" fontId="13" fillId="0" borderId="0" xfId="8" applyFont="1" applyAlignment="1">
      <alignment horizontal="center" vertical="top"/>
    </xf>
    <xf numFmtId="44" fontId="15" fillId="2" borderId="0" xfId="9" applyFont="1" applyFill="1" applyBorder="1" applyAlignment="1">
      <alignment horizontal="center" vertical="top" wrapText="1"/>
    </xf>
    <xf numFmtId="44" fontId="14" fillId="0" borderId="0" xfId="8" applyNumberFormat="1" applyFont="1"/>
    <xf numFmtId="0" fontId="13" fillId="0" borderId="0" xfId="8" applyFont="1" applyFill="1" applyAlignment="1">
      <alignment horizontal="center" vertical="top"/>
    </xf>
    <xf numFmtId="0" fontId="1" fillId="0" borderId="0" xfId="8"/>
    <xf numFmtId="0" fontId="2" fillId="0" borderId="0" xfId="8" applyFont="1" applyAlignment="1">
      <alignment horizontal="center"/>
    </xf>
    <xf numFmtId="0" fontId="2" fillId="0" borderId="0" xfId="8" applyFont="1"/>
    <xf numFmtId="17" fontId="0" fillId="0" borderId="0" xfId="2" applyNumberFormat="1" applyFont="1"/>
    <xf numFmtId="43" fontId="0" fillId="0" borderId="0" xfId="2" applyFont="1" applyFill="1" applyBorder="1"/>
    <xf numFmtId="44" fontId="15" fillId="6" borderId="0" xfId="9" applyFont="1" applyFill="1" applyBorder="1" applyAlignment="1">
      <alignment horizontal="center" vertical="top" wrapText="1"/>
    </xf>
    <xf numFmtId="0" fontId="6" fillId="0" borderId="0" xfId="4" applyFont="1" applyFill="1" applyBorder="1"/>
    <xf numFmtId="0" fontId="0" fillId="0" borderId="0" xfId="0" applyFill="1" applyBorder="1"/>
    <xf numFmtId="43" fontId="0" fillId="0" borderId="0" xfId="0" applyNumberFormat="1" applyFill="1" applyBorder="1"/>
    <xf numFmtId="44" fontId="15" fillId="8" borderId="0" xfId="9" applyFont="1" applyFill="1" applyBorder="1" applyAlignment="1">
      <alignment horizontal="center" vertical="top" wrapText="1"/>
    </xf>
    <xf numFmtId="44" fontId="1" fillId="0" borderId="0" xfId="8" applyNumberFormat="1"/>
    <xf numFmtId="43" fontId="1" fillId="0" borderId="0" xfId="8" applyNumberFormat="1"/>
    <xf numFmtId="166" fontId="6" fillId="0" borderId="0" xfId="1" applyNumberFormat="1" applyFont="1"/>
    <xf numFmtId="166" fontId="17" fillId="0" borderId="0" xfId="1" applyNumberFormat="1" applyFont="1"/>
    <xf numFmtId="166" fontId="0" fillId="0" borderId="0" xfId="1" applyNumberFormat="1" applyFont="1"/>
    <xf numFmtId="44" fontId="0" fillId="2" borderId="0" xfId="12" applyFont="1" applyFill="1"/>
    <xf numFmtId="43" fontId="0" fillId="0" borderId="0" xfId="2" applyFont="1"/>
    <xf numFmtId="44" fontId="0" fillId="4" borderId="0" xfId="12" applyFont="1" applyFill="1"/>
    <xf numFmtId="8" fontId="0" fillId="0" borderId="0" xfId="0" applyNumberFormat="1"/>
    <xf numFmtId="0" fontId="0" fillId="0" borderId="0" xfId="0" applyAlignment="1">
      <alignment horizontal="right"/>
    </xf>
    <xf numFmtId="0" fontId="19" fillId="9" borderId="0" xfId="0" applyFont="1" applyFill="1"/>
    <xf numFmtId="0" fontId="0" fillId="9" borderId="0" xfId="0" applyFill="1"/>
    <xf numFmtId="0" fontId="0" fillId="9" borderId="0" xfId="0" applyFill="1" applyAlignment="1">
      <alignment horizontal="center"/>
    </xf>
    <xf numFmtId="167" fontId="0" fillId="9" borderId="0" xfId="2" applyNumberFormat="1" applyFont="1" applyFill="1"/>
    <xf numFmtId="0" fontId="2" fillId="9" borderId="0" xfId="0" applyFont="1" applyFill="1" applyAlignment="1">
      <alignment horizontal="center"/>
    </xf>
    <xf numFmtId="167" fontId="2" fillId="9" borderId="0" xfId="2" applyNumberFormat="1" applyFont="1" applyFill="1" applyAlignment="1">
      <alignment horizontal="center"/>
    </xf>
    <xf numFmtId="0" fontId="0" fillId="0" borderId="0" xfId="0" applyAlignment="1">
      <alignment horizontal="center"/>
    </xf>
    <xf numFmtId="165" fontId="0" fillId="9" borderId="0" xfId="2" applyNumberFormat="1" applyFont="1" applyFill="1"/>
    <xf numFmtId="44" fontId="1" fillId="9" borderId="0" xfId="12" applyFont="1" applyFill="1" applyAlignment="1">
      <alignment horizontal="center"/>
    </xf>
    <xf numFmtId="168" fontId="1" fillId="9" borderId="0" xfId="12" applyNumberFormat="1" applyFont="1" applyFill="1" applyAlignment="1">
      <alignment horizontal="center"/>
    </xf>
    <xf numFmtId="0" fontId="0" fillId="9" borderId="0" xfId="0" quotePrefix="1" applyFill="1" applyAlignment="1">
      <alignment horizontal="left"/>
    </xf>
    <xf numFmtId="9" fontId="0" fillId="9" borderId="0" xfId="1" applyFont="1" applyFill="1"/>
    <xf numFmtId="166" fontId="0" fillId="9" borderId="0" xfId="1" applyNumberFormat="1" applyFont="1" applyFill="1"/>
    <xf numFmtId="165" fontId="2" fillId="0" borderId="0" xfId="2" applyNumberFormat="1" applyFont="1" applyFill="1"/>
    <xf numFmtId="165" fontId="0" fillId="0" borderId="0" xfId="0" applyNumberFormat="1"/>
    <xf numFmtId="165" fontId="0" fillId="0" borderId="0" xfId="2" applyNumberFormat="1" applyFont="1"/>
    <xf numFmtId="0" fontId="2" fillId="0" borderId="0" xfId="0" applyFont="1"/>
    <xf numFmtId="169" fontId="0" fillId="0" borderId="0" xfId="0" applyNumberFormat="1"/>
    <xf numFmtId="3" fontId="0" fillId="0" borderId="0" xfId="0" applyNumberFormat="1"/>
    <xf numFmtId="170" fontId="0" fillId="0" borderId="0" xfId="1" applyNumberFormat="1" applyFont="1"/>
    <xf numFmtId="165" fontId="0" fillId="0" borderId="5" xfId="2" applyNumberFormat="1" applyFont="1" applyBorder="1"/>
    <xf numFmtId="165" fontId="0" fillId="0" borderId="10" xfId="0" applyNumberFormat="1" applyBorder="1"/>
    <xf numFmtId="0" fontId="0" fillId="0" borderId="5" xfId="0" applyBorder="1"/>
    <xf numFmtId="0" fontId="0" fillId="0" borderId="0" xfId="0" applyAlignment="1">
      <alignment vertical="center" wrapText="1"/>
    </xf>
    <xf numFmtId="44" fontId="0" fillId="4" borderId="12" xfId="12" applyNumberFormat="1" applyFont="1" applyFill="1" applyBorder="1"/>
    <xf numFmtId="165" fontId="0" fillId="10" borderId="12" xfId="2" applyNumberFormat="1" applyFont="1" applyFill="1" applyBorder="1"/>
    <xf numFmtId="0" fontId="13" fillId="0" borderId="0" xfId="8" applyFont="1" applyAlignment="1">
      <alignment horizontal="left" vertical="top"/>
    </xf>
    <xf numFmtId="0" fontId="14" fillId="0" borderId="0" xfId="8" applyFont="1" applyAlignment="1">
      <alignment horizontal="right"/>
    </xf>
    <xf numFmtId="44" fontId="0" fillId="0" borderId="0" xfId="0" applyNumberFormat="1"/>
    <xf numFmtId="0" fontId="13" fillId="0" borderId="0" xfId="8" applyFont="1" applyAlignment="1">
      <alignment horizontal="left" vertical="top" wrapText="1"/>
    </xf>
    <xf numFmtId="43" fontId="0" fillId="11" borderId="0" xfId="2" applyFont="1" applyFill="1" applyBorder="1"/>
    <xf numFmtId="43" fontId="0" fillId="11" borderId="0" xfId="0" applyNumberFormat="1" applyFill="1" applyBorder="1"/>
    <xf numFmtId="43" fontId="0" fillId="11" borderId="5" xfId="2" applyFont="1" applyFill="1" applyBorder="1"/>
    <xf numFmtId="43" fontId="0" fillId="11" borderId="5" xfId="0" applyNumberFormat="1" applyFill="1" applyBorder="1"/>
    <xf numFmtId="0" fontId="4" fillId="11" borderId="0" xfId="4" applyFill="1"/>
    <xf numFmtId="0" fontId="6" fillId="11" borderId="5" xfId="4" applyFont="1" applyFill="1" applyBorder="1" applyAlignment="1">
      <alignment horizontal="center"/>
    </xf>
    <xf numFmtId="0" fontId="6" fillId="11" borderId="0" xfId="4" applyFont="1" applyFill="1" applyAlignment="1">
      <alignment horizontal="center"/>
    </xf>
    <xf numFmtId="164" fontId="6" fillId="11" borderId="0" xfId="6" applyNumberFormat="1" applyFont="1" applyFill="1"/>
    <xf numFmtId="164" fontId="6" fillId="11" borderId="5" xfId="6" applyNumberFormat="1" applyFont="1" applyFill="1" applyBorder="1" applyAlignment="1">
      <alignment horizontal="center"/>
    </xf>
    <xf numFmtId="164" fontId="6" fillId="11" borderId="0" xfId="6" applyNumberFormat="1" applyFont="1" applyFill="1" applyBorder="1" applyAlignment="1">
      <alignment horizontal="center"/>
    </xf>
    <xf numFmtId="165" fontId="6" fillId="11" borderId="11" xfId="5" applyNumberFormat="1" applyFont="1" applyFill="1" applyBorder="1" applyAlignment="1">
      <alignment horizontal="center"/>
    </xf>
    <xf numFmtId="165" fontId="6" fillId="11" borderId="10" xfId="5" applyNumberFormat="1" applyFont="1" applyFill="1" applyBorder="1" applyAlignment="1">
      <alignment horizontal="center"/>
    </xf>
    <xf numFmtId="44" fontId="5" fillId="11" borderId="10" xfId="6" applyFill="1" applyBorder="1"/>
    <xf numFmtId="165" fontId="6" fillId="11" borderId="10" xfId="5" applyNumberFormat="1" applyFont="1" applyFill="1" applyBorder="1"/>
    <xf numFmtId="44" fontId="6" fillId="11" borderId="10" xfId="6" applyFont="1" applyFill="1" applyBorder="1" applyAlignment="1">
      <alignment horizontal="center"/>
    </xf>
    <xf numFmtId="0" fontId="6" fillId="11" borderId="10" xfId="4" applyFont="1" applyFill="1" applyBorder="1"/>
    <xf numFmtId="164" fontId="6" fillId="11" borderId="10" xfId="6" applyNumberFormat="1" applyFont="1" applyFill="1" applyBorder="1"/>
    <xf numFmtId="164" fontId="6" fillId="11" borderId="0" xfId="6" applyNumberFormat="1" applyFont="1" applyFill="1" applyBorder="1"/>
    <xf numFmtId="165" fontId="6" fillId="11" borderId="8" xfId="5" applyNumberFormat="1" applyFont="1" applyFill="1" applyBorder="1" applyAlignment="1">
      <alignment horizontal="center"/>
    </xf>
    <xf numFmtId="165" fontId="6" fillId="11" borderId="0" xfId="5" applyNumberFormat="1" applyFont="1" applyFill="1" applyBorder="1" applyAlignment="1">
      <alignment horizontal="center"/>
    </xf>
    <xf numFmtId="44" fontId="6" fillId="11" borderId="0" xfId="6" applyFont="1" applyFill="1" applyBorder="1" applyAlignment="1">
      <alignment horizontal="center"/>
    </xf>
    <xf numFmtId="165" fontId="6" fillId="11" borderId="6" xfId="5" applyNumberFormat="1" applyFont="1" applyFill="1" applyBorder="1" applyAlignment="1">
      <alignment horizontal="center"/>
    </xf>
    <xf numFmtId="165" fontId="6" fillId="11" borderId="5" xfId="5" applyNumberFormat="1" applyFont="1" applyFill="1" applyBorder="1" applyAlignment="1">
      <alignment horizontal="center"/>
    </xf>
    <xf numFmtId="44" fontId="6" fillId="11" borderId="5" xfId="6" applyFont="1" applyFill="1" applyBorder="1" applyAlignment="1">
      <alignment horizontal="center"/>
    </xf>
    <xf numFmtId="0" fontId="6" fillId="11" borderId="5" xfId="4" applyFont="1" applyFill="1" applyBorder="1" applyAlignment="1">
      <alignment horizontal="center"/>
    </xf>
    <xf numFmtId="164" fontId="6" fillId="11" borderId="5" xfId="6" applyNumberFormat="1" applyFont="1" applyFill="1" applyBorder="1" applyAlignment="1">
      <alignment horizontal="center"/>
    </xf>
    <xf numFmtId="17" fontId="6" fillId="11" borderId="0" xfId="4" applyNumberFormat="1" applyFont="1" applyFill="1" applyAlignment="1">
      <alignment horizontal="center"/>
    </xf>
    <xf numFmtId="165" fontId="6" fillId="11" borderId="0" xfId="4" applyNumberFormat="1" applyFont="1" applyFill="1"/>
    <xf numFmtId="44" fontId="6" fillId="11" borderId="0" xfId="6" applyFont="1" applyFill="1" applyBorder="1"/>
    <xf numFmtId="164" fontId="7" fillId="11" borderId="0" xfId="6" applyNumberFormat="1" applyFont="1" applyFill="1"/>
    <xf numFmtId="14" fontId="5" fillId="11" borderId="1" xfId="4" applyNumberFormat="1" applyFont="1" applyFill="1" applyBorder="1"/>
    <xf numFmtId="43" fontId="6" fillId="11" borderId="0" xfId="5" applyFont="1" applyFill="1"/>
    <xf numFmtId="44" fontId="5" fillId="11" borderId="0" xfId="6" applyFont="1" applyFill="1"/>
    <xf numFmtId="43" fontId="6" fillId="11" borderId="1" xfId="5" applyFont="1" applyFill="1" applyBorder="1"/>
    <xf numFmtId="44" fontId="5" fillId="11" borderId="0" xfId="6" applyFill="1"/>
    <xf numFmtId="43" fontId="7" fillId="11" borderId="0" xfId="5" applyFont="1" applyFill="1"/>
    <xf numFmtId="43" fontId="9" fillId="11" borderId="0" xfId="5" applyFont="1" applyFill="1"/>
    <xf numFmtId="14" fontId="5" fillId="11" borderId="3" xfId="4" applyNumberFormat="1" applyFont="1" applyFill="1" applyBorder="1"/>
    <xf numFmtId="2" fontId="9" fillId="11" borderId="0" xfId="5" applyNumberFormat="1" applyFont="1" applyFill="1"/>
    <xf numFmtId="43" fontId="8" fillId="11" borderId="0" xfId="5" applyFont="1" applyFill="1"/>
    <xf numFmtId="164" fontId="8" fillId="11" borderId="0" xfId="6" applyNumberFormat="1" applyFont="1" applyFill="1"/>
    <xf numFmtId="44" fontId="8" fillId="11" borderId="0" xfId="6" applyFont="1" applyFill="1"/>
    <xf numFmtId="49" fontId="9" fillId="11" borderId="0" xfId="5" applyNumberFormat="1" applyFont="1" applyFill="1"/>
    <xf numFmtId="2" fontId="6" fillId="11" borderId="2" xfId="4" applyNumberFormat="1" applyFont="1" applyFill="1" applyBorder="1"/>
    <xf numFmtId="43" fontId="6" fillId="11" borderId="2" xfId="5" applyFont="1" applyFill="1" applyBorder="1"/>
    <xf numFmtId="44" fontId="6" fillId="11" borderId="2" xfId="6" applyFont="1" applyFill="1" applyBorder="1"/>
    <xf numFmtId="44" fontId="7" fillId="11" borderId="2" xfId="6" applyFont="1" applyFill="1" applyBorder="1"/>
    <xf numFmtId="44" fontId="7" fillId="11" borderId="0" xfId="6" applyFont="1" applyFill="1" applyBorder="1"/>
    <xf numFmtId="0" fontId="8" fillId="11" borderId="0" xfId="4" applyFont="1" applyFill="1"/>
    <xf numFmtId="43" fontId="4" fillId="11" borderId="0" xfId="4" applyNumberFormat="1" applyFill="1"/>
    <xf numFmtId="165" fontId="5" fillId="11" borderId="0" xfId="5" applyNumberFormat="1" applyFill="1"/>
    <xf numFmtId="165" fontId="6" fillId="11" borderId="0" xfId="5" applyNumberFormat="1" applyFont="1" applyFill="1"/>
    <xf numFmtId="0" fontId="6" fillId="11" borderId="0" xfId="4" applyFont="1" applyFill="1"/>
    <xf numFmtId="43" fontId="6" fillId="11" borderId="0" xfId="4" applyNumberFormat="1" applyFont="1" applyFill="1"/>
    <xf numFmtId="2" fontId="6" fillId="11" borderId="0" xfId="4" applyNumberFormat="1" applyFont="1" applyFill="1"/>
    <xf numFmtId="43" fontId="6" fillId="11" borderId="0" xfId="5" applyFont="1" applyFill="1" applyBorder="1"/>
    <xf numFmtId="49" fontId="4" fillId="11" borderId="0" xfId="5" applyNumberFormat="1" applyFont="1" applyFill="1" applyAlignment="1">
      <alignment horizontal="left" vertical="top" wrapText="1"/>
    </xf>
    <xf numFmtId="49" fontId="5" fillId="11" borderId="0" xfId="5" applyNumberFormat="1" applyFill="1" applyAlignment="1">
      <alignment horizontal="left" vertical="top"/>
    </xf>
    <xf numFmtId="44" fontId="6" fillId="11" borderId="0" xfId="4" applyNumberFormat="1" applyFont="1" applyFill="1"/>
    <xf numFmtId="164" fontId="6" fillId="11" borderId="10" xfId="6" applyNumberFormat="1" applyFont="1" applyFill="1" applyBorder="1" applyAlignment="1">
      <alignment horizontal="center"/>
    </xf>
    <xf numFmtId="0" fontId="6" fillId="11" borderId="0" xfId="4" applyFont="1" applyFill="1" applyAlignment="1">
      <alignment horizontal="center"/>
    </xf>
    <xf numFmtId="0" fontId="6" fillId="11" borderId="0" xfId="6" applyNumberFormat="1" applyFont="1" applyFill="1"/>
    <xf numFmtId="44" fontId="7" fillId="11" borderId="0" xfId="6" applyFont="1" applyFill="1"/>
    <xf numFmtId="44" fontId="6" fillId="11" borderId="0" xfId="6" applyFont="1" applyFill="1"/>
    <xf numFmtId="2" fontId="6" fillId="11" borderId="0" xfId="6" applyNumberFormat="1" applyFont="1" applyFill="1"/>
    <xf numFmtId="10" fontId="0" fillId="11" borderId="0" xfId="7" applyNumberFormat="1" applyFont="1" applyFill="1"/>
    <xf numFmtId="43" fontId="7" fillId="11" borderId="2" xfId="5" applyFont="1" applyFill="1" applyBorder="1"/>
    <xf numFmtId="0" fontId="6" fillId="11" borderId="5" xfId="4" applyFont="1" applyFill="1" applyBorder="1"/>
    <xf numFmtId="0" fontId="6" fillId="11" borderId="0" xfId="4" applyFont="1" applyFill="1" applyBorder="1"/>
    <xf numFmtId="44" fontId="6" fillId="11" borderId="0" xfId="4" applyNumberFormat="1" applyFont="1" applyFill="1" applyBorder="1"/>
    <xf numFmtId="0" fontId="2" fillId="11" borderId="0" xfId="0" applyFont="1" applyFill="1" applyAlignment="1">
      <alignment vertical="top" wrapText="1"/>
    </xf>
    <xf numFmtId="0" fontId="0" fillId="11" borderId="0" xfId="0" applyFill="1"/>
    <xf numFmtId="0" fontId="0" fillId="11" borderId="0" xfId="0" applyFill="1" applyAlignment="1">
      <alignment horizontal="left"/>
    </xf>
    <xf numFmtId="43" fontId="0" fillId="11" borderId="0" xfId="0" applyNumberFormat="1" applyFill="1"/>
    <xf numFmtId="0" fontId="0" fillId="11" borderId="0" xfId="0" applyFill="1" applyAlignment="1">
      <alignment vertical="center" wrapText="1"/>
    </xf>
    <xf numFmtId="165" fontId="0" fillId="11" borderId="0" xfId="2" applyNumberFormat="1" applyFont="1" applyFill="1"/>
    <xf numFmtId="0" fontId="2" fillId="11" borderId="0" xfId="0" applyFont="1" applyFill="1" applyAlignment="1">
      <alignment horizontal="center"/>
    </xf>
    <xf numFmtId="0" fontId="2" fillId="11" borderId="0" xfId="0" applyFont="1" applyFill="1" applyAlignment="1">
      <alignment horizontal="center" wrapText="1"/>
    </xf>
    <xf numFmtId="14" fontId="0" fillId="11" borderId="0" xfId="0" applyNumberFormat="1" applyFill="1"/>
    <xf numFmtId="165" fontId="0" fillId="11" borderId="0" xfId="0" applyNumberFormat="1" applyFill="1"/>
    <xf numFmtId="9" fontId="0" fillId="11" borderId="0" xfId="1" applyFont="1" applyFill="1"/>
    <xf numFmtId="0" fontId="0" fillId="11" borderId="0" xfId="2" applyNumberFormat="1" applyFont="1" applyFill="1"/>
    <xf numFmtId="0" fontId="0" fillId="11" borderId="0" xfId="1" applyNumberFormat="1" applyFont="1" applyFill="1"/>
    <xf numFmtId="0" fontId="0" fillId="11" borderId="0" xfId="0" applyFill="1" applyAlignment="1">
      <alignment horizontal="center" vertical="center" wrapText="1"/>
    </xf>
    <xf numFmtId="165" fontId="0" fillId="11" borderId="0" xfId="1" applyNumberFormat="1" applyFont="1" applyFill="1"/>
    <xf numFmtId="165" fontId="0" fillId="11" borderId="5" xfId="2" applyNumberFormat="1" applyFont="1" applyFill="1" applyBorder="1"/>
    <xf numFmtId="10" fontId="0" fillId="11" borderId="0" xfId="1" applyNumberFormat="1" applyFont="1" applyFill="1"/>
    <xf numFmtId="43" fontId="0" fillId="11" borderId="1" xfId="2" applyFont="1" applyFill="1" applyBorder="1"/>
    <xf numFmtId="0" fontId="0" fillId="11" borderId="1" xfId="0" applyFill="1" applyBorder="1"/>
    <xf numFmtId="44" fontId="14" fillId="11" borderId="0" xfId="9" applyFont="1" applyFill="1" applyBorder="1"/>
    <xf numFmtId="44" fontId="14" fillId="11" borderId="5" xfId="9" applyFont="1" applyFill="1" applyBorder="1"/>
    <xf numFmtId="43" fontId="14" fillId="11" borderId="0" xfId="10" applyFont="1" applyFill="1" applyBorder="1"/>
    <xf numFmtId="44" fontId="15" fillId="11" borderId="0" xfId="9" applyFont="1" applyFill="1" applyBorder="1" applyAlignment="1">
      <alignment horizontal="center" vertical="top" wrapText="1"/>
    </xf>
    <xf numFmtId="43" fontId="14" fillId="11" borderId="0" xfId="8" applyNumberFormat="1" applyFont="1" applyFill="1"/>
    <xf numFmtId="44" fontId="14" fillId="11" borderId="0" xfId="8" applyNumberFormat="1" applyFont="1" applyFill="1"/>
    <xf numFmtId="0" fontId="14" fillId="11" borderId="0" xfId="8" applyFont="1" applyFill="1"/>
    <xf numFmtId="44" fontId="13" fillId="11" borderId="0" xfId="8" applyNumberFormat="1" applyFont="1" applyFill="1"/>
    <xf numFmtId="0" fontId="1" fillId="11" borderId="0" xfId="8" applyFill="1"/>
    <xf numFmtId="43" fontId="1" fillId="11" borderId="0" xfId="8" applyNumberFormat="1" applyFill="1"/>
  </cellXfs>
  <cellStyles count="13">
    <cellStyle name="Comma" xfId="2" builtinId="3"/>
    <cellStyle name="Comma 2" xfId="5" xr:uid="{2383572D-00E3-4AFE-BA7F-973FC9BE0CE0}"/>
    <cellStyle name="Comma 3" xfId="11" xr:uid="{732BF2D7-0B3C-48DC-9683-E6EDF529C93A}"/>
    <cellStyle name="Comma 5" xfId="10" xr:uid="{A9EBB680-9292-4EEC-B446-23874F8FE5C4}"/>
    <cellStyle name="Currency" xfId="12" builtinId="4"/>
    <cellStyle name="Currency 2" xfId="6" xr:uid="{D0918AAB-DDF1-4987-8894-B9B59DF1A5E5}"/>
    <cellStyle name="Currency 3" xfId="9" xr:uid="{AC51CC3E-3937-4F97-84C3-7A31F36551FC}"/>
    <cellStyle name="Normal" xfId="0" builtinId="0"/>
    <cellStyle name="Normal 2" xfId="4" xr:uid="{8CCD9029-F578-4883-93BD-9C9DB6F2C05E}"/>
    <cellStyle name="Normal 2 23" xfId="3" xr:uid="{0A44A6C7-F3BA-4C71-8649-C04B1B8320B6}"/>
    <cellStyle name="Normal 5" xfId="8" xr:uid="{2F98AC2B-FB7E-47B1-BE1A-E65D440B8A83}"/>
    <cellStyle name="Percent" xfId="1" builtinId="5"/>
    <cellStyle name="Percent 2" xfId="7" xr:uid="{FCCC4F06-C1A1-4F66-9ACA-57535685DA68}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5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4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3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alcChain" Target="calcChain.xml"/><Relationship Id="rId27" Type="http://schemas.openxmlformats.org/officeDocument/2006/relationships/customXml" Target="../customXml/item5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3"/>
          <c:tx>
            <c:strRef>
              <c:f>'2025 Carbon Pricing'!$A$7</c:f>
              <c:strCache>
                <c:ptCount val="1"/>
                <c:pt idx="0">
                  <c:v>Carbon Prices (Aurora) nominal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'2025 Carbon Pricing'!$D$3:$AA$3</c15:sqref>
                  </c15:fullRef>
                </c:ext>
              </c:extLst>
              <c:f>'2025 Carbon Pricing'!$G$3:$AA$3</c:f>
              <c:numCache>
                <c:formatCode>General</c:formatCode>
                <c:ptCount val="21"/>
                <c:pt idx="0">
                  <c:v>2025</c:v>
                </c:pt>
                <c:pt idx="1">
                  <c:v>2026</c:v>
                </c:pt>
                <c:pt idx="2">
                  <c:v>2027</c:v>
                </c:pt>
                <c:pt idx="3">
                  <c:v>2028</c:v>
                </c:pt>
                <c:pt idx="4">
                  <c:v>2029</c:v>
                </c:pt>
                <c:pt idx="5">
                  <c:v>2030</c:v>
                </c:pt>
                <c:pt idx="6">
                  <c:v>2031</c:v>
                </c:pt>
                <c:pt idx="7">
                  <c:v>2032</c:v>
                </c:pt>
                <c:pt idx="8">
                  <c:v>2033</c:v>
                </c:pt>
                <c:pt idx="9">
                  <c:v>2034</c:v>
                </c:pt>
                <c:pt idx="10">
                  <c:v>2035</c:v>
                </c:pt>
                <c:pt idx="11">
                  <c:v>2036</c:v>
                </c:pt>
                <c:pt idx="12">
                  <c:v>2037</c:v>
                </c:pt>
                <c:pt idx="13">
                  <c:v>2038</c:v>
                </c:pt>
                <c:pt idx="14">
                  <c:v>2039</c:v>
                </c:pt>
                <c:pt idx="15">
                  <c:v>2040</c:v>
                </c:pt>
                <c:pt idx="16">
                  <c:v>2041</c:v>
                </c:pt>
                <c:pt idx="17">
                  <c:v>2042</c:v>
                </c:pt>
                <c:pt idx="18">
                  <c:v>2043</c:v>
                </c:pt>
                <c:pt idx="19">
                  <c:v>2044</c:v>
                </c:pt>
                <c:pt idx="20">
                  <c:v>2045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'2025 Carbon Pricing'!$D$7:$AA$7</c15:sqref>
                  </c15:fullRef>
                </c:ext>
              </c:extLst>
              <c:f>'2025 Carbon Pricing'!$G$7:$AA$7</c:f>
              <c:numCache>
                <c:formatCode>General</c:formatCode>
                <c:ptCount val="21"/>
                <c:pt idx="0" formatCode="_(&quot;$&quot;* #,##0.00_);_(&quot;$&quot;* \(#,##0.00\);_(&quot;$&quot;* &quot;-&quot;??_);_(@_)">
                  <c:v>37.313907464000003</c:v>
                </c:pt>
                <c:pt idx="1" formatCode="_(&quot;$&quot;* #,##0.00_);_(&quot;$&quot;* \(#,##0.00\);_(&quot;$&quot;* &quot;-&quot;??_);_(@_)">
                  <c:v>41.724498685899277</c:v>
                </c:pt>
                <c:pt idx="2" formatCode="_(&quot;$&quot;* #,##0.00_);_(&quot;$&quot;* \(#,##0.00\);_(&quot;$&quot;* &quot;-&quot;??_);_(@_)">
                  <c:v>47.114276732694563</c:v>
                </c:pt>
                <c:pt idx="3" formatCode="_(&quot;$&quot;* #,##0.00_);_(&quot;$&quot;* \(#,##0.00\);_(&quot;$&quot;* &quot;-&quot;??_);_(@_)">
                  <c:v>52.759683423243274</c:v>
                </c:pt>
                <c:pt idx="4" formatCode="_(&quot;$&quot;* #,##0.00_);_(&quot;$&quot;* \(#,##0.00\);_(&quot;$&quot;* &quot;-&quot;??_);_(@_)">
                  <c:v>59.645362205743631</c:v>
                </c:pt>
                <c:pt idx="5" formatCode="_(&quot;$&quot;* #,##0.00_);_(&quot;$&quot;* \(#,##0.00\);_(&quot;$&quot;* &quot;-&quot;??_);_(@_)">
                  <c:v>66.849352831087671</c:v>
                </c:pt>
                <c:pt idx="6" formatCode="_(&quot;$&quot;* #,##0.00_);_(&quot;$&quot;* \(#,##0.00\);_(&quot;$&quot;* &quot;-&quot;??_);_(@_)">
                  <c:v>75.010299383975905</c:v>
                </c:pt>
                <c:pt idx="7" formatCode="_(&quot;$&quot;* #,##0.00_);_(&quot;$&quot;* \(#,##0.00\);_(&quot;$&quot;* &quot;-&quot;??_);_(@_)">
                  <c:v>84.889728697148769</c:v>
                </c:pt>
                <c:pt idx="8" formatCode="_(&quot;$&quot;* #,##0.00_);_(&quot;$&quot;* \(#,##0.00\);_(&quot;$&quot;* &quot;-&quot;??_);_(@_)">
                  <c:v>86.776148248256803</c:v>
                </c:pt>
                <c:pt idx="9" formatCode="_(&quot;$&quot;* #,##0.00_);_(&quot;$&quot;* \(#,##0.00\);_(&quot;$&quot;* &quot;-&quot;??_);_(@_)">
                  <c:v>88.704487814629545</c:v>
                </c:pt>
                <c:pt idx="10" formatCode="_(&quot;$&quot;* #,##0.00_);_(&quot;$&quot;* \(#,##0.00\);_(&quot;$&quot;* &quot;-&quot;??_);_(@_)">
                  <c:v>90.675678942846247</c:v>
                </c:pt>
                <c:pt idx="11" formatCode="_(&quot;$&quot;* #,##0.00_);_(&quot;$&quot;* \(#,##0.00\);_(&quot;$&quot;* &quot;-&quot;??_);_(@_)">
                  <c:v>92.690673880314179</c:v>
                </c:pt>
                <c:pt idx="12" formatCode="_(&quot;$&quot;* #,##0.00_);_(&quot;$&quot;* \(#,##0.00\);_(&quot;$&quot;* &quot;-&quot;??_);_(@_)">
                  <c:v>94.750446035282522</c:v>
                </c:pt>
                <c:pt idx="13" formatCode="_(&quot;$&quot;* #,##0.00_);_(&quot;$&quot;* \(#,##0.00\);_(&quot;$&quot;* &quot;-&quot;??_);_(@_)">
                  <c:v>96.855990447078568</c:v>
                </c:pt>
                <c:pt idx="14" formatCode="_(&quot;$&quot;* #,##0.00_);_(&quot;$&quot;* \(#,##0.00\);_(&quot;$&quot;* &quot;-&quot;??_);_(@_)">
                  <c:v>99.008324266793551</c:v>
                </c:pt>
                <c:pt idx="15" formatCode="_(&quot;$&quot;* #,##0.00_);_(&quot;$&quot;* \(#,##0.00\);_(&quot;$&quot;* &quot;-&quot;??_);_(@_)">
                  <c:v>101.20848724865023</c:v>
                </c:pt>
                <c:pt idx="16" formatCode="_(&quot;$&quot;* #,##0.00_);_(&quot;$&quot;* \(#,##0.00\);_(&quot;$&quot;* &quot;-&quot;??_);_(@_)">
                  <c:v>103.45754225228973</c:v>
                </c:pt>
                <c:pt idx="17" formatCode="_(&quot;$&quot;* #,##0.00_);_(&quot;$&quot;* \(#,##0.00\);_(&quot;$&quot;* &quot;-&quot;??_);_(@_)">
                  <c:v>105.7565757562201</c:v>
                </c:pt>
                <c:pt idx="18" formatCode="_(&quot;$&quot;* #,##0.00_);_(&quot;$&quot;* \(#,##0.00\);_(&quot;$&quot;* &quot;-&quot;??_);_(@_)">
                  <c:v>108.10669838267482</c:v>
                </c:pt>
                <c:pt idx="19" formatCode="_(&quot;$&quot;* #,##0.00_);_(&quot;$&quot;* \(#,##0.00\);_(&quot;$&quot;* &quot;-&quot;??_);_(@_)">
                  <c:v>110.50904543413462</c:v>
                </c:pt>
                <c:pt idx="20" formatCode="_(&quot;$&quot;* #,##0.00_);_(&quot;$&quot;* \(#,##0.00\);_(&quot;$&quot;* &quot;-&quot;??_);_(@_)">
                  <c:v>112.96477744177194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56-4F87-A2EF-F179A5E9E2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5771376"/>
        <c:axId val="622173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'2025 Carbon Pricing'!$A$4</c15:sqref>
                        </c15:formulaRef>
                      </c:ext>
                    </c:extLst>
                    <c:strCache>
                      <c:ptCount val="1"/>
                      <c:pt idx="0">
                        <c:v>consultant 11 </c:v>
                      </c:pt>
                    </c:strCache>
                  </c:strRef>
                </c:tx>
                <c:spPr>
                  <a:ln w="28575" cap="rnd">
                    <a:solidFill>
                      <a:schemeClr val="accent1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'2025 Carbon Pricing'!$D$3:$AA$3</c15:sqref>
                        </c15:fullRef>
                        <c15:formulaRef>
                          <c15:sqref>'2025 Carbon Pricing'!$G$3:$AA$3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  <c:pt idx="11">
                        <c:v>2036</c:v>
                      </c:pt>
                      <c:pt idx="12">
                        <c:v>2037</c:v>
                      </c:pt>
                      <c:pt idx="13">
                        <c:v>2038</c:v>
                      </c:pt>
                      <c:pt idx="14">
                        <c:v>2039</c:v>
                      </c:pt>
                      <c:pt idx="15">
                        <c:v>2040</c:v>
                      </c:pt>
                      <c:pt idx="16">
                        <c:v>2041</c:v>
                      </c:pt>
                      <c:pt idx="17">
                        <c:v>2042</c:v>
                      </c:pt>
                      <c:pt idx="18">
                        <c:v>2043</c:v>
                      </c:pt>
                      <c:pt idx="19">
                        <c:v>2044</c:v>
                      </c:pt>
                      <c:pt idx="20">
                        <c:v>2045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'2025 Carbon Pricing'!$D$4:$AA$4</c15:sqref>
                        </c15:fullRef>
                        <c15:formulaRef>
                          <c15:sqref>'2025 Carbon Pricing'!$G$4:$AA$4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32.590000000000003</c:v>
                      </c:pt>
                      <c:pt idx="1">
                        <c:v>35.65</c:v>
                      </c:pt>
                      <c:pt idx="2">
                        <c:v>39.380000000000003</c:v>
                      </c:pt>
                      <c:pt idx="3">
                        <c:v>43.14</c:v>
                      </c:pt>
                      <c:pt idx="4">
                        <c:v>47.71</c:v>
                      </c:pt>
                      <c:pt idx="5">
                        <c:v>52.31</c:v>
                      </c:pt>
                      <c:pt idx="6">
                        <c:v>57.42</c:v>
                      </c:pt>
                      <c:pt idx="7">
                        <c:v>63.57</c:v>
                      </c:pt>
                      <c:pt idx="8">
                        <c:v>63.57</c:v>
                      </c:pt>
                      <c:pt idx="9">
                        <c:v>63.57</c:v>
                      </c:pt>
                      <c:pt idx="10">
                        <c:v>63.57</c:v>
                      </c:pt>
                      <c:pt idx="11">
                        <c:v>63.57</c:v>
                      </c:pt>
                      <c:pt idx="12">
                        <c:v>63.57</c:v>
                      </c:pt>
                      <c:pt idx="13">
                        <c:v>63.57</c:v>
                      </c:pt>
                      <c:pt idx="14">
                        <c:v>63.57</c:v>
                      </c:pt>
                      <c:pt idx="15">
                        <c:v>63.57</c:v>
                      </c:pt>
                      <c:pt idx="16">
                        <c:v>63.57</c:v>
                      </c:pt>
                      <c:pt idx="17">
                        <c:v>63.57</c:v>
                      </c:pt>
                      <c:pt idx="18">
                        <c:v>63.57</c:v>
                      </c:pt>
                      <c:pt idx="19">
                        <c:v>63.57</c:v>
                      </c:pt>
                      <c:pt idx="20">
                        <c:v>63.57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7B56-4F87-A2EF-F179A5E9E210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'2025 Carbon Pricing'!$A$5</c15:sqref>
                        </c15:formulaRef>
                      </c:ext>
                    </c:extLst>
                    <c:strCache>
                      <c:ptCount val="1"/>
                      <c:pt idx="0">
                        <c:v>inflation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'2025 Carbon Pricing'!$D$3:$AA$3</c15:sqref>
                        </c15:fullRef>
                        <c15:formulaRef>
                          <c15:sqref>'2025 Carbon Pricing'!$G$3:$AA$3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  <c:pt idx="11">
                        <c:v>2036</c:v>
                      </c:pt>
                      <c:pt idx="12">
                        <c:v>2037</c:v>
                      </c:pt>
                      <c:pt idx="13">
                        <c:v>2038</c:v>
                      </c:pt>
                      <c:pt idx="14">
                        <c:v>2039</c:v>
                      </c:pt>
                      <c:pt idx="15">
                        <c:v>2040</c:v>
                      </c:pt>
                      <c:pt idx="16">
                        <c:v>2041</c:v>
                      </c:pt>
                      <c:pt idx="17">
                        <c:v>2042</c:v>
                      </c:pt>
                      <c:pt idx="18">
                        <c:v>2043</c:v>
                      </c:pt>
                      <c:pt idx="19">
                        <c:v>2044</c:v>
                      </c:pt>
                      <c:pt idx="20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'2025 Carbon Pricing'!$D$5:$AA$5</c15:sqref>
                        </c15:fullRef>
                        <c15:formulaRef>
                          <c15:sqref>'2025 Carbon Pricing'!$G$5:$AA$5</c15:sqref>
                        </c15:formulaRef>
                      </c:ext>
                    </c:extLst>
                    <c:numCache>
                      <c:formatCode>0.0%</c:formatCode>
                      <c:ptCount val="21"/>
                      <c:pt idx="0">
                        <c:v>2.2221999999999999E-2</c:v>
                      </c:pt>
                      <c:pt idx="1">
                        <c:v>2.2221999999999999E-2</c:v>
                      </c:pt>
                      <c:pt idx="2">
                        <c:v>2.2221999999999999E-2</c:v>
                      </c:pt>
                      <c:pt idx="3">
                        <c:v>2.2221999999999999E-2</c:v>
                      </c:pt>
                      <c:pt idx="4">
                        <c:v>2.2221999999999999E-2</c:v>
                      </c:pt>
                      <c:pt idx="5">
                        <c:v>2.2221999999999999E-2</c:v>
                      </c:pt>
                      <c:pt idx="6">
                        <c:v>2.2221999999999999E-2</c:v>
                      </c:pt>
                      <c:pt idx="7">
                        <c:v>2.2221999999999999E-2</c:v>
                      </c:pt>
                      <c:pt idx="8">
                        <c:v>2.2221999999999999E-2</c:v>
                      </c:pt>
                      <c:pt idx="9">
                        <c:v>2.2221999999999999E-2</c:v>
                      </c:pt>
                      <c:pt idx="10">
                        <c:v>2.2221999999999999E-2</c:v>
                      </c:pt>
                      <c:pt idx="11">
                        <c:v>2.2221999999999999E-2</c:v>
                      </c:pt>
                      <c:pt idx="12">
                        <c:v>2.2221999999999999E-2</c:v>
                      </c:pt>
                      <c:pt idx="13">
                        <c:v>2.2221999999999999E-2</c:v>
                      </c:pt>
                      <c:pt idx="14">
                        <c:v>2.2221999999999999E-2</c:v>
                      </c:pt>
                      <c:pt idx="15">
                        <c:v>2.2221999999999999E-2</c:v>
                      </c:pt>
                      <c:pt idx="16">
                        <c:v>2.2221999999999999E-2</c:v>
                      </c:pt>
                      <c:pt idx="17">
                        <c:v>2.2221999999999999E-2</c:v>
                      </c:pt>
                      <c:pt idx="18">
                        <c:v>2.2221999999999999E-2</c:v>
                      </c:pt>
                      <c:pt idx="19">
                        <c:v>2.2221999999999999E-2</c:v>
                      </c:pt>
                      <c:pt idx="20">
                        <c:v>2.2221999999999999E-2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B56-4F87-A2EF-F179A5E9E21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'2025 Carbon Pricing'!$A$6</c15:sqref>
                        </c15:formulaRef>
                      </c:ext>
                    </c:extLst>
                    <c:strCache>
                      <c:ptCount val="1"/>
                      <c:pt idx="0">
                        <c:v>2022 Deflator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'2025 Carbon Pricing'!$D$3:$AA$3</c15:sqref>
                        </c15:fullRef>
                        <c15:formulaRef>
                          <c15:sqref>'2025 Carbon Pricing'!$G$3:$AA$3</c15:sqref>
                        </c15:formulaRef>
                      </c:ext>
                    </c:extLst>
                    <c:numCache>
                      <c:formatCode>General</c:formatCode>
                      <c:ptCount val="21"/>
                      <c:pt idx="0">
                        <c:v>2025</c:v>
                      </c:pt>
                      <c:pt idx="1">
                        <c:v>2026</c:v>
                      </c:pt>
                      <c:pt idx="2">
                        <c:v>2027</c:v>
                      </c:pt>
                      <c:pt idx="3">
                        <c:v>2028</c:v>
                      </c:pt>
                      <c:pt idx="4">
                        <c:v>2029</c:v>
                      </c:pt>
                      <c:pt idx="5">
                        <c:v>2030</c:v>
                      </c:pt>
                      <c:pt idx="6">
                        <c:v>2031</c:v>
                      </c:pt>
                      <c:pt idx="7">
                        <c:v>2032</c:v>
                      </c:pt>
                      <c:pt idx="8">
                        <c:v>2033</c:v>
                      </c:pt>
                      <c:pt idx="9">
                        <c:v>2034</c:v>
                      </c:pt>
                      <c:pt idx="10">
                        <c:v>2035</c:v>
                      </c:pt>
                      <c:pt idx="11">
                        <c:v>2036</c:v>
                      </c:pt>
                      <c:pt idx="12">
                        <c:v>2037</c:v>
                      </c:pt>
                      <c:pt idx="13">
                        <c:v>2038</c:v>
                      </c:pt>
                      <c:pt idx="14">
                        <c:v>2039</c:v>
                      </c:pt>
                      <c:pt idx="15">
                        <c:v>2040</c:v>
                      </c:pt>
                      <c:pt idx="16">
                        <c:v>2041</c:v>
                      </c:pt>
                      <c:pt idx="17">
                        <c:v>2042</c:v>
                      </c:pt>
                      <c:pt idx="18">
                        <c:v>2043</c:v>
                      </c:pt>
                      <c:pt idx="19">
                        <c:v>2044</c:v>
                      </c:pt>
                      <c:pt idx="20">
                        <c:v>2045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'2025 Carbon Pricing'!$D$6:$AA$6</c15:sqref>
                        </c15:fullRef>
                        <c15:formulaRef>
                          <c15:sqref>'2025 Carbon Pricing'!$G$6:$AA$6</c15:sqref>
                        </c15:formulaRef>
                      </c:ext>
                    </c:extLst>
                    <c:numCache>
                      <c:formatCode>0%</c:formatCode>
                      <c:ptCount val="21"/>
                      <c:pt idx="0">
                        <c:v>1.1449495999999999</c:v>
                      </c:pt>
                      <c:pt idx="1">
                        <c:v>1.1703926700112</c:v>
                      </c:pt>
                      <c:pt idx="2">
                        <c:v>1.1964011359241888</c:v>
                      </c:pt>
                      <c:pt idx="3">
                        <c:v>1.2229875619666961</c:v>
                      </c:pt>
                      <c:pt idx="4">
                        <c:v>1.25016479156872</c:v>
                      </c:pt>
                      <c:pt idx="5">
                        <c:v>1.2779459535669599</c:v>
                      </c:pt>
                      <c:pt idx="6">
                        <c:v>1.3063444685471248</c:v>
                      </c:pt>
                      <c:pt idx="7">
                        <c:v>1.3353740553271789</c:v>
                      </c:pt>
                      <c:pt idx="8">
                        <c:v>1.3650487375846594</c:v>
                      </c:pt>
                      <c:pt idx="9">
                        <c:v>1.3953828506312655</c:v>
                      </c:pt>
                      <c:pt idx="10">
                        <c:v>1.4263910483379936</c:v>
                      </c:pt>
                      <c:pt idx="11">
                        <c:v>1.4580883102141604</c:v>
                      </c:pt>
                      <c:pt idx="12">
                        <c:v>1.4904899486437395</c:v>
                      </c:pt>
                      <c:pt idx="13">
                        <c:v>1.5236116162825006</c:v>
                      </c:pt>
                      <c:pt idx="14">
                        <c:v>1.5574693136195303</c:v>
                      </c:pt>
                      <c:pt idx="15">
                        <c:v>1.5920793967067834</c:v>
                      </c:pt>
                      <c:pt idx="16">
                        <c:v>1.6274585850604015</c:v>
                      </c:pt>
                      <c:pt idx="17">
                        <c:v>1.6636239697376136</c:v>
                      </c:pt>
                      <c:pt idx="18">
                        <c:v>1.7005930215931229</c:v>
                      </c:pt>
                      <c:pt idx="19">
                        <c:v>1.7383835997189652</c:v>
                      </c:pt>
                      <c:pt idx="20">
                        <c:v>1.7770139600719199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B56-4F87-A2EF-F179A5E9E210}"/>
                  </c:ext>
                </c:extLst>
              </c15:ser>
            </c15:filteredLineSeries>
          </c:ext>
        </c:extLst>
      </c:lineChart>
      <c:catAx>
        <c:axId val="1357713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2217392"/>
        <c:crosses val="autoZero"/>
        <c:auto val="1"/>
        <c:lblAlgn val="ctr"/>
        <c:lblOffset val="100"/>
        <c:noMultiLvlLbl val="0"/>
      </c:catAx>
      <c:valAx>
        <c:axId val="6221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latin typeface="Arial" panose="020B0604020202020204" pitchFamily="34" charset="0"/>
                    <a:cs typeface="Arial" panose="020B0604020202020204" pitchFamily="34" charset="0"/>
                  </a:rPr>
                  <a:t>$ per Metric Tonne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57713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381000</xdr:colOff>
      <xdr:row>24</xdr:row>
      <xdr:rowOff>153352</xdr:rowOff>
    </xdr:from>
    <xdr:to>
      <xdr:col>13</xdr:col>
      <xdr:colOff>371475</xdr:colOff>
      <xdr:row>39</xdr:row>
      <xdr:rowOff>180022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864BF7F-BAF9-423E-818B-D2E9E753CE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CA%20Accounting\March%202023%20Journal%20Backup\CCA%20Market%20and%20Boulder%20Queries%20Q1%20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CA%20Accounting\May%202023%20Journal%20Backup\Natural%20Gas%20Volumes%20May%202023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jw0333\AppData\Local\Microsoft\Windows\INetCache\Content.Outlook\2FTVUGRP\Natural%20Gas%20Volumes%20Aug%202023%20ab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Power%20Deferrals\Power%20Deferral%20Journals\1_WA%20ERM%20JOURNALS\2024%20WA%20ERM\2024%20DJ481%20WA%20ERM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CCA%20Accounting\Budget\Copy%20of%20CCA%20Inventory%20and%20Liability%20Tracking%202024-2028%20Forecast%20V5%20sent%20to%20FP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Market Sales"/>
      <sheetName val="Boulder Park"/>
    </sheetNames>
    <sheetDataSet>
      <sheetData sheetId="0" refreshError="1"/>
      <sheetData sheetId="1">
        <row r="6">
          <cell r="G6">
            <v>0.437</v>
          </cell>
          <cell r="L6">
            <v>21.194500000000001</v>
          </cell>
        </row>
        <row r="7">
          <cell r="G7">
            <v>48.5</v>
          </cell>
        </row>
      </sheetData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y"/>
      <sheetName val="April"/>
      <sheetName val="March"/>
      <sheetName val="March - old"/>
      <sheetName val="START"/>
      <sheetName val="WASHINGTON"/>
      <sheetName val="OREGON"/>
      <sheetName val="GS_CTP_METER_READS_VW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E2">
            <v>44927</v>
          </cell>
        </row>
        <row r="3">
          <cell r="E3">
            <v>45114</v>
          </cell>
        </row>
      </sheetData>
      <sheetData sheetId="5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g"/>
      <sheetName val="WASHINGTON"/>
      <sheetName val="OREGON"/>
      <sheetName val="START"/>
    </sheetNames>
    <sheetDataSet>
      <sheetData sheetId="0" refreshError="1"/>
      <sheetData sheetId="1"/>
      <sheetData sheetId="2" refreshError="1"/>
      <sheetData sheetId="3">
        <row r="2">
          <cell r="E2">
            <v>44927</v>
          </cell>
        </row>
        <row r="3">
          <cell r="E3">
            <v>45176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182350 WA ERM - Amortizing"/>
      <sheetName val="186280 WA ERM DEF - Current"/>
      <sheetName val="186290 WA ERM - Pending"/>
      <sheetName val="182352 WA ERM - Amortizing"/>
      <sheetName val="186295 Reg Asset ERM Solar Sel"/>
      <sheetName val="254303 Reg Liab WA Rev Def"/>
      <sheetName val="Company Bands"/>
    </sheetNames>
    <sheetDataSet>
      <sheetData sheetId="0">
        <row r="2">
          <cell r="B2">
            <v>45382</v>
          </cell>
        </row>
        <row r="7">
          <cell r="E7">
            <v>3.4443999999999998E-3</v>
          </cell>
        </row>
        <row r="8">
          <cell r="E8">
            <v>3.3337000000000002E-3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rt"/>
      <sheetName val="CCA Allowance Inventory New "/>
      <sheetName val="CCA Liability New Method"/>
    </sheetNames>
    <sheetDataSet>
      <sheetData sheetId="0">
        <row r="2">
          <cell r="B2">
            <v>45351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1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2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1.bin"/><Relationship Id="rId4" Type="http://schemas.openxmlformats.org/officeDocument/2006/relationships/comments" Target="../comments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2A70E-7C24-4F53-BA90-7F7848EE465A}">
  <sheetPr>
    <tabColor theme="9" tint="0.59999389629810485"/>
    <pageSetUpPr fitToPage="1"/>
  </sheetPr>
  <dimension ref="A1:N17"/>
  <sheetViews>
    <sheetView tabSelected="1" zoomScale="120" zoomScaleNormal="120" workbookViewId="0">
      <selection activeCell="D23" sqref="D23"/>
    </sheetView>
  </sheetViews>
  <sheetFormatPr defaultRowHeight="15"/>
  <cols>
    <col min="2" max="2" width="22" customWidth="1"/>
    <col min="3" max="3" width="21.140625" customWidth="1"/>
    <col min="4" max="4" width="23" customWidth="1"/>
    <col min="5" max="7" width="14.7109375" bestFit="1" customWidth="1"/>
    <col min="10" max="10" width="20.5703125" customWidth="1"/>
    <col min="11" max="11" width="18.140625" customWidth="1"/>
    <col min="12" max="12" width="17.5703125" customWidth="1"/>
    <col min="13" max="13" width="4.85546875" customWidth="1"/>
    <col min="14" max="14" width="24.5703125" bestFit="1" customWidth="1"/>
    <col min="15" max="15" width="18.140625" bestFit="1" customWidth="1"/>
  </cols>
  <sheetData>
    <row r="1" spans="1:14">
      <c r="A1" t="s">
        <v>94</v>
      </c>
    </row>
    <row r="3" spans="1:14">
      <c r="B3" t="s">
        <v>27</v>
      </c>
    </row>
    <row r="5" spans="1:14">
      <c r="B5" s="100" t="s">
        <v>18</v>
      </c>
      <c r="C5" s="100" t="s">
        <v>19</v>
      </c>
      <c r="D5" s="100" t="s">
        <v>20</v>
      </c>
      <c r="E5" s="65"/>
      <c r="F5" s="65"/>
    </row>
    <row r="6" spans="1:14">
      <c r="B6" s="108"/>
      <c r="C6" s="109"/>
      <c r="D6" s="108"/>
      <c r="E6" s="66"/>
      <c r="F6" s="65"/>
      <c r="M6" s="62"/>
    </row>
    <row r="7" spans="1:14">
      <c r="B7" s="65"/>
      <c r="C7" s="65"/>
      <c r="D7" s="62"/>
      <c r="E7" s="65"/>
      <c r="F7" s="65"/>
      <c r="J7" s="62"/>
      <c r="K7" s="62"/>
      <c r="L7" s="62"/>
      <c r="M7" s="62"/>
      <c r="N7" s="65"/>
    </row>
    <row r="8" spans="1:14">
      <c r="I8" s="3"/>
      <c r="J8" s="61"/>
      <c r="K8" s="66"/>
      <c r="L8" s="66"/>
    </row>
    <row r="9" spans="1:14">
      <c r="B9" t="s">
        <v>87</v>
      </c>
      <c r="I9" s="3"/>
      <c r="J9" s="61"/>
    </row>
    <row r="10" spans="1:14">
      <c r="I10" s="3"/>
      <c r="J10" s="61"/>
    </row>
    <row r="11" spans="1:14">
      <c r="B11" s="100" t="s">
        <v>18</v>
      </c>
      <c r="C11" s="100" t="s">
        <v>19</v>
      </c>
      <c r="D11" s="100" t="s">
        <v>20</v>
      </c>
      <c r="I11" s="3"/>
      <c r="J11" s="61"/>
    </row>
    <row r="12" spans="1:14">
      <c r="B12" s="108"/>
      <c r="C12" s="109"/>
      <c r="D12" s="108"/>
      <c r="E12" t="s">
        <v>91</v>
      </c>
      <c r="I12" s="3"/>
      <c r="J12" s="61"/>
    </row>
    <row r="13" spans="1:14">
      <c r="B13" s="110"/>
      <c r="C13" s="111"/>
      <c r="D13" s="110"/>
      <c r="E13" t="s">
        <v>93</v>
      </c>
      <c r="I13" s="3"/>
      <c r="J13" s="61"/>
    </row>
    <row r="14" spans="1:14">
      <c r="B14" s="108"/>
      <c r="C14" s="109"/>
      <c r="D14" s="108"/>
      <c r="E14" t="s">
        <v>92</v>
      </c>
      <c r="I14" s="3"/>
      <c r="J14" s="61"/>
    </row>
    <row r="16" spans="1:14">
      <c r="C16" s="106"/>
    </row>
    <row r="17" spans="3:3">
      <c r="C17" s="106"/>
    </row>
  </sheetData>
  <pageMargins left="0.7" right="0.7" top="0.75" bottom="0.75" header="0.3" footer="0.3"/>
  <pageSetup scale="57" orientation="landscape" r:id="rId1"/>
  <customProperties>
    <customPr name="xxe4aP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30444-8483-49F0-BC0E-16F4808483FC}">
  <sheetPr>
    <tabColor theme="9" tint="0.59999389629810485"/>
  </sheetPr>
  <dimension ref="A1:E31"/>
  <sheetViews>
    <sheetView workbookViewId="0">
      <selection activeCell="E31" sqref="B6:E31"/>
    </sheetView>
  </sheetViews>
  <sheetFormatPr defaultRowHeight="15"/>
  <cols>
    <col min="1" max="1" width="11.28515625" customWidth="1"/>
    <col min="2" max="2" width="29.140625" bestFit="1" customWidth="1"/>
    <col min="3" max="3" width="10.5703125" customWidth="1"/>
    <col min="4" max="4" width="10.85546875" customWidth="1"/>
    <col min="5" max="5" width="47" customWidth="1"/>
  </cols>
  <sheetData>
    <row r="1" spans="1:5">
      <c r="A1" t="s">
        <v>94</v>
      </c>
    </row>
    <row r="3" spans="1:5">
      <c r="A3" s="2" t="s">
        <v>26</v>
      </c>
      <c r="B3" s="2"/>
      <c r="C3" s="2"/>
    </row>
    <row r="5" spans="1:5">
      <c r="A5" s="1" t="s">
        <v>0</v>
      </c>
      <c r="B5" s="1" t="s">
        <v>1</v>
      </c>
      <c r="C5" s="1" t="s">
        <v>2</v>
      </c>
      <c r="D5" s="1" t="s">
        <v>3</v>
      </c>
      <c r="E5" s="1" t="s">
        <v>4</v>
      </c>
    </row>
    <row r="6" spans="1:5">
      <c r="A6">
        <v>202401</v>
      </c>
      <c r="B6" s="195"/>
      <c r="C6" s="196"/>
      <c r="D6" s="196"/>
      <c r="E6" s="179"/>
    </row>
    <row r="7" spans="1:5">
      <c r="A7">
        <v>202402</v>
      </c>
      <c r="B7" s="195"/>
      <c r="C7" s="196"/>
      <c r="D7" s="196"/>
      <c r="E7" s="179"/>
    </row>
    <row r="8" spans="1:5">
      <c r="A8">
        <v>202403</v>
      </c>
      <c r="B8" s="195"/>
      <c r="C8" s="196"/>
      <c r="D8" s="196"/>
      <c r="E8" s="179"/>
    </row>
    <row r="9" spans="1:5">
      <c r="A9">
        <v>202404</v>
      </c>
      <c r="B9" s="195"/>
      <c r="C9" s="196"/>
      <c r="D9" s="196"/>
      <c r="E9" s="179"/>
    </row>
    <row r="10" spans="1:5">
      <c r="A10">
        <v>202405</v>
      </c>
      <c r="B10" s="195"/>
      <c r="C10" s="196"/>
      <c r="D10" s="196"/>
      <c r="E10" s="179"/>
    </row>
    <row r="11" spans="1:5">
      <c r="A11">
        <v>202406</v>
      </c>
      <c r="B11" s="195"/>
      <c r="C11" s="196"/>
      <c r="D11" s="196"/>
      <c r="E11" s="179"/>
    </row>
    <row r="12" spans="1:5">
      <c r="A12">
        <v>202407</v>
      </c>
      <c r="B12" s="195"/>
      <c r="C12" s="196"/>
      <c r="D12" s="196"/>
      <c r="E12" s="179"/>
    </row>
    <row r="13" spans="1:5">
      <c r="A13">
        <v>202408</v>
      </c>
      <c r="B13" s="195"/>
      <c r="C13" s="196"/>
      <c r="D13" s="196"/>
      <c r="E13" s="179"/>
    </row>
    <row r="14" spans="1:5">
      <c r="A14">
        <v>202409</v>
      </c>
      <c r="B14" s="195"/>
      <c r="C14" s="196"/>
      <c r="D14" s="196"/>
      <c r="E14" s="179"/>
    </row>
    <row r="15" spans="1:5">
      <c r="A15">
        <v>202410</v>
      </c>
      <c r="B15" s="195"/>
      <c r="C15" s="196"/>
      <c r="D15" s="196"/>
      <c r="E15" s="179"/>
    </row>
    <row r="16" spans="1:5">
      <c r="A16">
        <v>202411</v>
      </c>
      <c r="B16" s="195"/>
      <c r="C16" s="196"/>
      <c r="D16" s="196"/>
      <c r="E16" s="179"/>
    </row>
    <row r="17" spans="1:5">
      <c r="A17">
        <v>202412</v>
      </c>
      <c r="B17" s="195"/>
      <c r="C17" s="196"/>
      <c r="D17" s="196"/>
      <c r="E17" s="179"/>
    </row>
    <row r="18" spans="1:5">
      <c r="A18">
        <v>202501</v>
      </c>
      <c r="B18" s="195"/>
      <c r="C18" s="196"/>
      <c r="D18" s="196"/>
      <c r="E18" s="179"/>
    </row>
    <row r="19" spans="1:5">
      <c r="A19">
        <v>202502</v>
      </c>
      <c r="B19" s="195"/>
      <c r="C19" s="196"/>
      <c r="D19" s="196"/>
      <c r="E19" s="179"/>
    </row>
    <row r="20" spans="1:5">
      <c r="A20">
        <v>202503</v>
      </c>
      <c r="B20" s="195"/>
      <c r="C20" s="196"/>
      <c r="D20" s="196"/>
      <c r="E20" s="179"/>
    </row>
    <row r="21" spans="1:5">
      <c r="A21">
        <v>202504</v>
      </c>
      <c r="B21" s="195"/>
      <c r="C21" s="196"/>
      <c r="D21" s="196"/>
      <c r="E21" s="179"/>
    </row>
    <row r="22" spans="1:5">
      <c r="A22">
        <v>202505</v>
      </c>
      <c r="B22" s="195"/>
      <c r="C22" s="196"/>
      <c r="D22" s="196"/>
      <c r="E22" s="179"/>
    </row>
    <row r="23" spans="1:5">
      <c r="A23">
        <v>202506</v>
      </c>
      <c r="B23" s="195"/>
      <c r="C23" s="196"/>
      <c r="D23" s="196"/>
      <c r="E23" s="179"/>
    </row>
    <row r="24" spans="1:5">
      <c r="A24">
        <v>202507</v>
      </c>
      <c r="B24" s="195"/>
      <c r="C24" s="196"/>
      <c r="D24" s="196"/>
      <c r="E24" s="179"/>
    </row>
    <row r="25" spans="1:5">
      <c r="A25">
        <v>202508</v>
      </c>
      <c r="B25" s="195"/>
      <c r="C25" s="196"/>
      <c r="D25" s="196"/>
      <c r="E25" s="179"/>
    </row>
    <row r="26" spans="1:5">
      <c r="A26">
        <v>202509</v>
      </c>
      <c r="B26" s="195"/>
      <c r="C26" s="196"/>
      <c r="D26" s="196"/>
      <c r="E26" s="179"/>
    </row>
    <row r="27" spans="1:5">
      <c r="A27">
        <v>202510</v>
      </c>
      <c r="B27" s="195"/>
      <c r="C27" s="196"/>
      <c r="D27" s="196"/>
      <c r="E27" s="179"/>
    </row>
    <row r="28" spans="1:5">
      <c r="A28">
        <v>202511</v>
      </c>
      <c r="B28" s="195"/>
      <c r="C28" s="196"/>
      <c r="D28" s="196"/>
      <c r="E28" s="179"/>
    </row>
    <row r="29" spans="1:5">
      <c r="A29">
        <v>202512</v>
      </c>
      <c r="B29" s="195"/>
      <c r="C29" s="196"/>
      <c r="D29" s="196"/>
      <c r="E29" s="179"/>
    </row>
    <row r="30" spans="1:5">
      <c r="B30" s="179"/>
      <c r="C30" s="179"/>
      <c r="D30" s="179"/>
      <c r="E30" s="179"/>
    </row>
    <row r="31" spans="1:5">
      <c r="B31" s="181"/>
      <c r="C31" s="179"/>
      <c r="D31" s="179"/>
      <c r="E31" s="179"/>
    </row>
  </sheetData>
  <pageMargins left="0.7" right="0.7" top="0.75" bottom="0.75" header="0.3" footer="0.3"/>
  <customProperties>
    <customPr name="xxe4aPID" r:id="rId1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9A5C4C-3501-4E69-88E8-D432F87C42EE}">
  <sheetPr>
    <tabColor theme="9" tint="0.59999389629810485"/>
    <pageSetUpPr fitToPage="1"/>
  </sheetPr>
  <dimension ref="A1:G255"/>
  <sheetViews>
    <sheetView zoomScaleNormal="100" workbookViewId="0">
      <selection activeCell="D77" sqref="D77:D252"/>
    </sheetView>
  </sheetViews>
  <sheetFormatPr defaultColWidth="9.140625" defaultRowHeight="12.75"/>
  <cols>
    <col min="1" max="1" width="23.7109375" style="43" customWidth="1"/>
    <col min="2" max="2" width="22.5703125" style="43" customWidth="1"/>
    <col min="3" max="3" width="14.5703125" style="43" bestFit="1" customWidth="1"/>
    <col min="4" max="4" width="32.7109375" style="43" customWidth="1"/>
    <col min="5" max="5" width="4" style="45" bestFit="1" customWidth="1"/>
    <col min="6" max="6" width="14.5703125" style="43" bestFit="1" customWidth="1"/>
    <col min="7" max="7" width="14.140625" style="43" bestFit="1" customWidth="1"/>
    <col min="8" max="16384" width="9.140625" style="43"/>
  </cols>
  <sheetData>
    <row r="1" spans="1:7" ht="15">
      <c r="A1" t="s">
        <v>94</v>
      </c>
    </row>
    <row r="3" spans="1:7" ht="12.75" customHeight="1">
      <c r="A3" s="44" t="s">
        <v>79</v>
      </c>
    </row>
    <row r="4" spans="1:7">
      <c r="A4" s="107" t="s">
        <v>83</v>
      </c>
      <c r="B4" s="107"/>
      <c r="C4" s="107"/>
      <c r="D4" s="107"/>
      <c r="E4" s="107"/>
      <c r="F4" s="107"/>
      <c r="G4" s="107"/>
    </row>
    <row r="6" spans="1:7">
      <c r="A6" s="44"/>
    </row>
    <row r="7" spans="1:7" hidden="1">
      <c r="A7" s="46">
        <v>202303</v>
      </c>
      <c r="B7" s="43" t="s">
        <v>21</v>
      </c>
      <c r="D7" s="47">
        <v>0</v>
      </c>
    </row>
    <row r="8" spans="1:7" hidden="1">
      <c r="A8" s="46"/>
      <c r="B8" s="43" t="s">
        <v>5</v>
      </c>
      <c r="D8" s="48">
        <v>11931000</v>
      </c>
    </row>
    <row r="9" spans="1:7" hidden="1">
      <c r="A9" s="49"/>
      <c r="D9" s="47">
        <f>SUM(D7:D8)</f>
        <v>11931000</v>
      </c>
    </row>
    <row r="10" spans="1:7" hidden="1">
      <c r="D10" s="50"/>
    </row>
    <row r="11" spans="1:7" hidden="1">
      <c r="B11" s="43" t="s">
        <v>22</v>
      </c>
      <c r="C11" s="51">
        <v>4.8000000000000001E-2</v>
      </c>
      <c r="D11" s="52">
        <f>ROUND((((D7+D9)/2*C11)/12),2)</f>
        <v>23862</v>
      </c>
    </row>
    <row r="12" spans="1:7" hidden="1">
      <c r="B12" s="43" t="s">
        <v>23</v>
      </c>
      <c r="D12" s="53">
        <f>D9+D11</f>
        <v>11954862</v>
      </c>
    </row>
    <row r="13" spans="1:7" hidden="1"/>
    <row r="14" spans="1:7" hidden="1">
      <c r="A14" s="46">
        <v>202304</v>
      </c>
      <c r="B14" s="43" t="s">
        <v>21</v>
      </c>
      <c r="D14" s="47">
        <f>D12</f>
        <v>11954862</v>
      </c>
    </row>
    <row r="15" spans="1:7" hidden="1">
      <c r="A15" s="46"/>
      <c r="B15" s="43" t="s">
        <v>5</v>
      </c>
      <c r="D15" s="48">
        <v>-776000</v>
      </c>
    </row>
    <row r="16" spans="1:7" hidden="1">
      <c r="A16" s="49"/>
      <c r="D16" s="47">
        <f>SUM(D14:D15)</f>
        <v>11178862</v>
      </c>
    </row>
    <row r="17" spans="1:4" hidden="1">
      <c r="D17" s="50"/>
    </row>
    <row r="18" spans="1:4" hidden="1">
      <c r="B18" s="43" t="s">
        <v>22</v>
      </c>
      <c r="C18" s="51">
        <v>4.8000000000000001E-2</v>
      </c>
      <c r="D18" s="52">
        <f>ROUND((((D14+D16)/2*C18)/12),2)</f>
        <v>46267.45</v>
      </c>
    </row>
    <row r="19" spans="1:4" hidden="1">
      <c r="B19" s="43" t="s">
        <v>23</v>
      </c>
      <c r="D19" s="53">
        <f>D16+D18</f>
        <v>11225129.449999999</v>
      </c>
    </row>
    <row r="20" spans="1:4" hidden="1">
      <c r="D20" s="53"/>
    </row>
    <row r="21" spans="1:4" hidden="1">
      <c r="A21" s="46">
        <v>202305</v>
      </c>
      <c r="B21" s="43" t="s">
        <v>21</v>
      </c>
      <c r="D21" s="47">
        <f>D19</f>
        <v>11225129.449999999</v>
      </c>
    </row>
    <row r="22" spans="1:4" hidden="1">
      <c r="A22" s="46"/>
      <c r="B22" s="43" t="s">
        <v>5</v>
      </c>
      <c r="D22" s="48">
        <v>2182500</v>
      </c>
    </row>
    <row r="23" spans="1:4" hidden="1">
      <c r="A23" s="49"/>
      <c r="D23" s="47">
        <f>SUM(D21:D22)</f>
        <v>13407629.449999999</v>
      </c>
    </row>
    <row r="24" spans="1:4" hidden="1">
      <c r="D24" s="50"/>
    </row>
    <row r="25" spans="1:4" hidden="1">
      <c r="B25" s="43" t="s">
        <v>22</v>
      </c>
      <c r="C25" s="51">
        <v>4.8000000000000001E-2</v>
      </c>
      <c r="D25" s="52">
        <f>ROUND((((D21+D23)/2*C25)/12),2)</f>
        <v>49265.52</v>
      </c>
    </row>
    <row r="26" spans="1:4" hidden="1">
      <c r="B26" s="43" t="s">
        <v>23</v>
      </c>
      <c r="D26" s="53">
        <f>D23+D25</f>
        <v>13456894.969999999</v>
      </c>
    </row>
    <row r="27" spans="1:4" hidden="1">
      <c r="D27" s="53"/>
    </row>
    <row r="28" spans="1:4" hidden="1">
      <c r="A28" s="46">
        <v>202306</v>
      </c>
      <c r="B28" s="43" t="s">
        <v>21</v>
      </c>
      <c r="D28" s="47">
        <f>D26</f>
        <v>13456894.969999999</v>
      </c>
    </row>
    <row r="29" spans="1:4" hidden="1">
      <c r="A29" s="46"/>
      <c r="B29" s="43" t="s">
        <v>5</v>
      </c>
      <c r="D29" s="48">
        <v>704168.2</v>
      </c>
    </row>
    <row r="30" spans="1:4" hidden="1">
      <c r="A30" s="49"/>
      <c r="D30" s="47">
        <f>SUM(D28:D29)</f>
        <v>14161063.169999998</v>
      </c>
    </row>
    <row r="31" spans="1:4" hidden="1">
      <c r="D31" s="50"/>
    </row>
    <row r="32" spans="1:4" hidden="1">
      <c r="B32" s="43" t="s">
        <v>22</v>
      </c>
      <c r="C32" s="51">
        <v>4.8000000000000001E-2</v>
      </c>
      <c r="D32" s="52">
        <f>ROUND((((D28+D30)/2*C32)/12),2)</f>
        <v>55235.92</v>
      </c>
    </row>
    <row r="33" spans="1:4" hidden="1">
      <c r="B33" s="43" t="s">
        <v>23</v>
      </c>
      <c r="D33" s="53">
        <f>D30+D32</f>
        <v>14216299.089999998</v>
      </c>
    </row>
    <row r="34" spans="1:4" hidden="1"/>
    <row r="35" spans="1:4" hidden="1">
      <c r="A35" s="46">
        <v>202307</v>
      </c>
      <c r="B35" s="43" t="s">
        <v>21</v>
      </c>
      <c r="D35" s="47">
        <f>D33</f>
        <v>14216299.089999998</v>
      </c>
    </row>
    <row r="36" spans="1:4" hidden="1">
      <c r="A36" s="46"/>
      <c r="B36" s="43" t="s">
        <v>5</v>
      </c>
      <c r="D36" s="48">
        <v>-62433.88</v>
      </c>
    </row>
    <row r="37" spans="1:4" hidden="1">
      <c r="A37" s="49"/>
      <c r="D37" s="47">
        <f>SUM(D35:D36)</f>
        <v>14153865.209999997</v>
      </c>
    </row>
    <row r="38" spans="1:4" hidden="1">
      <c r="D38" s="50"/>
    </row>
    <row r="39" spans="1:4" hidden="1">
      <c r="B39" s="43" t="s">
        <v>22</v>
      </c>
      <c r="C39" s="51">
        <v>4.8000000000000001E-2</v>
      </c>
      <c r="D39" s="52">
        <f>ROUND((((D35+D37)/2*C39)/12),2)</f>
        <v>56740.33</v>
      </c>
    </row>
    <row r="40" spans="1:4" hidden="1">
      <c r="B40" s="43" t="s">
        <v>23</v>
      </c>
      <c r="D40" s="53">
        <f>D37+D39</f>
        <v>14210605.539999997</v>
      </c>
    </row>
    <row r="41" spans="1:4" hidden="1">
      <c r="D41" s="53"/>
    </row>
    <row r="42" spans="1:4" hidden="1">
      <c r="A42" s="46">
        <v>202308</v>
      </c>
      <c r="B42" s="43" t="s">
        <v>21</v>
      </c>
      <c r="D42" s="47">
        <f>D40</f>
        <v>14210605.539999997</v>
      </c>
    </row>
    <row r="43" spans="1:4" hidden="1">
      <c r="A43" s="46"/>
      <c r="B43" s="43" t="s">
        <v>5</v>
      </c>
      <c r="D43" s="48">
        <v>-143773.47</v>
      </c>
    </row>
    <row r="44" spans="1:4" hidden="1">
      <c r="A44" s="49"/>
      <c r="D44" s="47">
        <f>SUM(D42:D43)</f>
        <v>14066832.069999997</v>
      </c>
    </row>
    <row r="45" spans="1:4" hidden="1">
      <c r="D45" s="50"/>
    </row>
    <row r="46" spans="1:4" hidden="1">
      <c r="B46" s="43" t="s">
        <v>22</v>
      </c>
      <c r="C46" s="51">
        <v>4.8000000000000001E-2</v>
      </c>
      <c r="D46" s="52">
        <f>ROUND((((D42+D44)/2*C46)/12),2)</f>
        <v>56554.879999999997</v>
      </c>
    </row>
    <row r="47" spans="1:4" hidden="1">
      <c r="B47" s="43" t="s">
        <v>23</v>
      </c>
      <c r="D47" s="53">
        <f>D44+D46</f>
        <v>14123386.949999997</v>
      </c>
    </row>
    <row r="48" spans="1:4" hidden="1">
      <c r="D48" s="53"/>
    </row>
    <row r="49" spans="1:5" hidden="1">
      <c r="A49" s="46">
        <v>202309</v>
      </c>
      <c r="B49" s="43" t="s">
        <v>21</v>
      </c>
      <c r="D49" s="47">
        <f>D47</f>
        <v>14123386.949999997</v>
      </c>
    </row>
    <row r="50" spans="1:5" hidden="1">
      <c r="A50" s="46"/>
      <c r="B50" s="43" t="s">
        <v>5</v>
      </c>
      <c r="D50" s="48">
        <v>16158987.51</v>
      </c>
    </row>
    <row r="51" spans="1:5" hidden="1">
      <c r="A51" s="49"/>
      <c r="D51" s="47">
        <f>SUM(D49:D50)</f>
        <v>30282374.459999997</v>
      </c>
    </row>
    <row r="52" spans="1:5" hidden="1">
      <c r="D52" s="50"/>
    </row>
    <row r="53" spans="1:5" hidden="1">
      <c r="B53" s="43" t="s">
        <v>22</v>
      </c>
      <c r="C53" s="51">
        <v>4.8000000000000001E-2</v>
      </c>
      <c r="D53" s="52">
        <f>ROUND((((D49+D51)/2*C53)/12),2)</f>
        <v>88811.520000000004</v>
      </c>
    </row>
    <row r="54" spans="1:5" hidden="1">
      <c r="B54" s="43" t="s">
        <v>23</v>
      </c>
      <c r="D54" s="53">
        <f>D51+D53</f>
        <v>30371185.979999997</v>
      </c>
    </row>
    <row r="55" spans="1:5" hidden="1">
      <c r="D55" s="53"/>
    </row>
    <row r="56" spans="1:5" hidden="1">
      <c r="A56" s="46">
        <v>202310</v>
      </c>
      <c r="B56" s="43" t="s">
        <v>21</v>
      </c>
      <c r="D56" s="47">
        <f>D54</f>
        <v>30371185.979999997</v>
      </c>
    </row>
    <row r="57" spans="1:5" hidden="1">
      <c r="A57" s="46"/>
      <c r="B57" s="43" t="s">
        <v>5</v>
      </c>
      <c r="D57" s="48">
        <v>3780688.87</v>
      </c>
    </row>
    <row r="58" spans="1:5" hidden="1">
      <c r="A58" s="49"/>
      <c r="D58" s="47">
        <f>SUM(D56:D57)</f>
        <v>34151874.849999994</v>
      </c>
    </row>
    <row r="59" spans="1:5" hidden="1">
      <c r="D59" s="50"/>
    </row>
    <row r="60" spans="1:5" hidden="1">
      <c r="B60" s="43" t="s">
        <v>22</v>
      </c>
      <c r="C60" s="51">
        <v>4.8000000000000001E-2</v>
      </c>
      <c r="D60" s="52">
        <f>ROUND((((D56+D58)/2*C60)/12),2)</f>
        <v>129046.12</v>
      </c>
      <c r="E60" s="54"/>
    </row>
    <row r="61" spans="1:5" hidden="1">
      <c r="B61" s="43" t="s">
        <v>23</v>
      </c>
      <c r="D61" s="53">
        <f>D58+D60</f>
        <v>34280920.969999991</v>
      </c>
    </row>
    <row r="62" spans="1:5" hidden="1">
      <c r="D62" s="53"/>
    </row>
    <row r="63" spans="1:5" hidden="1">
      <c r="A63" s="46">
        <v>202311</v>
      </c>
      <c r="B63" s="43" t="s">
        <v>21</v>
      </c>
      <c r="D63" s="47">
        <f>D61</f>
        <v>34280920.969999991</v>
      </c>
    </row>
    <row r="64" spans="1:5" hidden="1">
      <c r="A64" s="46"/>
      <c r="B64" s="43" t="s">
        <v>5</v>
      </c>
      <c r="D64" s="48">
        <v>5861320.5700000003</v>
      </c>
    </row>
    <row r="65" spans="1:5" hidden="1">
      <c r="A65" s="49"/>
      <c r="D65" s="47">
        <f>SUM(D63:D64)</f>
        <v>40142241.539999992</v>
      </c>
    </row>
    <row r="66" spans="1:5" hidden="1">
      <c r="D66" s="50"/>
    </row>
    <row r="67" spans="1:5" hidden="1">
      <c r="B67" s="43" t="s">
        <v>22</v>
      </c>
      <c r="C67" s="51">
        <v>4.8000000000000001E-2</v>
      </c>
      <c r="D67" s="52">
        <f>ROUND((((D63+D65)/2*C67)/12),2)</f>
        <v>148846.32999999999</v>
      </c>
      <c r="E67" s="54"/>
    </row>
    <row r="68" spans="1:5" hidden="1">
      <c r="B68" s="43" t="s">
        <v>23</v>
      </c>
      <c r="D68" s="53">
        <f>D65+D67</f>
        <v>40291087.86999999</v>
      </c>
    </row>
    <row r="69" spans="1:5" hidden="1">
      <c r="D69" s="53"/>
    </row>
    <row r="70" spans="1:5" hidden="1">
      <c r="A70" s="46">
        <v>202312</v>
      </c>
      <c r="B70" s="43" t="s">
        <v>21</v>
      </c>
      <c r="D70" s="47">
        <f>D68</f>
        <v>40291087.86999999</v>
      </c>
    </row>
    <row r="71" spans="1:5" hidden="1">
      <c r="A71" s="46"/>
      <c r="B71" s="43" t="s">
        <v>5</v>
      </c>
      <c r="D71" s="48">
        <f>4807426.08</f>
        <v>4807426.08</v>
      </c>
    </row>
    <row r="72" spans="1:5" hidden="1">
      <c r="A72" s="49"/>
      <c r="D72" s="47">
        <f>SUM(D70:D71)</f>
        <v>45098513.949999988</v>
      </c>
    </row>
    <row r="73" spans="1:5" hidden="1">
      <c r="D73" s="50"/>
    </row>
    <row r="74" spans="1:5" hidden="1">
      <c r="B74" s="43" t="s">
        <v>22</v>
      </c>
      <c r="C74" s="51">
        <v>4.8000000000000001E-2</v>
      </c>
      <c r="D74" s="63">
        <f>ROUND((((D70+D72)/2*C74)/12),2)</f>
        <v>170779.2</v>
      </c>
      <c r="E74" s="54"/>
    </row>
    <row r="75" spans="1:5" hidden="1">
      <c r="B75" s="43" t="s">
        <v>23</v>
      </c>
      <c r="D75" s="53">
        <f>D72+D74</f>
        <v>45269293.149999991</v>
      </c>
    </row>
    <row r="76" spans="1:5" hidden="1">
      <c r="D76" s="53"/>
    </row>
    <row r="77" spans="1:5">
      <c r="A77" s="46">
        <v>202401</v>
      </c>
      <c r="B77" s="43" t="s">
        <v>21</v>
      </c>
      <c r="D77" s="197"/>
    </row>
    <row r="78" spans="1:5">
      <c r="A78" s="46"/>
      <c r="B78" s="43" t="s">
        <v>5</v>
      </c>
      <c r="D78" s="198"/>
    </row>
    <row r="79" spans="1:5">
      <c r="A79" s="49"/>
      <c r="D79" s="197"/>
    </row>
    <row r="80" spans="1:5">
      <c r="D80" s="199"/>
    </row>
    <row r="81" spans="1:5">
      <c r="B81" s="43" t="s">
        <v>22</v>
      </c>
      <c r="C81" s="51">
        <v>4.8000000000000001E-2</v>
      </c>
      <c r="D81" s="200"/>
      <c r="E81" s="54"/>
    </row>
    <row r="82" spans="1:5">
      <c r="B82" s="43" t="s">
        <v>23</v>
      </c>
      <c r="D82" s="201"/>
    </row>
    <row r="83" spans="1:5">
      <c r="D83" s="201"/>
    </row>
    <row r="84" spans="1:5">
      <c r="A84" s="46">
        <v>202402</v>
      </c>
      <c r="B84" s="43" t="s">
        <v>21</v>
      </c>
      <c r="D84" s="197"/>
    </row>
    <row r="85" spans="1:5">
      <c r="A85" s="46"/>
      <c r="B85" s="43" t="s">
        <v>5</v>
      </c>
      <c r="D85" s="198"/>
    </row>
    <row r="86" spans="1:5">
      <c r="A86" s="49"/>
      <c r="D86" s="197"/>
    </row>
    <row r="87" spans="1:5">
      <c r="D87" s="199"/>
    </row>
    <row r="88" spans="1:5">
      <c r="B88" s="43" t="s">
        <v>22</v>
      </c>
      <c r="C88" s="51">
        <v>4.8000000000000001E-2</v>
      </c>
      <c r="D88" s="200"/>
      <c r="E88" s="54"/>
    </row>
    <row r="89" spans="1:5">
      <c r="B89" s="43" t="s">
        <v>23</v>
      </c>
      <c r="D89" s="201"/>
    </row>
    <row r="90" spans="1:5">
      <c r="D90" s="201"/>
    </row>
    <row r="91" spans="1:5">
      <c r="A91" s="46">
        <v>202403</v>
      </c>
      <c r="B91" s="43" t="s">
        <v>21</v>
      </c>
      <c r="D91" s="197"/>
    </row>
    <row r="92" spans="1:5">
      <c r="A92" s="46"/>
      <c r="B92" s="43" t="s">
        <v>5</v>
      </c>
      <c r="D92" s="198"/>
    </row>
    <row r="93" spans="1:5">
      <c r="A93" s="49"/>
      <c r="D93" s="197"/>
    </row>
    <row r="94" spans="1:5">
      <c r="D94" s="199"/>
    </row>
    <row r="95" spans="1:5">
      <c r="B95" s="43" t="s">
        <v>22</v>
      </c>
      <c r="C95" s="51">
        <v>4.8000000000000001E-2</v>
      </c>
      <c r="D95" s="200"/>
    </row>
    <row r="96" spans="1:5">
      <c r="B96" s="43" t="s">
        <v>23</v>
      </c>
      <c r="D96" s="201"/>
    </row>
    <row r="97" spans="1:5">
      <c r="D97" s="201"/>
    </row>
    <row r="98" spans="1:5">
      <c r="A98" s="46">
        <v>202404</v>
      </c>
      <c r="B98" s="43" t="s">
        <v>21</v>
      </c>
      <c r="D98" s="197"/>
    </row>
    <row r="99" spans="1:5">
      <c r="A99" s="46"/>
      <c r="B99" s="43" t="s">
        <v>29</v>
      </c>
      <c r="D99" s="197"/>
    </row>
    <row r="100" spans="1:5">
      <c r="A100" s="46"/>
      <c r="B100" s="43" t="s">
        <v>5</v>
      </c>
      <c r="D100" s="198"/>
    </row>
    <row r="101" spans="1:5">
      <c r="A101" s="49"/>
      <c r="D101" s="197"/>
    </row>
    <row r="102" spans="1:5">
      <c r="D102" s="199"/>
    </row>
    <row r="103" spans="1:5">
      <c r="B103" s="43" t="s">
        <v>22</v>
      </c>
      <c r="C103" s="51">
        <v>4.8000000000000001E-2</v>
      </c>
      <c r="D103" s="200"/>
      <c r="E103" s="54"/>
    </row>
    <row r="104" spans="1:5">
      <c r="B104" s="43" t="s">
        <v>23</v>
      </c>
      <c r="D104" s="201"/>
    </row>
    <row r="105" spans="1:5">
      <c r="D105" s="201"/>
    </row>
    <row r="106" spans="1:5">
      <c r="A106" s="46">
        <v>202405</v>
      </c>
      <c r="B106" s="43" t="s">
        <v>21</v>
      </c>
      <c r="D106" s="197"/>
    </row>
    <row r="107" spans="1:5">
      <c r="A107" s="46"/>
      <c r="B107" s="43" t="s">
        <v>5</v>
      </c>
      <c r="D107" s="198"/>
    </row>
    <row r="108" spans="1:5">
      <c r="A108" s="49"/>
      <c r="D108" s="197"/>
    </row>
    <row r="109" spans="1:5">
      <c r="D109" s="199"/>
    </row>
    <row r="110" spans="1:5">
      <c r="B110" s="43" t="s">
        <v>22</v>
      </c>
      <c r="C110" s="51">
        <v>4.8000000000000001E-2</v>
      </c>
      <c r="D110" s="200"/>
      <c r="E110" s="57"/>
    </row>
    <row r="111" spans="1:5">
      <c r="B111" s="43" t="s">
        <v>23</v>
      </c>
      <c r="D111" s="201"/>
    </row>
    <row r="112" spans="1:5">
      <c r="D112" s="201"/>
    </row>
    <row r="113" spans="1:6">
      <c r="A113" s="46">
        <v>202406</v>
      </c>
      <c r="B113" s="43" t="s">
        <v>21</v>
      </c>
      <c r="D113" s="197"/>
    </row>
    <row r="114" spans="1:6">
      <c r="A114" s="46"/>
      <c r="B114" s="43" t="s">
        <v>5</v>
      </c>
      <c r="D114" s="198"/>
    </row>
    <row r="115" spans="1:6">
      <c r="A115" s="49"/>
      <c r="D115" s="197"/>
    </row>
    <row r="116" spans="1:6">
      <c r="D116" s="199"/>
    </row>
    <row r="117" spans="1:6">
      <c r="B117" s="43" t="s">
        <v>22</v>
      </c>
      <c r="C117" s="51">
        <v>4.8000000000000001E-2</v>
      </c>
      <c r="D117" s="200"/>
      <c r="E117" s="57"/>
      <c r="F117" s="56"/>
    </row>
    <row r="118" spans="1:6">
      <c r="B118" s="43" t="s">
        <v>23</v>
      </c>
      <c r="D118" s="201"/>
      <c r="F118" s="56"/>
    </row>
    <row r="119" spans="1:6">
      <c r="D119" s="201"/>
      <c r="F119" s="56"/>
    </row>
    <row r="120" spans="1:6">
      <c r="A120" s="46">
        <v>202407</v>
      </c>
      <c r="B120" s="43" t="s">
        <v>21</v>
      </c>
      <c r="D120" s="197"/>
    </row>
    <row r="121" spans="1:6">
      <c r="A121" s="46"/>
      <c r="B121" s="43" t="s">
        <v>5</v>
      </c>
      <c r="D121" s="198"/>
    </row>
    <row r="122" spans="1:6">
      <c r="A122" s="49"/>
      <c r="D122" s="197"/>
      <c r="F122" s="56"/>
    </row>
    <row r="123" spans="1:6">
      <c r="D123" s="199"/>
      <c r="F123" s="56"/>
    </row>
    <row r="124" spans="1:6">
      <c r="B124" s="43" t="s">
        <v>22</v>
      </c>
      <c r="C124" s="51">
        <v>4.8000000000000001E-2</v>
      </c>
      <c r="D124" s="200"/>
      <c r="E124" s="54"/>
    </row>
    <row r="125" spans="1:6">
      <c r="B125" s="43" t="s">
        <v>23</v>
      </c>
      <c r="D125" s="201"/>
    </row>
    <row r="126" spans="1:6">
      <c r="D126" s="201"/>
    </row>
    <row r="127" spans="1:6">
      <c r="A127" s="46">
        <v>202408</v>
      </c>
      <c r="B127" s="43" t="s">
        <v>21</v>
      </c>
      <c r="D127" s="197"/>
    </row>
    <row r="128" spans="1:6">
      <c r="A128" s="46"/>
      <c r="B128" s="43" t="s">
        <v>5</v>
      </c>
      <c r="D128" s="198"/>
    </row>
    <row r="129" spans="1:5">
      <c r="A129" s="49"/>
      <c r="D129" s="197"/>
    </row>
    <row r="130" spans="1:5">
      <c r="D130" s="199"/>
    </row>
    <row r="131" spans="1:5">
      <c r="B131" s="43" t="s">
        <v>22</v>
      </c>
      <c r="C131" s="51">
        <v>4.8000000000000001E-2</v>
      </c>
      <c r="D131" s="200"/>
    </row>
    <row r="132" spans="1:5">
      <c r="B132" s="43" t="s">
        <v>23</v>
      </c>
      <c r="D132" s="201"/>
    </row>
    <row r="133" spans="1:5">
      <c r="D133" s="201"/>
    </row>
    <row r="134" spans="1:5">
      <c r="A134" s="46">
        <v>202409</v>
      </c>
      <c r="B134" s="43" t="s">
        <v>21</v>
      </c>
      <c r="D134" s="197"/>
    </row>
    <row r="135" spans="1:5">
      <c r="A135" s="46"/>
      <c r="B135" s="43" t="s">
        <v>5</v>
      </c>
      <c r="D135" s="198"/>
    </row>
    <row r="136" spans="1:5">
      <c r="A136" s="49"/>
      <c r="D136" s="197"/>
    </row>
    <row r="137" spans="1:5">
      <c r="D137" s="199"/>
    </row>
    <row r="138" spans="1:5">
      <c r="B138" s="43" t="s">
        <v>22</v>
      </c>
      <c r="C138" s="51">
        <v>4.8000000000000001E-2</v>
      </c>
      <c r="D138" s="200"/>
      <c r="E138" s="54"/>
    </row>
    <row r="139" spans="1:5">
      <c r="B139" s="43" t="s">
        <v>23</v>
      </c>
      <c r="D139" s="201"/>
    </row>
    <row r="140" spans="1:5">
      <c r="D140" s="201"/>
    </row>
    <row r="141" spans="1:5">
      <c r="A141" s="46">
        <v>202410</v>
      </c>
      <c r="B141" s="43" t="s">
        <v>21</v>
      </c>
      <c r="D141" s="197"/>
    </row>
    <row r="142" spans="1:5">
      <c r="A142" s="46"/>
      <c r="B142" s="43" t="s">
        <v>5</v>
      </c>
      <c r="D142" s="198"/>
    </row>
    <row r="143" spans="1:5">
      <c r="A143" s="49"/>
      <c r="D143" s="197"/>
    </row>
    <row r="144" spans="1:5">
      <c r="D144" s="199"/>
    </row>
    <row r="145" spans="1:7">
      <c r="B145" s="43" t="s">
        <v>22</v>
      </c>
      <c r="C145" s="51">
        <v>4.8000000000000001E-2</v>
      </c>
      <c r="D145" s="200"/>
      <c r="E145" s="57"/>
    </row>
    <row r="146" spans="1:7">
      <c r="B146" s="43" t="s">
        <v>23</v>
      </c>
      <c r="D146" s="201"/>
    </row>
    <row r="147" spans="1:7">
      <c r="D147" s="202"/>
    </row>
    <row r="148" spans="1:7">
      <c r="A148" s="46">
        <v>202411</v>
      </c>
      <c r="B148" s="43" t="s">
        <v>21</v>
      </c>
      <c r="D148" s="197"/>
    </row>
    <row r="149" spans="1:7">
      <c r="A149" s="46"/>
      <c r="B149" s="43" t="s">
        <v>5</v>
      </c>
      <c r="D149" s="198"/>
    </row>
    <row r="150" spans="1:7">
      <c r="A150" s="49"/>
      <c r="D150" s="197"/>
    </row>
    <row r="151" spans="1:7">
      <c r="D151" s="199"/>
    </row>
    <row r="152" spans="1:7">
      <c r="B152" s="43" t="s">
        <v>22</v>
      </c>
      <c r="C152" s="51">
        <v>4.8000000000000001E-2</v>
      </c>
      <c r="D152" s="200"/>
      <c r="E152" s="57"/>
    </row>
    <row r="153" spans="1:7">
      <c r="B153" s="43" t="s">
        <v>23</v>
      </c>
      <c r="D153" s="201"/>
    </row>
    <row r="154" spans="1:7">
      <c r="D154" s="203"/>
    </row>
    <row r="155" spans="1:7">
      <c r="A155" s="46">
        <v>202412</v>
      </c>
      <c r="B155" s="43" t="s">
        <v>21</v>
      </c>
      <c r="D155" s="197"/>
      <c r="G155" s="56"/>
    </row>
    <row r="156" spans="1:7">
      <c r="A156" s="46"/>
      <c r="B156" s="43" t="s">
        <v>5</v>
      </c>
      <c r="D156" s="198"/>
      <c r="G156" s="53"/>
    </row>
    <row r="157" spans="1:7">
      <c r="A157" s="49"/>
      <c r="D157" s="197"/>
    </row>
    <row r="158" spans="1:7">
      <c r="D158" s="199"/>
    </row>
    <row r="159" spans="1:7">
      <c r="B159" s="43" t="s">
        <v>22</v>
      </c>
      <c r="C159" s="51">
        <v>4.8000000000000001E-2</v>
      </c>
      <c r="D159" s="200"/>
      <c r="E159" s="57"/>
    </row>
    <row r="160" spans="1:7">
      <c r="B160" s="43" t="s">
        <v>23</v>
      </c>
      <c r="D160" s="201"/>
    </row>
    <row r="161" spans="1:5">
      <c r="D161" s="203"/>
    </row>
    <row r="162" spans="1:5">
      <c r="A162" s="46">
        <v>202501</v>
      </c>
      <c r="B162" s="43" t="s">
        <v>21</v>
      </c>
      <c r="D162" s="197"/>
    </row>
    <row r="163" spans="1:5">
      <c r="A163" s="46"/>
      <c r="B163" s="43" t="s">
        <v>5</v>
      </c>
      <c r="D163" s="198"/>
    </row>
    <row r="164" spans="1:5">
      <c r="A164" s="49"/>
      <c r="D164" s="197"/>
    </row>
    <row r="165" spans="1:5">
      <c r="D165" s="199"/>
    </row>
    <row r="166" spans="1:5">
      <c r="B166" s="43" t="s">
        <v>22</v>
      </c>
      <c r="C166" s="51">
        <v>4.8000000000000001E-2</v>
      </c>
      <c r="D166" s="200"/>
      <c r="E166" s="57"/>
    </row>
    <row r="167" spans="1:5">
      <c r="B167" s="43" t="s">
        <v>23</v>
      </c>
      <c r="D167" s="201"/>
    </row>
    <row r="168" spans="1:5">
      <c r="D168" s="203"/>
    </row>
    <row r="169" spans="1:5">
      <c r="A169" s="46">
        <v>202502</v>
      </c>
      <c r="B169" s="43" t="s">
        <v>21</v>
      </c>
      <c r="D169" s="197"/>
    </row>
    <row r="170" spans="1:5">
      <c r="A170" s="46"/>
      <c r="B170" s="43" t="s">
        <v>5</v>
      </c>
      <c r="D170" s="198"/>
    </row>
    <row r="171" spans="1:5">
      <c r="A171" s="49"/>
      <c r="D171" s="197"/>
    </row>
    <row r="172" spans="1:5">
      <c r="D172" s="199"/>
    </row>
    <row r="173" spans="1:5">
      <c r="B173" s="43" t="s">
        <v>22</v>
      </c>
      <c r="C173" s="51">
        <v>4.8000000000000001E-2</v>
      </c>
      <c r="D173" s="200"/>
      <c r="E173" s="57"/>
    </row>
    <row r="174" spans="1:5">
      <c r="B174" s="43" t="s">
        <v>23</v>
      </c>
      <c r="D174" s="201"/>
    </row>
    <row r="175" spans="1:5">
      <c r="D175" s="203"/>
    </row>
    <row r="176" spans="1:5">
      <c r="A176" s="46">
        <v>202503</v>
      </c>
      <c r="B176" s="43" t="s">
        <v>21</v>
      </c>
      <c r="D176" s="197"/>
    </row>
    <row r="177" spans="1:5">
      <c r="A177" s="46"/>
      <c r="B177" s="43" t="s">
        <v>5</v>
      </c>
      <c r="D177" s="198"/>
    </row>
    <row r="178" spans="1:5">
      <c r="A178" s="49"/>
      <c r="D178" s="197"/>
    </row>
    <row r="179" spans="1:5">
      <c r="D179" s="199"/>
    </row>
    <row r="180" spans="1:5">
      <c r="B180" s="43" t="s">
        <v>22</v>
      </c>
      <c r="C180" s="51">
        <v>4.8000000000000001E-2</v>
      </c>
      <c r="D180" s="200"/>
      <c r="E180" s="57"/>
    </row>
    <row r="181" spans="1:5">
      <c r="B181" s="43" t="s">
        <v>23</v>
      </c>
      <c r="D181" s="201"/>
    </row>
    <row r="182" spans="1:5">
      <c r="D182" s="203"/>
    </row>
    <row r="183" spans="1:5">
      <c r="A183" s="46">
        <v>202504</v>
      </c>
      <c r="B183" s="43" t="s">
        <v>21</v>
      </c>
      <c r="D183" s="197"/>
    </row>
    <row r="184" spans="1:5">
      <c r="A184" s="46"/>
      <c r="B184" s="43" t="s">
        <v>5</v>
      </c>
      <c r="D184" s="198"/>
    </row>
    <row r="185" spans="1:5">
      <c r="A185" s="49"/>
      <c r="D185" s="197"/>
    </row>
    <row r="186" spans="1:5">
      <c r="D186" s="199"/>
    </row>
    <row r="187" spans="1:5">
      <c r="B187" s="43" t="s">
        <v>22</v>
      </c>
      <c r="C187" s="51">
        <v>4.8000000000000001E-2</v>
      </c>
      <c r="D187" s="200"/>
      <c r="E187" s="57"/>
    </row>
    <row r="188" spans="1:5">
      <c r="B188" s="43" t="s">
        <v>23</v>
      </c>
      <c r="D188" s="201"/>
    </row>
    <row r="189" spans="1:5">
      <c r="D189" s="203"/>
    </row>
    <row r="190" spans="1:5">
      <c r="A190" s="46">
        <v>202505</v>
      </c>
      <c r="B190" s="43" t="s">
        <v>21</v>
      </c>
      <c r="D190" s="197"/>
    </row>
    <row r="191" spans="1:5">
      <c r="A191" s="46"/>
      <c r="B191" s="43" t="s">
        <v>5</v>
      </c>
      <c r="D191" s="198"/>
    </row>
    <row r="192" spans="1:5">
      <c r="A192" s="49"/>
      <c r="D192" s="197"/>
    </row>
    <row r="193" spans="1:5">
      <c r="D193" s="199"/>
    </row>
    <row r="194" spans="1:5">
      <c r="B194" s="43" t="s">
        <v>22</v>
      </c>
      <c r="C194" s="51">
        <v>4.8000000000000001E-2</v>
      </c>
      <c r="D194" s="200"/>
      <c r="E194" s="57"/>
    </row>
    <row r="195" spans="1:5">
      <c r="B195" s="43" t="s">
        <v>23</v>
      </c>
      <c r="D195" s="201"/>
    </row>
    <row r="196" spans="1:5">
      <c r="D196" s="203"/>
    </row>
    <row r="197" spans="1:5">
      <c r="A197" s="46">
        <v>202506</v>
      </c>
      <c r="B197" s="43" t="s">
        <v>21</v>
      </c>
      <c r="D197" s="197"/>
    </row>
    <row r="198" spans="1:5">
      <c r="A198" s="46"/>
      <c r="B198" s="43" t="s">
        <v>5</v>
      </c>
      <c r="D198" s="198"/>
    </row>
    <row r="199" spans="1:5">
      <c r="A199" s="49"/>
      <c r="D199" s="197"/>
    </row>
    <row r="200" spans="1:5">
      <c r="D200" s="199"/>
    </row>
    <row r="201" spans="1:5">
      <c r="B201" s="43" t="s">
        <v>22</v>
      </c>
      <c r="C201" s="51">
        <v>4.8000000000000001E-2</v>
      </c>
      <c r="D201" s="200"/>
      <c r="E201" s="57"/>
    </row>
    <row r="202" spans="1:5">
      <c r="B202" s="43" t="s">
        <v>23</v>
      </c>
      <c r="D202" s="201"/>
    </row>
    <row r="203" spans="1:5">
      <c r="D203" s="203"/>
    </row>
    <row r="204" spans="1:5">
      <c r="A204" s="46">
        <v>202507</v>
      </c>
      <c r="B204" s="43" t="s">
        <v>21</v>
      </c>
      <c r="D204" s="197"/>
    </row>
    <row r="205" spans="1:5">
      <c r="A205" s="46"/>
      <c r="B205" s="43" t="s">
        <v>5</v>
      </c>
      <c r="D205" s="198"/>
    </row>
    <row r="206" spans="1:5">
      <c r="A206" s="49"/>
      <c r="D206" s="197"/>
    </row>
    <row r="207" spans="1:5">
      <c r="D207" s="199"/>
    </row>
    <row r="208" spans="1:5">
      <c r="B208" s="43" t="s">
        <v>22</v>
      </c>
      <c r="C208" s="51">
        <v>4.8000000000000001E-2</v>
      </c>
      <c r="D208" s="200"/>
      <c r="E208" s="57"/>
    </row>
    <row r="209" spans="1:5">
      <c r="B209" s="43" t="s">
        <v>23</v>
      </c>
      <c r="D209" s="201"/>
    </row>
    <row r="210" spans="1:5">
      <c r="D210" s="203"/>
    </row>
    <row r="211" spans="1:5">
      <c r="A211" s="46">
        <v>202508</v>
      </c>
      <c r="B211" s="43" t="s">
        <v>21</v>
      </c>
      <c r="D211" s="197"/>
    </row>
    <row r="212" spans="1:5">
      <c r="A212" s="46"/>
      <c r="B212" s="43" t="s">
        <v>5</v>
      </c>
      <c r="D212" s="198"/>
    </row>
    <row r="213" spans="1:5">
      <c r="A213" s="49"/>
      <c r="D213" s="197"/>
    </row>
    <row r="214" spans="1:5">
      <c r="D214" s="199"/>
    </row>
    <row r="215" spans="1:5">
      <c r="B215" s="43" t="s">
        <v>22</v>
      </c>
      <c r="C215" s="51">
        <v>4.8000000000000001E-2</v>
      </c>
      <c r="D215" s="200"/>
      <c r="E215" s="57"/>
    </row>
    <row r="216" spans="1:5">
      <c r="B216" s="43" t="s">
        <v>23</v>
      </c>
      <c r="D216" s="201"/>
    </row>
    <row r="217" spans="1:5">
      <c r="D217" s="203"/>
    </row>
    <row r="218" spans="1:5">
      <c r="A218" s="46">
        <v>202509</v>
      </c>
      <c r="B218" s="43" t="s">
        <v>21</v>
      </c>
      <c r="D218" s="197"/>
    </row>
    <row r="219" spans="1:5">
      <c r="A219" s="46"/>
      <c r="B219" s="43" t="s">
        <v>5</v>
      </c>
      <c r="D219" s="198"/>
    </row>
    <row r="220" spans="1:5">
      <c r="A220" s="49"/>
      <c r="D220" s="197"/>
    </row>
    <row r="221" spans="1:5">
      <c r="D221" s="199"/>
    </row>
    <row r="222" spans="1:5">
      <c r="B222" s="43" t="s">
        <v>22</v>
      </c>
      <c r="C222" s="51">
        <v>4.8000000000000001E-2</v>
      </c>
      <c r="D222" s="200"/>
      <c r="E222" s="57"/>
    </row>
    <row r="223" spans="1:5">
      <c r="B223" s="43" t="s">
        <v>23</v>
      </c>
      <c r="D223" s="201"/>
    </row>
    <row r="224" spans="1:5">
      <c r="D224" s="203"/>
    </row>
    <row r="225" spans="1:7">
      <c r="A225" s="46">
        <v>202510</v>
      </c>
      <c r="B225" s="43" t="s">
        <v>21</v>
      </c>
      <c r="D225" s="197"/>
    </row>
    <row r="226" spans="1:7">
      <c r="A226" s="46"/>
      <c r="B226" s="43" t="s">
        <v>5</v>
      </c>
      <c r="D226" s="198"/>
    </row>
    <row r="227" spans="1:7">
      <c r="A227" s="49"/>
      <c r="D227" s="197"/>
    </row>
    <row r="228" spans="1:7">
      <c r="D228" s="199"/>
    </row>
    <row r="229" spans="1:7">
      <c r="B229" s="43" t="s">
        <v>22</v>
      </c>
      <c r="C229" s="51">
        <v>4.8000000000000001E-2</v>
      </c>
      <c r="D229" s="204"/>
      <c r="E229" s="57"/>
    </row>
    <row r="230" spans="1:7">
      <c r="B230" s="43" t="s">
        <v>23</v>
      </c>
      <c r="D230" s="201"/>
    </row>
    <row r="231" spans="1:7">
      <c r="D231" s="203"/>
    </row>
    <row r="232" spans="1:7">
      <c r="A232" s="46">
        <v>202511</v>
      </c>
      <c r="B232" s="43" t="s">
        <v>21</v>
      </c>
      <c r="D232" s="197"/>
    </row>
    <row r="233" spans="1:7">
      <c r="A233" s="46"/>
      <c r="B233" s="43" t="s">
        <v>5</v>
      </c>
      <c r="D233" s="198"/>
    </row>
    <row r="234" spans="1:7">
      <c r="A234" s="49"/>
      <c r="D234" s="197"/>
    </row>
    <row r="235" spans="1:7">
      <c r="D235" s="199"/>
    </row>
    <row r="236" spans="1:7">
      <c r="B236" s="43" t="s">
        <v>22</v>
      </c>
      <c r="C236" s="51">
        <v>4.8000000000000001E-2</v>
      </c>
      <c r="D236" s="204"/>
      <c r="E236" s="57"/>
    </row>
    <row r="237" spans="1:7">
      <c r="B237" s="43" t="s">
        <v>23</v>
      </c>
      <c r="D237" s="201"/>
    </row>
    <row r="238" spans="1:7">
      <c r="D238" s="203"/>
    </row>
    <row r="239" spans="1:7">
      <c r="A239" s="46">
        <v>202512</v>
      </c>
      <c r="B239" s="43" t="s">
        <v>21</v>
      </c>
      <c r="D239" s="197"/>
      <c r="G239" s="56"/>
    </row>
    <row r="240" spans="1:7">
      <c r="A240" s="46"/>
      <c r="B240" s="43" t="s">
        <v>5</v>
      </c>
      <c r="D240" s="198"/>
      <c r="G240" s="53"/>
    </row>
    <row r="241" spans="1:6">
      <c r="A241" s="49"/>
      <c r="D241" s="197"/>
    </row>
    <row r="242" spans="1:6">
      <c r="D242" s="199"/>
    </row>
    <row r="243" spans="1:6">
      <c r="B243" s="43" t="s">
        <v>22</v>
      </c>
      <c r="C243" s="51">
        <v>4.8000000000000001E-2</v>
      </c>
      <c r="D243" s="204"/>
      <c r="E243" s="57"/>
    </row>
    <row r="244" spans="1:6">
      <c r="B244" s="43" t="s">
        <v>23</v>
      </c>
      <c r="D244" s="201"/>
    </row>
    <row r="245" spans="1:6">
      <c r="D245" s="203"/>
    </row>
    <row r="246" spans="1:6">
      <c r="B246" s="43" t="s">
        <v>76</v>
      </c>
      <c r="D246" s="204"/>
    </row>
    <row r="247" spans="1:6">
      <c r="B247" s="43" t="s">
        <v>75</v>
      </c>
      <c r="D247" s="204"/>
    </row>
    <row r="248" spans="1:6">
      <c r="D248" s="203"/>
    </row>
    <row r="249" spans="1:6">
      <c r="D249" s="202"/>
      <c r="F249" s="43" t="s">
        <v>31</v>
      </c>
    </row>
    <row r="250" spans="1:6">
      <c r="D250" s="202"/>
      <c r="F250" s="43" t="s">
        <v>32</v>
      </c>
    </row>
    <row r="251" spans="1:6">
      <c r="D251" s="203"/>
    </row>
    <row r="252" spans="1:6">
      <c r="B252" s="105"/>
      <c r="C252" s="105" t="s">
        <v>88</v>
      </c>
      <c r="D252" s="202"/>
    </row>
    <row r="255" spans="1:6">
      <c r="D255" s="53"/>
    </row>
  </sheetData>
  <mergeCells count="1">
    <mergeCell ref="A4:G4"/>
  </mergeCells>
  <pageMargins left="0.2" right="0.2" top="0.75" bottom="0.75" header="0.3" footer="0.3"/>
  <pageSetup scale="48" orientation="landscape" horizontalDpi="1200" verticalDpi="1200" r:id="rId1"/>
  <headerFooter>
    <oddFooter>&amp;L&amp;Z&amp;F&amp;A&amp;R&amp;A</oddFooter>
  </headerFooter>
  <customProperties>
    <customPr name="xxe4aPID" r:id="rId2"/>
  </customProperties>
  <legacy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F006C-F5F3-478E-ABE0-E698EB1D0521}">
  <sheetPr>
    <tabColor theme="9" tint="0.59999389629810485"/>
    <pageSetUpPr fitToPage="1"/>
  </sheetPr>
  <dimension ref="A1:J252"/>
  <sheetViews>
    <sheetView topLeftCell="A219" workbookViewId="0">
      <selection activeCell="A249" sqref="A249:D249"/>
    </sheetView>
  </sheetViews>
  <sheetFormatPr defaultColWidth="9.140625" defaultRowHeight="12.75"/>
  <cols>
    <col min="1" max="1" width="23.7109375" style="43" customWidth="1"/>
    <col min="2" max="2" width="22.5703125" style="43" customWidth="1"/>
    <col min="3" max="3" width="14.5703125" style="43" bestFit="1" customWidth="1"/>
    <col min="4" max="4" width="32.7109375" style="43" customWidth="1"/>
    <col min="5" max="5" width="2.140625" style="43" customWidth="1"/>
    <col min="6" max="6" width="11" style="43" bestFit="1" customWidth="1"/>
    <col min="7" max="7" width="10.140625" style="43" bestFit="1" customWidth="1"/>
    <col min="8" max="9" width="9.140625" style="43"/>
    <col min="10" max="10" width="10.140625" style="43" bestFit="1" customWidth="1"/>
    <col min="11" max="16384" width="9.140625" style="43"/>
  </cols>
  <sheetData>
    <row r="1" spans="1:4" ht="15">
      <c r="A1" t="s">
        <v>94</v>
      </c>
    </row>
    <row r="3" spans="1:4">
      <c r="A3" s="104" t="s">
        <v>84</v>
      </c>
    </row>
    <row r="4" spans="1:4">
      <c r="A4" s="44" t="s">
        <v>82</v>
      </c>
    </row>
    <row r="6" spans="1:4" hidden="1">
      <c r="A6" s="46">
        <v>202303</v>
      </c>
      <c r="B6" s="43" t="s">
        <v>21</v>
      </c>
      <c r="D6" s="47">
        <v>0</v>
      </c>
    </row>
    <row r="7" spans="1:4" hidden="1">
      <c r="A7" s="46"/>
      <c r="B7" s="43" t="s">
        <v>24</v>
      </c>
      <c r="D7" s="48">
        <v>9794.11</v>
      </c>
    </row>
    <row r="8" spans="1:4" hidden="1">
      <c r="A8" s="49"/>
      <c r="D8" s="47">
        <f>SUM(D6:D7)</f>
        <v>9794.11</v>
      </c>
    </row>
    <row r="9" spans="1:4" hidden="1">
      <c r="D9" s="50"/>
    </row>
    <row r="10" spans="1:4" hidden="1">
      <c r="B10" s="43" t="s">
        <v>22</v>
      </c>
      <c r="C10" s="51">
        <v>4.8000000000000001E-2</v>
      </c>
      <c r="D10" s="55">
        <f>ROUND((((D6+D8)/2*C10)/12),2)</f>
        <v>19.59</v>
      </c>
    </row>
    <row r="11" spans="1:4" hidden="1">
      <c r="B11" s="43" t="s">
        <v>23</v>
      </c>
      <c r="D11" s="53">
        <f>D8+D10</f>
        <v>9813.7000000000007</v>
      </c>
    </row>
    <row r="12" spans="1:4" hidden="1"/>
    <row r="13" spans="1:4" hidden="1">
      <c r="A13" s="46">
        <v>202304</v>
      </c>
      <c r="B13" s="43" t="s">
        <v>21</v>
      </c>
      <c r="D13" s="47">
        <f>D11</f>
        <v>9813.7000000000007</v>
      </c>
    </row>
    <row r="14" spans="1:4" hidden="1">
      <c r="A14" s="46"/>
      <c r="B14" s="43" t="s">
        <v>5</v>
      </c>
      <c r="D14" s="48">
        <v>0</v>
      </c>
    </row>
    <row r="15" spans="1:4" hidden="1">
      <c r="A15" s="49"/>
      <c r="D15" s="47">
        <f>SUM(D13:D14)</f>
        <v>9813.7000000000007</v>
      </c>
    </row>
    <row r="16" spans="1:4" hidden="1">
      <c r="D16" s="50"/>
    </row>
    <row r="17" spans="1:4" hidden="1">
      <c r="B17" s="43" t="s">
        <v>22</v>
      </c>
      <c r="C17" s="51">
        <v>4.8000000000000001E-2</v>
      </c>
      <c r="D17" s="55">
        <f>ROUND((((D13+D15)/2*C17)/12),2)</f>
        <v>39.25</v>
      </c>
    </row>
    <row r="18" spans="1:4" hidden="1">
      <c r="B18" s="43" t="s">
        <v>23</v>
      </c>
      <c r="D18" s="53">
        <f>D15+D17</f>
        <v>9852.9500000000007</v>
      </c>
    </row>
    <row r="19" spans="1:4" hidden="1">
      <c r="D19" s="53"/>
    </row>
    <row r="20" spans="1:4" hidden="1">
      <c r="A20" s="46">
        <v>202305</v>
      </c>
      <c r="B20" s="43" t="s">
        <v>21</v>
      </c>
      <c r="D20" s="47">
        <f>D18</f>
        <v>9852.9500000000007</v>
      </c>
    </row>
    <row r="21" spans="1:4" hidden="1">
      <c r="A21" s="46"/>
      <c r="B21" s="43" t="s">
        <v>5</v>
      </c>
      <c r="D21" s="48">
        <v>0</v>
      </c>
    </row>
    <row r="22" spans="1:4" hidden="1">
      <c r="A22" s="49"/>
      <c r="D22" s="47">
        <f>SUM(D20:D21)</f>
        <v>9852.9500000000007</v>
      </c>
    </row>
    <row r="23" spans="1:4" hidden="1">
      <c r="D23" s="50"/>
    </row>
    <row r="24" spans="1:4" hidden="1">
      <c r="B24" s="43" t="s">
        <v>22</v>
      </c>
      <c r="C24" s="51">
        <v>4.8000000000000001E-2</v>
      </c>
      <c r="D24" s="55">
        <f>ROUND((((D20+D22)/2*C24)/12),2)</f>
        <v>39.409999999999997</v>
      </c>
    </row>
    <row r="25" spans="1:4" hidden="1">
      <c r="B25" s="43" t="s">
        <v>23</v>
      </c>
      <c r="D25" s="53">
        <f>D22+D24</f>
        <v>9892.36</v>
      </c>
    </row>
    <row r="26" spans="1:4" hidden="1">
      <c r="D26" s="53"/>
    </row>
    <row r="27" spans="1:4" hidden="1">
      <c r="A27" s="46">
        <v>202306</v>
      </c>
      <c r="B27" s="43" t="s">
        <v>21</v>
      </c>
      <c r="D27" s="47">
        <f>D25</f>
        <v>9892.36</v>
      </c>
    </row>
    <row r="28" spans="1:4" hidden="1">
      <c r="A28" s="46"/>
      <c r="B28" s="43" t="s">
        <v>5</v>
      </c>
      <c r="D28" s="48">
        <v>0</v>
      </c>
    </row>
    <row r="29" spans="1:4" hidden="1">
      <c r="A29" s="49"/>
      <c r="D29" s="47">
        <f>SUM(D27:D28)</f>
        <v>9892.36</v>
      </c>
    </row>
    <row r="30" spans="1:4" hidden="1">
      <c r="D30" s="50"/>
    </row>
    <row r="31" spans="1:4" hidden="1">
      <c r="B31" s="43" t="s">
        <v>22</v>
      </c>
      <c r="C31" s="51">
        <v>4.8000000000000001E-2</v>
      </c>
      <c r="D31" s="55">
        <f>ROUND((((D27+D29)/2*C31)/12),2)</f>
        <v>39.57</v>
      </c>
    </row>
    <row r="32" spans="1:4" hidden="1">
      <c r="B32" s="43" t="s">
        <v>23</v>
      </c>
      <c r="D32" s="53">
        <f>D29+D31</f>
        <v>9931.93</v>
      </c>
    </row>
    <row r="33" spans="1:4" hidden="1"/>
    <row r="34" spans="1:4" hidden="1">
      <c r="A34" s="46">
        <v>202307</v>
      </c>
      <c r="B34" s="43" t="s">
        <v>21</v>
      </c>
      <c r="D34" s="47">
        <f>D32</f>
        <v>9931.93</v>
      </c>
    </row>
    <row r="35" spans="1:4" hidden="1">
      <c r="A35" s="46"/>
      <c r="B35" s="43" t="s">
        <v>5</v>
      </c>
      <c r="D35" s="48">
        <v>0</v>
      </c>
    </row>
    <row r="36" spans="1:4" hidden="1">
      <c r="A36" s="49"/>
      <c r="D36" s="47">
        <f>SUM(D34:D35)</f>
        <v>9931.93</v>
      </c>
    </row>
    <row r="37" spans="1:4" hidden="1">
      <c r="D37" s="50"/>
    </row>
    <row r="38" spans="1:4" hidden="1">
      <c r="B38" s="43" t="s">
        <v>22</v>
      </c>
      <c r="C38" s="51">
        <v>4.8000000000000001E-2</v>
      </c>
      <c r="D38" s="55">
        <f>ROUND((((D34+D36)/2*C38)/12),2)</f>
        <v>39.729999999999997</v>
      </c>
    </row>
    <row r="39" spans="1:4" hidden="1">
      <c r="B39" s="43" t="s">
        <v>23</v>
      </c>
      <c r="D39" s="53">
        <f>D36+D38</f>
        <v>9971.66</v>
      </c>
    </row>
    <row r="40" spans="1:4" hidden="1">
      <c r="D40" s="53"/>
    </row>
    <row r="41" spans="1:4" hidden="1">
      <c r="A41" s="46">
        <v>202308</v>
      </c>
      <c r="B41" s="43" t="s">
        <v>21</v>
      </c>
      <c r="D41" s="47">
        <f>D39</f>
        <v>9971.66</v>
      </c>
    </row>
    <row r="42" spans="1:4" hidden="1">
      <c r="A42" s="46"/>
      <c r="B42" s="43" t="s">
        <v>5</v>
      </c>
      <c r="D42" s="48" t="e">
        <f ca="1">_xll.Get_Balance($A41,"PTD","USD","Total","A","","001","182363","GD","WA","DL")</f>
        <v>#NAME?</v>
      </c>
    </row>
    <row r="43" spans="1:4" hidden="1">
      <c r="A43" s="49"/>
      <c r="D43" s="47" t="e">
        <f ca="1">SUM(D41:D42)</f>
        <v>#NAME?</v>
      </c>
    </row>
    <row r="44" spans="1:4" hidden="1">
      <c r="D44" s="50"/>
    </row>
    <row r="45" spans="1:4" hidden="1">
      <c r="B45" s="43" t="s">
        <v>22</v>
      </c>
      <c r="C45" s="51">
        <v>4.8000000000000001E-2</v>
      </c>
      <c r="D45" s="55" t="e">
        <f ca="1">ROUND((((D41+D43)/2*C45)/12),2)</f>
        <v>#NAME?</v>
      </c>
    </row>
    <row r="46" spans="1:4" hidden="1">
      <c r="B46" s="43" t="s">
        <v>23</v>
      </c>
      <c r="D46" s="53" t="e">
        <f ca="1">D43+D45</f>
        <v>#NAME?</v>
      </c>
    </row>
    <row r="47" spans="1:4" hidden="1">
      <c r="D47" s="53"/>
    </row>
    <row r="48" spans="1:4" hidden="1">
      <c r="A48" s="46">
        <v>202309</v>
      </c>
      <c r="B48" s="43" t="s">
        <v>21</v>
      </c>
      <c r="D48" s="47" t="e">
        <f ca="1">D46</f>
        <v>#NAME?</v>
      </c>
    </row>
    <row r="49" spans="1:4" hidden="1">
      <c r="A49" s="46"/>
      <c r="B49" s="43" t="s">
        <v>5</v>
      </c>
      <c r="D49" s="48" t="e">
        <f ca="1">_xll.Get_Balance($A48,"PTD","USD","Total","A","","001","182363","GD","WA","DL")</f>
        <v>#NAME?</v>
      </c>
    </row>
    <row r="50" spans="1:4" hidden="1">
      <c r="A50" s="49"/>
      <c r="D50" s="47" t="e">
        <f ca="1">SUM(D48:D49)</f>
        <v>#NAME?</v>
      </c>
    </row>
    <row r="51" spans="1:4" hidden="1">
      <c r="D51" s="50"/>
    </row>
    <row r="52" spans="1:4" hidden="1">
      <c r="B52" s="43" t="s">
        <v>22</v>
      </c>
      <c r="C52" s="51">
        <v>4.8000000000000001E-2</v>
      </c>
      <c r="D52" s="55" t="e">
        <f ca="1">ROUND((((D48+D50)/2*C52)/12),2)</f>
        <v>#NAME?</v>
      </c>
    </row>
    <row r="53" spans="1:4" hidden="1">
      <c r="B53" s="43" t="s">
        <v>23</v>
      </c>
      <c r="D53" s="53" t="e">
        <f ca="1">D50+D52</f>
        <v>#NAME?</v>
      </c>
    </row>
    <row r="54" spans="1:4" hidden="1">
      <c r="D54" s="53"/>
    </row>
    <row r="55" spans="1:4" hidden="1">
      <c r="A55" s="46">
        <v>202310</v>
      </c>
      <c r="B55" s="43" t="s">
        <v>21</v>
      </c>
      <c r="D55" s="47" t="e">
        <f ca="1">D53</f>
        <v>#NAME?</v>
      </c>
    </row>
    <row r="56" spans="1:4" hidden="1">
      <c r="A56" s="46"/>
      <c r="B56" s="43" t="s">
        <v>5</v>
      </c>
      <c r="D56" s="48" t="e">
        <f ca="1">_xll.Get_Balance($A55,"PTD","USD","Total","A","","001","182363","GD","WA","DL")</f>
        <v>#NAME?</v>
      </c>
    </row>
    <row r="57" spans="1:4" hidden="1">
      <c r="A57" s="49"/>
      <c r="D57" s="47" t="e">
        <f ca="1">SUM(D55:D56)</f>
        <v>#NAME?</v>
      </c>
    </row>
    <row r="58" spans="1:4" hidden="1">
      <c r="D58" s="50"/>
    </row>
    <row r="59" spans="1:4" hidden="1">
      <c r="B59" s="43" t="s">
        <v>22</v>
      </c>
      <c r="C59" s="51">
        <v>4.8000000000000001E-2</v>
      </c>
      <c r="D59" s="55" t="e">
        <f ca="1">ROUND((((D55+D57)/2*C59)/12),2)</f>
        <v>#NAME?</v>
      </c>
    </row>
    <row r="60" spans="1:4" hidden="1">
      <c r="B60" s="43" t="s">
        <v>23</v>
      </c>
      <c r="D60" s="53" t="e">
        <f ca="1">D57+D59</f>
        <v>#NAME?</v>
      </c>
    </row>
    <row r="61" spans="1:4" hidden="1">
      <c r="D61" s="53"/>
    </row>
    <row r="62" spans="1:4" hidden="1">
      <c r="A62" s="46">
        <v>202311</v>
      </c>
      <c r="B62" s="43" t="s">
        <v>21</v>
      </c>
      <c r="D62" s="47" t="e">
        <f ca="1">D60</f>
        <v>#NAME?</v>
      </c>
    </row>
    <row r="63" spans="1:4" hidden="1">
      <c r="A63" s="46"/>
      <c r="B63" s="43" t="s">
        <v>5</v>
      </c>
      <c r="D63" s="48" t="e">
        <f ca="1">_xll.Get_Balance($A62,"PTD","USD","Total","A","","001","182363","GD","WA","DL")</f>
        <v>#NAME?</v>
      </c>
    </row>
    <row r="64" spans="1:4" hidden="1">
      <c r="A64" s="49"/>
      <c r="D64" s="47" t="e">
        <f ca="1">SUM(D62:D63)</f>
        <v>#NAME?</v>
      </c>
    </row>
    <row r="65" spans="1:4" hidden="1">
      <c r="D65" s="50"/>
    </row>
    <row r="66" spans="1:4" hidden="1">
      <c r="B66" s="43" t="s">
        <v>22</v>
      </c>
      <c r="C66" s="51">
        <v>4.8000000000000001E-2</v>
      </c>
      <c r="D66" s="55" t="e">
        <f ca="1">ROUND((((D62+D64)/2*C66)/12),2)</f>
        <v>#NAME?</v>
      </c>
    </row>
    <row r="67" spans="1:4" hidden="1">
      <c r="B67" s="43" t="s">
        <v>23</v>
      </c>
      <c r="D67" s="53" t="e">
        <f ca="1">D64+D66</f>
        <v>#NAME?</v>
      </c>
    </row>
    <row r="68" spans="1:4" hidden="1">
      <c r="D68" s="53"/>
    </row>
    <row r="69" spans="1:4" hidden="1">
      <c r="A69" s="46">
        <v>202312</v>
      </c>
      <c r="B69" s="43" t="s">
        <v>21</v>
      </c>
      <c r="D69" s="47">
        <v>392484.71</v>
      </c>
    </row>
    <row r="70" spans="1:4" hidden="1">
      <c r="A70" s="46"/>
      <c r="B70" s="43" t="s">
        <v>5</v>
      </c>
      <c r="D70" s="48">
        <v>358264.96</v>
      </c>
    </row>
    <row r="71" spans="1:4" hidden="1">
      <c r="A71" s="49"/>
      <c r="D71" s="47">
        <f>SUM(D69:D70)</f>
        <v>750749.67</v>
      </c>
    </row>
    <row r="72" spans="1:4" hidden="1">
      <c r="D72" s="50"/>
    </row>
    <row r="73" spans="1:4" hidden="1">
      <c r="B73" s="43" t="s">
        <v>22</v>
      </c>
      <c r="C73" s="51">
        <v>4.8000000000000001E-2</v>
      </c>
      <c r="D73" s="67">
        <f>ROUND((((D69+D71)/2*C73)/12),2)</f>
        <v>2286.4699999999998</v>
      </c>
    </row>
    <row r="74" spans="1:4" hidden="1">
      <c r="B74" s="43" t="s">
        <v>23</v>
      </c>
      <c r="D74" s="53">
        <f>D71+D73</f>
        <v>753036.14</v>
      </c>
    </row>
    <row r="75" spans="1:4">
      <c r="D75" s="53"/>
    </row>
    <row r="76" spans="1:4">
      <c r="A76" s="46">
        <v>202401</v>
      </c>
      <c r="B76" s="43" t="s">
        <v>21</v>
      </c>
      <c r="D76" s="197"/>
    </row>
    <row r="77" spans="1:4">
      <c r="A77" s="46"/>
      <c r="B77" s="43" t="s">
        <v>5</v>
      </c>
      <c r="D77" s="198"/>
    </row>
    <row r="78" spans="1:4">
      <c r="A78" s="49"/>
      <c r="D78" s="197"/>
    </row>
    <row r="79" spans="1:4">
      <c r="D79" s="199"/>
    </row>
    <row r="80" spans="1:4">
      <c r="B80" s="43" t="s">
        <v>22</v>
      </c>
      <c r="C80" s="51">
        <v>4.8000000000000001E-2</v>
      </c>
      <c r="D80" s="200"/>
    </row>
    <row r="81" spans="1:4">
      <c r="B81" s="43" t="s">
        <v>23</v>
      </c>
      <c r="D81" s="201"/>
    </row>
    <row r="82" spans="1:4">
      <c r="D82" s="201"/>
    </row>
    <row r="83" spans="1:4">
      <c r="A83" s="46">
        <v>202402</v>
      </c>
      <c r="B83" s="43" t="s">
        <v>21</v>
      </c>
      <c r="D83" s="197"/>
    </row>
    <row r="84" spans="1:4">
      <c r="A84" s="46"/>
      <c r="B84" s="43" t="s">
        <v>5</v>
      </c>
      <c r="D84" s="198"/>
    </row>
    <row r="85" spans="1:4">
      <c r="A85" s="49"/>
      <c r="D85" s="197"/>
    </row>
    <row r="86" spans="1:4">
      <c r="D86" s="199"/>
    </row>
    <row r="87" spans="1:4">
      <c r="B87" s="43" t="s">
        <v>22</v>
      </c>
      <c r="C87" s="51">
        <v>4.8000000000000001E-2</v>
      </c>
      <c r="D87" s="200"/>
    </row>
    <row r="88" spans="1:4">
      <c r="B88" s="43" t="s">
        <v>23</v>
      </c>
      <c r="D88" s="201"/>
    </row>
    <row r="89" spans="1:4">
      <c r="D89" s="201"/>
    </row>
    <row r="90" spans="1:4">
      <c r="A90" s="46">
        <v>202403</v>
      </c>
      <c r="B90" s="43" t="s">
        <v>21</v>
      </c>
      <c r="D90" s="197"/>
    </row>
    <row r="91" spans="1:4">
      <c r="A91" s="46"/>
      <c r="B91" s="43" t="s">
        <v>28</v>
      </c>
      <c r="D91" s="197"/>
    </row>
    <row r="92" spans="1:4">
      <c r="A92" s="46"/>
      <c r="B92" s="43" t="s">
        <v>5</v>
      </c>
      <c r="D92" s="198"/>
    </row>
    <row r="93" spans="1:4">
      <c r="A93" s="49"/>
      <c r="D93" s="197"/>
    </row>
    <row r="94" spans="1:4">
      <c r="D94" s="199"/>
    </row>
    <row r="95" spans="1:4">
      <c r="B95" s="43" t="s">
        <v>22</v>
      </c>
      <c r="C95" s="51">
        <v>4.8000000000000001E-2</v>
      </c>
      <c r="D95" s="200"/>
    </row>
    <row r="96" spans="1:4">
      <c r="B96" s="43" t="s">
        <v>23</v>
      </c>
      <c r="D96" s="201"/>
    </row>
    <row r="97" spans="1:4">
      <c r="D97" s="201"/>
    </row>
    <row r="98" spans="1:4">
      <c r="A98" s="46">
        <v>202404</v>
      </c>
      <c r="B98" s="43" t="s">
        <v>21</v>
      </c>
      <c r="D98" s="197"/>
    </row>
    <row r="99" spans="1:4">
      <c r="A99" s="46"/>
      <c r="B99" s="43" t="s">
        <v>29</v>
      </c>
      <c r="D99" s="197"/>
    </row>
    <row r="100" spans="1:4">
      <c r="A100" s="46"/>
      <c r="B100" s="43" t="s">
        <v>5</v>
      </c>
      <c r="D100" s="198"/>
    </row>
    <row r="101" spans="1:4">
      <c r="A101" s="49"/>
      <c r="D101" s="197"/>
    </row>
    <row r="102" spans="1:4">
      <c r="D102" s="199"/>
    </row>
    <row r="103" spans="1:4">
      <c r="B103" s="43" t="s">
        <v>22</v>
      </c>
      <c r="C103" s="51">
        <v>4.8000000000000001E-2</v>
      </c>
      <c r="D103" s="200"/>
    </row>
    <row r="104" spans="1:4">
      <c r="B104" s="43" t="s">
        <v>23</v>
      </c>
      <c r="D104" s="201"/>
    </row>
    <row r="105" spans="1:4">
      <c r="D105" s="201"/>
    </row>
    <row r="106" spans="1:4">
      <c r="A106" s="46">
        <v>202405</v>
      </c>
      <c r="B106" s="43" t="s">
        <v>21</v>
      </c>
      <c r="D106" s="197"/>
    </row>
    <row r="107" spans="1:4">
      <c r="A107" s="46"/>
      <c r="B107" s="43" t="s">
        <v>5</v>
      </c>
      <c r="D107" s="198"/>
    </row>
    <row r="108" spans="1:4">
      <c r="A108" s="49"/>
      <c r="D108" s="197"/>
    </row>
    <row r="109" spans="1:4">
      <c r="D109" s="199"/>
    </row>
    <row r="110" spans="1:4">
      <c r="B110" s="43" t="s">
        <v>22</v>
      </c>
      <c r="C110" s="51">
        <v>4.8000000000000001E-2</v>
      </c>
      <c r="D110" s="200"/>
    </row>
    <row r="111" spans="1:4">
      <c r="B111" s="43" t="s">
        <v>23</v>
      </c>
      <c r="D111" s="201"/>
    </row>
    <row r="112" spans="1:4">
      <c r="D112" s="201"/>
    </row>
    <row r="113" spans="1:6">
      <c r="A113" s="46">
        <v>202406</v>
      </c>
      <c r="B113" s="43" t="s">
        <v>21</v>
      </c>
      <c r="D113" s="197"/>
    </row>
    <row r="114" spans="1:6">
      <c r="A114" s="46"/>
      <c r="B114" s="43" t="s">
        <v>5</v>
      </c>
      <c r="D114" s="198"/>
    </row>
    <row r="115" spans="1:6">
      <c r="A115" s="49"/>
      <c r="D115" s="197"/>
    </row>
    <row r="116" spans="1:6">
      <c r="D116" s="199"/>
    </row>
    <row r="117" spans="1:6">
      <c r="B117" s="43" t="s">
        <v>22</v>
      </c>
      <c r="C117" s="51">
        <v>4.8000000000000001E-2</v>
      </c>
      <c r="D117" s="200"/>
    </row>
    <row r="118" spans="1:6">
      <c r="B118" s="43" t="s">
        <v>23</v>
      </c>
      <c r="D118" s="201"/>
      <c r="F118" s="56"/>
    </row>
    <row r="119" spans="1:6">
      <c r="D119" s="201"/>
      <c r="F119" s="56"/>
    </row>
    <row r="120" spans="1:6">
      <c r="A120" s="46">
        <v>202407</v>
      </c>
      <c r="B120" s="43" t="s">
        <v>21</v>
      </c>
      <c r="D120" s="197"/>
      <c r="F120" s="56"/>
    </row>
    <row r="121" spans="1:6">
      <c r="A121" s="46"/>
      <c r="B121" s="43" t="s">
        <v>5</v>
      </c>
      <c r="D121" s="198"/>
    </row>
    <row r="122" spans="1:6">
      <c r="A122" s="49"/>
      <c r="D122" s="197"/>
    </row>
    <row r="123" spans="1:6">
      <c r="D123" s="199"/>
    </row>
    <row r="124" spans="1:6">
      <c r="B124" s="43" t="s">
        <v>22</v>
      </c>
      <c r="C124" s="51">
        <v>4.8000000000000001E-2</v>
      </c>
      <c r="D124" s="200"/>
    </row>
    <row r="125" spans="1:6">
      <c r="B125" s="43" t="s">
        <v>23</v>
      </c>
      <c r="D125" s="201"/>
    </row>
    <row r="126" spans="1:6">
      <c r="D126" s="201"/>
    </row>
    <row r="127" spans="1:6">
      <c r="A127" s="46">
        <v>202408</v>
      </c>
      <c r="B127" s="43" t="s">
        <v>21</v>
      </c>
      <c r="D127" s="197"/>
    </row>
    <row r="128" spans="1:6">
      <c r="A128" s="46"/>
      <c r="B128" s="43" t="s">
        <v>5</v>
      </c>
      <c r="D128" s="198"/>
    </row>
    <row r="129" spans="1:4">
      <c r="A129" s="49"/>
      <c r="D129" s="197"/>
    </row>
    <row r="130" spans="1:4">
      <c r="D130" s="199"/>
    </row>
    <row r="131" spans="1:4">
      <c r="B131" s="43" t="s">
        <v>22</v>
      </c>
      <c r="C131" s="51">
        <v>4.8000000000000001E-2</v>
      </c>
      <c r="D131" s="200"/>
    </row>
    <row r="132" spans="1:4">
      <c r="B132" s="43" t="s">
        <v>23</v>
      </c>
      <c r="D132" s="201"/>
    </row>
    <row r="133" spans="1:4">
      <c r="D133" s="201"/>
    </row>
    <row r="134" spans="1:4">
      <c r="A134" s="46">
        <v>202409</v>
      </c>
      <c r="B134" s="43" t="s">
        <v>21</v>
      </c>
      <c r="D134" s="197"/>
    </row>
    <row r="135" spans="1:4">
      <c r="A135" s="46"/>
      <c r="B135" s="43" t="s">
        <v>5</v>
      </c>
      <c r="D135" s="198"/>
    </row>
    <row r="136" spans="1:4">
      <c r="A136" s="49"/>
      <c r="D136" s="197"/>
    </row>
    <row r="137" spans="1:4">
      <c r="D137" s="199"/>
    </row>
    <row r="138" spans="1:4">
      <c r="B138" s="43" t="s">
        <v>22</v>
      </c>
      <c r="C138" s="51">
        <v>4.8000000000000001E-2</v>
      </c>
      <c r="D138" s="200"/>
    </row>
    <row r="139" spans="1:4">
      <c r="B139" s="43" t="s">
        <v>23</v>
      </c>
      <c r="D139" s="201"/>
    </row>
    <row r="140" spans="1:4">
      <c r="D140" s="201"/>
    </row>
    <row r="141" spans="1:4">
      <c r="A141" s="46">
        <v>202410</v>
      </c>
      <c r="B141" s="43" t="s">
        <v>21</v>
      </c>
      <c r="D141" s="197"/>
    </row>
    <row r="142" spans="1:4">
      <c r="A142" s="46"/>
      <c r="B142" s="43" t="s">
        <v>5</v>
      </c>
      <c r="D142" s="198"/>
    </row>
    <row r="143" spans="1:4">
      <c r="A143" s="49"/>
      <c r="D143" s="197"/>
    </row>
    <row r="144" spans="1:4">
      <c r="D144" s="199"/>
    </row>
    <row r="145" spans="1:7">
      <c r="B145" s="43" t="s">
        <v>22</v>
      </c>
      <c r="C145" s="51">
        <v>4.8000000000000001E-2</v>
      </c>
      <c r="D145" s="200"/>
    </row>
    <row r="146" spans="1:7">
      <c r="B146" s="43" t="s">
        <v>23</v>
      </c>
      <c r="D146" s="201"/>
    </row>
    <row r="147" spans="1:7">
      <c r="D147" s="202"/>
    </row>
    <row r="148" spans="1:7">
      <c r="A148" s="46">
        <v>202411</v>
      </c>
      <c r="B148" s="43" t="s">
        <v>21</v>
      </c>
      <c r="D148" s="197"/>
    </row>
    <row r="149" spans="1:7">
      <c r="A149" s="46"/>
      <c r="B149" s="43" t="s">
        <v>5</v>
      </c>
      <c r="D149" s="198"/>
    </row>
    <row r="150" spans="1:7">
      <c r="A150" s="49"/>
      <c r="D150" s="197"/>
    </row>
    <row r="151" spans="1:7">
      <c r="D151" s="199"/>
    </row>
    <row r="152" spans="1:7">
      <c r="B152" s="43" t="s">
        <v>22</v>
      </c>
      <c r="C152" s="51">
        <v>4.8000000000000001E-2</v>
      </c>
      <c r="D152" s="200"/>
    </row>
    <row r="153" spans="1:7">
      <c r="B153" s="43" t="s">
        <v>23</v>
      </c>
      <c r="D153" s="201"/>
    </row>
    <row r="154" spans="1:7">
      <c r="D154" s="203"/>
    </row>
    <row r="155" spans="1:7">
      <c r="A155" s="46">
        <v>202412</v>
      </c>
      <c r="B155" s="43" t="s">
        <v>21</v>
      </c>
      <c r="D155" s="197"/>
      <c r="G155" s="56"/>
    </row>
    <row r="156" spans="1:7">
      <c r="A156" s="46"/>
      <c r="B156" s="43" t="s">
        <v>5</v>
      </c>
      <c r="D156" s="198"/>
    </row>
    <row r="157" spans="1:7">
      <c r="A157" s="49"/>
      <c r="D157" s="197"/>
    </row>
    <row r="158" spans="1:7">
      <c r="D158" s="199"/>
    </row>
    <row r="159" spans="1:7">
      <c r="B159" s="43" t="s">
        <v>22</v>
      </c>
      <c r="C159" s="51">
        <v>4.8000000000000001E-2</v>
      </c>
      <c r="D159" s="200"/>
    </row>
    <row r="160" spans="1:7">
      <c r="B160" s="43" t="s">
        <v>23</v>
      </c>
      <c r="D160" s="201"/>
    </row>
    <row r="161" spans="1:4">
      <c r="D161" s="203"/>
    </row>
    <row r="162" spans="1:4">
      <c r="A162" s="46">
        <v>202501</v>
      </c>
      <c r="B162" s="43" t="s">
        <v>21</v>
      </c>
      <c r="D162" s="197"/>
    </row>
    <row r="163" spans="1:4">
      <c r="A163" s="46"/>
      <c r="B163" s="43" t="s">
        <v>5</v>
      </c>
      <c r="D163" s="198"/>
    </row>
    <row r="164" spans="1:4">
      <c r="A164" s="49"/>
      <c r="D164" s="197"/>
    </row>
    <row r="165" spans="1:4">
      <c r="D165" s="199"/>
    </row>
    <row r="166" spans="1:4">
      <c r="B166" s="43" t="s">
        <v>22</v>
      </c>
      <c r="C166" s="51">
        <v>4.8000000000000001E-2</v>
      </c>
      <c r="D166" s="200"/>
    </row>
    <row r="167" spans="1:4">
      <c r="B167" s="43" t="s">
        <v>23</v>
      </c>
      <c r="D167" s="201"/>
    </row>
    <row r="168" spans="1:4">
      <c r="D168" s="203"/>
    </row>
    <row r="169" spans="1:4">
      <c r="A169" s="46">
        <v>202502</v>
      </c>
      <c r="B169" s="43" t="s">
        <v>21</v>
      </c>
      <c r="D169" s="197"/>
    </row>
    <row r="170" spans="1:4">
      <c r="A170" s="46"/>
      <c r="B170" s="43" t="s">
        <v>5</v>
      </c>
      <c r="D170" s="198"/>
    </row>
    <row r="171" spans="1:4">
      <c r="A171" s="49"/>
      <c r="D171" s="197"/>
    </row>
    <row r="172" spans="1:4">
      <c r="D172" s="199"/>
    </row>
    <row r="173" spans="1:4">
      <c r="B173" s="43" t="s">
        <v>22</v>
      </c>
      <c r="C173" s="51">
        <v>4.8000000000000001E-2</v>
      </c>
      <c r="D173" s="200"/>
    </row>
    <row r="174" spans="1:4">
      <c r="B174" s="43" t="s">
        <v>23</v>
      </c>
      <c r="D174" s="201"/>
    </row>
    <row r="175" spans="1:4">
      <c r="D175" s="203"/>
    </row>
    <row r="176" spans="1:4">
      <c r="A176" s="46">
        <v>202503</v>
      </c>
      <c r="B176" s="43" t="s">
        <v>21</v>
      </c>
      <c r="D176" s="197"/>
    </row>
    <row r="177" spans="1:4">
      <c r="A177" s="46"/>
      <c r="B177" s="43" t="s">
        <v>5</v>
      </c>
      <c r="D177" s="198"/>
    </row>
    <row r="178" spans="1:4">
      <c r="A178" s="49"/>
      <c r="D178" s="197"/>
    </row>
    <row r="179" spans="1:4">
      <c r="D179" s="199"/>
    </row>
    <row r="180" spans="1:4">
      <c r="B180" s="43" t="s">
        <v>22</v>
      </c>
      <c r="C180" s="51">
        <v>4.8000000000000001E-2</v>
      </c>
      <c r="D180" s="200"/>
    </row>
    <row r="181" spans="1:4">
      <c r="B181" s="43" t="s">
        <v>23</v>
      </c>
      <c r="D181" s="201"/>
    </row>
    <row r="182" spans="1:4">
      <c r="D182" s="203"/>
    </row>
    <row r="183" spans="1:4">
      <c r="A183" s="46">
        <v>202504</v>
      </c>
      <c r="B183" s="43" t="s">
        <v>21</v>
      </c>
      <c r="D183" s="197"/>
    </row>
    <row r="184" spans="1:4">
      <c r="A184" s="46"/>
      <c r="B184" s="43" t="s">
        <v>5</v>
      </c>
      <c r="D184" s="198"/>
    </row>
    <row r="185" spans="1:4">
      <c r="A185" s="49"/>
      <c r="D185" s="197"/>
    </row>
    <row r="186" spans="1:4">
      <c r="D186" s="199"/>
    </row>
    <row r="187" spans="1:4">
      <c r="B187" s="43" t="s">
        <v>22</v>
      </c>
      <c r="C187" s="51">
        <v>4.8000000000000001E-2</v>
      </c>
      <c r="D187" s="200"/>
    </row>
    <row r="188" spans="1:4">
      <c r="B188" s="43" t="s">
        <v>23</v>
      </c>
      <c r="D188" s="201"/>
    </row>
    <row r="189" spans="1:4">
      <c r="D189" s="203"/>
    </row>
    <row r="190" spans="1:4">
      <c r="A190" s="46">
        <v>202505</v>
      </c>
      <c r="B190" s="43" t="s">
        <v>21</v>
      </c>
      <c r="D190" s="197"/>
    </row>
    <row r="191" spans="1:4">
      <c r="A191" s="46"/>
      <c r="B191" s="43" t="s">
        <v>5</v>
      </c>
      <c r="D191" s="198"/>
    </row>
    <row r="192" spans="1:4">
      <c r="A192" s="49"/>
      <c r="D192" s="197"/>
    </row>
    <row r="193" spans="1:4">
      <c r="D193" s="199"/>
    </row>
    <row r="194" spans="1:4">
      <c r="B194" s="43" t="s">
        <v>22</v>
      </c>
      <c r="C194" s="51">
        <v>4.8000000000000001E-2</v>
      </c>
      <c r="D194" s="200"/>
    </row>
    <row r="195" spans="1:4">
      <c r="B195" s="43" t="s">
        <v>23</v>
      </c>
      <c r="D195" s="201"/>
    </row>
    <row r="196" spans="1:4">
      <c r="D196" s="203"/>
    </row>
    <row r="197" spans="1:4">
      <c r="A197" s="46">
        <v>202506</v>
      </c>
      <c r="B197" s="43" t="s">
        <v>21</v>
      </c>
      <c r="D197" s="197"/>
    </row>
    <row r="198" spans="1:4">
      <c r="A198" s="46"/>
      <c r="B198" s="43" t="s">
        <v>5</v>
      </c>
      <c r="D198" s="198"/>
    </row>
    <row r="199" spans="1:4">
      <c r="A199" s="49"/>
      <c r="D199" s="197"/>
    </row>
    <row r="200" spans="1:4">
      <c r="D200" s="199"/>
    </row>
    <row r="201" spans="1:4">
      <c r="B201" s="43" t="s">
        <v>22</v>
      </c>
      <c r="C201" s="51">
        <v>4.8000000000000001E-2</v>
      </c>
      <c r="D201" s="200"/>
    </row>
    <row r="202" spans="1:4">
      <c r="B202" s="43" t="s">
        <v>23</v>
      </c>
      <c r="D202" s="201"/>
    </row>
    <row r="203" spans="1:4">
      <c r="D203" s="203"/>
    </row>
    <row r="204" spans="1:4">
      <c r="A204" s="46">
        <v>202507</v>
      </c>
      <c r="B204" s="43" t="s">
        <v>21</v>
      </c>
      <c r="D204" s="197"/>
    </row>
    <row r="205" spans="1:4">
      <c r="A205" s="46"/>
      <c r="B205" s="43" t="s">
        <v>5</v>
      </c>
      <c r="D205" s="198"/>
    </row>
    <row r="206" spans="1:4">
      <c r="A206" s="49"/>
      <c r="D206" s="197"/>
    </row>
    <row r="207" spans="1:4">
      <c r="D207" s="199"/>
    </row>
    <row r="208" spans="1:4">
      <c r="B208" s="43" t="s">
        <v>22</v>
      </c>
      <c r="C208" s="51">
        <v>4.8000000000000001E-2</v>
      </c>
      <c r="D208" s="200"/>
    </row>
    <row r="209" spans="1:4">
      <c r="B209" s="43" t="s">
        <v>23</v>
      </c>
      <c r="D209" s="201"/>
    </row>
    <row r="210" spans="1:4">
      <c r="D210" s="203"/>
    </row>
    <row r="211" spans="1:4">
      <c r="A211" s="46">
        <v>202508</v>
      </c>
      <c r="B211" s="43" t="s">
        <v>21</v>
      </c>
      <c r="D211" s="197"/>
    </row>
    <row r="212" spans="1:4">
      <c r="A212" s="46"/>
      <c r="B212" s="43" t="s">
        <v>5</v>
      </c>
      <c r="D212" s="198"/>
    </row>
    <row r="213" spans="1:4">
      <c r="A213" s="49"/>
      <c r="D213" s="197"/>
    </row>
    <row r="214" spans="1:4">
      <c r="D214" s="199"/>
    </row>
    <row r="215" spans="1:4">
      <c r="B215" s="43" t="s">
        <v>22</v>
      </c>
      <c r="C215" s="51">
        <v>4.8000000000000001E-2</v>
      </c>
      <c r="D215" s="200"/>
    </row>
    <row r="216" spans="1:4">
      <c r="B216" s="43" t="s">
        <v>23</v>
      </c>
      <c r="D216" s="201"/>
    </row>
    <row r="217" spans="1:4">
      <c r="D217" s="203"/>
    </row>
    <row r="218" spans="1:4">
      <c r="A218" s="46">
        <v>202509</v>
      </c>
      <c r="B218" s="43" t="s">
        <v>21</v>
      </c>
      <c r="D218" s="197"/>
    </row>
    <row r="219" spans="1:4">
      <c r="A219" s="46"/>
      <c r="B219" s="43" t="s">
        <v>5</v>
      </c>
      <c r="D219" s="198"/>
    </row>
    <row r="220" spans="1:4">
      <c r="A220" s="49"/>
      <c r="D220" s="197"/>
    </row>
    <row r="221" spans="1:4">
      <c r="D221" s="199"/>
    </row>
    <row r="222" spans="1:4">
      <c r="B222" s="43" t="s">
        <v>22</v>
      </c>
      <c r="C222" s="51">
        <v>4.8000000000000001E-2</v>
      </c>
      <c r="D222" s="200"/>
    </row>
    <row r="223" spans="1:4">
      <c r="B223" s="43" t="s">
        <v>23</v>
      </c>
      <c r="D223" s="201"/>
    </row>
    <row r="224" spans="1:4">
      <c r="D224" s="203"/>
    </row>
    <row r="225" spans="1:7">
      <c r="A225" s="46">
        <v>202510</v>
      </c>
      <c r="B225" s="43" t="s">
        <v>21</v>
      </c>
      <c r="D225" s="197"/>
    </row>
    <row r="226" spans="1:7">
      <c r="A226" s="46"/>
      <c r="B226" s="43" t="s">
        <v>5</v>
      </c>
      <c r="D226" s="198"/>
    </row>
    <row r="227" spans="1:7">
      <c r="A227" s="49"/>
      <c r="D227" s="197"/>
    </row>
    <row r="228" spans="1:7">
      <c r="D228" s="199"/>
    </row>
    <row r="229" spans="1:7">
      <c r="B229" s="43" t="s">
        <v>22</v>
      </c>
      <c r="C229" s="51">
        <v>4.8000000000000001E-2</v>
      </c>
      <c r="D229" s="200"/>
    </row>
    <row r="230" spans="1:7">
      <c r="B230" s="43" t="s">
        <v>23</v>
      </c>
      <c r="D230" s="201"/>
    </row>
    <row r="231" spans="1:7">
      <c r="D231" s="203"/>
    </row>
    <row r="232" spans="1:7">
      <c r="A232" s="46">
        <v>202511</v>
      </c>
      <c r="B232" s="43" t="s">
        <v>21</v>
      </c>
      <c r="D232" s="197"/>
    </row>
    <row r="233" spans="1:7">
      <c r="A233" s="46"/>
      <c r="B233" s="43" t="s">
        <v>5</v>
      </c>
      <c r="D233" s="198"/>
    </row>
    <row r="234" spans="1:7">
      <c r="A234" s="49"/>
      <c r="D234" s="197"/>
    </row>
    <row r="235" spans="1:7">
      <c r="D235" s="199"/>
    </row>
    <row r="236" spans="1:7">
      <c r="B236" s="43" t="s">
        <v>22</v>
      </c>
      <c r="C236" s="51">
        <v>4.8000000000000001E-2</v>
      </c>
      <c r="D236" s="200"/>
    </row>
    <row r="237" spans="1:7">
      <c r="B237" s="43" t="s">
        <v>23</v>
      </c>
      <c r="D237" s="201"/>
    </row>
    <row r="238" spans="1:7">
      <c r="D238" s="203"/>
    </row>
    <row r="239" spans="1:7">
      <c r="A239" s="46">
        <v>202512</v>
      </c>
      <c r="B239" s="43" t="s">
        <v>21</v>
      </c>
      <c r="D239" s="197"/>
      <c r="G239" s="56"/>
    </row>
    <row r="240" spans="1:7">
      <c r="A240" s="46"/>
      <c r="B240" s="43" t="s">
        <v>5</v>
      </c>
      <c r="D240" s="198"/>
    </row>
    <row r="241" spans="1:10">
      <c r="A241" s="49"/>
      <c r="D241" s="197"/>
      <c r="J241" s="56"/>
    </row>
    <row r="242" spans="1:10">
      <c r="D242" s="199"/>
    </row>
    <row r="243" spans="1:10">
      <c r="B243" s="43" t="s">
        <v>22</v>
      </c>
      <c r="C243" s="51">
        <v>4.8000000000000001E-2</v>
      </c>
      <c r="D243" s="200"/>
    </row>
    <row r="244" spans="1:10">
      <c r="B244" s="43" t="s">
        <v>23</v>
      </c>
      <c r="D244" s="201"/>
    </row>
    <row r="245" spans="1:10">
      <c r="D245" s="203"/>
    </row>
    <row r="246" spans="1:10" ht="15">
      <c r="B246" s="43" t="s">
        <v>85</v>
      </c>
      <c r="C246" s="58"/>
      <c r="D246" s="204"/>
    </row>
    <row r="247" spans="1:10" ht="15">
      <c r="B247" s="43" t="s">
        <v>86</v>
      </c>
      <c r="C247" s="58"/>
      <c r="D247" s="204"/>
    </row>
    <row r="248" spans="1:10">
      <c r="D248" s="203"/>
    </row>
    <row r="249" spans="1:10">
      <c r="A249" s="203"/>
      <c r="B249" s="203"/>
      <c r="C249" s="203"/>
      <c r="D249" s="203"/>
    </row>
    <row r="250" spans="1:10">
      <c r="D250" s="203"/>
    </row>
    <row r="251" spans="1:10">
      <c r="C251" s="105" t="s">
        <v>89</v>
      </c>
      <c r="D251" s="202"/>
    </row>
    <row r="252" spans="1:10">
      <c r="D252" s="53"/>
    </row>
  </sheetData>
  <pageMargins left="0.2" right="0.2" top="0.75" bottom="0.75" header="0.3" footer="0.3"/>
  <pageSetup scale="74" orientation="landscape" horizontalDpi="1200" verticalDpi="1200" r:id="rId1"/>
  <headerFooter>
    <oddFooter>&amp;L&amp;Z&amp;F&amp;A&amp;R&amp;A</oddFooter>
  </headerFooter>
  <customProperties>
    <customPr name="xxe4aPID" r:id="rId2"/>
  </customProperties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02A8D3-86F6-45BF-9147-5C7E2628203B}">
  <sheetPr>
    <tabColor theme="9" tint="0.59999389629810485"/>
    <pageSetUpPr fitToPage="1"/>
  </sheetPr>
  <dimension ref="A1:K210"/>
  <sheetViews>
    <sheetView topLeftCell="A189" workbookViewId="0">
      <selection activeCell="D35" sqref="D35:D208"/>
    </sheetView>
  </sheetViews>
  <sheetFormatPr defaultColWidth="9.140625" defaultRowHeight="15"/>
  <cols>
    <col min="1" max="1" width="23.7109375" style="58" customWidth="1"/>
    <col min="2" max="2" width="22.5703125" style="58" customWidth="1"/>
    <col min="3" max="3" width="14.5703125" style="58" bestFit="1" customWidth="1"/>
    <col min="4" max="4" width="32.7109375" style="58" customWidth="1"/>
    <col min="5" max="5" width="4" style="59" bestFit="1" customWidth="1"/>
    <col min="6" max="6" width="17.5703125" style="58" bestFit="1" customWidth="1"/>
    <col min="7" max="7" width="14.5703125" style="58" bestFit="1" customWidth="1"/>
    <col min="8" max="16384" width="9.140625" style="58"/>
  </cols>
  <sheetData>
    <row r="1" spans="1:5">
      <c r="A1" t="s">
        <v>94</v>
      </c>
    </row>
    <row r="3" spans="1:5" ht="15" customHeight="1">
      <c r="A3" s="44" t="s">
        <v>78</v>
      </c>
      <c r="B3" s="44"/>
      <c r="C3" s="44"/>
      <c r="D3" s="44"/>
      <c r="E3" s="44"/>
    </row>
    <row r="4" spans="1:5">
      <c r="A4" s="44" t="s">
        <v>77</v>
      </c>
      <c r="B4" s="44"/>
      <c r="C4" s="44"/>
      <c r="D4" s="44"/>
      <c r="E4" s="44"/>
    </row>
    <row r="5" spans="1:5">
      <c r="B5" s="43"/>
      <c r="C5" s="43"/>
      <c r="D5" s="43"/>
      <c r="E5" s="45"/>
    </row>
    <row r="6" spans="1:5">
      <c r="A6" s="60"/>
    </row>
    <row r="7" spans="1:5" hidden="1">
      <c r="A7" s="46">
        <v>202309</v>
      </c>
      <c r="B7" s="43" t="s">
        <v>21</v>
      </c>
      <c r="C7" s="43"/>
      <c r="D7" s="47">
        <v>0</v>
      </c>
      <c r="E7" s="45"/>
    </row>
    <row r="8" spans="1:5" hidden="1">
      <c r="A8" s="46"/>
      <c r="B8" s="43" t="s">
        <v>5</v>
      </c>
      <c r="C8" s="43"/>
      <c r="D8" s="48">
        <v>-21631706.91</v>
      </c>
      <c r="E8" s="45"/>
    </row>
    <row r="9" spans="1:5" hidden="1">
      <c r="A9" s="49"/>
      <c r="B9" s="43"/>
      <c r="C9" s="43"/>
      <c r="D9" s="47">
        <f>SUM(D7:D8)</f>
        <v>-21631706.91</v>
      </c>
      <c r="E9" s="45"/>
    </row>
    <row r="10" spans="1:5" hidden="1">
      <c r="A10" s="43"/>
      <c r="B10" s="43"/>
      <c r="C10" s="43"/>
      <c r="D10" s="50"/>
      <c r="E10" s="45"/>
    </row>
    <row r="11" spans="1:5" hidden="1">
      <c r="A11" s="43"/>
      <c r="B11" s="43" t="s">
        <v>22</v>
      </c>
      <c r="C11" s="51">
        <v>4.8000000000000001E-2</v>
      </c>
      <c r="D11" s="55">
        <f>ROUND((((D7+D9)/2*C11)/12),2)</f>
        <v>-43263.41</v>
      </c>
      <c r="E11" s="45"/>
    </row>
    <row r="12" spans="1:5" hidden="1">
      <c r="A12" s="43"/>
      <c r="B12" s="43" t="s">
        <v>23</v>
      </c>
      <c r="C12" s="43"/>
      <c r="D12" s="53">
        <f>D9+D11</f>
        <v>-21674970.32</v>
      </c>
      <c r="E12" s="45"/>
    </row>
    <row r="13" spans="1:5" hidden="1"/>
    <row r="14" spans="1:5" hidden="1">
      <c r="A14" s="46">
        <v>202310</v>
      </c>
      <c r="B14" s="43" t="s">
        <v>21</v>
      </c>
      <c r="C14" s="43"/>
      <c r="D14" s="47">
        <f>D12</f>
        <v>-21674970.32</v>
      </c>
      <c r="E14" s="45"/>
    </row>
    <row r="15" spans="1:5" hidden="1">
      <c r="A15" s="46"/>
      <c r="B15" s="43" t="s">
        <v>5</v>
      </c>
      <c r="C15" s="43"/>
      <c r="D15" s="48">
        <v>0</v>
      </c>
      <c r="E15" s="45"/>
    </row>
    <row r="16" spans="1:5" hidden="1">
      <c r="A16" s="49"/>
      <c r="B16" s="43"/>
      <c r="C16" s="43"/>
      <c r="D16" s="47">
        <f>SUM(D14:D15)</f>
        <v>-21674970.32</v>
      </c>
      <c r="E16" s="45"/>
    </row>
    <row r="17" spans="1:5" hidden="1">
      <c r="A17" s="43"/>
      <c r="B17" s="43"/>
      <c r="C17" s="43"/>
      <c r="D17" s="50"/>
      <c r="E17" s="45"/>
    </row>
    <row r="18" spans="1:5" hidden="1">
      <c r="A18" s="43"/>
      <c r="B18" s="43" t="s">
        <v>22</v>
      </c>
      <c r="C18" s="51">
        <v>4.8000000000000001E-2</v>
      </c>
      <c r="D18" s="55">
        <f>ROUND((((D14+D16)/2*C18)/12),2)</f>
        <v>-86699.88</v>
      </c>
      <c r="E18" s="54"/>
    </row>
    <row r="19" spans="1:5" hidden="1">
      <c r="A19" s="43"/>
      <c r="B19" s="43" t="s">
        <v>23</v>
      </c>
      <c r="C19" s="43"/>
      <c r="D19" s="53">
        <f>D16+D18</f>
        <v>-21761670.199999999</v>
      </c>
      <c r="E19" s="45"/>
    </row>
    <row r="20" spans="1:5" hidden="1">
      <c r="A20" s="43"/>
      <c r="B20" s="43"/>
      <c r="C20" s="43"/>
      <c r="D20" s="53"/>
      <c r="E20" s="45"/>
    </row>
    <row r="21" spans="1:5" hidden="1">
      <c r="A21" s="46">
        <v>202311</v>
      </c>
      <c r="B21" s="43" t="s">
        <v>21</v>
      </c>
      <c r="C21" s="43"/>
      <c r="D21" s="47">
        <f>D19</f>
        <v>-21761670.199999999</v>
      </c>
      <c r="E21" s="45"/>
    </row>
    <row r="22" spans="1:5" hidden="1">
      <c r="A22" s="46"/>
      <c r="B22" s="43" t="s">
        <v>5</v>
      </c>
      <c r="C22" s="43"/>
      <c r="D22" s="48">
        <v>0</v>
      </c>
      <c r="E22" s="45"/>
    </row>
    <row r="23" spans="1:5" hidden="1">
      <c r="A23" s="49"/>
      <c r="B23" s="43"/>
      <c r="C23" s="43"/>
      <c r="D23" s="47">
        <f>SUM(D21:D22)</f>
        <v>-21761670.199999999</v>
      </c>
      <c r="E23" s="45"/>
    </row>
    <row r="24" spans="1:5" hidden="1">
      <c r="A24" s="43"/>
      <c r="B24" s="43"/>
      <c r="C24" s="43"/>
      <c r="D24" s="50"/>
      <c r="E24" s="45"/>
    </row>
    <row r="25" spans="1:5" hidden="1">
      <c r="A25" s="43"/>
      <c r="B25" s="43" t="s">
        <v>22</v>
      </c>
      <c r="C25" s="51">
        <v>4.8000000000000001E-2</v>
      </c>
      <c r="D25" s="55">
        <f>ROUND((((D21+D23)/2*C25)/12),2)</f>
        <v>-87046.68</v>
      </c>
      <c r="E25" s="54"/>
    </row>
    <row r="26" spans="1:5" hidden="1">
      <c r="A26" s="43"/>
      <c r="B26" s="43" t="s">
        <v>23</v>
      </c>
      <c r="C26" s="43"/>
      <c r="D26" s="53">
        <f>D23+D25</f>
        <v>-21848716.879999999</v>
      </c>
      <c r="E26" s="45"/>
    </row>
    <row r="27" spans="1:5" hidden="1">
      <c r="A27" s="43"/>
      <c r="B27" s="43"/>
      <c r="C27" s="43"/>
      <c r="D27" s="53"/>
      <c r="E27" s="45"/>
    </row>
    <row r="28" spans="1:5" hidden="1">
      <c r="A28" s="46">
        <v>202312</v>
      </c>
      <c r="B28" s="43" t="s">
        <v>21</v>
      </c>
      <c r="C28" s="43"/>
      <c r="D28" s="47">
        <f>D26</f>
        <v>-21848716.879999999</v>
      </c>
      <c r="E28" s="45"/>
    </row>
    <row r="29" spans="1:5" hidden="1">
      <c r="A29" s="46"/>
      <c r="B29" s="43" t="s">
        <v>5</v>
      </c>
      <c r="C29" s="43"/>
      <c r="D29" s="48">
        <v>-15264481.300000001</v>
      </c>
      <c r="E29" s="45"/>
    </row>
    <row r="30" spans="1:5" hidden="1">
      <c r="A30" s="49"/>
      <c r="B30" s="43"/>
      <c r="C30" s="43"/>
      <c r="D30" s="47">
        <f>SUM(D28:D29)</f>
        <v>-37113198.18</v>
      </c>
      <c r="E30" s="45"/>
    </row>
    <row r="31" spans="1:5" hidden="1">
      <c r="A31" s="43"/>
      <c r="B31" s="43"/>
      <c r="C31" s="43"/>
      <c r="D31" s="50"/>
      <c r="E31" s="45"/>
    </row>
    <row r="32" spans="1:5" hidden="1">
      <c r="A32" s="43"/>
      <c r="B32" s="43" t="s">
        <v>22</v>
      </c>
      <c r="C32" s="51">
        <v>4.8000000000000001E-2</v>
      </c>
      <c r="D32" s="67">
        <f>ROUND((((D28+D30)/2*C32)/12),2)</f>
        <v>-117923.83</v>
      </c>
      <c r="E32" s="54"/>
    </row>
    <row r="33" spans="1:5" hidden="1">
      <c r="A33" s="43"/>
      <c r="B33" s="43" t="s">
        <v>23</v>
      </c>
      <c r="C33" s="43"/>
      <c r="D33" s="53">
        <f>D30+D32</f>
        <v>-37231122.009999998</v>
      </c>
      <c r="E33" s="45"/>
    </row>
    <row r="34" spans="1:5" hidden="1">
      <c r="A34" s="43"/>
      <c r="B34" s="43"/>
      <c r="C34" s="43"/>
      <c r="D34" s="53"/>
      <c r="E34" s="45"/>
    </row>
    <row r="35" spans="1:5">
      <c r="A35" s="46">
        <v>202401</v>
      </c>
      <c r="B35" s="43" t="s">
        <v>21</v>
      </c>
      <c r="C35" s="43"/>
      <c r="D35" s="197"/>
      <c r="E35" s="45"/>
    </row>
    <row r="36" spans="1:5">
      <c r="A36" s="46"/>
      <c r="B36" s="43" t="s">
        <v>5</v>
      </c>
      <c r="C36" s="43"/>
      <c r="D36" s="198"/>
      <c r="E36" s="45"/>
    </row>
    <row r="37" spans="1:5">
      <c r="A37" s="49"/>
      <c r="B37" s="43"/>
      <c r="C37" s="43"/>
      <c r="D37" s="197"/>
      <c r="E37" s="45"/>
    </row>
    <row r="38" spans="1:5">
      <c r="A38" s="43"/>
      <c r="B38" s="43"/>
      <c r="C38" s="43"/>
      <c r="D38" s="199"/>
      <c r="E38" s="45"/>
    </row>
    <row r="39" spans="1:5">
      <c r="A39" s="43"/>
      <c r="B39" s="43" t="s">
        <v>22</v>
      </c>
      <c r="C39" s="51">
        <v>4.8000000000000001E-2</v>
      </c>
      <c r="D39" s="200"/>
      <c r="E39" s="54"/>
    </row>
    <row r="40" spans="1:5">
      <c r="A40" s="43"/>
      <c r="B40" s="43" t="s">
        <v>23</v>
      </c>
      <c r="C40" s="43"/>
      <c r="D40" s="201"/>
      <c r="E40" s="45"/>
    </row>
    <row r="41" spans="1:5">
      <c r="A41" s="43"/>
      <c r="B41" s="43"/>
      <c r="C41" s="43"/>
      <c r="D41" s="201"/>
      <c r="E41" s="45"/>
    </row>
    <row r="42" spans="1:5">
      <c r="A42" s="46">
        <v>202402</v>
      </c>
      <c r="B42" s="43" t="s">
        <v>21</v>
      </c>
      <c r="C42" s="43"/>
      <c r="D42" s="197"/>
      <c r="E42" s="45"/>
    </row>
    <row r="43" spans="1:5">
      <c r="A43" s="46"/>
      <c r="B43" s="43" t="s">
        <v>5</v>
      </c>
      <c r="C43" s="43"/>
      <c r="D43" s="198"/>
      <c r="E43" s="45"/>
    </row>
    <row r="44" spans="1:5">
      <c r="A44" s="49"/>
      <c r="B44" s="43"/>
      <c r="C44" s="43"/>
      <c r="D44" s="197"/>
      <c r="E44" s="45"/>
    </row>
    <row r="45" spans="1:5">
      <c r="A45" s="43"/>
      <c r="B45" s="43"/>
      <c r="C45" s="43"/>
      <c r="D45" s="199"/>
      <c r="E45" s="45"/>
    </row>
    <row r="46" spans="1:5">
      <c r="A46" s="43"/>
      <c r="B46" s="43" t="s">
        <v>22</v>
      </c>
      <c r="C46" s="51">
        <v>4.8000000000000001E-2</v>
      </c>
      <c r="D46" s="200"/>
      <c r="E46" s="54"/>
    </row>
    <row r="47" spans="1:5">
      <c r="A47" s="43"/>
      <c r="B47" s="43" t="s">
        <v>23</v>
      </c>
      <c r="C47" s="43"/>
      <c r="D47" s="201"/>
      <c r="E47" s="45"/>
    </row>
    <row r="48" spans="1:5">
      <c r="A48" s="43"/>
      <c r="B48" s="43"/>
      <c r="C48" s="43"/>
      <c r="D48" s="201"/>
      <c r="E48" s="45"/>
    </row>
    <row r="49" spans="1:5">
      <c r="A49" s="46">
        <v>202403</v>
      </c>
      <c r="B49" s="43" t="s">
        <v>21</v>
      </c>
      <c r="C49" s="43"/>
      <c r="D49" s="197"/>
      <c r="E49" s="45"/>
    </row>
    <row r="50" spans="1:5">
      <c r="A50" s="46"/>
      <c r="B50" s="43" t="s">
        <v>5</v>
      </c>
      <c r="C50" s="43"/>
      <c r="D50" s="198"/>
      <c r="E50" s="45"/>
    </row>
    <row r="51" spans="1:5">
      <c r="A51" s="49"/>
      <c r="B51" s="43"/>
      <c r="C51" s="43"/>
      <c r="D51" s="197"/>
      <c r="E51" s="45"/>
    </row>
    <row r="52" spans="1:5">
      <c r="A52" s="43"/>
      <c r="B52" s="43"/>
      <c r="C52" s="43"/>
      <c r="D52" s="199"/>
      <c r="E52" s="45"/>
    </row>
    <row r="53" spans="1:5">
      <c r="A53" s="43"/>
      <c r="B53" s="43" t="s">
        <v>22</v>
      </c>
      <c r="C53" s="51">
        <v>4.8000000000000001E-2</v>
      </c>
      <c r="D53" s="200"/>
      <c r="E53" s="54"/>
    </row>
    <row r="54" spans="1:5">
      <c r="A54" s="43"/>
      <c r="B54" s="43" t="s">
        <v>23</v>
      </c>
      <c r="C54" s="43"/>
      <c r="D54" s="201"/>
      <c r="E54" s="45"/>
    </row>
    <row r="55" spans="1:5">
      <c r="A55" s="43"/>
      <c r="B55" s="43"/>
      <c r="C55" s="43"/>
      <c r="D55" s="201"/>
      <c r="E55" s="45"/>
    </row>
    <row r="56" spans="1:5">
      <c r="A56" s="46">
        <v>202404</v>
      </c>
      <c r="B56" s="43" t="s">
        <v>21</v>
      </c>
      <c r="C56" s="43"/>
      <c r="D56" s="197"/>
      <c r="E56" s="45"/>
    </row>
    <row r="57" spans="1:5">
      <c r="A57" s="46"/>
      <c r="B57" s="43" t="s">
        <v>29</v>
      </c>
      <c r="C57" s="43"/>
      <c r="D57" s="197"/>
      <c r="E57" s="45"/>
    </row>
    <row r="58" spans="1:5">
      <c r="A58" s="46"/>
      <c r="B58" s="43" t="s">
        <v>5</v>
      </c>
      <c r="C58" s="43"/>
      <c r="D58" s="198"/>
      <c r="E58" s="45"/>
    </row>
    <row r="59" spans="1:5">
      <c r="A59" s="49"/>
      <c r="B59" s="43"/>
      <c r="C59" s="43"/>
      <c r="D59" s="197"/>
      <c r="E59" s="45"/>
    </row>
    <row r="60" spans="1:5">
      <c r="A60" s="43"/>
      <c r="B60" s="43"/>
      <c r="C60" s="43"/>
      <c r="D60" s="199"/>
      <c r="E60" s="45"/>
    </row>
    <row r="61" spans="1:5">
      <c r="A61" s="43"/>
      <c r="B61" s="43" t="s">
        <v>22</v>
      </c>
      <c r="C61" s="51">
        <v>4.8000000000000001E-2</v>
      </c>
      <c r="D61" s="200"/>
      <c r="E61" s="54"/>
    </row>
    <row r="62" spans="1:5">
      <c r="A62" s="43"/>
      <c r="B62" s="43" t="s">
        <v>23</v>
      </c>
      <c r="C62" s="43"/>
      <c r="D62" s="201"/>
      <c r="E62" s="45"/>
    </row>
    <row r="63" spans="1:5">
      <c r="A63" s="43"/>
      <c r="B63" s="43"/>
      <c r="C63" s="43"/>
      <c r="D63" s="201"/>
      <c r="E63" s="45"/>
    </row>
    <row r="64" spans="1:5">
      <c r="A64" s="46">
        <v>202405</v>
      </c>
      <c r="B64" s="43" t="s">
        <v>21</v>
      </c>
      <c r="C64" s="43"/>
      <c r="D64" s="197"/>
      <c r="E64" s="45"/>
    </row>
    <row r="65" spans="1:11">
      <c r="A65" s="46"/>
      <c r="B65" s="43" t="s">
        <v>5</v>
      </c>
      <c r="C65" s="43"/>
      <c r="D65" s="198"/>
      <c r="E65" s="45"/>
    </row>
    <row r="66" spans="1:11">
      <c r="A66" s="49"/>
      <c r="B66" s="43"/>
      <c r="C66" s="43"/>
      <c r="D66" s="197"/>
      <c r="E66" s="45"/>
    </row>
    <row r="67" spans="1:11">
      <c r="A67" s="43"/>
      <c r="B67" s="43"/>
      <c r="C67" s="43"/>
      <c r="D67" s="199"/>
      <c r="E67" s="45"/>
    </row>
    <row r="68" spans="1:11">
      <c r="A68" s="43"/>
      <c r="B68" s="43" t="s">
        <v>22</v>
      </c>
      <c r="C68" s="51">
        <v>4.8000000000000001E-2</v>
      </c>
      <c r="D68" s="200"/>
      <c r="E68" s="57"/>
    </row>
    <row r="69" spans="1:11">
      <c r="A69" s="43"/>
      <c r="B69" s="43" t="s">
        <v>23</v>
      </c>
      <c r="C69" s="43"/>
      <c r="D69" s="201"/>
      <c r="E69" s="45"/>
    </row>
    <row r="70" spans="1:11">
      <c r="A70" s="43"/>
      <c r="B70" s="43"/>
      <c r="C70" s="43"/>
      <c r="D70" s="201"/>
      <c r="E70" s="45"/>
    </row>
    <row r="71" spans="1:11">
      <c r="A71" s="46">
        <v>202406</v>
      </c>
      <c r="B71" s="43" t="s">
        <v>21</v>
      </c>
      <c r="C71" s="43"/>
      <c r="D71" s="197"/>
      <c r="E71" s="45"/>
      <c r="F71" s="43"/>
      <c r="G71" s="43"/>
    </row>
    <row r="72" spans="1:11">
      <c r="A72" s="46"/>
      <c r="B72" s="43" t="s">
        <v>5</v>
      </c>
      <c r="C72" s="43"/>
      <c r="D72" s="198"/>
      <c r="E72" s="45"/>
      <c r="F72" s="43"/>
      <c r="G72" s="43"/>
    </row>
    <row r="73" spans="1:11">
      <c r="A73" s="49"/>
      <c r="B73" s="43"/>
      <c r="C73" s="43"/>
      <c r="D73" s="197"/>
      <c r="E73" s="45"/>
      <c r="F73" s="43"/>
      <c r="G73" s="43"/>
    </row>
    <row r="74" spans="1:11">
      <c r="A74" s="43"/>
      <c r="B74" s="43"/>
      <c r="C74" s="43"/>
      <c r="D74" s="199"/>
      <c r="E74" s="45"/>
      <c r="F74" s="43"/>
      <c r="G74" s="43"/>
    </row>
    <row r="75" spans="1:11">
      <c r="A75" s="43"/>
      <c r="B75" s="43" t="s">
        <v>22</v>
      </c>
      <c r="C75" s="51">
        <v>4.8000000000000001E-2</v>
      </c>
      <c r="D75" s="200"/>
      <c r="E75" s="57"/>
      <c r="F75" s="43"/>
      <c r="G75" s="43"/>
    </row>
    <row r="76" spans="1:11">
      <c r="A76" s="43"/>
      <c r="B76" s="43" t="s">
        <v>23</v>
      </c>
      <c r="C76" s="43"/>
      <c r="D76" s="201"/>
      <c r="E76" s="45"/>
      <c r="F76" s="68"/>
      <c r="G76" s="43"/>
      <c r="K76" s="43"/>
    </row>
    <row r="77" spans="1:11">
      <c r="A77" s="43"/>
      <c r="B77" s="43"/>
      <c r="C77" s="43"/>
      <c r="D77" s="201"/>
      <c r="E77" s="45"/>
      <c r="F77" s="56"/>
      <c r="G77" s="43"/>
    </row>
    <row r="78" spans="1:11">
      <c r="A78" s="46">
        <v>202407</v>
      </c>
      <c r="B78" s="43" t="s">
        <v>21</v>
      </c>
      <c r="C78" s="43"/>
      <c r="D78" s="197"/>
      <c r="E78" s="45"/>
      <c r="F78" s="56"/>
      <c r="G78" s="43"/>
    </row>
    <row r="79" spans="1:11">
      <c r="A79" s="46"/>
      <c r="B79" s="43" t="s">
        <v>5</v>
      </c>
      <c r="C79" s="43"/>
      <c r="D79" s="198"/>
      <c r="E79" s="45"/>
      <c r="F79" s="43"/>
      <c r="G79" s="43"/>
    </row>
    <row r="80" spans="1:11">
      <c r="A80" s="49"/>
      <c r="B80" s="43"/>
      <c r="C80" s="43"/>
      <c r="D80" s="197"/>
      <c r="E80" s="45"/>
      <c r="F80" s="43"/>
      <c r="G80" s="43"/>
    </row>
    <row r="81" spans="1:7">
      <c r="A81" s="43"/>
      <c r="B81" s="43"/>
      <c r="C81" s="43"/>
      <c r="D81" s="199"/>
      <c r="E81" s="45"/>
      <c r="F81" s="43"/>
      <c r="G81" s="43"/>
    </row>
    <row r="82" spans="1:7">
      <c r="A82" s="43"/>
      <c r="B82" s="43" t="s">
        <v>22</v>
      </c>
      <c r="C82" s="51">
        <v>4.8000000000000001E-2</v>
      </c>
      <c r="D82" s="200"/>
      <c r="E82" s="54"/>
      <c r="F82" s="43"/>
      <c r="G82" s="43"/>
    </row>
    <row r="83" spans="1:7">
      <c r="A83" s="43"/>
      <c r="B83" s="43" t="s">
        <v>23</v>
      </c>
      <c r="C83" s="43"/>
      <c r="D83" s="201"/>
      <c r="E83" s="45"/>
      <c r="F83" s="43"/>
      <c r="G83" s="43"/>
    </row>
    <row r="84" spans="1:7">
      <c r="A84" s="43"/>
      <c r="B84" s="43"/>
      <c r="C84" s="43"/>
      <c r="D84" s="201"/>
      <c r="E84" s="45"/>
      <c r="F84" s="43"/>
      <c r="G84" s="43"/>
    </row>
    <row r="85" spans="1:7">
      <c r="A85" s="46">
        <v>202408</v>
      </c>
      <c r="B85" s="43" t="s">
        <v>21</v>
      </c>
      <c r="C85" s="43"/>
      <c r="D85" s="197"/>
      <c r="E85" s="45"/>
      <c r="F85" s="43"/>
      <c r="G85" s="43"/>
    </row>
    <row r="86" spans="1:7">
      <c r="A86" s="46"/>
      <c r="B86" s="43" t="s">
        <v>5</v>
      </c>
      <c r="C86" s="43"/>
      <c r="D86" s="198"/>
      <c r="E86" s="45"/>
      <c r="F86" s="43"/>
      <c r="G86" s="43"/>
    </row>
    <row r="87" spans="1:7">
      <c r="A87" s="49"/>
      <c r="B87" s="43"/>
      <c r="C87" s="43"/>
      <c r="D87" s="197"/>
      <c r="E87" s="45"/>
      <c r="F87" s="43"/>
      <c r="G87" s="43"/>
    </row>
    <row r="88" spans="1:7">
      <c r="A88" s="43"/>
      <c r="B88" s="43"/>
      <c r="C88" s="43"/>
      <c r="D88" s="199"/>
      <c r="E88" s="45"/>
      <c r="F88" s="43"/>
      <c r="G88" s="43"/>
    </row>
    <row r="89" spans="1:7">
      <c r="A89" s="43"/>
      <c r="B89" s="43" t="s">
        <v>22</v>
      </c>
      <c r="C89" s="51">
        <v>4.8000000000000001E-2</v>
      </c>
      <c r="D89" s="200"/>
      <c r="E89" s="45"/>
      <c r="F89" s="43"/>
      <c r="G89" s="43"/>
    </row>
    <row r="90" spans="1:7">
      <c r="A90" s="43"/>
      <c r="B90" s="43" t="s">
        <v>23</v>
      </c>
      <c r="C90" s="43"/>
      <c r="D90" s="201"/>
      <c r="E90" s="45"/>
      <c r="F90" s="43"/>
      <c r="G90" s="43"/>
    </row>
    <row r="91" spans="1:7">
      <c r="A91" s="43"/>
      <c r="B91" s="43"/>
      <c r="C91" s="43"/>
      <c r="D91" s="201"/>
      <c r="E91" s="45"/>
      <c r="F91" s="43"/>
      <c r="G91" s="43"/>
    </row>
    <row r="92" spans="1:7">
      <c r="A92" s="46">
        <v>202409</v>
      </c>
      <c r="B92" s="43" t="s">
        <v>21</v>
      </c>
      <c r="C92" s="43"/>
      <c r="D92" s="197"/>
      <c r="E92" s="45"/>
      <c r="F92" s="43"/>
      <c r="G92" s="43"/>
    </row>
    <row r="93" spans="1:7">
      <c r="A93" s="46"/>
      <c r="B93" s="43" t="s">
        <v>5</v>
      </c>
      <c r="C93" s="43"/>
      <c r="D93" s="198"/>
      <c r="E93" s="45"/>
      <c r="F93" s="43"/>
      <c r="G93" s="43"/>
    </row>
    <row r="94" spans="1:7">
      <c r="A94" s="49"/>
      <c r="B94" s="43"/>
      <c r="C94" s="43"/>
      <c r="D94" s="197"/>
      <c r="E94" s="45"/>
      <c r="F94" s="43"/>
      <c r="G94" s="43"/>
    </row>
    <row r="95" spans="1:7">
      <c r="A95" s="43"/>
      <c r="B95" s="43"/>
      <c r="C95" s="43"/>
      <c r="D95" s="199"/>
      <c r="E95" s="45"/>
      <c r="F95" s="43"/>
      <c r="G95" s="43"/>
    </row>
    <row r="96" spans="1:7">
      <c r="A96" s="43"/>
      <c r="B96" s="43" t="s">
        <v>22</v>
      </c>
      <c r="C96" s="51">
        <v>4.8000000000000001E-2</v>
      </c>
      <c r="D96" s="200"/>
      <c r="E96" s="54"/>
      <c r="F96" s="43"/>
      <c r="G96" s="43"/>
    </row>
    <row r="97" spans="1:7">
      <c r="A97" s="43"/>
      <c r="B97" s="43" t="s">
        <v>23</v>
      </c>
      <c r="C97" s="43"/>
      <c r="D97" s="201"/>
      <c r="E97" s="45"/>
      <c r="F97" s="43"/>
      <c r="G97" s="43"/>
    </row>
    <row r="98" spans="1:7">
      <c r="A98" s="43"/>
      <c r="B98" s="43"/>
      <c r="C98" s="43"/>
      <c r="D98" s="201"/>
      <c r="E98" s="45"/>
      <c r="F98" s="43"/>
      <c r="G98" s="43"/>
    </row>
    <row r="99" spans="1:7">
      <c r="A99" s="46">
        <v>202410</v>
      </c>
      <c r="B99" s="43" t="s">
        <v>21</v>
      </c>
      <c r="C99" s="43"/>
      <c r="D99" s="197"/>
      <c r="E99" s="45"/>
      <c r="F99" s="43"/>
      <c r="G99" s="43"/>
    </row>
    <row r="100" spans="1:7">
      <c r="A100" s="46"/>
      <c r="B100" s="43" t="s">
        <v>5</v>
      </c>
      <c r="C100" s="43"/>
      <c r="D100" s="198"/>
      <c r="E100" s="45"/>
      <c r="F100" s="43"/>
      <c r="G100" s="43"/>
    </row>
    <row r="101" spans="1:7">
      <c r="A101" s="49"/>
      <c r="B101" s="43"/>
      <c r="C101" s="43"/>
      <c r="D101" s="197"/>
      <c r="E101" s="45"/>
      <c r="F101" s="43"/>
      <c r="G101" s="43"/>
    </row>
    <row r="102" spans="1:7">
      <c r="A102" s="43"/>
      <c r="B102" s="43"/>
      <c r="C102" s="43"/>
      <c r="D102" s="199"/>
      <c r="E102" s="45"/>
      <c r="F102" s="43"/>
      <c r="G102" s="43"/>
    </row>
    <row r="103" spans="1:7">
      <c r="A103" s="43"/>
      <c r="B103" s="43" t="s">
        <v>22</v>
      </c>
      <c r="C103" s="51">
        <v>4.8000000000000001E-2</v>
      </c>
      <c r="D103" s="200"/>
      <c r="E103" s="57"/>
      <c r="F103" s="43"/>
      <c r="G103" s="43"/>
    </row>
    <row r="104" spans="1:7">
      <c r="A104" s="43"/>
      <c r="B104" s="43" t="s">
        <v>23</v>
      </c>
      <c r="C104" s="43"/>
      <c r="D104" s="201"/>
      <c r="E104" s="45"/>
      <c r="F104" s="43"/>
      <c r="G104" s="43"/>
    </row>
    <row r="105" spans="1:7">
      <c r="A105" s="43"/>
      <c r="B105" s="43"/>
      <c r="C105" s="43"/>
      <c r="D105" s="202"/>
      <c r="E105" s="45"/>
      <c r="F105" s="43"/>
      <c r="G105" s="43"/>
    </row>
    <row r="106" spans="1:7">
      <c r="A106" s="46">
        <v>202411</v>
      </c>
      <c r="B106" s="43" t="s">
        <v>21</v>
      </c>
      <c r="C106" s="43"/>
      <c r="D106" s="197"/>
      <c r="E106" s="45"/>
      <c r="F106" s="43"/>
      <c r="G106" s="43"/>
    </row>
    <row r="107" spans="1:7">
      <c r="A107" s="46"/>
      <c r="B107" s="43" t="s">
        <v>5</v>
      </c>
      <c r="C107" s="43"/>
      <c r="D107" s="198"/>
      <c r="E107" s="45"/>
      <c r="F107" s="43"/>
      <c r="G107" s="43"/>
    </row>
    <row r="108" spans="1:7">
      <c r="A108" s="49"/>
      <c r="B108" s="43"/>
      <c r="C108" s="43"/>
      <c r="D108" s="197"/>
      <c r="E108" s="45"/>
      <c r="F108" s="43"/>
      <c r="G108" s="43"/>
    </row>
    <row r="109" spans="1:7">
      <c r="A109" s="43"/>
      <c r="B109" s="43"/>
      <c r="C109" s="43"/>
      <c r="D109" s="199"/>
      <c r="E109" s="45"/>
      <c r="F109" s="43"/>
      <c r="G109" s="43"/>
    </row>
    <row r="110" spans="1:7">
      <c r="A110" s="43"/>
      <c r="B110" s="43" t="s">
        <v>22</v>
      </c>
      <c r="C110" s="51">
        <v>4.8000000000000001E-2</v>
      </c>
      <c r="D110" s="200"/>
      <c r="E110" s="57"/>
      <c r="F110" s="43"/>
      <c r="G110" s="43"/>
    </row>
    <row r="111" spans="1:7">
      <c r="A111" s="43"/>
      <c r="B111" s="43" t="s">
        <v>23</v>
      </c>
      <c r="C111" s="43"/>
      <c r="D111" s="201"/>
      <c r="E111" s="45"/>
      <c r="F111" s="43"/>
      <c r="G111" s="43"/>
    </row>
    <row r="112" spans="1:7">
      <c r="A112" s="43"/>
      <c r="C112" s="43"/>
      <c r="D112" s="203"/>
      <c r="E112" s="45"/>
      <c r="F112" s="43"/>
      <c r="G112" s="43"/>
    </row>
    <row r="113" spans="1:7">
      <c r="A113" s="46">
        <v>202412</v>
      </c>
      <c r="B113" s="43" t="s">
        <v>21</v>
      </c>
      <c r="C113" s="43"/>
      <c r="D113" s="197"/>
      <c r="E113" s="45"/>
      <c r="F113" s="43"/>
      <c r="G113" s="56"/>
    </row>
    <row r="114" spans="1:7">
      <c r="A114" s="46"/>
      <c r="B114" s="43" t="s">
        <v>5</v>
      </c>
      <c r="C114" s="43"/>
      <c r="D114" s="198"/>
      <c r="E114" s="45"/>
      <c r="F114" s="43"/>
      <c r="G114" s="43"/>
    </row>
    <row r="115" spans="1:7">
      <c r="A115" s="49"/>
      <c r="B115" s="43"/>
      <c r="C115" s="43"/>
      <c r="D115" s="197"/>
      <c r="E115" s="45"/>
      <c r="F115" s="43"/>
      <c r="G115" s="43"/>
    </row>
    <row r="116" spans="1:7">
      <c r="A116" s="43"/>
      <c r="B116" s="43"/>
      <c r="C116" s="43"/>
      <c r="D116" s="199"/>
      <c r="E116" s="45"/>
      <c r="F116" s="43"/>
      <c r="G116" s="43"/>
    </row>
    <row r="117" spans="1:7">
      <c r="A117" s="43"/>
      <c r="B117" s="43" t="s">
        <v>22</v>
      </c>
      <c r="C117" s="51">
        <v>4.8000000000000001E-2</v>
      </c>
      <c r="D117" s="200"/>
      <c r="E117" s="57"/>
      <c r="F117" s="43"/>
      <c r="G117" s="43"/>
    </row>
    <row r="118" spans="1:7">
      <c r="A118" s="43"/>
      <c r="B118" s="43" t="s">
        <v>23</v>
      </c>
      <c r="C118" s="43"/>
      <c r="D118" s="201"/>
      <c r="E118" s="45"/>
      <c r="F118" s="43"/>
      <c r="G118" s="43"/>
    </row>
    <row r="119" spans="1:7">
      <c r="A119" s="43"/>
      <c r="B119" s="43"/>
      <c r="C119" s="43"/>
      <c r="D119" s="203"/>
      <c r="E119" s="45"/>
      <c r="F119" s="43"/>
      <c r="G119" s="43"/>
    </row>
    <row r="120" spans="1:7">
      <c r="A120" s="46">
        <v>202501</v>
      </c>
      <c r="B120" s="43" t="s">
        <v>21</v>
      </c>
      <c r="C120" s="43"/>
      <c r="D120" s="197"/>
      <c r="E120" s="45"/>
      <c r="F120" s="43"/>
      <c r="G120" s="43"/>
    </row>
    <row r="121" spans="1:7">
      <c r="A121" s="46"/>
      <c r="B121" s="43" t="s">
        <v>5</v>
      </c>
      <c r="C121" s="43"/>
      <c r="D121" s="198"/>
      <c r="E121" s="45"/>
      <c r="F121" s="43"/>
      <c r="G121" s="43"/>
    </row>
    <row r="122" spans="1:7">
      <c r="A122" s="49"/>
      <c r="B122" s="43"/>
      <c r="C122" s="43"/>
      <c r="D122" s="197"/>
      <c r="E122" s="45"/>
      <c r="F122" s="43"/>
      <c r="G122" s="43"/>
    </row>
    <row r="123" spans="1:7">
      <c r="A123" s="43"/>
      <c r="B123" s="43"/>
      <c r="C123" s="43"/>
      <c r="D123" s="199"/>
      <c r="E123" s="45"/>
      <c r="F123" s="43"/>
      <c r="G123" s="43"/>
    </row>
    <row r="124" spans="1:7">
      <c r="A124" s="43"/>
      <c r="B124" s="43" t="s">
        <v>22</v>
      </c>
      <c r="C124" s="51">
        <v>4.8000000000000001E-2</v>
      </c>
      <c r="D124" s="200"/>
      <c r="E124" s="57"/>
      <c r="F124" s="43"/>
      <c r="G124" s="43"/>
    </row>
    <row r="125" spans="1:7">
      <c r="A125" s="43"/>
      <c r="B125" s="43" t="s">
        <v>23</v>
      </c>
      <c r="C125" s="43"/>
      <c r="D125" s="201"/>
      <c r="E125" s="45"/>
      <c r="F125" s="43"/>
      <c r="G125" s="43"/>
    </row>
    <row r="126" spans="1:7">
      <c r="A126" s="43"/>
      <c r="B126" s="43"/>
      <c r="C126" s="43"/>
      <c r="D126" s="203"/>
      <c r="E126" s="45"/>
      <c r="F126" s="43"/>
      <c r="G126" s="43"/>
    </row>
    <row r="127" spans="1:7">
      <c r="A127" s="46">
        <v>202502</v>
      </c>
      <c r="B127" s="43" t="s">
        <v>21</v>
      </c>
      <c r="C127" s="43"/>
      <c r="D127" s="197"/>
      <c r="E127" s="45"/>
      <c r="F127" s="43"/>
      <c r="G127" s="43"/>
    </row>
    <row r="128" spans="1:7">
      <c r="A128" s="46"/>
      <c r="B128" s="43" t="s">
        <v>5</v>
      </c>
      <c r="C128" s="43"/>
      <c r="D128" s="198"/>
      <c r="E128" s="45"/>
      <c r="F128" s="43"/>
      <c r="G128" s="43"/>
    </row>
    <row r="129" spans="1:7">
      <c r="A129" s="49"/>
      <c r="B129" s="43"/>
      <c r="C129" s="43"/>
      <c r="D129" s="197"/>
      <c r="E129" s="45"/>
      <c r="F129" s="43"/>
      <c r="G129" s="43"/>
    </row>
    <row r="130" spans="1:7">
      <c r="A130" s="43"/>
      <c r="B130" s="43"/>
      <c r="C130" s="43"/>
      <c r="D130" s="199"/>
      <c r="E130" s="45"/>
      <c r="F130" s="43"/>
      <c r="G130" s="43"/>
    </row>
    <row r="131" spans="1:7">
      <c r="A131" s="43"/>
      <c r="B131" s="43" t="s">
        <v>22</v>
      </c>
      <c r="C131" s="51">
        <v>4.8000000000000001E-2</v>
      </c>
      <c r="D131" s="200"/>
      <c r="E131" s="57"/>
      <c r="F131" s="43"/>
      <c r="G131" s="43"/>
    </row>
    <row r="132" spans="1:7">
      <c r="A132" s="43"/>
      <c r="B132" s="43" t="s">
        <v>23</v>
      </c>
      <c r="C132" s="43"/>
      <c r="D132" s="201"/>
      <c r="E132" s="45"/>
      <c r="F132" s="43"/>
      <c r="G132" s="43"/>
    </row>
    <row r="133" spans="1:7">
      <c r="A133" s="43"/>
      <c r="B133" s="43"/>
      <c r="C133" s="43"/>
      <c r="D133" s="203"/>
      <c r="E133" s="45"/>
      <c r="F133" s="43"/>
      <c r="G133" s="43"/>
    </row>
    <row r="134" spans="1:7">
      <c r="A134" s="46">
        <v>202503</v>
      </c>
      <c r="B134" s="43" t="s">
        <v>21</v>
      </c>
      <c r="C134" s="43"/>
      <c r="D134" s="197"/>
      <c r="E134" s="45"/>
      <c r="F134" s="43"/>
      <c r="G134" s="43"/>
    </row>
    <row r="135" spans="1:7">
      <c r="A135" s="46"/>
      <c r="B135" s="43" t="s">
        <v>5</v>
      </c>
      <c r="C135" s="43"/>
      <c r="D135" s="198"/>
      <c r="E135" s="45"/>
      <c r="F135" s="43"/>
      <c r="G135" s="43"/>
    </row>
    <row r="136" spans="1:7">
      <c r="A136" s="49"/>
      <c r="B136" s="43"/>
      <c r="C136" s="43"/>
      <c r="D136" s="197"/>
      <c r="E136" s="45"/>
      <c r="F136" s="43"/>
      <c r="G136" s="43"/>
    </row>
    <row r="137" spans="1:7">
      <c r="A137" s="43"/>
      <c r="B137" s="43"/>
      <c r="C137" s="43"/>
      <c r="D137" s="199"/>
      <c r="E137" s="45"/>
      <c r="F137" s="43"/>
      <c r="G137" s="43"/>
    </row>
    <row r="138" spans="1:7">
      <c r="A138" s="43"/>
      <c r="B138" s="43" t="s">
        <v>22</v>
      </c>
      <c r="C138" s="51">
        <v>4.8000000000000001E-2</v>
      </c>
      <c r="D138" s="200"/>
      <c r="E138" s="57"/>
      <c r="F138" s="43"/>
      <c r="G138" s="43"/>
    </row>
    <row r="139" spans="1:7">
      <c r="A139" s="43"/>
      <c r="B139" s="43" t="s">
        <v>23</v>
      </c>
      <c r="C139" s="43"/>
      <c r="D139" s="201"/>
      <c r="E139" s="45"/>
      <c r="F139" s="43"/>
      <c r="G139" s="43"/>
    </row>
    <row r="140" spans="1:7">
      <c r="A140" s="43"/>
      <c r="B140" s="43"/>
      <c r="C140" s="43"/>
      <c r="D140" s="203"/>
      <c r="E140" s="45"/>
      <c r="F140" s="43"/>
      <c r="G140" s="43"/>
    </row>
    <row r="141" spans="1:7">
      <c r="A141" s="46">
        <v>202504</v>
      </c>
      <c r="B141" s="43" t="s">
        <v>21</v>
      </c>
      <c r="C141" s="43"/>
      <c r="D141" s="197"/>
      <c r="E141" s="45"/>
      <c r="F141" s="43"/>
      <c r="G141" s="43"/>
    </row>
    <row r="142" spans="1:7">
      <c r="A142" s="46"/>
      <c r="B142" s="43" t="s">
        <v>5</v>
      </c>
      <c r="C142" s="43"/>
      <c r="D142" s="198"/>
      <c r="E142" s="45"/>
      <c r="F142" s="43"/>
      <c r="G142" s="43"/>
    </row>
    <row r="143" spans="1:7">
      <c r="A143" s="49"/>
      <c r="B143" s="43"/>
      <c r="C143" s="43"/>
      <c r="D143" s="197"/>
      <c r="E143" s="45"/>
      <c r="F143" s="43"/>
      <c r="G143" s="43"/>
    </row>
    <row r="144" spans="1:7">
      <c r="A144" s="43"/>
      <c r="B144" s="43"/>
      <c r="C144" s="43"/>
      <c r="D144" s="199"/>
      <c r="E144" s="45"/>
      <c r="F144" s="43"/>
      <c r="G144" s="43"/>
    </row>
    <row r="145" spans="1:7">
      <c r="A145" s="43"/>
      <c r="B145" s="43" t="s">
        <v>22</v>
      </c>
      <c r="C145" s="51">
        <v>4.8000000000000001E-2</v>
      </c>
      <c r="D145" s="200"/>
      <c r="E145" s="57"/>
      <c r="F145" s="43"/>
      <c r="G145" s="43"/>
    </row>
    <row r="146" spans="1:7">
      <c r="A146" s="43"/>
      <c r="B146" s="43" t="s">
        <v>23</v>
      </c>
      <c r="C146" s="43"/>
      <c r="D146" s="201"/>
      <c r="E146" s="45"/>
      <c r="F146" s="43"/>
      <c r="G146" s="43"/>
    </row>
    <row r="147" spans="1:7">
      <c r="A147" s="43"/>
      <c r="B147" s="43"/>
      <c r="C147" s="43"/>
      <c r="D147" s="203"/>
      <c r="E147" s="45"/>
      <c r="F147" s="43"/>
      <c r="G147" s="43"/>
    </row>
    <row r="148" spans="1:7">
      <c r="A148" s="46">
        <v>202505</v>
      </c>
      <c r="B148" s="43" t="s">
        <v>21</v>
      </c>
      <c r="C148" s="43"/>
      <c r="D148" s="197"/>
      <c r="E148" s="45"/>
      <c r="F148" s="43"/>
      <c r="G148" s="43"/>
    </row>
    <row r="149" spans="1:7">
      <c r="A149" s="46"/>
      <c r="B149" s="43" t="s">
        <v>5</v>
      </c>
      <c r="C149" s="43"/>
      <c r="D149" s="198"/>
      <c r="E149" s="45"/>
      <c r="F149" s="43"/>
      <c r="G149" s="43"/>
    </row>
    <row r="150" spans="1:7">
      <c r="A150" s="49"/>
      <c r="B150" s="43"/>
      <c r="C150" s="43"/>
      <c r="D150" s="197"/>
      <c r="E150" s="45"/>
      <c r="F150" s="43"/>
      <c r="G150" s="43"/>
    </row>
    <row r="151" spans="1:7">
      <c r="A151" s="43"/>
      <c r="B151" s="43"/>
      <c r="C151" s="43"/>
      <c r="D151" s="199"/>
      <c r="E151" s="45"/>
      <c r="F151" s="43"/>
      <c r="G151" s="43"/>
    </row>
    <row r="152" spans="1:7">
      <c r="A152" s="43"/>
      <c r="B152" s="43" t="s">
        <v>22</v>
      </c>
      <c r="C152" s="51">
        <v>4.8000000000000001E-2</v>
      </c>
      <c r="D152" s="200"/>
      <c r="E152" s="57"/>
      <c r="F152" s="43"/>
      <c r="G152" s="43"/>
    </row>
    <row r="153" spans="1:7">
      <c r="A153" s="43"/>
      <c r="B153" s="43" t="s">
        <v>23</v>
      </c>
      <c r="C153" s="43"/>
      <c r="D153" s="201"/>
      <c r="E153" s="45"/>
      <c r="F153" s="43"/>
      <c r="G153" s="43"/>
    </row>
    <row r="154" spans="1:7">
      <c r="A154" s="43"/>
      <c r="B154" s="43"/>
      <c r="C154" s="43"/>
      <c r="D154" s="203"/>
      <c r="E154" s="45"/>
      <c r="F154" s="43"/>
      <c r="G154" s="43"/>
    </row>
    <row r="155" spans="1:7">
      <c r="A155" s="46">
        <v>202506</v>
      </c>
      <c r="B155" s="43" t="s">
        <v>21</v>
      </c>
      <c r="C155" s="43"/>
      <c r="D155" s="197"/>
      <c r="E155" s="45"/>
      <c r="F155" s="43"/>
      <c r="G155" s="43"/>
    </row>
    <row r="156" spans="1:7">
      <c r="A156" s="46"/>
      <c r="B156" s="43" t="s">
        <v>5</v>
      </c>
      <c r="C156" s="43"/>
      <c r="D156" s="198"/>
      <c r="E156" s="45"/>
      <c r="F156" s="43"/>
      <c r="G156" s="43"/>
    </row>
    <row r="157" spans="1:7">
      <c r="A157" s="49"/>
      <c r="B157" s="43"/>
      <c r="C157" s="43"/>
      <c r="D157" s="197"/>
      <c r="E157" s="45"/>
      <c r="F157" s="43"/>
      <c r="G157" s="43"/>
    </row>
    <row r="158" spans="1:7">
      <c r="A158" s="43"/>
      <c r="B158" s="43"/>
      <c r="C158" s="43"/>
      <c r="D158" s="199"/>
      <c r="E158" s="45"/>
      <c r="F158" s="43"/>
      <c r="G158" s="43"/>
    </row>
    <row r="159" spans="1:7">
      <c r="A159" s="43"/>
      <c r="B159" s="43" t="s">
        <v>22</v>
      </c>
      <c r="C159" s="51">
        <v>4.8000000000000001E-2</v>
      </c>
      <c r="D159" s="200"/>
      <c r="E159" s="57"/>
      <c r="F159" s="43"/>
      <c r="G159" s="43"/>
    </row>
    <row r="160" spans="1:7">
      <c r="A160" s="43"/>
      <c r="B160" s="43" t="s">
        <v>23</v>
      </c>
      <c r="C160" s="43"/>
      <c r="D160" s="201"/>
      <c r="E160" s="45"/>
      <c r="F160" s="43"/>
      <c r="G160" s="43"/>
    </row>
    <row r="161" spans="1:7">
      <c r="A161" s="43"/>
      <c r="B161" s="43"/>
      <c r="C161" s="43"/>
      <c r="D161" s="203"/>
      <c r="E161" s="45"/>
      <c r="F161" s="43"/>
      <c r="G161" s="43"/>
    </row>
    <row r="162" spans="1:7">
      <c r="A162" s="46">
        <v>202507</v>
      </c>
      <c r="B162" s="43" t="s">
        <v>21</v>
      </c>
      <c r="C162" s="43"/>
      <c r="D162" s="197"/>
      <c r="E162" s="45"/>
      <c r="F162" s="43"/>
      <c r="G162" s="43"/>
    </row>
    <row r="163" spans="1:7">
      <c r="A163" s="46"/>
      <c r="B163" s="43" t="s">
        <v>5</v>
      </c>
      <c r="C163" s="43"/>
      <c r="D163" s="198"/>
      <c r="E163" s="45"/>
      <c r="F163" s="43"/>
      <c r="G163" s="43"/>
    </row>
    <row r="164" spans="1:7">
      <c r="A164" s="49"/>
      <c r="B164" s="43"/>
      <c r="C164" s="43"/>
      <c r="D164" s="197"/>
      <c r="E164" s="45"/>
      <c r="F164" s="43"/>
      <c r="G164" s="43"/>
    </row>
    <row r="165" spans="1:7">
      <c r="A165" s="43"/>
      <c r="B165" s="43"/>
      <c r="C165" s="43"/>
      <c r="D165" s="199"/>
      <c r="E165" s="45"/>
      <c r="F165" s="43"/>
      <c r="G165" s="43"/>
    </row>
    <row r="166" spans="1:7">
      <c r="A166" s="43"/>
      <c r="B166" s="43" t="s">
        <v>22</v>
      </c>
      <c r="C166" s="51">
        <v>4.8000000000000001E-2</v>
      </c>
      <c r="D166" s="200"/>
      <c r="E166" s="57"/>
      <c r="F166" s="43"/>
      <c r="G166" s="43"/>
    </row>
    <row r="167" spans="1:7">
      <c r="A167" s="43"/>
      <c r="B167" s="43" t="s">
        <v>23</v>
      </c>
      <c r="C167" s="43"/>
      <c r="D167" s="201"/>
      <c r="E167" s="45"/>
      <c r="F167" s="43"/>
      <c r="G167" s="43"/>
    </row>
    <row r="168" spans="1:7">
      <c r="A168" s="43"/>
      <c r="B168" s="43"/>
      <c r="C168" s="43"/>
      <c r="D168" s="203"/>
      <c r="E168" s="45"/>
      <c r="F168" s="43"/>
      <c r="G168" s="43"/>
    </row>
    <row r="169" spans="1:7">
      <c r="A169" s="46">
        <v>202508</v>
      </c>
      <c r="B169" s="43" t="s">
        <v>21</v>
      </c>
      <c r="C169" s="43"/>
      <c r="D169" s="197"/>
      <c r="E169" s="45"/>
      <c r="F169" s="43"/>
      <c r="G169" s="43"/>
    </row>
    <row r="170" spans="1:7">
      <c r="A170" s="46"/>
      <c r="B170" s="43" t="s">
        <v>5</v>
      </c>
      <c r="C170" s="43"/>
      <c r="D170" s="198"/>
      <c r="E170" s="45"/>
      <c r="F170" s="43"/>
      <c r="G170" s="43"/>
    </row>
    <row r="171" spans="1:7">
      <c r="A171" s="49"/>
      <c r="B171" s="43"/>
      <c r="C171" s="43"/>
      <c r="D171" s="197"/>
      <c r="E171" s="45"/>
      <c r="F171" s="43"/>
      <c r="G171" s="43"/>
    </row>
    <row r="172" spans="1:7">
      <c r="A172" s="43"/>
      <c r="B172" s="43"/>
      <c r="C172" s="43"/>
      <c r="D172" s="199"/>
      <c r="E172" s="45"/>
      <c r="F172" s="43"/>
      <c r="G172" s="43"/>
    </row>
    <row r="173" spans="1:7">
      <c r="A173" s="43"/>
      <c r="B173" s="43" t="s">
        <v>22</v>
      </c>
      <c r="C173" s="51">
        <v>4.8000000000000001E-2</v>
      </c>
      <c r="D173" s="200"/>
      <c r="E173" s="57"/>
      <c r="F173" s="43"/>
      <c r="G173" s="43"/>
    </row>
    <row r="174" spans="1:7">
      <c r="A174" s="43"/>
      <c r="B174" s="43" t="s">
        <v>23</v>
      </c>
      <c r="C174" s="43"/>
      <c r="D174" s="201"/>
      <c r="E174" s="45"/>
      <c r="F174" s="43"/>
      <c r="G174" s="43"/>
    </row>
    <row r="175" spans="1:7">
      <c r="A175" s="43"/>
      <c r="B175" s="43"/>
      <c r="C175" s="43"/>
      <c r="D175" s="203"/>
      <c r="E175" s="45"/>
      <c r="F175" s="43"/>
      <c r="G175" s="43"/>
    </row>
    <row r="176" spans="1:7">
      <c r="A176" s="46">
        <v>202509</v>
      </c>
      <c r="B176" s="43" t="s">
        <v>21</v>
      </c>
      <c r="C176" s="43"/>
      <c r="D176" s="197"/>
      <c r="E176" s="45"/>
      <c r="F176" s="43"/>
      <c r="G176" s="43"/>
    </row>
    <row r="177" spans="1:7">
      <c r="A177" s="46"/>
      <c r="B177" s="43" t="s">
        <v>5</v>
      </c>
      <c r="C177" s="43"/>
      <c r="D177" s="198"/>
      <c r="E177" s="45"/>
      <c r="F177" s="43"/>
      <c r="G177" s="43"/>
    </row>
    <row r="178" spans="1:7">
      <c r="A178" s="49"/>
      <c r="B178" s="43"/>
      <c r="C178" s="43"/>
      <c r="D178" s="197"/>
      <c r="E178" s="45"/>
      <c r="F178" s="43"/>
      <c r="G178" s="43"/>
    </row>
    <row r="179" spans="1:7">
      <c r="A179" s="43"/>
      <c r="B179" s="43"/>
      <c r="C179" s="43"/>
      <c r="D179" s="199"/>
      <c r="E179" s="45"/>
      <c r="F179" s="43"/>
      <c r="G179" s="43"/>
    </row>
    <row r="180" spans="1:7">
      <c r="A180" s="43"/>
      <c r="B180" s="43" t="s">
        <v>22</v>
      </c>
      <c r="C180" s="51">
        <v>4.8000000000000001E-2</v>
      </c>
      <c r="D180" s="200"/>
      <c r="E180" s="57"/>
      <c r="F180" s="43"/>
      <c r="G180" s="43"/>
    </row>
    <row r="181" spans="1:7">
      <c r="A181" s="43"/>
      <c r="B181" s="43" t="s">
        <v>23</v>
      </c>
      <c r="C181" s="43"/>
      <c r="D181" s="201"/>
      <c r="E181" s="45"/>
      <c r="F181" s="43"/>
      <c r="G181" s="43"/>
    </row>
    <row r="182" spans="1:7">
      <c r="A182" s="43"/>
      <c r="B182" s="43"/>
      <c r="C182" s="43"/>
      <c r="D182" s="203"/>
      <c r="E182" s="45"/>
      <c r="F182" s="43"/>
      <c r="G182" s="43"/>
    </row>
    <row r="183" spans="1:7">
      <c r="A183" s="46">
        <v>202510</v>
      </c>
      <c r="B183" s="43" t="s">
        <v>21</v>
      </c>
      <c r="C183" s="43"/>
      <c r="D183" s="197"/>
      <c r="E183" s="45"/>
      <c r="F183" s="43"/>
      <c r="G183" s="43"/>
    </row>
    <row r="184" spans="1:7">
      <c r="A184" s="46"/>
      <c r="B184" s="43" t="s">
        <v>5</v>
      </c>
      <c r="C184" s="43"/>
      <c r="D184" s="198"/>
      <c r="E184" s="45"/>
      <c r="F184" s="43"/>
      <c r="G184" s="43"/>
    </row>
    <row r="185" spans="1:7">
      <c r="A185" s="49"/>
      <c r="B185" s="43"/>
      <c r="C185" s="43"/>
      <c r="D185" s="197"/>
      <c r="E185" s="45"/>
      <c r="F185" s="43"/>
      <c r="G185" s="43"/>
    </row>
    <row r="186" spans="1:7">
      <c r="A186" s="43"/>
      <c r="B186" s="43"/>
      <c r="C186" s="43"/>
      <c r="D186" s="199"/>
      <c r="E186" s="45"/>
      <c r="F186" s="43"/>
      <c r="G186" s="43"/>
    </row>
    <row r="187" spans="1:7">
      <c r="A187" s="43"/>
      <c r="B187" s="43" t="s">
        <v>22</v>
      </c>
      <c r="C187" s="51">
        <v>4.8000000000000001E-2</v>
      </c>
      <c r="D187" s="200"/>
      <c r="E187" s="57"/>
      <c r="F187" s="43"/>
      <c r="G187" s="43"/>
    </row>
    <row r="188" spans="1:7">
      <c r="A188" s="43"/>
      <c r="B188" s="43" t="s">
        <v>23</v>
      </c>
      <c r="C188" s="43"/>
      <c r="D188" s="201"/>
      <c r="E188" s="45"/>
      <c r="F188" s="43"/>
      <c r="G188" s="43"/>
    </row>
    <row r="189" spans="1:7">
      <c r="A189" s="43"/>
      <c r="B189" s="43"/>
      <c r="C189" s="43"/>
      <c r="D189" s="203"/>
      <c r="E189" s="45"/>
      <c r="F189" s="43"/>
      <c r="G189" s="43"/>
    </row>
    <row r="190" spans="1:7">
      <c r="A190" s="46">
        <v>202511</v>
      </c>
      <c r="B190" s="43" t="s">
        <v>21</v>
      </c>
      <c r="C190" s="43"/>
      <c r="D190" s="197"/>
      <c r="E190" s="45"/>
      <c r="F190" s="43"/>
      <c r="G190" s="43"/>
    </row>
    <row r="191" spans="1:7">
      <c r="A191" s="46"/>
      <c r="B191" s="43" t="s">
        <v>5</v>
      </c>
      <c r="C191" s="43"/>
      <c r="D191" s="198"/>
      <c r="E191" s="45"/>
      <c r="F191" s="43"/>
      <c r="G191" s="43"/>
    </row>
    <row r="192" spans="1:7">
      <c r="A192" s="49"/>
      <c r="B192" s="43"/>
      <c r="C192" s="43"/>
      <c r="D192" s="197"/>
      <c r="E192" s="45"/>
      <c r="F192" s="43"/>
      <c r="G192" s="56"/>
    </row>
    <row r="193" spans="1:7">
      <c r="A193" s="43"/>
      <c r="B193" s="43"/>
      <c r="C193" s="43"/>
      <c r="D193" s="199"/>
      <c r="E193" s="45"/>
      <c r="F193" s="43"/>
      <c r="G193" s="43"/>
    </row>
    <row r="194" spans="1:7">
      <c r="A194" s="43"/>
      <c r="B194" s="43" t="s">
        <v>22</v>
      </c>
      <c r="C194" s="51">
        <v>4.8000000000000001E-2</v>
      </c>
      <c r="D194" s="200"/>
      <c r="E194" s="57"/>
      <c r="F194" s="43"/>
      <c r="G194" s="43"/>
    </row>
    <row r="195" spans="1:7">
      <c r="A195" s="43"/>
      <c r="B195" s="43" t="s">
        <v>23</v>
      </c>
      <c r="C195" s="43"/>
      <c r="D195" s="201"/>
      <c r="E195" s="45"/>
      <c r="F195" s="43"/>
      <c r="G195" s="43"/>
    </row>
    <row r="196" spans="1:7">
      <c r="A196" s="43"/>
      <c r="B196" s="43"/>
      <c r="C196" s="43"/>
      <c r="D196" s="203"/>
      <c r="E196" s="45"/>
      <c r="F196" s="43"/>
      <c r="G196" s="43"/>
    </row>
    <row r="197" spans="1:7">
      <c r="A197" s="46">
        <v>202512</v>
      </c>
      <c r="B197" s="43" t="s">
        <v>21</v>
      </c>
      <c r="C197" s="43"/>
      <c r="D197" s="197"/>
      <c r="E197" s="45"/>
      <c r="F197" s="43"/>
      <c r="G197" s="56"/>
    </row>
    <row r="198" spans="1:7">
      <c r="A198" s="46"/>
      <c r="B198" s="43" t="s">
        <v>5</v>
      </c>
      <c r="C198" s="43"/>
      <c r="D198" s="198"/>
      <c r="E198" s="45"/>
      <c r="F198" s="43"/>
      <c r="G198" s="43"/>
    </row>
    <row r="199" spans="1:7">
      <c r="A199" s="49"/>
      <c r="B199" s="43"/>
      <c r="C199" s="43"/>
      <c r="D199" s="197"/>
      <c r="E199" s="45"/>
      <c r="F199" s="43"/>
      <c r="G199" s="43"/>
    </row>
    <row r="200" spans="1:7">
      <c r="A200" s="43"/>
      <c r="B200" s="43"/>
      <c r="C200" s="43"/>
      <c r="D200" s="199"/>
      <c r="E200" s="45"/>
      <c r="F200" s="43"/>
      <c r="G200" s="43"/>
    </row>
    <row r="201" spans="1:7">
      <c r="A201" s="43"/>
      <c r="B201" s="43" t="s">
        <v>22</v>
      </c>
      <c r="C201" s="51">
        <v>4.8000000000000001E-2</v>
      </c>
      <c r="D201" s="200"/>
      <c r="E201" s="57"/>
      <c r="F201" s="43"/>
      <c r="G201" s="43"/>
    </row>
    <row r="202" spans="1:7">
      <c r="A202" s="43"/>
      <c r="B202" s="43" t="s">
        <v>23</v>
      </c>
      <c r="C202" s="43"/>
      <c r="D202" s="201"/>
      <c r="E202" s="45"/>
      <c r="F202" s="43"/>
      <c r="G202" s="43"/>
    </row>
    <row r="203" spans="1:7">
      <c r="A203" s="43"/>
      <c r="B203" s="43"/>
      <c r="C203" s="43"/>
      <c r="D203" s="203"/>
      <c r="E203" s="45"/>
      <c r="F203" s="43"/>
      <c r="G203" s="43"/>
    </row>
    <row r="204" spans="1:7">
      <c r="B204" s="43" t="s">
        <v>80</v>
      </c>
      <c r="D204" s="204"/>
      <c r="G204" s="68"/>
    </row>
    <row r="205" spans="1:7">
      <c r="B205" s="43" t="s">
        <v>81</v>
      </c>
      <c r="D205" s="204"/>
      <c r="F205" s="58" t="s">
        <v>30</v>
      </c>
    </row>
    <row r="206" spans="1:7">
      <c r="B206" s="43"/>
      <c r="D206" s="205"/>
    </row>
    <row r="207" spans="1:7">
      <c r="D207" s="206"/>
    </row>
    <row r="208" spans="1:7">
      <c r="C208" s="105" t="s">
        <v>90</v>
      </c>
      <c r="D208" s="202"/>
    </row>
    <row r="209" spans="4:4">
      <c r="D209" s="69"/>
    </row>
    <row r="210" spans="4:4">
      <c r="D210" s="68"/>
    </row>
  </sheetData>
  <pageMargins left="0.2" right="0.2" top="0.75" bottom="0.75" header="0.3" footer="0.3"/>
  <pageSetup scale="71" orientation="landscape" horizontalDpi="1200" verticalDpi="1200" r:id="rId1"/>
  <headerFooter>
    <oddFooter>&amp;L&amp;Z&amp;F&amp;A&amp;R&amp;A</oddFooter>
  </headerFooter>
  <customProperties>
    <customPr name="xxe4aPID" r:id="rId2"/>
  </customProperties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C22EA-1B53-48EB-A778-961EA8E09F02}">
  <sheetPr>
    <tabColor theme="9" tint="0.59999389629810485"/>
    <pageSetUpPr fitToPage="1"/>
  </sheetPr>
  <dimension ref="A1:AN76"/>
  <sheetViews>
    <sheetView zoomScale="85" zoomScaleNormal="85" workbookViewId="0">
      <pane xSplit="1" topLeftCell="B1" activePane="topRight" state="frozen"/>
      <selection activeCell="C85" sqref="C85"/>
      <selection pane="topRight" activeCell="G33" sqref="G33"/>
    </sheetView>
  </sheetViews>
  <sheetFormatPr defaultColWidth="9.140625" defaultRowHeight="15"/>
  <cols>
    <col min="1" max="1" width="20.140625" style="4" customWidth="1"/>
    <col min="2" max="2" width="9.5703125" style="10" customWidth="1"/>
    <col min="3" max="3" width="18.42578125" style="10" bestFit="1" customWidth="1"/>
    <col min="4" max="4" width="12.85546875" style="10" customWidth="1"/>
    <col min="5" max="5" width="15" style="10" bestFit="1" customWidth="1"/>
    <col min="6" max="6" width="13.140625" style="10" bestFit="1" customWidth="1"/>
    <col min="7" max="7" width="13.140625" style="9" bestFit="1" customWidth="1"/>
    <col min="8" max="8" width="11.5703125" style="9" bestFit="1" customWidth="1"/>
    <col min="9" max="9" width="19" style="8" bestFit="1" customWidth="1"/>
    <col min="10" max="10" width="16" style="8" bestFit="1" customWidth="1"/>
    <col min="11" max="11" width="14.85546875" style="8" customWidth="1"/>
    <col min="12" max="12" width="19" style="8" bestFit="1" customWidth="1"/>
    <col min="13" max="13" width="14.85546875" style="8" hidden="1" customWidth="1"/>
    <col min="14" max="14" width="18" style="8" hidden="1" customWidth="1"/>
    <col min="15" max="15" width="15.140625" style="7" bestFit="1" customWidth="1"/>
    <col min="16" max="16" width="15.140625" style="7" customWidth="1"/>
    <col min="17" max="17" width="18.140625" style="7" bestFit="1" customWidth="1"/>
    <col min="18" max="18" width="14.28515625" style="7" bestFit="1" customWidth="1"/>
    <col min="19" max="19" width="13.85546875" style="7" bestFit="1" customWidth="1"/>
    <col min="20" max="21" width="13.85546875" style="7" hidden="1" customWidth="1"/>
    <col min="22" max="22" width="6.5703125" style="7" bestFit="1" customWidth="1"/>
    <col min="23" max="23" width="18.140625" style="7" bestFit="1" customWidth="1"/>
    <col min="24" max="24" width="16.85546875" style="7" bestFit="1" customWidth="1"/>
    <col min="25" max="25" width="18.140625" style="7" customWidth="1"/>
    <col min="26" max="27" width="14.85546875" style="7" hidden="1" customWidth="1"/>
    <col min="28" max="28" width="3.28515625" style="7" customWidth="1"/>
    <col min="29" max="29" width="18.140625" style="7" bestFit="1" customWidth="1"/>
    <col min="30" max="30" width="13.5703125" style="7" bestFit="1" customWidth="1"/>
    <col min="31" max="31" width="18.140625" style="7" customWidth="1"/>
    <col min="32" max="32" width="13.140625" style="7" hidden="1" customWidth="1"/>
    <col min="33" max="33" width="13.85546875" style="7" hidden="1" customWidth="1"/>
    <col min="34" max="34" width="4.28515625" style="7" customWidth="1"/>
    <col min="35" max="35" width="15.140625" style="7" hidden="1" customWidth="1"/>
    <col min="36" max="36" width="15" style="6" hidden="1" customWidth="1"/>
    <col min="37" max="37" width="4.7109375" style="4" customWidth="1"/>
    <col min="38" max="38" width="11.42578125" style="4" hidden="1" customWidth="1"/>
    <col min="39" max="39" width="12.7109375" style="5" customWidth="1"/>
    <col min="40" max="40" width="11.7109375" style="4" bestFit="1" customWidth="1"/>
    <col min="41" max="41" width="11.28515625" style="4" customWidth="1"/>
    <col min="42" max="42" width="10.28515625" style="4" bestFit="1" customWidth="1"/>
    <col min="43" max="16384" width="9.140625" style="4"/>
  </cols>
  <sheetData>
    <row r="1" spans="1:39">
      <c r="A1" t="s">
        <v>94</v>
      </c>
    </row>
    <row r="3" spans="1:39" ht="15.75">
      <c r="A3" s="34" t="s">
        <v>16</v>
      </c>
    </row>
    <row r="4" spans="1:39" ht="15.75">
      <c r="A4" s="34"/>
    </row>
    <row r="5" spans="1:39">
      <c r="A5" s="112"/>
      <c r="B5" s="112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4"/>
      <c r="N5" s="114"/>
      <c r="O5" s="115"/>
      <c r="P5" s="115"/>
      <c r="Q5" s="116"/>
      <c r="R5" s="116"/>
      <c r="S5" s="116"/>
      <c r="T5" s="116"/>
      <c r="U5" s="116"/>
      <c r="V5" s="115"/>
      <c r="W5" s="116"/>
      <c r="X5" s="116"/>
      <c r="Y5" s="116"/>
      <c r="Z5" s="116"/>
      <c r="AA5" s="116"/>
      <c r="AB5" s="117"/>
      <c r="AC5" s="116"/>
      <c r="AD5" s="116"/>
      <c r="AE5" s="116"/>
      <c r="AF5" s="116"/>
      <c r="AG5" s="116"/>
      <c r="AH5" s="20"/>
      <c r="AI5" s="6"/>
      <c r="AJ5" s="4"/>
      <c r="AL5" s="5"/>
      <c r="AM5" s="4"/>
    </row>
    <row r="6" spans="1:39">
      <c r="A6" s="112"/>
      <c r="B6" s="118"/>
      <c r="C6" s="119"/>
      <c r="D6" s="119"/>
      <c r="E6" s="119"/>
      <c r="F6" s="120"/>
      <c r="G6" s="121"/>
      <c r="H6" s="121"/>
      <c r="I6" s="122"/>
      <c r="J6" s="122"/>
      <c r="K6" s="122"/>
      <c r="L6" s="123"/>
      <c r="M6" s="123"/>
      <c r="N6" s="123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5"/>
      <c r="AC6" s="124"/>
      <c r="AD6" s="124"/>
      <c r="AE6" s="124"/>
      <c r="AF6" s="124"/>
      <c r="AG6" s="124"/>
      <c r="AH6" s="28"/>
      <c r="AI6" s="27" t="s">
        <v>14</v>
      </c>
      <c r="AJ6" s="26" t="s">
        <v>13</v>
      </c>
      <c r="AL6" s="5"/>
      <c r="AM6" s="4"/>
    </row>
    <row r="7" spans="1:39" s="22" customFormat="1" ht="12.75">
      <c r="A7" s="114"/>
      <c r="B7" s="126"/>
      <c r="C7" s="127"/>
      <c r="D7" s="127"/>
      <c r="E7" s="127"/>
      <c r="F7" s="128"/>
      <c r="G7" s="127"/>
      <c r="H7" s="127"/>
      <c r="I7" s="128"/>
      <c r="J7" s="128"/>
      <c r="K7" s="128"/>
      <c r="L7" s="114"/>
      <c r="M7" s="114"/>
      <c r="N7" s="114"/>
      <c r="O7" s="117"/>
      <c r="P7" s="117"/>
      <c r="Q7" s="117"/>
      <c r="R7" s="128"/>
      <c r="S7" s="128"/>
      <c r="T7" s="128"/>
      <c r="U7" s="128"/>
      <c r="V7" s="128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20"/>
      <c r="AI7" s="24" t="s">
        <v>11</v>
      </c>
      <c r="AJ7" s="23" t="s">
        <v>10</v>
      </c>
      <c r="AL7" s="33"/>
    </row>
    <row r="8" spans="1:39" s="22" customFormat="1" ht="12.75">
      <c r="A8" s="114"/>
      <c r="B8" s="129"/>
      <c r="C8" s="130"/>
      <c r="D8" s="130"/>
      <c r="E8" s="130"/>
      <c r="F8" s="131"/>
      <c r="G8" s="130"/>
      <c r="H8" s="130"/>
      <c r="I8" s="131"/>
      <c r="J8" s="131"/>
      <c r="K8" s="131"/>
      <c r="L8" s="132"/>
      <c r="M8" s="132"/>
      <c r="N8" s="132"/>
      <c r="O8" s="133"/>
      <c r="P8" s="133"/>
      <c r="Q8" s="133"/>
      <c r="R8" s="131"/>
      <c r="S8" s="131"/>
      <c r="T8" s="131"/>
      <c r="U8" s="131"/>
      <c r="V8" s="131"/>
      <c r="W8" s="133"/>
      <c r="X8" s="133"/>
      <c r="Y8" s="133"/>
      <c r="Z8" s="133"/>
      <c r="AA8" s="133"/>
      <c r="AB8" s="117"/>
      <c r="AC8" s="133"/>
      <c r="AD8" s="133"/>
      <c r="AE8" s="133"/>
      <c r="AF8" s="133"/>
      <c r="AG8" s="133"/>
      <c r="AH8" s="20"/>
      <c r="AI8" s="19" t="s">
        <v>7</v>
      </c>
      <c r="AJ8" s="18" t="s">
        <v>6</v>
      </c>
      <c r="AL8" s="33"/>
    </row>
    <row r="9" spans="1:39">
      <c r="A9" s="134"/>
      <c r="B9" s="135"/>
      <c r="C9" s="135"/>
      <c r="D9" s="135"/>
      <c r="E9" s="135"/>
      <c r="F9" s="135"/>
      <c r="G9" s="135"/>
      <c r="H9" s="135"/>
      <c r="I9" s="136"/>
      <c r="J9" s="136"/>
      <c r="K9" s="136"/>
      <c r="L9" s="136"/>
      <c r="M9" s="136"/>
      <c r="N9" s="136"/>
      <c r="O9" s="115"/>
      <c r="P9" s="115"/>
      <c r="Q9" s="115"/>
      <c r="R9" s="115"/>
      <c r="S9" s="115"/>
      <c r="T9" s="115"/>
      <c r="U9" s="115"/>
      <c r="V9" s="115"/>
      <c r="W9" s="115"/>
      <c r="X9" s="137"/>
      <c r="Y9" s="137"/>
      <c r="Z9" s="137"/>
      <c r="AA9" s="137"/>
      <c r="AB9" s="137"/>
      <c r="AC9" s="115"/>
      <c r="AD9" s="137"/>
      <c r="AE9" s="137"/>
      <c r="AF9" s="137"/>
      <c r="AG9" s="137"/>
      <c r="AH9" s="16"/>
      <c r="AI9" s="6"/>
      <c r="AJ9" s="4"/>
      <c r="AL9" s="5"/>
      <c r="AM9" s="4"/>
    </row>
    <row r="10" spans="1:39">
      <c r="A10" s="138"/>
      <c r="B10" s="112"/>
      <c r="C10" s="112"/>
      <c r="D10" s="112"/>
      <c r="E10" s="112"/>
      <c r="F10" s="112"/>
      <c r="G10" s="139"/>
      <c r="H10" s="139"/>
      <c r="I10" s="139"/>
      <c r="J10" s="140"/>
      <c r="K10" s="140"/>
      <c r="L10" s="139"/>
      <c r="M10" s="141"/>
      <c r="N10" s="142"/>
      <c r="O10" s="115"/>
      <c r="P10" s="115"/>
      <c r="Q10" s="139"/>
      <c r="R10" s="143"/>
      <c r="S10" s="143"/>
      <c r="T10" s="141"/>
      <c r="U10" s="143"/>
      <c r="V10" s="143"/>
      <c r="W10" s="144"/>
      <c r="X10" s="143"/>
      <c r="Y10" s="143"/>
      <c r="Z10" s="141"/>
      <c r="AA10" s="143"/>
      <c r="AB10" s="143"/>
      <c r="AC10" s="144"/>
      <c r="AD10" s="143"/>
      <c r="AE10" s="143"/>
      <c r="AF10" s="141"/>
      <c r="AG10" s="143"/>
      <c r="AH10" s="14"/>
      <c r="AI10" s="6"/>
      <c r="AJ10" s="4"/>
      <c r="AL10" s="5" t="s">
        <v>15</v>
      </c>
      <c r="AM10" s="4"/>
    </row>
    <row r="11" spans="1:39">
      <c r="A11" s="145"/>
      <c r="B11" s="146"/>
      <c r="C11" s="144"/>
      <c r="D11" s="144"/>
      <c r="E11" s="144"/>
      <c r="F11" s="144"/>
      <c r="G11" s="139"/>
      <c r="H11" s="147"/>
      <c r="I11" s="139"/>
      <c r="J11" s="139"/>
      <c r="K11" s="139"/>
      <c r="L11" s="139"/>
      <c r="M11" s="141"/>
      <c r="N11" s="139"/>
      <c r="O11" s="148"/>
      <c r="P11" s="149"/>
      <c r="Q11" s="139"/>
      <c r="R11" s="139"/>
      <c r="S11" s="143"/>
      <c r="T11" s="141"/>
      <c r="U11" s="139"/>
      <c r="V11" s="143"/>
      <c r="W11" s="139"/>
      <c r="X11" s="143"/>
      <c r="Y11" s="143"/>
      <c r="Z11" s="141"/>
      <c r="AA11" s="143"/>
      <c r="AB11" s="143"/>
      <c r="AC11" s="139"/>
      <c r="AD11" s="143"/>
      <c r="AE11" s="143"/>
      <c r="AF11" s="141"/>
      <c r="AG11" s="143"/>
      <c r="AH11" s="14"/>
      <c r="AI11" s="13">
        <v>0</v>
      </c>
      <c r="AJ11" s="12">
        <v>0</v>
      </c>
      <c r="AL11" s="5" t="e">
        <f>#REF!*O11</f>
        <v>#REF!</v>
      </c>
      <c r="AM11" s="4"/>
    </row>
    <row r="12" spans="1:39">
      <c r="A12" s="138"/>
      <c r="B12" s="146"/>
      <c r="C12" s="144"/>
      <c r="D12" s="144"/>
      <c r="E12" s="144"/>
      <c r="F12" s="144"/>
      <c r="G12" s="139"/>
      <c r="H12" s="147"/>
      <c r="I12" s="139"/>
      <c r="J12" s="139"/>
      <c r="K12" s="139"/>
      <c r="L12" s="139"/>
      <c r="M12" s="141"/>
      <c r="N12" s="139"/>
      <c r="O12" s="148"/>
      <c r="P12" s="149"/>
      <c r="Q12" s="139"/>
      <c r="R12" s="139"/>
      <c r="S12" s="143"/>
      <c r="T12" s="141"/>
      <c r="U12" s="139"/>
      <c r="V12" s="143"/>
      <c r="W12" s="139"/>
      <c r="X12" s="143"/>
      <c r="Y12" s="143"/>
      <c r="Z12" s="141"/>
      <c r="AA12" s="143"/>
      <c r="AB12" s="143"/>
      <c r="AC12" s="139"/>
      <c r="AD12" s="143"/>
      <c r="AE12" s="143"/>
      <c r="AF12" s="141"/>
      <c r="AG12" s="143"/>
      <c r="AH12" s="14"/>
      <c r="AI12" s="13">
        <v>0</v>
      </c>
      <c r="AJ12" s="12">
        <v>0</v>
      </c>
      <c r="AL12" s="5" t="e">
        <f>#REF!*O12</f>
        <v>#REF!</v>
      </c>
      <c r="AM12" s="32"/>
    </row>
    <row r="13" spans="1:39">
      <c r="A13" s="138"/>
      <c r="B13" s="150"/>
      <c r="C13" s="144"/>
      <c r="D13" s="144"/>
      <c r="E13" s="144"/>
      <c r="F13" s="144"/>
      <c r="G13" s="139"/>
      <c r="H13" s="147"/>
      <c r="I13" s="139"/>
      <c r="J13" s="139"/>
      <c r="K13" s="139"/>
      <c r="L13" s="139"/>
      <c r="M13" s="141"/>
      <c r="N13" s="139"/>
      <c r="O13" s="115"/>
      <c r="P13" s="149"/>
      <c r="Q13" s="139"/>
      <c r="R13" s="139"/>
      <c r="S13" s="143"/>
      <c r="T13" s="141"/>
      <c r="U13" s="139"/>
      <c r="V13" s="143"/>
      <c r="W13" s="139"/>
      <c r="X13" s="143"/>
      <c r="Y13" s="143"/>
      <c r="Z13" s="141"/>
      <c r="AA13" s="143"/>
      <c r="AB13" s="143"/>
      <c r="AC13" s="139"/>
      <c r="AD13" s="143"/>
      <c r="AE13" s="143"/>
      <c r="AF13" s="141"/>
      <c r="AG13" s="143"/>
      <c r="AH13" s="14"/>
      <c r="AI13" s="13">
        <v>0</v>
      </c>
      <c r="AJ13" s="12">
        <v>0</v>
      </c>
      <c r="AL13" s="5" t="e">
        <f>#REF!*O13</f>
        <v>#REF!</v>
      </c>
      <c r="AM13" s="4"/>
    </row>
    <row r="14" spans="1:39">
      <c r="A14" s="138"/>
      <c r="B14" s="150"/>
      <c r="C14" s="144"/>
      <c r="D14" s="144"/>
      <c r="E14" s="144"/>
      <c r="F14" s="144"/>
      <c r="G14" s="139"/>
      <c r="H14" s="147"/>
      <c r="I14" s="139"/>
      <c r="J14" s="139"/>
      <c r="K14" s="139"/>
      <c r="L14" s="139"/>
      <c r="M14" s="141"/>
      <c r="N14" s="139"/>
      <c r="O14" s="115"/>
      <c r="P14" s="149"/>
      <c r="Q14" s="139"/>
      <c r="R14" s="139"/>
      <c r="S14" s="143"/>
      <c r="T14" s="141"/>
      <c r="U14" s="139"/>
      <c r="V14" s="143"/>
      <c r="W14" s="139"/>
      <c r="X14" s="143"/>
      <c r="Y14" s="143"/>
      <c r="Z14" s="141"/>
      <c r="AA14" s="143"/>
      <c r="AB14" s="143"/>
      <c r="AC14" s="139"/>
      <c r="AD14" s="143"/>
      <c r="AE14" s="143"/>
      <c r="AF14" s="141"/>
      <c r="AG14" s="143"/>
      <c r="AH14" s="14"/>
      <c r="AI14" s="13">
        <v>0</v>
      </c>
      <c r="AJ14" s="12">
        <v>0</v>
      </c>
      <c r="AL14" s="5" t="e">
        <f>#REF!*O14</f>
        <v>#REF!</v>
      </c>
      <c r="AM14" s="31"/>
    </row>
    <row r="15" spans="1:39">
      <c r="A15" s="138"/>
      <c r="B15" s="150"/>
      <c r="C15" s="144"/>
      <c r="D15" s="144"/>
      <c r="E15" s="144"/>
      <c r="F15" s="144"/>
      <c r="G15" s="139"/>
      <c r="H15" s="147"/>
      <c r="I15" s="139"/>
      <c r="J15" s="139"/>
      <c r="K15" s="139"/>
      <c r="L15" s="139"/>
      <c r="M15" s="141"/>
      <c r="N15" s="139"/>
      <c r="O15" s="115"/>
      <c r="P15" s="149"/>
      <c r="Q15" s="139"/>
      <c r="R15" s="139"/>
      <c r="S15" s="143"/>
      <c r="T15" s="141"/>
      <c r="U15" s="139"/>
      <c r="V15" s="143"/>
      <c r="W15" s="139"/>
      <c r="X15" s="143"/>
      <c r="Y15" s="143"/>
      <c r="Z15" s="141"/>
      <c r="AA15" s="143"/>
      <c r="AB15" s="143"/>
      <c r="AC15" s="139"/>
      <c r="AD15" s="143"/>
      <c r="AE15" s="143"/>
      <c r="AF15" s="141"/>
      <c r="AG15" s="143"/>
      <c r="AH15" s="14"/>
      <c r="AI15" s="13">
        <v>0</v>
      </c>
      <c r="AJ15" s="12">
        <v>0</v>
      </c>
      <c r="AL15" s="5" t="e">
        <f>#REF!*O15</f>
        <v>#REF!</v>
      </c>
      <c r="AM15" s="4"/>
    </row>
    <row r="16" spans="1:39">
      <c r="A16" s="138"/>
      <c r="B16" s="150"/>
      <c r="C16" s="144"/>
      <c r="D16" s="144"/>
      <c r="E16" s="144"/>
      <c r="F16" s="144"/>
      <c r="G16" s="139"/>
      <c r="H16" s="147"/>
      <c r="I16" s="139"/>
      <c r="J16" s="139"/>
      <c r="K16" s="139"/>
      <c r="L16" s="139"/>
      <c r="M16" s="141"/>
      <c r="N16" s="139"/>
      <c r="O16" s="115"/>
      <c r="P16" s="149"/>
      <c r="Q16" s="139"/>
      <c r="R16" s="139"/>
      <c r="S16" s="143"/>
      <c r="T16" s="141"/>
      <c r="U16" s="139"/>
      <c r="V16" s="143"/>
      <c r="W16" s="139"/>
      <c r="X16" s="143"/>
      <c r="Y16" s="143"/>
      <c r="Z16" s="141"/>
      <c r="AA16" s="143"/>
      <c r="AB16" s="143"/>
      <c r="AC16" s="139"/>
      <c r="AD16" s="143"/>
      <c r="AE16" s="143"/>
      <c r="AF16" s="141"/>
      <c r="AG16" s="143"/>
      <c r="AH16" s="14"/>
      <c r="AI16" s="13">
        <v>0</v>
      </c>
      <c r="AJ16" s="12">
        <v>-5.6</v>
      </c>
      <c r="AL16" s="30" t="e">
        <f>#REF!*O16</f>
        <v>#REF!</v>
      </c>
      <c r="AM16" s="4"/>
    </row>
    <row r="17" spans="1:40">
      <c r="A17" s="138"/>
      <c r="B17" s="150"/>
      <c r="C17" s="144"/>
      <c r="D17" s="144"/>
      <c r="E17" s="144"/>
      <c r="F17" s="144"/>
      <c r="G17" s="139"/>
      <c r="H17" s="147"/>
      <c r="I17" s="139"/>
      <c r="J17" s="139"/>
      <c r="K17" s="139"/>
      <c r="L17" s="139"/>
      <c r="M17" s="141"/>
      <c r="N17" s="139"/>
      <c r="O17" s="115"/>
      <c r="P17" s="149"/>
      <c r="Q17" s="139"/>
      <c r="R17" s="139"/>
      <c r="S17" s="143"/>
      <c r="T17" s="141"/>
      <c r="U17" s="139"/>
      <c r="V17" s="143"/>
      <c r="W17" s="139"/>
      <c r="X17" s="143"/>
      <c r="Y17" s="143"/>
      <c r="Z17" s="141"/>
      <c r="AA17" s="143"/>
      <c r="AB17" s="143"/>
      <c r="AC17" s="139"/>
      <c r="AD17" s="143"/>
      <c r="AE17" s="143"/>
      <c r="AF17" s="141"/>
      <c r="AG17" s="143"/>
      <c r="AH17" s="14"/>
      <c r="AI17" s="13">
        <v>0</v>
      </c>
      <c r="AJ17" s="12">
        <v>-5.6</v>
      </c>
      <c r="AL17" s="5" t="e">
        <f>#REF!*O17</f>
        <v>#REF!</v>
      </c>
      <c r="AM17" s="4"/>
    </row>
    <row r="18" spans="1:40">
      <c r="A18" s="138"/>
      <c r="B18" s="150"/>
      <c r="C18" s="144"/>
      <c r="D18" s="144"/>
      <c r="E18" s="144"/>
      <c r="F18" s="144"/>
      <c r="G18" s="139"/>
      <c r="H18" s="147"/>
      <c r="I18" s="139"/>
      <c r="J18" s="139"/>
      <c r="K18" s="139"/>
      <c r="L18" s="139"/>
      <c r="M18" s="141"/>
      <c r="N18" s="139"/>
      <c r="O18" s="115"/>
      <c r="P18" s="149"/>
      <c r="Q18" s="139"/>
      <c r="R18" s="139"/>
      <c r="S18" s="143"/>
      <c r="T18" s="141"/>
      <c r="U18" s="139"/>
      <c r="V18" s="143"/>
      <c r="W18" s="139"/>
      <c r="X18" s="143"/>
      <c r="Y18" s="143"/>
      <c r="Z18" s="141"/>
      <c r="AA18" s="143"/>
      <c r="AB18" s="143"/>
      <c r="AC18" s="139"/>
      <c r="AD18" s="143"/>
      <c r="AE18" s="143"/>
      <c r="AF18" s="141"/>
      <c r="AG18" s="143"/>
      <c r="AH18" s="14"/>
      <c r="AI18" s="13">
        <v>0</v>
      </c>
      <c r="AJ18" s="12">
        <v>-5.6</v>
      </c>
      <c r="AL18" s="5" t="e">
        <f>#REF!*O18</f>
        <v>#REF!</v>
      </c>
      <c r="AM18" s="4"/>
    </row>
    <row r="19" spans="1:40">
      <c r="A19" s="138"/>
      <c r="B19" s="150"/>
      <c r="C19" s="144"/>
      <c r="D19" s="144"/>
      <c r="E19" s="144"/>
      <c r="F19" s="144"/>
      <c r="G19" s="139"/>
      <c r="H19" s="147"/>
      <c r="I19" s="139"/>
      <c r="J19" s="139"/>
      <c r="K19" s="139"/>
      <c r="L19" s="139"/>
      <c r="M19" s="141"/>
      <c r="N19" s="139"/>
      <c r="O19" s="115"/>
      <c r="P19" s="149"/>
      <c r="Q19" s="139"/>
      <c r="R19" s="139"/>
      <c r="S19" s="143"/>
      <c r="T19" s="141"/>
      <c r="U19" s="139"/>
      <c r="V19" s="143"/>
      <c r="W19" s="139"/>
      <c r="X19" s="143"/>
      <c r="Y19" s="143"/>
      <c r="Z19" s="141"/>
      <c r="AA19" s="143"/>
      <c r="AB19" s="143"/>
      <c r="AC19" s="139"/>
      <c r="AD19" s="143"/>
      <c r="AE19" s="143"/>
      <c r="AF19" s="141"/>
      <c r="AG19" s="143"/>
      <c r="AH19" s="14"/>
      <c r="AI19" s="13">
        <v>0</v>
      </c>
      <c r="AJ19" s="12">
        <v>0</v>
      </c>
      <c r="AL19" s="5" t="e">
        <f>#REF!*O19</f>
        <v>#REF!</v>
      </c>
      <c r="AM19" s="4"/>
    </row>
    <row r="20" spans="1:40">
      <c r="A20" s="138"/>
      <c r="B20" s="150"/>
      <c r="C20" s="144"/>
      <c r="D20" s="144"/>
      <c r="E20" s="144"/>
      <c r="F20" s="144"/>
      <c r="G20" s="139"/>
      <c r="H20" s="147"/>
      <c r="I20" s="139"/>
      <c r="J20" s="139"/>
      <c r="K20" s="139"/>
      <c r="L20" s="139"/>
      <c r="M20" s="141"/>
      <c r="N20" s="139"/>
      <c r="O20" s="115"/>
      <c r="P20" s="149"/>
      <c r="Q20" s="139"/>
      <c r="R20" s="139"/>
      <c r="S20" s="143"/>
      <c r="T20" s="141"/>
      <c r="U20" s="139"/>
      <c r="V20" s="143"/>
      <c r="W20" s="139"/>
      <c r="X20" s="143"/>
      <c r="Y20" s="143"/>
      <c r="Z20" s="141"/>
      <c r="AA20" s="143"/>
      <c r="AB20" s="143"/>
      <c r="AC20" s="139"/>
      <c r="AD20" s="143"/>
      <c r="AE20" s="143"/>
      <c r="AF20" s="141"/>
      <c r="AG20" s="143"/>
      <c r="AH20" s="14"/>
      <c r="AI20" s="13">
        <v>0</v>
      </c>
      <c r="AJ20" s="12">
        <v>0</v>
      </c>
      <c r="AL20" s="5" t="e">
        <f>#REF!*O20</f>
        <v>#REF!</v>
      </c>
      <c r="AM20" s="4"/>
    </row>
    <row r="21" spans="1:40">
      <c r="A21" s="138"/>
      <c r="B21" s="150"/>
      <c r="C21" s="144"/>
      <c r="D21" s="144"/>
      <c r="E21" s="144"/>
      <c r="F21" s="144"/>
      <c r="G21" s="139"/>
      <c r="H21" s="147"/>
      <c r="I21" s="139"/>
      <c r="J21" s="139"/>
      <c r="K21" s="139"/>
      <c r="L21" s="139"/>
      <c r="M21" s="141"/>
      <c r="N21" s="139"/>
      <c r="O21" s="115"/>
      <c r="P21" s="149"/>
      <c r="Q21" s="139"/>
      <c r="R21" s="139"/>
      <c r="S21" s="143"/>
      <c r="T21" s="141"/>
      <c r="U21" s="139"/>
      <c r="V21" s="143"/>
      <c r="W21" s="139"/>
      <c r="X21" s="143"/>
      <c r="Y21" s="143"/>
      <c r="Z21" s="141"/>
      <c r="AA21" s="143"/>
      <c r="AB21" s="143"/>
      <c r="AC21" s="139"/>
      <c r="AD21" s="143"/>
      <c r="AE21" s="143"/>
      <c r="AF21" s="141"/>
      <c r="AG21" s="143"/>
      <c r="AH21" s="14"/>
      <c r="AI21" s="13">
        <v>0</v>
      </c>
      <c r="AJ21" s="12">
        <v>0</v>
      </c>
      <c r="AL21" s="5" t="e">
        <f>#REF!*O21</f>
        <v>#REF!</v>
      </c>
      <c r="AM21" s="4"/>
    </row>
    <row r="22" spans="1:40">
      <c r="A22" s="138"/>
      <c r="B22" s="150"/>
      <c r="C22" s="144"/>
      <c r="D22" s="144"/>
      <c r="E22" s="144"/>
      <c r="F22" s="144"/>
      <c r="G22" s="139"/>
      <c r="H22" s="147"/>
      <c r="I22" s="139"/>
      <c r="J22" s="139"/>
      <c r="K22" s="139"/>
      <c r="L22" s="139"/>
      <c r="M22" s="141"/>
      <c r="N22" s="139"/>
      <c r="O22" s="115"/>
      <c r="P22" s="149"/>
      <c r="Q22" s="139"/>
      <c r="R22" s="139"/>
      <c r="S22" s="143"/>
      <c r="T22" s="141"/>
      <c r="U22" s="139"/>
      <c r="V22" s="143"/>
      <c r="W22" s="139"/>
      <c r="X22" s="143"/>
      <c r="Y22" s="143"/>
      <c r="Z22" s="141"/>
      <c r="AA22" s="143"/>
      <c r="AB22" s="143"/>
      <c r="AC22" s="139"/>
      <c r="AD22" s="143"/>
      <c r="AE22" s="143"/>
      <c r="AF22" s="141"/>
      <c r="AG22" s="143"/>
      <c r="AH22" s="14"/>
      <c r="AI22" s="13">
        <v>0</v>
      </c>
      <c r="AJ22" s="12">
        <v>0</v>
      </c>
      <c r="AL22" s="5" t="e">
        <f>#REF!*O22</f>
        <v>#REF!</v>
      </c>
      <c r="AM22" s="4"/>
    </row>
    <row r="23" spans="1:40" ht="15.75" thickBot="1">
      <c r="A23" s="134"/>
      <c r="B23" s="151"/>
      <c r="C23" s="152"/>
      <c r="D23" s="152"/>
      <c r="E23" s="152"/>
      <c r="F23" s="152"/>
      <c r="G23" s="152"/>
      <c r="H23" s="152"/>
      <c r="I23" s="152"/>
      <c r="J23" s="152"/>
      <c r="K23" s="152"/>
      <c r="L23" s="153"/>
      <c r="M23" s="153"/>
      <c r="N23" s="153"/>
      <c r="O23" s="115"/>
      <c r="P23" s="115"/>
      <c r="Q23" s="152"/>
      <c r="R23" s="153"/>
      <c r="S23" s="153"/>
      <c r="T23" s="153"/>
      <c r="U23" s="153"/>
      <c r="V23" s="136"/>
      <c r="W23" s="151"/>
      <c r="X23" s="154"/>
      <c r="Y23" s="154"/>
      <c r="Z23" s="154"/>
      <c r="AA23" s="154"/>
      <c r="AB23" s="155"/>
      <c r="AC23" s="151"/>
      <c r="AD23" s="154"/>
      <c r="AE23" s="154"/>
      <c r="AF23" s="154"/>
      <c r="AG23" s="154"/>
      <c r="AH23" s="11"/>
      <c r="AI23" s="6"/>
      <c r="AJ23" s="4"/>
      <c r="AL23" s="5"/>
      <c r="AM23" s="4"/>
    </row>
    <row r="24" spans="1:40" ht="15.75" thickTop="1">
      <c r="A24" s="134"/>
      <c r="B24" s="135"/>
      <c r="C24" s="135"/>
      <c r="D24" s="135"/>
      <c r="E24" s="135"/>
      <c r="F24" s="135"/>
      <c r="G24" s="135"/>
      <c r="H24" s="135"/>
      <c r="I24" s="136"/>
      <c r="J24" s="136"/>
      <c r="K24" s="136"/>
      <c r="L24" s="136"/>
      <c r="M24" s="136"/>
      <c r="N24" s="136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5"/>
      <c r="AI24" s="6"/>
      <c r="AJ24" s="4"/>
      <c r="AL24" s="5"/>
      <c r="AM24" s="4"/>
    </row>
    <row r="25" spans="1:40">
      <c r="A25" s="112"/>
      <c r="B25" s="112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4"/>
      <c r="N25" s="114"/>
      <c r="O25" s="115"/>
      <c r="P25" s="115"/>
      <c r="Q25" s="116"/>
      <c r="R25" s="116"/>
      <c r="S25" s="116"/>
      <c r="T25" s="116"/>
      <c r="U25" s="116"/>
      <c r="V25" s="115"/>
      <c r="W25" s="116"/>
      <c r="X25" s="116"/>
      <c r="Y25" s="116"/>
      <c r="Z25" s="116"/>
      <c r="AA25" s="116"/>
      <c r="AB25" s="117"/>
      <c r="AC25" s="116"/>
      <c r="AD25" s="116"/>
      <c r="AE25" s="116"/>
      <c r="AF25" s="116"/>
      <c r="AG25" s="116"/>
      <c r="AH25" s="20"/>
      <c r="AI25" s="6"/>
      <c r="AJ25" s="4"/>
    </row>
    <row r="26" spans="1:40">
      <c r="A26" s="112"/>
      <c r="B26" s="118"/>
      <c r="C26" s="119"/>
      <c r="D26" s="119"/>
      <c r="E26" s="119"/>
      <c r="F26" s="120"/>
      <c r="G26" s="121"/>
      <c r="H26" s="121"/>
      <c r="I26" s="122"/>
      <c r="J26" s="122"/>
      <c r="K26" s="122"/>
      <c r="L26" s="123"/>
      <c r="M26" s="123"/>
      <c r="N26" s="123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  <c r="AA26" s="124"/>
      <c r="AB26" s="125"/>
      <c r="AC26" s="124"/>
      <c r="AD26" s="124"/>
      <c r="AE26" s="124"/>
      <c r="AF26" s="124"/>
      <c r="AG26" s="124"/>
      <c r="AH26" s="28"/>
      <c r="AI26" s="27" t="s">
        <v>14</v>
      </c>
      <c r="AJ26" s="26" t="s">
        <v>13</v>
      </c>
    </row>
    <row r="27" spans="1:40">
      <c r="A27" s="114"/>
      <c r="B27" s="126"/>
      <c r="C27" s="127"/>
      <c r="D27" s="127"/>
      <c r="E27" s="127"/>
      <c r="F27" s="128"/>
      <c r="G27" s="127"/>
      <c r="H27" s="127"/>
      <c r="I27" s="128"/>
      <c r="J27" s="128"/>
      <c r="K27" s="128"/>
      <c r="L27" s="114"/>
      <c r="M27" s="114"/>
      <c r="N27" s="114"/>
      <c r="O27" s="117"/>
      <c r="P27" s="117"/>
      <c r="Q27" s="117"/>
      <c r="R27" s="128"/>
      <c r="S27" s="128"/>
      <c r="T27" s="128"/>
      <c r="U27" s="128"/>
      <c r="V27" s="128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20"/>
      <c r="AI27" s="24" t="s">
        <v>11</v>
      </c>
      <c r="AJ27" s="23" t="s">
        <v>10</v>
      </c>
      <c r="AN27" s="6"/>
    </row>
    <row r="28" spans="1:40">
      <c r="A28" s="114"/>
      <c r="B28" s="129"/>
      <c r="C28" s="130"/>
      <c r="D28" s="130"/>
      <c r="E28" s="130"/>
      <c r="F28" s="131"/>
      <c r="G28" s="130"/>
      <c r="H28" s="130"/>
      <c r="I28" s="131"/>
      <c r="J28" s="131"/>
      <c r="K28" s="131"/>
      <c r="L28" s="132"/>
      <c r="M28" s="132"/>
      <c r="N28" s="132"/>
      <c r="O28" s="133"/>
      <c r="P28" s="133"/>
      <c r="Q28" s="133"/>
      <c r="R28" s="131"/>
      <c r="S28" s="131"/>
      <c r="T28" s="131"/>
      <c r="U28" s="131"/>
      <c r="V28" s="131"/>
      <c r="W28" s="133"/>
      <c r="X28" s="133"/>
      <c r="Y28" s="133"/>
      <c r="Z28" s="133"/>
      <c r="AA28" s="133"/>
      <c r="AB28" s="117"/>
      <c r="AC28" s="133"/>
      <c r="AD28" s="133"/>
      <c r="AE28" s="133"/>
      <c r="AF28" s="133"/>
      <c r="AG28" s="133"/>
      <c r="AH28" s="20"/>
      <c r="AI28" s="19" t="s">
        <v>7</v>
      </c>
      <c r="AJ28" s="18" t="s">
        <v>6</v>
      </c>
    </row>
    <row r="29" spans="1:40">
      <c r="A29" s="134"/>
      <c r="B29" s="135"/>
      <c r="C29" s="135"/>
      <c r="D29" s="135"/>
      <c r="E29" s="135"/>
      <c r="F29" s="135"/>
      <c r="G29" s="135"/>
      <c r="H29" s="135"/>
      <c r="I29" s="136"/>
      <c r="J29" s="136"/>
      <c r="K29" s="136"/>
      <c r="L29" s="136"/>
      <c r="M29" s="136"/>
      <c r="N29" s="136"/>
      <c r="O29" s="115"/>
      <c r="P29" s="115"/>
      <c r="Q29" s="115"/>
      <c r="R29" s="115"/>
      <c r="S29" s="115"/>
      <c r="T29" s="115"/>
      <c r="U29" s="115"/>
      <c r="V29" s="115"/>
      <c r="W29" s="115"/>
      <c r="X29" s="137"/>
      <c r="Y29" s="137"/>
      <c r="Z29" s="137"/>
      <c r="AA29" s="137"/>
      <c r="AB29" s="137"/>
      <c r="AC29" s="115"/>
      <c r="AD29" s="137"/>
      <c r="AE29" s="137"/>
      <c r="AF29" s="137"/>
      <c r="AG29" s="137"/>
      <c r="AH29" s="16"/>
      <c r="AI29" s="6"/>
      <c r="AJ29" s="4"/>
    </row>
    <row r="30" spans="1:40">
      <c r="A30" s="138"/>
      <c r="B30" s="156"/>
      <c r="C30" s="157"/>
      <c r="D30" s="157"/>
      <c r="E30" s="112"/>
      <c r="F30" s="112"/>
      <c r="G30" s="139"/>
      <c r="H30" s="139"/>
      <c r="I30" s="139"/>
      <c r="J30" s="140"/>
      <c r="K30" s="140"/>
      <c r="L30" s="139"/>
      <c r="M30" s="141"/>
      <c r="N30" s="142"/>
      <c r="O30" s="115"/>
      <c r="P30" s="115"/>
      <c r="Q30" s="139"/>
      <c r="R30" s="143"/>
      <c r="S30" s="143"/>
      <c r="T30" s="141"/>
      <c r="U30" s="143"/>
      <c r="V30" s="143"/>
      <c r="W30" s="139"/>
      <c r="X30" s="143"/>
      <c r="Y30" s="143"/>
      <c r="Z30" s="141"/>
      <c r="AA30" s="143"/>
      <c r="AB30" s="143"/>
      <c r="AC30" s="144"/>
      <c r="AD30" s="143"/>
      <c r="AE30" s="143"/>
      <c r="AF30" s="141"/>
      <c r="AG30" s="143"/>
      <c r="AH30" s="14"/>
      <c r="AI30" s="6"/>
      <c r="AJ30" s="4"/>
    </row>
    <row r="31" spans="1:40">
      <c r="A31" s="145"/>
      <c r="B31" s="146"/>
      <c r="C31" s="144"/>
      <c r="D31" s="144"/>
      <c r="E31" s="144"/>
      <c r="F31" s="144"/>
      <c r="G31" s="139"/>
      <c r="H31" s="147"/>
      <c r="I31" s="139"/>
      <c r="J31" s="139"/>
      <c r="K31" s="139"/>
      <c r="L31" s="139"/>
      <c r="M31" s="141"/>
      <c r="N31" s="139"/>
      <c r="O31" s="115"/>
      <c r="P31" s="149"/>
      <c r="Q31" s="139"/>
      <c r="R31" s="139"/>
      <c r="S31" s="143"/>
      <c r="T31" s="141"/>
      <c r="U31" s="139"/>
      <c r="V31" s="143"/>
      <c r="W31" s="139"/>
      <c r="X31" s="143"/>
      <c r="Y31" s="143"/>
      <c r="Z31" s="141"/>
      <c r="AA31" s="143"/>
      <c r="AB31" s="143"/>
      <c r="AC31" s="139"/>
      <c r="AD31" s="143"/>
      <c r="AE31" s="143"/>
      <c r="AF31" s="141"/>
      <c r="AG31" s="143"/>
      <c r="AH31" s="14"/>
      <c r="AI31" s="13">
        <f t="shared" ref="AI31:AI42" si="0">SUM(AC31+W31+Q31-G31)</f>
        <v>0</v>
      </c>
      <c r="AJ31" s="12">
        <f t="shared" ref="AJ31:AJ43" si="1">SUM(S31+Y31+AE31-L31)</f>
        <v>0</v>
      </c>
    </row>
    <row r="32" spans="1:40">
      <c r="A32" s="138"/>
      <c r="B32" s="146"/>
      <c r="C32" s="144"/>
      <c r="D32" s="144"/>
      <c r="E32" s="144"/>
      <c r="F32" s="144"/>
      <c r="G32" s="139"/>
      <c r="H32" s="147"/>
      <c r="I32" s="139"/>
      <c r="J32" s="139"/>
      <c r="K32" s="139"/>
      <c r="L32" s="139"/>
      <c r="M32" s="141"/>
      <c r="N32" s="139"/>
      <c r="O32" s="115"/>
      <c r="P32" s="149"/>
      <c r="Q32" s="139"/>
      <c r="R32" s="139"/>
      <c r="S32" s="143"/>
      <c r="T32" s="141"/>
      <c r="U32" s="139"/>
      <c r="V32" s="143"/>
      <c r="W32" s="139"/>
      <c r="X32" s="143"/>
      <c r="Y32" s="143"/>
      <c r="Z32" s="141"/>
      <c r="AA32" s="143"/>
      <c r="AB32" s="143"/>
      <c r="AC32" s="139"/>
      <c r="AD32" s="143"/>
      <c r="AE32" s="143"/>
      <c r="AF32" s="141"/>
      <c r="AG32" s="143"/>
      <c r="AH32" s="14"/>
      <c r="AI32" s="13">
        <f t="shared" si="0"/>
        <v>0</v>
      </c>
      <c r="AJ32" s="12">
        <f t="shared" si="1"/>
        <v>0</v>
      </c>
    </row>
    <row r="33" spans="1:40">
      <c r="A33" s="138"/>
      <c r="B33" s="150"/>
      <c r="C33" s="144"/>
      <c r="D33" s="144"/>
      <c r="E33" s="144"/>
      <c r="F33" s="144"/>
      <c r="G33" s="139"/>
      <c r="H33" s="147"/>
      <c r="I33" s="139"/>
      <c r="J33" s="139"/>
      <c r="K33" s="139"/>
      <c r="L33" s="139"/>
      <c r="M33" s="141"/>
      <c r="N33" s="139"/>
      <c r="O33" s="115"/>
      <c r="P33" s="149"/>
      <c r="Q33" s="139"/>
      <c r="R33" s="139"/>
      <c r="S33" s="143"/>
      <c r="T33" s="141"/>
      <c r="U33" s="139"/>
      <c r="V33" s="143"/>
      <c r="W33" s="139"/>
      <c r="X33" s="143"/>
      <c r="Y33" s="143"/>
      <c r="Z33" s="141"/>
      <c r="AA33" s="143"/>
      <c r="AB33" s="143"/>
      <c r="AC33" s="139"/>
      <c r="AD33" s="143"/>
      <c r="AE33" s="143"/>
      <c r="AF33" s="141"/>
      <c r="AG33" s="143"/>
      <c r="AH33" s="14"/>
      <c r="AI33" s="13">
        <f t="shared" si="0"/>
        <v>0</v>
      </c>
      <c r="AJ33" s="12">
        <f t="shared" si="1"/>
        <v>0</v>
      </c>
    </row>
    <row r="34" spans="1:40">
      <c r="A34" s="138"/>
      <c r="B34" s="150"/>
      <c r="C34" s="144"/>
      <c r="D34" s="144"/>
      <c r="E34" s="144"/>
      <c r="F34" s="144"/>
      <c r="G34" s="139"/>
      <c r="H34" s="147"/>
      <c r="I34" s="139"/>
      <c r="J34" s="139"/>
      <c r="K34" s="139"/>
      <c r="L34" s="139"/>
      <c r="M34" s="141"/>
      <c r="N34" s="139"/>
      <c r="O34" s="115"/>
      <c r="P34" s="149"/>
      <c r="Q34" s="139"/>
      <c r="R34" s="139"/>
      <c r="S34" s="143"/>
      <c r="T34" s="141"/>
      <c r="U34" s="139"/>
      <c r="V34" s="143"/>
      <c r="W34" s="139"/>
      <c r="X34" s="143"/>
      <c r="Y34" s="143"/>
      <c r="Z34" s="141"/>
      <c r="AA34" s="143"/>
      <c r="AB34" s="143"/>
      <c r="AC34" s="139"/>
      <c r="AD34" s="143"/>
      <c r="AE34" s="143"/>
      <c r="AF34" s="141"/>
      <c r="AG34" s="143"/>
      <c r="AH34" s="14"/>
      <c r="AI34" s="13">
        <f t="shared" si="0"/>
        <v>0</v>
      </c>
      <c r="AJ34" s="12">
        <f t="shared" si="1"/>
        <v>0</v>
      </c>
    </row>
    <row r="35" spans="1:40">
      <c r="A35" s="138"/>
      <c r="B35" s="150"/>
      <c r="C35" s="144"/>
      <c r="D35" s="144"/>
      <c r="E35" s="144"/>
      <c r="F35" s="144"/>
      <c r="G35" s="139"/>
      <c r="H35" s="147"/>
      <c r="I35" s="139"/>
      <c r="J35" s="139"/>
      <c r="K35" s="139"/>
      <c r="L35" s="139"/>
      <c r="M35" s="141"/>
      <c r="N35" s="139"/>
      <c r="O35" s="115"/>
      <c r="P35" s="149"/>
      <c r="Q35" s="139"/>
      <c r="R35" s="139"/>
      <c r="S35" s="143"/>
      <c r="T35" s="141"/>
      <c r="U35" s="139"/>
      <c r="V35" s="143"/>
      <c r="W35" s="139"/>
      <c r="X35" s="143"/>
      <c r="Y35" s="143"/>
      <c r="Z35" s="141"/>
      <c r="AA35" s="143"/>
      <c r="AB35" s="143"/>
      <c r="AC35" s="139"/>
      <c r="AD35" s="143"/>
      <c r="AE35" s="143"/>
      <c r="AF35" s="141"/>
      <c r="AG35" s="143"/>
      <c r="AH35" s="14"/>
      <c r="AI35" s="13">
        <f t="shared" si="0"/>
        <v>0</v>
      </c>
      <c r="AJ35" s="12">
        <f t="shared" si="1"/>
        <v>0</v>
      </c>
    </row>
    <row r="36" spans="1:40">
      <c r="A36" s="138"/>
      <c r="B36" s="150"/>
      <c r="C36" s="144"/>
      <c r="D36" s="144"/>
      <c r="E36" s="144"/>
      <c r="F36" s="144"/>
      <c r="G36" s="139"/>
      <c r="H36" s="147"/>
      <c r="I36" s="139"/>
      <c r="J36" s="139"/>
      <c r="K36" s="139"/>
      <c r="L36" s="139"/>
      <c r="M36" s="141"/>
      <c r="N36" s="139"/>
      <c r="O36" s="115"/>
      <c r="P36" s="149"/>
      <c r="Q36" s="139"/>
      <c r="R36" s="139"/>
      <c r="S36" s="143"/>
      <c r="T36" s="141"/>
      <c r="U36" s="139"/>
      <c r="V36" s="143"/>
      <c r="W36" s="139"/>
      <c r="X36" s="143"/>
      <c r="Y36" s="143"/>
      <c r="Z36" s="141"/>
      <c r="AA36" s="143"/>
      <c r="AB36" s="143"/>
      <c r="AC36" s="139"/>
      <c r="AD36" s="143"/>
      <c r="AE36" s="143"/>
      <c r="AF36" s="141"/>
      <c r="AG36" s="143"/>
      <c r="AH36" s="14"/>
      <c r="AI36" s="13">
        <f t="shared" si="0"/>
        <v>0</v>
      </c>
      <c r="AJ36" s="12">
        <f t="shared" si="1"/>
        <v>0</v>
      </c>
    </row>
    <row r="37" spans="1:40">
      <c r="A37" s="138"/>
      <c r="B37" s="150"/>
      <c r="C37" s="144"/>
      <c r="D37" s="144"/>
      <c r="E37" s="144"/>
      <c r="F37" s="144"/>
      <c r="G37" s="139"/>
      <c r="H37" s="147"/>
      <c r="I37" s="139"/>
      <c r="J37" s="139"/>
      <c r="K37" s="139"/>
      <c r="L37" s="139"/>
      <c r="M37" s="141"/>
      <c r="N37" s="139"/>
      <c r="O37" s="115"/>
      <c r="P37" s="149"/>
      <c r="Q37" s="139"/>
      <c r="R37" s="139"/>
      <c r="S37" s="143"/>
      <c r="T37" s="141"/>
      <c r="U37" s="139"/>
      <c r="V37" s="143"/>
      <c r="W37" s="139"/>
      <c r="X37" s="143"/>
      <c r="Y37" s="143"/>
      <c r="Z37" s="141"/>
      <c r="AA37" s="143"/>
      <c r="AB37" s="143"/>
      <c r="AC37" s="139"/>
      <c r="AD37" s="143"/>
      <c r="AE37" s="143"/>
      <c r="AF37" s="141"/>
      <c r="AG37" s="143"/>
      <c r="AH37" s="14"/>
      <c r="AI37" s="13">
        <f t="shared" si="0"/>
        <v>0</v>
      </c>
      <c r="AJ37" s="12">
        <f t="shared" si="1"/>
        <v>0</v>
      </c>
    </row>
    <row r="38" spans="1:40">
      <c r="A38" s="138"/>
      <c r="B38" s="150"/>
      <c r="C38" s="144"/>
      <c r="D38" s="144"/>
      <c r="E38" s="144"/>
      <c r="F38" s="144"/>
      <c r="G38" s="139"/>
      <c r="H38" s="147"/>
      <c r="I38" s="139"/>
      <c r="J38" s="139"/>
      <c r="K38" s="139"/>
      <c r="L38" s="139"/>
      <c r="M38" s="141"/>
      <c r="N38" s="139"/>
      <c r="O38" s="115"/>
      <c r="P38" s="149"/>
      <c r="Q38" s="139"/>
      <c r="R38" s="139"/>
      <c r="S38" s="143"/>
      <c r="T38" s="141"/>
      <c r="U38" s="139"/>
      <c r="V38" s="143"/>
      <c r="W38" s="139"/>
      <c r="X38" s="143"/>
      <c r="Y38" s="143"/>
      <c r="Z38" s="141"/>
      <c r="AA38" s="143"/>
      <c r="AB38" s="143"/>
      <c r="AC38" s="139"/>
      <c r="AD38" s="143"/>
      <c r="AE38" s="143"/>
      <c r="AF38" s="141"/>
      <c r="AG38" s="143"/>
      <c r="AH38" s="14"/>
      <c r="AI38" s="13">
        <f t="shared" si="0"/>
        <v>0</v>
      </c>
      <c r="AJ38" s="12">
        <f t="shared" si="1"/>
        <v>0</v>
      </c>
    </row>
    <row r="39" spans="1:40">
      <c r="A39" s="138"/>
      <c r="B39" s="150"/>
      <c r="C39" s="144"/>
      <c r="D39" s="144"/>
      <c r="E39" s="144"/>
      <c r="F39" s="144"/>
      <c r="G39" s="139"/>
      <c r="H39" s="147"/>
      <c r="I39" s="139"/>
      <c r="J39" s="139"/>
      <c r="K39" s="139"/>
      <c r="L39" s="139"/>
      <c r="M39" s="141"/>
      <c r="N39" s="139"/>
      <c r="O39" s="115"/>
      <c r="P39" s="149"/>
      <c r="Q39" s="139"/>
      <c r="R39" s="139"/>
      <c r="S39" s="143"/>
      <c r="T39" s="141"/>
      <c r="U39" s="139"/>
      <c r="V39" s="143"/>
      <c r="W39" s="139"/>
      <c r="X39" s="143"/>
      <c r="Y39" s="143"/>
      <c r="Z39" s="141"/>
      <c r="AA39" s="143"/>
      <c r="AB39" s="143"/>
      <c r="AC39" s="139"/>
      <c r="AD39" s="143"/>
      <c r="AE39" s="143"/>
      <c r="AF39" s="141"/>
      <c r="AG39" s="143"/>
      <c r="AH39" s="14"/>
      <c r="AI39" s="13">
        <f t="shared" si="0"/>
        <v>0</v>
      </c>
      <c r="AJ39" s="12">
        <f t="shared" si="1"/>
        <v>0</v>
      </c>
    </row>
    <row r="40" spans="1:40">
      <c r="A40" s="138"/>
      <c r="B40" s="150"/>
      <c r="C40" s="144"/>
      <c r="D40" s="144"/>
      <c r="E40" s="144"/>
      <c r="F40" s="144"/>
      <c r="G40" s="139"/>
      <c r="H40" s="147"/>
      <c r="I40" s="139"/>
      <c r="J40" s="139"/>
      <c r="K40" s="139"/>
      <c r="L40" s="139"/>
      <c r="M40" s="141"/>
      <c r="N40" s="139"/>
      <c r="O40" s="115"/>
      <c r="P40" s="149"/>
      <c r="Q40" s="139"/>
      <c r="R40" s="139"/>
      <c r="S40" s="143"/>
      <c r="T40" s="141"/>
      <c r="U40" s="139"/>
      <c r="V40" s="143"/>
      <c r="W40" s="139"/>
      <c r="X40" s="143"/>
      <c r="Y40" s="143"/>
      <c r="Z40" s="141"/>
      <c r="AA40" s="143"/>
      <c r="AB40" s="143"/>
      <c r="AC40" s="139"/>
      <c r="AD40" s="143"/>
      <c r="AE40" s="143"/>
      <c r="AF40" s="141"/>
      <c r="AG40" s="143"/>
      <c r="AH40" s="14"/>
      <c r="AI40" s="13">
        <f t="shared" si="0"/>
        <v>0</v>
      </c>
      <c r="AJ40" s="12">
        <f t="shared" si="1"/>
        <v>0</v>
      </c>
    </row>
    <row r="41" spans="1:40">
      <c r="A41" s="138"/>
      <c r="B41" s="150"/>
      <c r="C41" s="144"/>
      <c r="D41" s="144"/>
      <c r="E41" s="144"/>
      <c r="F41" s="144"/>
      <c r="G41" s="139"/>
      <c r="H41" s="147"/>
      <c r="I41" s="139"/>
      <c r="J41" s="139"/>
      <c r="K41" s="139"/>
      <c r="L41" s="139"/>
      <c r="M41" s="141"/>
      <c r="N41" s="139"/>
      <c r="O41" s="115"/>
      <c r="P41" s="149"/>
      <c r="Q41" s="139"/>
      <c r="R41" s="139"/>
      <c r="S41" s="143"/>
      <c r="T41" s="141"/>
      <c r="U41" s="139"/>
      <c r="V41" s="143"/>
      <c r="W41" s="139"/>
      <c r="X41" s="143"/>
      <c r="Y41" s="143"/>
      <c r="Z41" s="141"/>
      <c r="AA41" s="143"/>
      <c r="AB41" s="143"/>
      <c r="AC41" s="139"/>
      <c r="AD41" s="143"/>
      <c r="AE41" s="143"/>
      <c r="AF41" s="141"/>
      <c r="AG41" s="143"/>
      <c r="AH41" s="14"/>
      <c r="AI41" s="13">
        <f t="shared" si="0"/>
        <v>0</v>
      </c>
      <c r="AJ41" s="12">
        <f t="shared" si="1"/>
        <v>0</v>
      </c>
    </row>
    <row r="42" spans="1:40">
      <c r="A42" s="138"/>
      <c r="B42" s="150"/>
      <c r="C42" s="144"/>
      <c r="D42" s="144"/>
      <c r="E42" s="144"/>
      <c r="F42" s="144"/>
      <c r="G42" s="139"/>
      <c r="H42" s="147"/>
      <c r="I42" s="139"/>
      <c r="J42" s="139"/>
      <c r="K42" s="139"/>
      <c r="L42" s="139"/>
      <c r="M42" s="141"/>
      <c r="N42" s="139"/>
      <c r="O42" s="115"/>
      <c r="P42" s="149"/>
      <c r="Q42" s="139"/>
      <c r="R42" s="139"/>
      <c r="S42" s="143"/>
      <c r="T42" s="141"/>
      <c r="U42" s="139"/>
      <c r="V42" s="143"/>
      <c r="W42" s="139"/>
      <c r="X42" s="143"/>
      <c r="Y42" s="143"/>
      <c r="Z42" s="141"/>
      <c r="AA42" s="143"/>
      <c r="AB42" s="143"/>
      <c r="AC42" s="139"/>
      <c r="AD42" s="143"/>
      <c r="AE42" s="143"/>
      <c r="AF42" s="141"/>
      <c r="AG42" s="143"/>
      <c r="AH42" s="14"/>
      <c r="AI42" s="13">
        <f t="shared" si="0"/>
        <v>0</v>
      </c>
      <c r="AJ42" s="12">
        <f t="shared" si="1"/>
        <v>0</v>
      </c>
    </row>
    <row r="43" spans="1:40" ht="15.75" thickBot="1">
      <c r="A43" s="134"/>
      <c r="B43" s="151"/>
      <c r="C43" s="152"/>
      <c r="D43" s="152"/>
      <c r="E43" s="152"/>
      <c r="F43" s="152"/>
      <c r="G43" s="152"/>
      <c r="H43" s="152"/>
      <c r="I43" s="152"/>
      <c r="J43" s="152"/>
      <c r="K43" s="152"/>
      <c r="L43" s="153"/>
      <c r="M43" s="153"/>
      <c r="N43" s="153"/>
      <c r="O43" s="115"/>
      <c r="P43" s="115"/>
      <c r="Q43" s="152"/>
      <c r="R43" s="153"/>
      <c r="S43" s="153"/>
      <c r="T43" s="153"/>
      <c r="U43" s="153"/>
      <c r="V43" s="136"/>
      <c r="W43" s="151"/>
      <c r="X43" s="154"/>
      <c r="Y43" s="154"/>
      <c r="Z43" s="154"/>
      <c r="AA43" s="154"/>
      <c r="AB43" s="155"/>
      <c r="AC43" s="151"/>
      <c r="AD43" s="154"/>
      <c r="AE43" s="154"/>
      <c r="AF43" s="154"/>
      <c r="AG43" s="154"/>
      <c r="AH43" s="11"/>
      <c r="AI43" s="6"/>
      <c r="AJ43" s="4">
        <f t="shared" si="1"/>
        <v>0</v>
      </c>
    </row>
    <row r="44" spans="1:40" ht="15.75" thickTop="1">
      <c r="A44" s="112"/>
      <c r="B44" s="158"/>
      <c r="C44" s="158"/>
      <c r="D44" s="158"/>
      <c r="E44" s="158"/>
      <c r="F44" s="158"/>
      <c r="G44" s="159"/>
      <c r="H44" s="159"/>
      <c r="I44" s="142"/>
      <c r="J44" s="142"/>
      <c r="K44" s="142"/>
      <c r="L44" s="142"/>
      <c r="M44" s="142"/>
      <c r="N44" s="142"/>
      <c r="O44" s="160"/>
      <c r="P44" s="160"/>
      <c r="Q44" s="160"/>
      <c r="R44" s="160"/>
      <c r="S44" s="160"/>
      <c r="T44" s="160"/>
      <c r="U44" s="160"/>
      <c r="V44" s="160"/>
      <c r="W44" s="160"/>
      <c r="X44" s="160"/>
      <c r="Y44" s="160"/>
      <c r="Z44" s="160"/>
      <c r="AA44" s="160"/>
      <c r="AB44" s="160"/>
      <c r="AC44" s="160"/>
      <c r="AD44" s="160"/>
      <c r="AE44" s="160"/>
      <c r="AF44" s="160"/>
      <c r="AG44" s="160"/>
    </row>
    <row r="45" spans="1:40">
      <c r="A45" s="112"/>
      <c r="B45" s="112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4"/>
      <c r="N45" s="114"/>
      <c r="O45" s="115"/>
      <c r="P45" s="115"/>
      <c r="Q45" s="116"/>
      <c r="R45" s="116"/>
      <c r="S45" s="116"/>
      <c r="T45" s="116"/>
      <c r="U45" s="116"/>
      <c r="V45" s="115"/>
      <c r="W45" s="116"/>
      <c r="X45" s="116"/>
      <c r="Y45" s="116"/>
      <c r="Z45" s="116"/>
      <c r="AA45" s="116"/>
      <c r="AB45" s="117"/>
      <c r="AC45" s="116"/>
      <c r="AD45" s="116"/>
      <c r="AE45" s="116"/>
      <c r="AF45" s="116"/>
      <c r="AG45" s="116"/>
      <c r="AH45" s="20"/>
      <c r="AI45" s="6"/>
      <c r="AJ45" s="4"/>
    </row>
    <row r="46" spans="1:40">
      <c r="A46" s="112"/>
      <c r="B46" s="118"/>
      <c r="C46" s="119"/>
      <c r="D46" s="119"/>
      <c r="E46" s="119"/>
      <c r="F46" s="120"/>
      <c r="G46" s="121"/>
      <c r="H46" s="121"/>
      <c r="I46" s="122"/>
      <c r="J46" s="122"/>
      <c r="K46" s="122"/>
      <c r="L46" s="123"/>
      <c r="M46" s="123"/>
      <c r="N46" s="123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5"/>
      <c r="AC46" s="124"/>
      <c r="AD46" s="124"/>
      <c r="AE46" s="124"/>
      <c r="AF46" s="124"/>
      <c r="AG46" s="124"/>
      <c r="AH46" s="28"/>
      <c r="AI46" s="27" t="s">
        <v>14</v>
      </c>
      <c r="AJ46" s="26" t="s">
        <v>13</v>
      </c>
    </row>
    <row r="47" spans="1:40">
      <c r="A47" s="114"/>
      <c r="B47" s="126"/>
      <c r="C47" s="127"/>
      <c r="D47" s="127"/>
      <c r="E47" s="127"/>
      <c r="F47" s="128"/>
      <c r="G47" s="127"/>
      <c r="H47" s="127"/>
      <c r="I47" s="128"/>
      <c r="J47" s="128"/>
      <c r="K47" s="128"/>
      <c r="L47" s="114"/>
      <c r="M47" s="114"/>
      <c r="N47" s="114"/>
      <c r="O47" s="117"/>
      <c r="P47" s="117"/>
      <c r="Q47" s="117"/>
      <c r="R47" s="128"/>
      <c r="S47" s="128"/>
      <c r="T47" s="128"/>
      <c r="U47" s="128"/>
      <c r="V47" s="128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20"/>
      <c r="AI47" s="24" t="s">
        <v>11</v>
      </c>
      <c r="AJ47" s="23" t="s">
        <v>10</v>
      </c>
      <c r="AN47" s="6"/>
    </row>
    <row r="48" spans="1:40">
      <c r="A48" s="114"/>
      <c r="B48" s="129"/>
      <c r="C48" s="130"/>
      <c r="D48" s="130"/>
      <c r="E48" s="130"/>
      <c r="F48" s="131"/>
      <c r="G48" s="130"/>
      <c r="H48" s="130"/>
      <c r="I48" s="131"/>
      <c r="J48" s="131"/>
      <c r="K48" s="131"/>
      <c r="L48" s="132"/>
      <c r="M48" s="132"/>
      <c r="N48" s="132"/>
      <c r="O48" s="133"/>
      <c r="P48" s="133"/>
      <c r="Q48" s="133"/>
      <c r="R48" s="131"/>
      <c r="S48" s="131"/>
      <c r="T48" s="131"/>
      <c r="U48" s="131"/>
      <c r="V48" s="131"/>
      <c r="W48" s="133"/>
      <c r="X48" s="133"/>
      <c r="Y48" s="133"/>
      <c r="Z48" s="133"/>
      <c r="AA48" s="133"/>
      <c r="AB48" s="117"/>
      <c r="AC48" s="133"/>
      <c r="AD48" s="133"/>
      <c r="AE48" s="133"/>
      <c r="AF48" s="133"/>
      <c r="AG48" s="133"/>
      <c r="AH48" s="20"/>
      <c r="AI48" s="19" t="s">
        <v>7</v>
      </c>
      <c r="AJ48" s="18" t="s">
        <v>6</v>
      </c>
    </row>
    <row r="49" spans="1:36">
      <c r="A49" s="134"/>
      <c r="B49" s="135"/>
      <c r="C49" s="135"/>
      <c r="D49" s="135"/>
      <c r="E49" s="135"/>
      <c r="F49" s="135"/>
      <c r="G49" s="135"/>
      <c r="H49" s="135"/>
      <c r="I49" s="136"/>
      <c r="J49" s="136"/>
      <c r="K49" s="136"/>
      <c r="L49" s="136"/>
      <c r="M49" s="136"/>
      <c r="N49" s="136"/>
      <c r="O49" s="115"/>
      <c r="P49" s="115"/>
      <c r="Q49" s="115"/>
      <c r="R49" s="115"/>
      <c r="S49" s="115"/>
      <c r="T49" s="115"/>
      <c r="U49" s="115"/>
      <c r="V49" s="115"/>
      <c r="W49" s="115"/>
      <c r="X49" s="137"/>
      <c r="Y49" s="137"/>
      <c r="Z49" s="137"/>
      <c r="AA49" s="137"/>
      <c r="AB49" s="137"/>
      <c r="AC49" s="115"/>
      <c r="AD49" s="137"/>
      <c r="AE49" s="137"/>
      <c r="AF49" s="137"/>
      <c r="AG49" s="137"/>
      <c r="AH49" s="16"/>
      <c r="AI49" s="6"/>
      <c r="AJ49" s="4"/>
    </row>
    <row r="50" spans="1:36">
      <c r="A50" s="138"/>
      <c r="B50" s="156"/>
      <c r="C50" s="112"/>
      <c r="D50" s="157"/>
      <c r="E50" s="112"/>
      <c r="F50" s="112"/>
      <c r="G50" s="139"/>
      <c r="H50" s="139"/>
      <c r="I50" s="139"/>
      <c r="J50" s="140"/>
      <c r="K50" s="140"/>
      <c r="L50" s="139"/>
      <c r="M50" s="141"/>
      <c r="N50" s="142"/>
      <c r="O50" s="115"/>
      <c r="P50" s="115"/>
      <c r="Q50" s="139"/>
      <c r="R50" s="143"/>
      <c r="S50" s="143"/>
      <c r="T50" s="141"/>
      <c r="U50" s="143"/>
      <c r="V50" s="143"/>
      <c r="W50" s="139"/>
      <c r="X50" s="143"/>
      <c r="Y50" s="143"/>
      <c r="Z50" s="141"/>
      <c r="AA50" s="143"/>
      <c r="AB50" s="143"/>
      <c r="AC50" s="144"/>
      <c r="AD50" s="143"/>
      <c r="AE50" s="143"/>
      <c r="AF50" s="141"/>
      <c r="AG50" s="143"/>
      <c r="AH50" s="14"/>
      <c r="AI50" s="13">
        <f t="shared" ref="AI50:AI62" si="2">SUM(AC50+W50+Q50-G50)</f>
        <v>0</v>
      </c>
      <c r="AJ50" s="12">
        <f t="shared" ref="AJ50:AJ63" si="3">SUM(S50+Y50+AE50-L50)</f>
        <v>0</v>
      </c>
    </row>
    <row r="51" spans="1:36">
      <c r="A51" s="145"/>
      <c r="B51" s="146"/>
      <c r="C51" s="144"/>
      <c r="D51" s="144"/>
      <c r="E51" s="144"/>
      <c r="F51" s="144"/>
      <c r="G51" s="139"/>
      <c r="H51" s="147"/>
      <c r="I51" s="139"/>
      <c r="J51" s="139"/>
      <c r="K51" s="139"/>
      <c r="L51" s="139"/>
      <c r="M51" s="141"/>
      <c r="N51" s="139"/>
      <c r="O51" s="115"/>
      <c r="P51" s="149"/>
      <c r="Q51" s="139"/>
      <c r="R51" s="139"/>
      <c r="S51" s="143"/>
      <c r="T51" s="141"/>
      <c r="U51" s="139"/>
      <c r="V51" s="143"/>
      <c r="W51" s="139"/>
      <c r="X51" s="143"/>
      <c r="Y51" s="143"/>
      <c r="Z51" s="141"/>
      <c r="AA51" s="143"/>
      <c r="AB51" s="143"/>
      <c r="AC51" s="139"/>
      <c r="AD51" s="143"/>
      <c r="AE51" s="143"/>
      <c r="AF51" s="141"/>
      <c r="AG51" s="143"/>
      <c r="AH51" s="14"/>
      <c r="AI51" s="13">
        <f t="shared" si="2"/>
        <v>0</v>
      </c>
      <c r="AJ51" s="12">
        <f t="shared" si="3"/>
        <v>0</v>
      </c>
    </row>
    <row r="52" spans="1:36">
      <c r="A52" s="138"/>
      <c r="B52" s="146"/>
      <c r="C52" s="144"/>
      <c r="D52" s="144"/>
      <c r="E52" s="144"/>
      <c r="F52" s="144"/>
      <c r="G52" s="139"/>
      <c r="H52" s="147"/>
      <c r="I52" s="139"/>
      <c r="J52" s="139"/>
      <c r="K52" s="139"/>
      <c r="L52" s="139"/>
      <c r="M52" s="141"/>
      <c r="N52" s="139"/>
      <c r="O52" s="115"/>
      <c r="P52" s="149"/>
      <c r="Q52" s="139"/>
      <c r="R52" s="139"/>
      <c r="S52" s="143"/>
      <c r="T52" s="141"/>
      <c r="U52" s="139"/>
      <c r="V52" s="143"/>
      <c r="W52" s="139"/>
      <c r="X52" s="143"/>
      <c r="Y52" s="143"/>
      <c r="Z52" s="141"/>
      <c r="AA52" s="143"/>
      <c r="AB52" s="143"/>
      <c r="AC52" s="139"/>
      <c r="AD52" s="143"/>
      <c r="AE52" s="143"/>
      <c r="AF52" s="141"/>
      <c r="AG52" s="143"/>
      <c r="AH52" s="14"/>
      <c r="AI52" s="13">
        <f t="shared" si="2"/>
        <v>0</v>
      </c>
      <c r="AJ52" s="12">
        <f t="shared" si="3"/>
        <v>0</v>
      </c>
    </row>
    <row r="53" spans="1:36">
      <c r="A53" s="138"/>
      <c r="B53" s="150"/>
      <c r="C53" s="144"/>
      <c r="D53" s="144"/>
      <c r="E53" s="144"/>
      <c r="F53" s="144"/>
      <c r="G53" s="139"/>
      <c r="H53" s="147"/>
      <c r="I53" s="139"/>
      <c r="J53" s="139"/>
      <c r="K53" s="139"/>
      <c r="L53" s="139"/>
      <c r="M53" s="141"/>
      <c r="N53" s="139"/>
      <c r="O53" s="115"/>
      <c r="P53" s="149"/>
      <c r="Q53" s="139"/>
      <c r="R53" s="139"/>
      <c r="S53" s="143"/>
      <c r="T53" s="141"/>
      <c r="U53" s="139"/>
      <c r="V53" s="143"/>
      <c r="W53" s="139"/>
      <c r="X53" s="143"/>
      <c r="Y53" s="143"/>
      <c r="Z53" s="141"/>
      <c r="AA53" s="143"/>
      <c r="AB53" s="143"/>
      <c r="AC53" s="139"/>
      <c r="AD53" s="143"/>
      <c r="AE53" s="143"/>
      <c r="AF53" s="141"/>
      <c r="AG53" s="143"/>
      <c r="AH53" s="14"/>
      <c r="AI53" s="13">
        <f t="shared" si="2"/>
        <v>0</v>
      </c>
      <c r="AJ53" s="12">
        <f t="shared" si="3"/>
        <v>0</v>
      </c>
    </row>
    <row r="54" spans="1:36">
      <c r="A54" s="138"/>
      <c r="B54" s="150"/>
      <c r="C54" s="144"/>
      <c r="D54" s="144"/>
      <c r="E54" s="144"/>
      <c r="F54" s="144"/>
      <c r="G54" s="139"/>
      <c r="H54" s="147"/>
      <c r="I54" s="139"/>
      <c r="J54" s="139"/>
      <c r="K54" s="139"/>
      <c r="L54" s="139"/>
      <c r="M54" s="141"/>
      <c r="N54" s="139"/>
      <c r="O54" s="115"/>
      <c r="P54" s="149"/>
      <c r="Q54" s="139"/>
      <c r="R54" s="139"/>
      <c r="S54" s="143"/>
      <c r="T54" s="141"/>
      <c r="U54" s="139"/>
      <c r="V54" s="143"/>
      <c r="W54" s="139"/>
      <c r="X54" s="143"/>
      <c r="Y54" s="143"/>
      <c r="Z54" s="141"/>
      <c r="AA54" s="143"/>
      <c r="AB54" s="143"/>
      <c r="AC54" s="139"/>
      <c r="AD54" s="143"/>
      <c r="AE54" s="143"/>
      <c r="AF54" s="141"/>
      <c r="AG54" s="143"/>
      <c r="AH54" s="14"/>
      <c r="AI54" s="13">
        <f t="shared" si="2"/>
        <v>0</v>
      </c>
      <c r="AJ54" s="12">
        <f t="shared" si="3"/>
        <v>0</v>
      </c>
    </row>
    <row r="55" spans="1:36">
      <c r="A55" s="138"/>
      <c r="B55" s="150"/>
      <c r="C55" s="144"/>
      <c r="D55" s="144"/>
      <c r="E55" s="144"/>
      <c r="F55" s="144"/>
      <c r="G55" s="139"/>
      <c r="H55" s="147"/>
      <c r="I55" s="139"/>
      <c r="J55" s="139"/>
      <c r="K55" s="139"/>
      <c r="L55" s="139"/>
      <c r="M55" s="141"/>
      <c r="N55" s="139"/>
      <c r="O55" s="115"/>
      <c r="P55" s="149"/>
      <c r="Q55" s="139"/>
      <c r="R55" s="139"/>
      <c r="S55" s="143"/>
      <c r="T55" s="141"/>
      <c r="U55" s="139"/>
      <c r="V55" s="143"/>
      <c r="W55" s="139"/>
      <c r="X55" s="143"/>
      <c r="Y55" s="143"/>
      <c r="Z55" s="141"/>
      <c r="AA55" s="143"/>
      <c r="AB55" s="143"/>
      <c r="AC55" s="139"/>
      <c r="AD55" s="143"/>
      <c r="AE55" s="143"/>
      <c r="AF55" s="141"/>
      <c r="AG55" s="143"/>
      <c r="AH55" s="14"/>
      <c r="AI55" s="13">
        <f t="shared" si="2"/>
        <v>0</v>
      </c>
      <c r="AJ55" s="12">
        <f t="shared" si="3"/>
        <v>0</v>
      </c>
    </row>
    <row r="56" spans="1:36">
      <c r="A56" s="138"/>
      <c r="B56" s="150"/>
      <c r="C56" s="144"/>
      <c r="D56" s="144"/>
      <c r="E56" s="144"/>
      <c r="F56" s="144"/>
      <c r="G56" s="139"/>
      <c r="H56" s="147"/>
      <c r="I56" s="139"/>
      <c r="J56" s="139"/>
      <c r="K56" s="139"/>
      <c r="L56" s="139"/>
      <c r="M56" s="141"/>
      <c r="N56" s="139"/>
      <c r="O56" s="115"/>
      <c r="P56" s="149"/>
      <c r="Q56" s="139"/>
      <c r="R56" s="139"/>
      <c r="S56" s="143"/>
      <c r="T56" s="141"/>
      <c r="U56" s="139"/>
      <c r="V56" s="143"/>
      <c r="W56" s="139"/>
      <c r="X56" s="143"/>
      <c r="Y56" s="143"/>
      <c r="Z56" s="141"/>
      <c r="AA56" s="143"/>
      <c r="AB56" s="143"/>
      <c r="AC56" s="139"/>
      <c r="AD56" s="143"/>
      <c r="AE56" s="143"/>
      <c r="AF56" s="141"/>
      <c r="AG56" s="143"/>
      <c r="AH56" s="14"/>
      <c r="AI56" s="13">
        <f t="shared" si="2"/>
        <v>0</v>
      </c>
      <c r="AJ56" s="12">
        <f t="shared" si="3"/>
        <v>0</v>
      </c>
    </row>
    <row r="57" spans="1:36">
      <c r="A57" s="138"/>
      <c r="B57" s="150"/>
      <c r="C57" s="144"/>
      <c r="D57" s="144"/>
      <c r="E57" s="144"/>
      <c r="F57" s="144"/>
      <c r="G57" s="139"/>
      <c r="H57" s="147"/>
      <c r="I57" s="139"/>
      <c r="J57" s="139"/>
      <c r="K57" s="139"/>
      <c r="L57" s="139"/>
      <c r="M57" s="141"/>
      <c r="N57" s="139"/>
      <c r="O57" s="115"/>
      <c r="P57" s="149"/>
      <c r="Q57" s="139"/>
      <c r="R57" s="139"/>
      <c r="S57" s="143"/>
      <c r="T57" s="141"/>
      <c r="U57" s="139"/>
      <c r="V57" s="143"/>
      <c r="W57" s="139"/>
      <c r="X57" s="143"/>
      <c r="Y57" s="143"/>
      <c r="Z57" s="141"/>
      <c r="AA57" s="143"/>
      <c r="AB57" s="143"/>
      <c r="AC57" s="139"/>
      <c r="AD57" s="143"/>
      <c r="AE57" s="143"/>
      <c r="AF57" s="141"/>
      <c r="AG57" s="143"/>
      <c r="AH57" s="14"/>
      <c r="AI57" s="13">
        <f t="shared" si="2"/>
        <v>0</v>
      </c>
      <c r="AJ57" s="12">
        <f t="shared" si="3"/>
        <v>0</v>
      </c>
    </row>
    <row r="58" spans="1:36">
      <c r="A58" s="138"/>
      <c r="B58" s="150"/>
      <c r="C58" s="144"/>
      <c r="D58" s="144"/>
      <c r="E58" s="144"/>
      <c r="F58" s="144"/>
      <c r="G58" s="139"/>
      <c r="H58" s="147"/>
      <c r="I58" s="139"/>
      <c r="J58" s="139"/>
      <c r="K58" s="139"/>
      <c r="L58" s="139"/>
      <c r="M58" s="141"/>
      <c r="N58" s="139"/>
      <c r="O58" s="115"/>
      <c r="P58" s="149"/>
      <c r="Q58" s="139"/>
      <c r="R58" s="139"/>
      <c r="S58" s="143"/>
      <c r="T58" s="141"/>
      <c r="U58" s="139"/>
      <c r="V58" s="143"/>
      <c r="W58" s="139"/>
      <c r="X58" s="143"/>
      <c r="Y58" s="143"/>
      <c r="Z58" s="141"/>
      <c r="AA58" s="143"/>
      <c r="AB58" s="143"/>
      <c r="AC58" s="139"/>
      <c r="AD58" s="143"/>
      <c r="AE58" s="143"/>
      <c r="AF58" s="141"/>
      <c r="AG58" s="143"/>
      <c r="AH58" s="14"/>
      <c r="AI58" s="13">
        <f t="shared" si="2"/>
        <v>0</v>
      </c>
      <c r="AJ58" s="12">
        <f t="shared" si="3"/>
        <v>0</v>
      </c>
    </row>
    <row r="59" spans="1:36">
      <c r="A59" s="138"/>
      <c r="B59" s="150"/>
      <c r="C59" s="144"/>
      <c r="D59" s="144"/>
      <c r="E59" s="144"/>
      <c r="F59" s="144"/>
      <c r="G59" s="139"/>
      <c r="H59" s="147"/>
      <c r="I59" s="139"/>
      <c r="J59" s="139"/>
      <c r="K59" s="139"/>
      <c r="L59" s="139"/>
      <c r="M59" s="141"/>
      <c r="N59" s="139"/>
      <c r="O59" s="115"/>
      <c r="P59" s="149"/>
      <c r="Q59" s="139"/>
      <c r="R59" s="139"/>
      <c r="S59" s="143"/>
      <c r="T59" s="141"/>
      <c r="U59" s="139"/>
      <c r="V59" s="143"/>
      <c r="W59" s="139"/>
      <c r="X59" s="143"/>
      <c r="Y59" s="143"/>
      <c r="Z59" s="141"/>
      <c r="AA59" s="143"/>
      <c r="AB59" s="143"/>
      <c r="AC59" s="139"/>
      <c r="AD59" s="143"/>
      <c r="AE59" s="143"/>
      <c r="AF59" s="141"/>
      <c r="AG59" s="143"/>
      <c r="AH59" s="14"/>
      <c r="AI59" s="13">
        <f t="shared" si="2"/>
        <v>0</v>
      </c>
      <c r="AJ59" s="12">
        <f t="shared" si="3"/>
        <v>0</v>
      </c>
    </row>
    <row r="60" spans="1:36">
      <c r="A60" s="138"/>
      <c r="B60" s="150"/>
      <c r="C60" s="144"/>
      <c r="D60" s="144"/>
      <c r="E60" s="144"/>
      <c r="F60" s="144"/>
      <c r="G60" s="139"/>
      <c r="H60" s="147"/>
      <c r="I60" s="139"/>
      <c r="J60" s="139"/>
      <c r="K60" s="139"/>
      <c r="L60" s="139"/>
      <c r="M60" s="141"/>
      <c r="N60" s="139"/>
      <c r="O60" s="115"/>
      <c r="P60" s="149"/>
      <c r="Q60" s="139"/>
      <c r="R60" s="139"/>
      <c r="S60" s="143"/>
      <c r="T60" s="141"/>
      <c r="U60" s="139"/>
      <c r="V60" s="143"/>
      <c r="W60" s="139"/>
      <c r="X60" s="143"/>
      <c r="Y60" s="143"/>
      <c r="Z60" s="141"/>
      <c r="AA60" s="143"/>
      <c r="AB60" s="143"/>
      <c r="AC60" s="139"/>
      <c r="AD60" s="143"/>
      <c r="AE60" s="143"/>
      <c r="AF60" s="141"/>
      <c r="AG60" s="143"/>
      <c r="AH60" s="14"/>
      <c r="AI60" s="13">
        <f t="shared" si="2"/>
        <v>0</v>
      </c>
      <c r="AJ60" s="12">
        <f t="shared" si="3"/>
        <v>0</v>
      </c>
    </row>
    <row r="61" spans="1:36">
      <c r="A61" s="138"/>
      <c r="B61" s="150"/>
      <c r="C61" s="144"/>
      <c r="D61" s="144"/>
      <c r="E61" s="144"/>
      <c r="F61" s="144"/>
      <c r="G61" s="139"/>
      <c r="H61" s="147"/>
      <c r="I61" s="139"/>
      <c r="J61" s="139"/>
      <c r="K61" s="139"/>
      <c r="L61" s="139"/>
      <c r="M61" s="141"/>
      <c r="N61" s="139"/>
      <c r="O61" s="115"/>
      <c r="P61" s="149"/>
      <c r="Q61" s="139"/>
      <c r="R61" s="139"/>
      <c r="S61" s="143"/>
      <c r="T61" s="141"/>
      <c r="U61" s="139"/>
      <c r="V61" s="143"/>
      <c r="W61" s="139"/>
      <c r="X61" s="143"/>
      <c r="Y61" s="143"/>
      <c r="Z61" s="141"/>
      <c r="AA61" s="143"/>
      <c r="AB61" s="143"/>
      <c r="AC61" s="139"/>
      <c r="AD61" s="143"/>
      <c r="AE61" s="143"/>
      <c r="AF61" s="141"/>
      <c r="AG61" s="143"/>
      <c r="AH61" s="14"/>
      <c r="AI61" s="13">
        <f t="shared" si="2"/>
        <v>0</v>
      </c>
      <c r="AJ61" s="12">
        <f t="shared" si="3"/>
        <v>0</v>
      </c>
    </row>
    <row r="62" spans="1:36">
      <c r="A62" s="138"/>
      <c r="B62" s="150"/>
      <c r="C62" s="144"/>
      <c r="D62" s="144"/>
      <c r="E62" s="144"/>
      <c r="F62" s="144"/>
      <c r="G62" s="139"/>
      <c r="H62" s="147"/>
      <c r="I62" s="139"/>
      <c r="J62" s="139"/>
      <c r="K62" s="139"/>
      <c r="L62" s="139"/>
      <c r="M62" s="141"/>
      <c r="N62" s="139"/>
      <c r="O62" s="115"/>
      <c r="P62" s="149"/>
      <c r="Q62" s="139"/>
      <c r="R62" s="139"/>
      <c r="S62" s="143"/>
      <c r="T62" s="141"/>
      <c r="U62" s="139"/>
      <c r="V62" s="143"/>
      <c r="W62" s="139"/>
      <c r="X62" s="143"/>
      <c r="Y62" s="143"/>
      <c r="Z62" s="141"/>
      <c r="AA62" s="143"/>
      <c r="AB62" s="143"/>
      <c r="AC62" s="139"/>
      <c r="AD62" s="143"/>
      <c r="AE62" s="143"/>
      <c r="AF62" s="141"/>
      <c r="AG62" s="143"/>
      <c r="AH62" s="14"/>
      <c r="AI62" s="13">
        <f t="shared" si="2"/>
        <v>0</v>
      </c>
      <c r="AJ62" s="12">
        <f t="shared" si="3"/>
        <v>0</v>
      </c>
    </row>
    <row r="63" spans="1:36" ht="15.75" thickBot="1">
      <c r="A63" s="134"/>
      <c r="B63" s="151"/>
      <c r="C63" s="152"/>
      <c r="D63" s="152"/>
      <c r="E63" s="152"/>
      <c r="F63" s="152"/>
      <c r="G63" s="152"/>
      <c r="H63" s="152"/>
      <c r="I63" s="152"/>
      <c r="J63" s="152"/>
      <c r="K63" s="152"/>
      <c r="L63" s="153"/>
      <c r="M63" s="153"/>
      <c r="N63" s="153"/>
      <c r="O63" s="115"/>
      <c r="P63" s="115"/>
      <c r="Q63" s="152"/>
      <c r="R63" s="153"/>
      <c r="S63" s="153"/>
      <c r="T63" s="153"/>
      <c r="U63" s="153"/>
      <c r="V63" s="136"/>
      <c r="W63" s="151"/>
      <c r="X63" s="154"/>
      <c r="Y63" s="154"/>
      <c r="Z63" s="154"/>
      <c r="AA63" s="154"/>
      <c r="AB63" s="155"/>
      <c r="AC63" s="151"/>
      <c r="AD63" s="154"/>
      <c r="AE63" s="154"/>
      <c r="AF63" s="154"/>
      <c r="AG63" s="154"/>
      <c r="AH63" s="11"/>
      <c r="AI63" s="6"/>
      <c r="AJ63" s="4">
        <f t="shared" si="3"/>
        <v>0</v>
      </c>
    </row>
    <row r="64" spans="1:36" ht="15.75" thickTop="1">
      <c r="A64" s="112"/>
      <c r="B64" s="158"/>
      <c r="C64" s="158"/>
      <c r="D64" s="158"/>
      <c r="E64" s="158"/>
      <c r="F64" s="158"/>
      <c r="G64" s="159"/>
      <c r="H64" s="159"/>
      <c r="I64" s="142"/>
      <c r="J64" s="142"/>
      <c r="K64" s="142"/>
      <c r="L64" s="142"/>
      <c r="M64" s="142"/>
      <c r="N64" s="142"/>
      <c r="O64" s="160"/>
      <c r="P64" s="160"/>
      <c r="Q64" s="160"/>
      <c r="R64" s="160"/>
      <c r="S64" s="160"/>
      <c r="T64" s="160"/>
      <c r="U64" s="160"/>
      <c r="V64" s="160"/>
      <c r="W64" s="161"/>
      <c r="X64" s="161"/>
      <c r="Y64" s="161"/>
      <c r="Z64" s="160"/>
      <c r="AA64" s="160"/>
      <c r="AB64" s="160"/>
      <c r="AC64" s="160"/>
      <c r="AD64" s="160"/>
      <c r="AE64" s="160"/>
      <c r="AF64" s="160"/>
      <c r="AG64" s="160"/>
    </row>
    <row r="65" spans="1:39">
      <c r="A65" s="134"/>
      <c r="B65" s="162"/>
      <c r="C65" s="163"/>
      <c r="D65" s="163"/>
      <c r="E65" s="163"/>
      <c r="F65" s="163"/>
      <c r="G65" s="163"/>
      <c r="H65" s="163"/>
      <c r="I65" s="163"/>
      <c r="J65" s="163"/>
      <c r="K65" s="163"/>
      <c r="L65" s="112"/>
      <c r="M65" s="136"/>
      <c r="N65" s="136"/>
      <c r="O65" s="115"/>
      <c r="P65" s="115"/>
      <c r="Q65" s="163"/>
      <c r="R65" s="136"/>
      <c r="S65" s="136"/>
      <c r="T65" s="136"/>
      <c r="U65" s="136"/>
      <c r="V65" s="136"/>
      <c r="W65" s="162"/>
      <c r="X65" s="155"/>
      <c r="Y65" s="155"/>
      <c r="Z65" s="155"/>
      <c r="AA65" s="155"/>
      <c r="AB65" s="155"/>
      <c r="AC65" s="162"/>
      <c r="AD65" s="155"/>
      <c r="AE65" s="155"/>
      <c r="AF65" s="155"/>
      <c r="AG65" s="155"/>
      <c r="AH65" s="11"/>
      <c r="AI65" s="15"/>
      <c r="AJ65" s="4"/>
      <c r="AM65" s="30"/>
    </row>
    <row r="66" spans="1:39">
      <c r="A66" s="134"/>
      <c r="B66" s="162"/>
      <c r="C66" s="163"/>
      <c r="D66" s="163"/>
      <c r="E66" s="163"/>
      <c r="F66" s="163"/>
      <c r="G66" s="163"/>
      <c r="H66" s="163"/>
      <c r="I66" s="163"/>
      <c r="J66" s="163"/>
      <c r="K66" s="163"/>
      <c r="L66" s="136"/>
      <c r="M66" s="136"/>
      <c r="N66" s="136"/>
      <c r="O66" s="115"/>
      <c r="P66" s="115"/>
      <c r="Q66" s="163"/>
      <c r="R66" s="136"/>
      <c r="S66" s="136"/>
      <c r="T66" s="136"/>
      <c r="U66" s="136"/>
      <c r="V66" s="136"/>
      <c r="W66" s="162"/>
      <c r="X66" s="155"/>
      <c r="Y66" s="155"/>
      <c r="Z66" s="155"/>
      <c r="AA66" s="155"/>
      <c r="AB66" s="155"/>
      <c r="AC66" s="162"/>
      <c r="AD66" s="155"/>
      <c r="AE66" s="155"/>
      <c r="AF66" s="155"/>
      <c r="AG66" s="155"/>
      <c r="AH66" s="11"/>
      <c r="AI66" s="15"/>
      <c r="AJ66" s="4"/>
      <c r="AM66" s="30"/>
    </row>
    <row r="67" spans="1:39">
      <c r="A67" s="112"/>
      <c r="B67" s="158"/>
      <c r="C67" s="164"/>
      <c r="D67" s="165"/>
      <c r="E67" s="165"/>
      <c r="F67" s="165"/>
      <c r="G67" s="165"/>
      <c r="H67" s="165"/>
      <c r="I67" s="165"/>
      <c r="J67" s="165"/>
      <c r="K67" s="165"/>
      <c r="L67" s="165"/>
      <c r="M67" s="142"/>
      <c r="N67" s="142"/>
      <c r="O67" s="160"/>
      <c r="P67" s="160"/>
      <c r="Q67" s="160"/>
      <c r="R67" s="160"/>
      <c r="S67" s="160"/>
      <c r="T67" s="160"/>
      <c r="U67" s="160"/>
      <c r="V67" s="160"/>
      <c r="W67" s="160"/>
      <c r="X67" s="155"/>
      <c r="Y67" s="166"/>
      <c r="Z67" s="160"/>
      <c r="AA67" s="160"/>
      <c r="AB67" s="160"/>
      <c r="AC67" s="160"/>
      <c r="AD67" s="160"/>
      <c r="AE67" s="160"/>
      <c r="AF67" s="160"/>
      <c r="AG67" s="160"/>
    </row>
    <row r="68" spans="1:39">
      <c r="A68" s="112"/>
      <c r="B68" s="158"/>
      <c r="C68" s="165"/>
      <c r="D68" s="165"/>
      <c r="E68" s="165"/>
      <c r="F68" s="165"/>
      <c r="G68" s="165"/>
      <c r="H68" s="165"/>
      <c r="I68" s="165"/>
      <c r="J68" s="165"/>
      <c r="K68" s="165"/>
      <c r="L68" s="165"/>
      <c r="M68" s="142"/>
      <c r="N68" s="142"/>
      <c r="O68" s="160"/>
      <c r="P68" s="160"/>
      <c r="Q68" s="160"/>
      <c r="R68" s="160"/>
      <c r="S68" s="160"/>
      <c r="T68" s="160"/>
      <c r="U68" s="160"/>
      <c r="V68" s="160"/>
      <c r="W68" s="160"/>
      <c r="X68" s="160"/>
      <c r="Y68" s="160"/>
      <c r="Z68" s="160"/>
      <c r="AA68" s="160"/>
      <c r="AB68" s="160"/>
      <c r="AC68" s="160"/>
      <c r="AD68" s="160"/>
      <c r="AE68" s="160"/>
      <c r="AF68" s="160"/>
      <c r="AG68" s="160"/>
    </row>
    <row r="69" spans="1:39">
      <c r="A69" s="112"/>
      <c r="B69" s="158"/>
      <c r="C69" s="165"/>
      <c r="D69" s="165"/>
      <c r="E69" s="165"/>
      <c r="F69" s="165"/>
      <c r="G69" s="165"/>
      <c r="H69" s="165"/>
      <c r="I69" s="165"/>
      <c r="J69" s="165"/>
      <c r="K69" s="165"/>
      <c r="L69" s="165"/>
      <c r="M69" s="142"/>
      <c r="N69" s="142"/>
      <c r="O69" s="160"/>
      <c r="P69" s="160"/>
      <c r="Q69" s="160"/>
      <c r="R69" s="160"/>
      <c r="S69" s="160"/>
      <c r="T69" s="160"/>
      <c r="U69" s="160"/>
      <c r="V69" s="160"/>
      <c r="W69" s="160"/>
      <c r="X69" s="160"/>
      <c r="Y69" s="160"/>
      <c r="Z69" s="160"/>
      <c r="AA69" s="160"/>
      <c r="AB69" s="160"/>
      <c r="AC69" s="160"/>
      <c r="AD69" s="160"/>
      <c r="AE69" s="160"/>
      <c r="AF69" s="160"/>
      <c r="AG69" s="160"/>
    </row>
    <row r="70" spans="1:39">
      <c r="A70" s="112"/>
      <c r="B70" s="158"/>
      <c r="C70" s="165"/>
      <c r="D70" s="165"/>
      <c r="E70" s="165"/>
      <c r="F70" s="165"/>
      <c r="G70" s="165"/>
      <c r="H70" s="165"/>
      <c r="I70" s="165"/>
      <c r="J70" s="165"/>
      <c r="K70" s="165"/>
      <c r="L70" s="165"/>
      <c r="M70" s="142"/>
      <c r="N70" s="142"/>
      <c r="O70" s="160"/>
      <c r="P70" s="160"/>
      <c r="Q70" s="160"/>
      <c r="R70" s="160"/>
      <c r="S70" s="160"/>
      <c r="T70" s="160"/>
      <c r="U70" s="160"/>
      <c r="V70" s="160"/>
      <c r="W70" s="160"/>
      <c r="X70" s="160"/>
      <c r="Y70" s="160"/>
      <c r="Z70" s="160"/>
      <c r="AA70" s="160"/>
      <c r="AB70" s="160"/>
      <c r="AC70" s="160"/>
      <c r="AD70" s="160"/>
      <c r="AE70" s="160"/>
      <c r="AF70" s="160"/>
      <c r="AG70" s="160"/>
    </row>
    <row r="71" spans="1:39">
      <c r="A71" s="112"/>
      <c r="B71" s="158"/>
      <c r="C71" s="165"/>
      <c r="D71" s="165"/>
      <c r="E71" s="165"/>
      <c r="F71" s="165"/>
      <c r="G71" s="165"/>
      <c r="H71" s="165"/>
      <c r="I71" s="165"/>
      <c r="J71" s="165"/>
      <c r="K71" s="165"/>
      <c r="L71" s="165"/>
      <c r="M71" s="142"/>
      <c r="N71" s="142"/>
      <c r="O71" s="160"/>
      <c r="P71" s="160"/>
      <c r="Q71" s="160"/>
      <c r="R71" s="160"/>
      <c r="S71" s="160"/>
      <c r="T71" s="160"/>
      <c r="U71" s="160"/>
      <c r="V71" s="160"/>
      <c r="W71" s="160"/>
      <c r="X71" s="160"/>
      <c r="Y71" s="160"/>
      <c r="Z71" s="160"/>
      <c r="AA71" s="160"/>
      <c r="AB71" s="160"/>
      <c r="AC71" s="160"/>
      <c r="AD71" s="160"/>
      <c r="AE71" s="160"/>
      <c r="AF71" s="160"/>
      <c r="AG71" s="160"/>
    </row>
    <row r="72" spans="1:39">
      <c r="A72" s="112"/>
      <c r="B72" s="158"/>
      <c r="C72" s="165"/>
      <c r="D72" s="165"/>
      <c r="E72" s="165"/>
      <c r="F72" s="165"/>
      <c r="G72" s="165"/>
      <c r="H72" s="165"/>
      <c r="I72" s="165"/>
      <c r="J72" s="165"/>
      <c r="K72" s="165"/>
      <c r="L72" s="165"/>
      <c r="M72" s="142"/>
      <c r="N72" s="142"/>
      <c r="O72" s="160"/>
      <c r="P72" s="160"/>
      <c r="Q72" s="160"/>
      <c r="R72" s="160"/>
      <c r="S72" s="160"/>
      <c r="T72" s="160"/>
      <c r="U72" s="160"/>
      <c r="V72" s="160"/>
      <c r="W72" s="160"/>
      <c r="X72" s="160"/>
      <c r="Y72" s="160"/>
      <c r="Z72" s="160"/>
      <c r="AA72" s="160"/>
      <c r="AB72" s="160"/>
      <c r="AC72" s="160"/>
      <c r="AD72" s="160"/>
      <c r="AE72" s="160"/>
      <c r="AF72" s="160"/>
      <c r="AG72" s="160"/>
    </row>
    <row r="73" spans="1:39">
      <c r="A73" s="112"/>
      <c r="B73" s="158"/>
      <c r="C73" s="165"/>
      <c r="D73" s="165"/>
      <c r="E73" s="165"/>
      <c r="F73" s="165"/>
      <c r="G73" s="165"/>
      <c r="H73" s="165"/>
      <c r="I73" s="165"/>
      <c r="J73" s="165"/>
      <c r="K73" s="165"/>
      <c r="L73" s="165"/>
      <c r="M73" s="142"/>
      <c r="N73" s="142"/>
      <c r="O73" s="160"/>
      <c r="P73" s="160"/>
      <c r="Q73" s="160"/>
      <c r="R73" s="160"/>
      <c r="S73" s="160"/>
      <c r="T73" s="160"/>
      <c r="U73" s="160"/>
      <c r="V73" s="160"/>
      <c r="W73" s="160"/>
      <c r="X73" s="160"/>
      <c r="Y73" s="160"/>
      <c r="Z73" s="160"/>
      <c r="AA73" s="160"/>
      <c r="AB73" s="160"/>
      <c r="AC73" s="160"/>
      <c r="AD73" s="160"/>
      <c r="AE73" s="160"/>
      <c r="AF73" s="160"/>
      <c r="AG73" s="160"/>
    </row>
    <row r="76" spans="1:39">
      <c r="H76" s="70"/>
    </row>
  </sheetData>
  <mergeCells count="13">
    <mergeCell ref="C5:L5"/>
    <mergeCell ref="Q5:U5"/>
    <mergeCell ref="W5:AA5"/>
    <mergeCell ref="AC5:AG5"/>
    <mergeCell ref="C25:L25"/>
    <mergeCell ref="Q25:U25"/>
    <mergeCell ref="W25:AA25"/>
    <mergeCell ref="AC25:AG25"/>
    <mergeCell ref="C67:L73"/>
    <mergeCell ref="C45:L45"/>
    <mergeCell ref="Q45:U45"/>
    <mergeCell ref="W45:AA45"/>
    <mergeCell ref="AC45:AG45"/>
  </mergeCells>
  <printOptions gridLines="1"/>
  <pageMargins left="0.5" right="0" top="0.5" bottom="0.5" header="0.25" footer="0.25"/>
  <pageSetup scale="54" orientation="landscape" cellComments="asDisplayed" r:id="rId1"/>
  <headerFooter alignWithMargins="0">
    <oddFooter>&amp;L&amp;Z&amp;F  &amp;A
&amp;D  &amp;T</oddFooter>
  </headerFooter>
  <customProperties>
    <customPr name="xxe4aP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F900B-D500-448C-9D22-10087F0EADED}">
  <sheetPr>
    <tabColor theme="9" tint="0.59999389629810485"/>
    <pageSetUpPr fitToPage="1"/>
  </sheetPr>
  <dimension ref="A1:AV70"/>
  <sheetViews>
    <sheetView zoomScale="80" zoomScaleNormal="80" workbookViewId="0">
      <pane xSplit="1" topLeftCell="B1" activePane="topRight" state="frozen"/>
      <selection activeCell="C85" sqref="C85"/>
      <selection pane="topRight" activeCell="AK5" sqref="A5:AK5"/>
    </sheetView>
  </sheetViews>
  <sheetFormatPr defaultColWidth="9.140625" defaultRowHeight="12.75"/>
  <cols>
    <col min="1" max="1" width="18.42578125" style="4" customWidth="1"/>
    <col min="2" max="2" width="15" style="4" bestFit="1" customWidth="1"/>
    <col min="3" max="3" width="12.140625" style="4" bestFit="1" customWidth="1"/>
    <col min="4" max="4" width="13.85546875" style="4" bestFit="1" customWidth="1"/>
    <col min="5" max="5" width="10.5703125" style="4" bestFit="1" customWidth="1"/>
    <col min="6" max="6" width="13.85546875" style="4" bestFit="1" customWidth="1"/>
    <col min="7" max="9" width="15.140625" style="7" customWidth="1"/>
    <col min="10" max="10" width="14.5703125" style="7" bestFit="1" customWidth="1"/>
    <col min="11" max="11" width="14.85546875" style="7" bestFit="1" customWidth="1"/>
    <col min="12" max="12" width="14.28515625" style="7" bestFit="1" customWidth="1"/>
    <col min="13" max="13" width="26.28515625" style="7" bestFit="1" customWidth="1"/>
    <col min="14" max="14" width="12.7109375" style="7" bestFit="1" customWidth="1"/>
    <col min="15" max="15" width="19.42578125" style="7" bestFit="1" customWidth="1"/>
    <col min="16" max="16" width="22.42578125" style="7" bestFit="1" customWidth="1"/>
    <col min="17" max="17" width="22.42578125" style="7" customWidth="1"/>
    <col min="18" max="18" width="2.5703125" style="64" customWidth="1"/>
    <col min="19" max="19" width="15.42578125" style="7" customWidth="1"/>
    <col min="20" max="20" width="15.7109375" style="7" bestFit="1" customWidth="1"/>
    <col min="21" max="21" width="14.85546875" style="7" bestFit="1" customWidth="1"/>
    <col min="22" max="22" width="15.7109375" style="7" bestFit="1" customWidth="1"/>
    <col min="23" max="23" width="15" style="7" customWidth="1"/>
    <col min="24" max="24" width="17.28515625" style="7" bestFit="1" customWidth="1"/>
    <col min="25" max="25" width="12.7109375" style="7" bestFit="1" customWidth="1"/>
    <col min="26" max="26" width="21" style="7" bestFit="1" customWidth="1"/>
    <col min="27" max="27" width="19.140625" style="7" bestFit="1" customWidth="1"/>
    <col min="28" max="28" width="19.140625" style="7" customWidth="1"/>
    <col min="29" max="29" width="2.42578125" style="7" customWidth="1"/>
    <col min="30" max="30" width="13.140625" style="7" customWidth="1"/>
    <col min="31" max="31" width="13.42578125" style="7" customWidth="1"/>
    <col min="32" max="32" width="13.140625" style="7" customWidth="1"/>
    <col min="33" max="33" width="13.42578125" style="7" customWidth="1"/>
    <col min="34" max="34" width="14.85546875" style="7" customWidth="1"/>
    <col min="35" max="35" width="12.7109375" style="7" bestFit="1" customWidth="1"/>
    <col min="36" max="36" width="22.42578125" style="7" bestFit="1" customWidth="1"/>
    <col min="37" max="37" width="17.28515625" style="7" customWidth="1"/>
    <col min="38" max="38" width="15.7109375" style="4" hidden="1" customWidth="1"/>
    <col min="39" max="39" width="14" style="4" hidden="1" customWidth="1"/>
    <col min="40" max="40" width="4.28515625" style="4" customWidth="1"/>
    <col min="41" max="42" width="17" style="39" bestFit="1" customWidth="1"/>
    <col min="43" max="43" width="14.85546875" style="4" bestFit="1" customWidth="1"/>
    <col min="44" max="44" width="17" style="4" bestFit="1" customWidth="1"/>
    <col min="45" max="45" width="18" style="4" bestFit="1" customWidth="1"/>
    <col min="46" max="46" width="17" style="4" bestFit="1" customWidth="1"/>
    <col min="47" max="47" width="14.85546875" style="4" bestFit="1" customWidth="1"/>
    <col min="48" max="48" width="17" style="4" bestFit="1" customWidth="1"/>
    <col min="49" max="16384" width="9.140625" style="4"/>
  </cols>
  <sheetData>
    <row r="1" spans="1:42" ht="15">
      <c r="A1" t="s">
        <v>94</v>
      </c>
    </row>
    <row r="3" spans="1:42" ht="15.75">
      <c r="A3" s="34" t="s">
        <v>17</v>
      </c>
      <c r="B3" s="34"/>
      <c r="C3" s="34"/>
      <c r="D3" s="34"/>
      <c r="E3" s="34"/>
      <c r="F3" s="34"/>
    </row>
    <row r="4" spans="1:42" ht="15.75">
      <c r="A4" s="34"/>
      <c r="B4" s="34"/>
      <c r="C4" s="34"/>
      <c r="D4" s="34"/>
      <c r="E4" s="34"/>
      <c r="F4" s="34"/>
    </row>
    <row r="5" spans="1:42">
      <c r="A5" s="112"/>
      <c r="B5" s="112"/>
      <c r="C5" s="112"/>
      <c r="D5" s="112"/>
      <c r="E5" s="112"/>
      <c r="F5" s="112"/>
      <c r="G5" s="115"/>
      <c r="H5" s="115"/>
      <c r="I5" s="115"/>
      <c r="J5" s="115"/>
      <c r="K5" s="115"/>
      <c r="L5" s="115"/>
      <c r="M5" s="175"/>
      <c r="N5" s="175"/>
      <c r="O5" s="175"/>
      <c r="P5" s="175"/>
      <c r="Q5" s="160"/>
      <c r="R5" s="176"/>
      <c r="S5" s="117"/>
      <c r="T5" s="116"/>
      <c r="U5" s="116"/>
      <c r="V5" s="116"/>
      <c r="W5" s="116"/>
      <c r="X5" s="116"/>
      <c r="Y5" s="116"/>
      <c r="Z5" s="116"/>
      <c r="AA5" s="116"/>
      <c r="AB5" s="117"/>
      <c r="AC5" s="115"/>
      <c r="AD5" s="116"/>
      <c r="AE5" s="116"/>
      <c r="AF5" s="116"/>
      <c r="AG5" s="116"/>
      <c r="AH5" s="116"/>
      <c r="AI5" s="116"/>
      <c r="AJ5" s="116"/>
      <c r="AK5" s="117"/>
      <c r="AL5" s="25"/>
      <c r="AM5" s="25"/>
    </row>
    <row r="6" spans="1:42">
      <c r="A6" s="112"/>
      <c r="B6" s="114"/>
      <c r="C6" s="114"/>
      <c r="D6" s="114"/>
      <c r="E6" s="112"/>
      <c r="F6" s="117"/>
      <c r="G6" s="124"/>
      <c r="H6" s="124"/>
      <c r="I6" s="167"/>
      <c r="J6" s="167"/>
      <c r="K6" s="167"/>
      <c r="L6" s="167"/>
      <c r="M6" s="167"/>
      <c r="N6" s="167"/>
      <c r="O6" s="167"/>
      <c r="P6" s="167"/>
      <c r="Q6" s="124"/>
      <c r="R6" s="125"/>
      <c r="S6" s="125"/>
      <c r="T6" s="167"/>
      <c r="U6" s="167"/>
      <c r="V6" s="167"/>
      <c r="W6" s="167"/>
      <c r="X6" s="167"/>
      <c r="Y6" s="167"/>
      <c r="Z6" s="167"/>
      <c r="AA6" s="124"/>
      <c r="AB6" s="124"/>
      <c r="AC6" s="125"/>
      <c r="AD6" s="167"/>
      <c r="AE6" s="167"/>
      <c r="AF6" s="167"/>
      <c r="AG6" s="167"/>
      <c r="AH6" s="167"/>
      <c r="AI6" s="167"/>
      <c r="AJ6" s="124"/>
      <c r="AK6" s="124"/>
      <c r="AL6" s="29"/>
      <c r="AM6" s="29"/>
    </row>
    <row r="7" spans="1:42" s="22" customFormat="1">
      <c r="A7" s="114"/>
      <c r="B7" s="114"/>
      <c r="C7" s="168"/>
      <c r="D7" s="168"/>
      <c r="E7" s="168"/>
      <c r="F7" s="117"/>
      <c r="G7" s="117"/>
      <c r="H7" s="117"/>
      <c r="I7" s="117"/>
      <c r="J7" s="117"/>
      <c r="K7" s="117"/>
      <c r="L7" s="117"/>
      <c r="M7" s="128"/>
      <c r="N7" s="128"/>
      <c r="O7" s="128"/>
      <c r="P7" s="128"/>
      <c r="Q7" s="128"/>
      <c r="R7" s="128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25" t="s">
        <v>12</v>
      </c>
      <c r="AM7" s="25"/>
      <c r="AO7" s="40"/>
      <c r="AP7" s="40"/>
    </row>
    <row r="8" spans="1:42" s="22" customFormat="1">
      <c r="A8" s="114"/>
      <c r="B8" s="114"/>
      <c r="C8" s="114"/>
      <c r="D8" s="114"/>
      <c r="E8" s="114"/>
      <c r="F8" s="133"/>
      <c r="G8" s="133"/>
      <c r="H8" s="133"/>
      <c r="I8" s="133"/>
      <c r="J8" s="133"/>
      <c r="K8" s="133"/>
      <c r="L8" s="133"/>
      <c r="M8" s="131"/>
      <c r="N8" s="131"/>
      <c r="O8" s="131"/>
      <c r="P8" s="131"/>
      <c r="Q8" s="131"/>
      <c r="R8" s="128"/>
      <c r="S8" s="117"/>
      <c r="T8" s="133"/>
      <c r="U8" s="133"/>
      <c r="V8" s="133"/>
      <c r="W8" s="133"/>
      <c r="X8" s="133"/>
      <c r="Y8" s="133"/>
      <c r="Z8" s="133"/>
      <c r="AA8" s="133"/>
      <c r="AB8" s="133"/>
      <c r="AC8" s="117"/>
      <c r="AD8" s="133"/>
      <c r="AE8" s="133"/>
      <c r="AF8" s="133"/>
      <c r="AG8" s="133"/>
      <c r="AH8" s="133"/>
      <c r="AI8" s="133"/>
      <c r="AJ8" s="133"/>
      <c r="AK8" s="133"/>
      <c r="AL8" s="21" t="s">
        <v>6</v>
      </c>
      <c r="AM8" s="21" t="s">
        <v>8</v>
      </c>
      <c r="AO8" s="40"/>
      <c r="AP8" s="40"/>
    </row>
    <row r="9" spans="1:42">
      <c r="A9" s="134"/>
      <c r="B9" s="134"/>
      <c r="C9" s="134"/>
      <c r="D9" s="134"/>
      <c r="E9" s="134"/>
      <c r="F9" s="134"/>
      <c r="G9" s="115"/>
      <c r="H9" s="115"/>
      <c r="I9" s="115"/>
      <c r="J9" s="115"/>
      <c r="K9" s="169"/>
      <c r="L9" s="115"/>
      <c r="M9" s="115"/>
      <c r="N9" s="115"/>
      <c r="O9" s="115"/>
      <c r="P9" s="115"/>
      <c r="Q9" s="115"/>
      <c r="R9" s="125"/>
      <c r="S9" s="137"/>
      <c r="T9" s="115"/>
      <c r="U9" s="115"/>
      <c r="V9" s="115"/>
      <c r="W9" s="115"/>
      <c r="X9" s="115"/>
      <c r="Y9" s="115"/>
      <c r="Z9" s="115"/>
      <c r="AA9" s="143"/>
      <c r="AB9" s="143"/>
      <c r="AC9" s="115"/>
      <c r="AD9" s="115"/>
      <c r="AE9" s="115"/>
      <c r="AF9" s="115"/>
      <c r="AG9" s="115"/>
      <c r="AH9" s="115"/>
      <c r="AI9" s="115"/>
      <c r="AJ9" s="143"/>
      <c r="AK9" s="143"/>
      <c r="AL9" s="17"/>
      <c r="AM9" s="17"/>
    </row>
    <row r="10" spans="1:42">
      <c r="A10" s="138"/>
      <c r="B10" s="134"/>
      <c r="C10" s="134"/>
      <c r="D10" s="134"/>
      <c r="E10" s="134"/>
      <c r="F10" s="134"/>
      <c r="G10" s="115"/>
      <c r="H10" s="115"/>
      <c r="I10" s="115"/>
      <c r="J10" s="115"/>
      <c r="K10" s="169"/>
      <c r="L10" s="139"/>
      <c r="M10" s="170"/>
      <c r="N10" s="143"/>
      <c r="O10" s="143"/>
      <c r="P10" s="171"/>
      <c r="Q10" s="171"/>
      <c r="R10" s="136"/>
      <c r="S10" s="143"/>
      <c r="T10" s="115"/>
      <c r="U10" s="115"/>
      <c r="V10" s="115"/>
      <c r="W10" s="143"/>
      <c r="X10" s="170"/>
      <c r="Y10" s="137"/>
      <c r="Z10" s="137"/>
      <c r="AA10" s="170"/>
      <c r="AB10" s="170"/>
      <c r="AC10" s="139"/>
      <c r="AD10" s="115"/>
      <c r="AE10" s="115"/>
      <c r="AF10" s="115"/>
      <c r="AG10" s="115"/>
      <c r="AH10" s="170"/>
      <c r="AI10" s="137"/>
      <c r="AJ10" s="170"/>
      <c r="AK10" s="170"/>
      <c r="AL10" s="37">
        <v>0</v>
      </c>
      <c r="AM10" s="36"/>
    </row>
    <row r="11" spans="1:42">
      <c r="A11" s="145"/>
      <c r="B11" s="139"/>
      <c r="C11" s="139"/>
      <c r="D11" s="139"/>
      <c r="E11" s="139"/>
      <c r="F11" s="170"/>
      <c r="G11" s="170"/>
      <c r="H11" s="143"/>
      <c r="I11" s="144"/>
      <c r="J11" s="143"/>
      <c r="K11" s="172"/>
      <c r="L11" s="139"/>
      <c r="M11" s="171"/>
      <c r="N11" s="139"/>
      <c r="O11" s="139"/>
      <c r="P11" s="171"/>
      <c r="Q11" s="171"/>
      <c r="R11" s="136"/>
      <c r="S11" s="143"/>
      <c r="T11" s="144"/>
      <c r="U11" s="139"/>
      <c r="V11" s="139"/>
      <c r="W11" s="143"/>
      <c r="X11" s="170"/>
      <c r="Y11" s="143"/>
      <c r="Z11" s="143"/>
      <c r="AA11" s="170"/>
      <c r="AB11" s="170"/>
      <c r="AC11" s="139"/>
      <c r="AD11" s="144"/>
      <c r="AE11" s="139"/>
      <c r="AF11" s="139"/>
      <c r="AG11" s="143"/>
      <c r="AH11" s="170"/>
      <c r="AI11" s="143"/>
      <c r="AJ11" s="170"/>
      <c r="AK11" s="170"/>
      <c r="AL11" s="37">
        <v>0</v>
      </c>
      <c r="AM11" s="36">
        <v>-48694</v>
      </c>
    </row>
    <row r="12" spans="1:42">
      <c r="A12" s="138"/>
      <c r="B12" s="139"/>
      <c r="C12" s="139"/>
      <c r="D12" s="139"/>
      <c r="E12" s="139"/>
      <c r="F12" s="170"/>
      <c r="G12" s="170"/>
      <c r="H12" s="143"/>
      <c r="I12" s="144"/>
      <c r="J12" s="143"/>
      <c r="K12" s="172"/>
      <c r="L12" s="139"/>
      <c r="M12" s="171"/>
      <c r="N12" s="139"/>
      <c r="O12" s="139"/>
      <c r="P12" s="171"/>
      <c r="Q12" s="171"/>
      <c r="R12" s="136"/>
      <c r="S12" s="143"/>
      <c r="T12" s="144"/>
      <c r="U12" s="139"/>
      <c r="V12" s="139"/>
      <c r="W12" s="143"/>
      <c r="X12" s="170"/>
      <c r="Y12" s="143"/>
      <c r="Z12" s="143"/>
      <c r="AA12" s="170"/>
      <c r="AB12" s="170"/>
      <c r="AC12" s="139"/>
      <c r="AD12" s="144"/>
      <c r="AE12" s="139"/>
      <c r="AF12" s="139"/>
      <c r="AG12" s="143"/>
      <c r="AH12" s="170"/>
      <c r="AI12" s="143"/>
      <c r="AJ12" s="170"/>
      <c r="AK12" s="170"/>
      <c r="AL12" s="37">
        <v>0</v>
      </c>
      <c r="AM12" s="36">
        <v>-103596</v>
      </c>
    </row>
    <row r="13" spans="1:42" ht="12" customHeight="1">
      <c r="A13" s="138"/>
      <c r="B13" s="139"/>
      <c r="C13" s="139"/>
      <c r="D13" s="139"/>
      <c r="E13" s="139"/>
      <c r="F13" s="170"/>
      <c r="G13" s="170"/>
      <c r="H13" s="143"/>
      <c r="I13" s="144"/>
      <c r="J13" s="143"/>
      <c r="K13" s="172"/>
      <c r="L13" s="139"/>
      <c r="M13" s="171"/>
      <c r="N13" s="139"/>
      <c r="O13" s="139"/>
      <c r="P13" s="171"/>
      <c r="Q13" s="171"/>
      <c r="R13" s="136"/>
      <c r="S13" s="143"/>
      <c r="T13" s="144"/>
      <c r="U13" s="139"/>
      <c r="V13" s="139"/>
      <c r="W13" s="143"/>
      <c r="X13" s="170"/>
      <c r="Y13" s="143"/>
      <c r="Z13" s="143"/>
      <c r="AA13" s="170"/>
      <c r="AB13" s="170"/>
      <c r="AC13" s="139"/>
      <c r="AD13" s="144"/>
      <c r="AE13" s="139"/>
      <c r="AF13" s="139"/>
      <c r="AG13" s="143"/>
      <c r="AH13" s="170"/>
      <c r="AI13" s="143"/>
      <c r="AJ13" s="170"/>
      <c r="AK13" s="170"/>
      <c r="AL13" s="37">
        <v>0</v>
      </c>
      <c r="AM13" s="36">
        <v>-243615.5</v>
      </c>
    </row>
    <row r="14" spans="1:42">
      <c r="A14" s="138"/>
      <c r="B14" s="139"/>
      <c r="C14" s="139"/>
      <c r="D14" s="139"/>
      <c r="E14" s="139"/>
      <c r="F14" s="170"/>
      <c r="G14" s="170"/>
      <c r="H14" s="143"/>
      <c r="I14" s="144"/>
      <c r="J14" s="143"/>
      <c r="K14" s="172"/>
      <c r="L14" s="139"/>
      <c r="M14" s="171"/>
      <c r="N14" s="139"/>
      <c r="O14" s="139"/>
      <c r="P14" s="171"/>
      <c r="Q14" s="171"/>
      <c r="R14" s="136"/>
      <c r="S14" s="143"/>
      <c r="T14" s="144"/>
      <c r="U14" s="139"/>
      <c r="V14" s="139"/>
      <c r="W14" s="143"/>
      <c r="X14" s="170"/>
      <c r="Y14" s="143"/>
      <c r="Z14" s="143"/>
      <c r="AA14" s="170"/>
      <c r="AB14" s="170"/>
      <c r="AC14" s="139"/>
      <c r="AD14" s="144"/>
      <c r="AE14" s="139"/>
      <c r="AF14" s="139"/>
      <c r="AG14" s="143"/>
      <c r="AH14" s="170"/>
      <c r="AI14" s="143"/>
      <c r="AJ14" s="170"/>
      <c r="AK14" s="170"/>
      <c r="AL14" s="37">
        <v>0</v>
      </c>
      <c r="AM14" s="36">
        <v>-600301.5</v>
      </c>
    </row>
    <row r="15" spans="1:42">
      <c r="A15" s="138"/>
      <c r="B15" s="139"/>
      <c r="C15" s="139"/>
      <c r="D15" s="139"/>
      <c r="E15" s="139"/>
      <c r="F15" s="170"/>
      <c r="G15" s="170"/>
      <c r="H15" s="143"/>
      <c r="I15" s="144"/>
      <c r="J15" s="143"/>
      <c r="K15" s="172"/>
      <c r="L15" s="139"/>
      <c r="M15" s="171"/>
      <c r="N15" s="139"/>
      <c r="O15" s="139"/>
      <c r="P15" s="171"/>
      <c r="Q15" s="171"/>
      <c r="R15" s="136"/>
      <c r="S15" s="143"/>
      <c r="T15" s="144"/>
      <c r="U15" s="139"/>
      <c r="V15" s="139"/>
      <c r="W15" s="143"/>
      <c r="X15" s="170"/>
      <c r="Y15" s="143"/>
      <c r="Z15" s="143"/>
      <c r="AA15" s="170"/>
      <c r="AB15" s="170"/>
      <c r="AC15" s="139"/>
      <c r="AD15" s="144"/>
      <c r="AE15" s="139"/>
      <c r="AF15" s="139"/>
      <c r="AG15" s="143"/>
      <c r="AH15" s="170"/>
      <c r="AI15" s="143"/>
      <c r="AJ15" s="170"/>
      <c r="AK15" s="170"/>
      <c r="AL15" s="37">
        <v>-611000</v>
      </c>
      <c r="AM15" s="36">
        <v>-7603.5</v>
      </c>
    </row>
    <row r="16" spans="1:42">
      <c r="A16" s="138"/>
      <c r="B16" s="139"/>
      <c r="C16" s="139"/>
      <c r="D16" s="139"/>
      <c r="E16" s="139"/>
      <c r="F16" s="137"/>
      <c r="G16" s="170"/>
      <c r="H16" s="143"/>
      <c r="I16" s="144"/>
      <c r="J16" s="143"/>
      <c r="K16" s="172"/>
      <c r="L16" s="139"/>
      <c r="M16" s="171"/>
      <c r="N16" s="139"/>
      <c r="O16" s="139"/>
      <c r="P16" s="171"/>
      <c r="Q16" s="171"/>
      <c r="R16" s="136"/>
      <c r="S16" s="143"/>
      <c r="T16" s="144"/>
      <c r="U16" s="139"/>
      <c r="V16" s="139"/>
      <c r="W16" s="143"/>
      <c r="X16" s="170"/>
      <c r="Y16" s="143"/>
      <c r="Z16" s="143"/>
      <c r="AA16" s="170"/>
      <c r="AB16" s="170"/>
      <c r="AC16" s="139"/>
      <c r="AD16" s="144"/>
      <c r="AE16" s="139"/>
      <c r="AF16" s="139"/>
      <c r="AG16" s="143"/>
      <c r="AH16" s="170"/>
      <c r="AI16" s="143"/>
      <c r="AJ16" s="170"/>
      <c r="AK16" s="170"/>
      <c r="AL16" s="37">
        <v>-768363.43</v>
      </c>
      <c r="AM16" s="36">
        <v>0</v>
      </c>
    </row>
    <row r="17" spans="1:48">
      <c r="A17" s="138"/>
      <c r="B17" s="139"/>
      <c r="C17" s="139"/>
      <c r="D17" s="139"/>
      <c r="E17" s="139"/>
      <c r="F17" s="137"/>
      <c r="G17" s="170"/>
      <c r="H17" s="143"/>
      <c r="I17" s="144"/>
      <c r="J17" s="143"/>
      <c r="K17" s="172"/>
      <c r="L17" s="139"/>
      <c r="M17" s="171"/>
      <c r="N17" s="139"/>
      <c r="O17" s="139"/>
      <c r="P17" s="171"/>
      <c r="Q17" s="171"/>
      <c r="R17" s="136"/>
      <c r="S17" s="143"/>
      <c r="T17" s="144"/>
      <c r="U17" s="139"/>
      <c r="V17" s="139"/>
      <c r="W17" s="143"/>
      <c r="X17" s="170"/>
      <c r="Y17" s="143"/>
      <c r="Z17" s="143"/>
      <c r="AA17" s="170"/>
      <c r="AB17" s="170"/>
      <c r="AC17" s="139"/>
      <c r="AD17" s="144"/>
      <c r="AE17" s="139"/>
      <c r="AF17" s="139"/>
      <c r="AG17" s="143"/>
      <c r="AH17" s="170"/>
      <c r="AI17" s="143"/>
      <c r="AJ17" s="170"/>
      <c r="AK17" s="170"/>
      <c r="AL17" s="37">
        <v>-951920.36</v>
      </c>
      <c r="AM17" s="36">
        <v>0.43</v>
      </c>
    </row>
    <row r="18" spans="1:48">
      <c r="A18" s="138"/>
      <c r="B18" s="139"/>
      <c r="C18" s="139"/>
      <c r="D18" s="139"/>
      <c r="E18" s="139"/>
      <c r="F18" s="137"/>
      <c r="G18" s="170"/>
      <c r="H18" s="143"/>
      <c r="I18" s="144"/>
      <c r="J18" s="143"/>
      <c r="K18" s="172"/>
      <c r="L18" s="139"/>
      <c r="M18" s="171"/>
      <c r="N18" s="139"/>
      <c r="O18" s="139"/>
      <c r="P18" s="171"/>
      <c r="Q18" s="171"/>
      <c r="R18" s="136"/>
      <c r="S18" s="143"/>
      <c r="T18" s="144"/>
      <c r="U18" s="139"/>
      <c r="V18" s="139"/>
      <c r="W18" s="143"/>
      <c r="X18" s="170"/>
      <c r="Y18" s="143"/>
      <c r="Z18" s="143"/>
      <c r="AA18" s="170"/>
      <c r="AB18" s="170"/>
      <c r="AC18" s="139"/>
      <c r="AD18" s="144"/>
      <c r="AE18" s="139"/>
      <c r="AF18" s="139"/>
      <c r="AG18" s="143"/>
      <c r="AH18" s="170"/>
      <c r="AI18" s="143"/>
      <c r="AJ18" s="170"/>
      <c r="AK18" s="170"/>
      <c r="AL18" s="37">
        <v>-1028116.5</v>
      </c>
      <c r="AM18" s="36">
        <v>0.36</v>
      </c>
    </row>
    <row r="19" spans="1:48">
      <c r="A19" s="138"/>
      <c r="B19" s="139"/>
      <c r="C19" s="139"/>
      <c r="D19" s="139"/>
      <c r="E19" s="139"/>
      <c r="F19" s="137"/>
      <c r="G19" s="170"/>
      <c r="H19" s="143"/>
      <c r="I19" s="144"/>
      <c r="J19" s="143"/>
      <c r="K19" s="172"/>
      <c r="L19" s="139"/>
      <c r="M19" s="171"/>
      <c r="N19" s="139"/>
      <c r="O19" s="139"/>
      <c r="P19" s="171"/>
      <c r="Q19" s="171"/>
      <c r="R19" s="136"/>
      <c r="S19" s="143"/>
      <c r="T19" s="144"/>
      <c r="U19" s="139"/>
      <c r="V19" s="139"/>
      <c r="W19" s="143"/>
      <c r="X19" s="170"/>
      <c r="Y19" s="143"/>
      <c r="Z19" s="143"/>
      <c r="AA19" s="170"/>
      <c r="AB19" s="170"/>
      <c r="AC19" s="139"/>
      <c r="AD19" s="144"/>
      <c r="AE19" s="139"/>
      <c r="AF19" s="139"/>
      <c r="AG19" s="143"/>
      <c r="AH19" s="170"/>
      <c r="AI19" s="143"/>
      <c r="AJ19" s="170"/>
      <c r="AK19" s="170"/>
      <c r="AL19" s="37">
        <v>0</v>
      </c>
      <c r="AM19" s="36">
        <v>0</v>
      </c>
    </row>
    <row r="20" spans="1:48">
      <c r="A20" s="138"/>
      <c r="B20" s="139"/>
      <c r="C20" s="139"/>
      <c r="D20" s="139"/>
      <c r="E20" s="139"/>
      <c r="F20" s="137"/>
      <c r="G20" s="170"/>
      <c r="H20" s="143"/>
      <c r="I20" s="144"/>
      <c r="J20" s="143"/>
      <c r="K20" s="172"/>
      <c r="L20" s="139"/>
      <c r="M20" s="171"/>
      <c r="N20" s="139"/>
      <c r="O20" s="139"/>
      <c r="P20" s="171"/>
      <c r="Q20" s="171"/>
      <c r="R20" s="136"/>
      <c r="S20" s="143"/>
      <c r="T20" s="144"/>
      <c r="U20" s="139"/>
      <c r="V20" s="139"/>
      <c r="W20" s="143"/>
      <c r="X20" s="170"/>
      <c r="Y20" s="143"/>
      <c r="Z20" s="143"/>
      <c r="AA20" s="170"/>
      <c r="AB20" s="170"/>
      <c r="AC20" s="139"/>
      <c r="AD20" s="144"/>
      <c r="AE20" s="139"/>
      <c r="AF20" s="139"/>
      <c r="AG20" s="143"/>
      <c r="AH20" s="170"/>
      <c r="AI20" s="143"/>
      <c r="AJ20" s="170"/>
      <c r="AK20" s="170"/>
      <c r="AL20" s="37">
        <v>0</v>
      </c>
      <c r="AM20" s="36">
        <v>0</v>
      </c>
    </row>
    <row r="21" spans="1:48">
      <c r="A21" s="138"/>
      <c r="B21" s="139"/>
      <c r="C21" s="139"/>
      <c r="D21" s="139"/>
      <c r="E21" s="139"/>
      <c r="F21" s="137"/>
      <c r="G21" s="170"/>
      <c r="H21" s="143"/>
      <c r="I21" s="144"/>
      <c r="J21" s="143"/>
      <c r="K21" s="172"/>
      <c r="L21" s="139"/>
      <c r="M21" s="171"/>
      <c r="N21" s="139"/>
      <c r="O21" s="139"/>
      <c r="P21" s="171"/>
      <c r="Q21" s="171"/>
      <c r="R21" s="136"/>
      <c r="S21" s="143"/>
      <c r="T21" s="144"/>
      <c r="U21" s="139"/>
      <c r="V21" s="143"/>
      <c r="W21" s="143"/>
      <c r="X21" s="170"/>
      <c r="Y21" s="143"/>
      <c r="Z21" s="143"/>
      <c r="AA21" s="170"/>
      <c r="AB21" s="170"/>
      <c r="AC21" s="139"/>
      <c r="AD21" s="144"/>
      <c r="AE21" s="144"/>
      <c r="AF21" s="143"/>
      <c r="AG21" s="143"/>
      <c r="AH21" s="170"/>
      <c r="AI21" s="143"/>
      <c r="AJ21" s="171"/>
      <c r="AK21" s="171"/>
      <c r="AL21" s="37">
        <v>0</v>
      </c>
      <c r="AM21" s="36">
        <v>0</v>
      </c>
    </row>
    <row r="22" spans="1:48">
      <c r="A22" s="138"/>
      <c r="B22" s="139"/>
      <c r="C22" s="139"/>
      <c r="D22" s="139"/>
      <c r="E22" s="139"/>
      <c r="F22" s="137"/>
      <c r="G22" s="170"/>
      <c r="H22" s="143"/>
      <c r="I22" s="144"/>
      <c r="J22" s="143"/>
      <c r="K22" s="172"/>
      <c r="L22" s="139"/>
      <c r="M22" s="171"/>
      <c r="N22" s="139"/>
      <c r="O22" s="139"/>
      <c r="P22" s="171"/>
      <c r="Q22" s="171"/>
      <c r="R22" s="136"/>
      <c r="S22" s="143"/>
      <c r="T22" s="144"/>
      <c r="U22" s="139"/>
      <c r="V22" s="143"/>
      <c r="W22" s="143"/>
      <c r="X22" s="170"/>
      <c r="Y22" s="143"/>
      <c r="Z22" s="143"/>
      <c r="AA22" s="170"/>
      <c r="AB22" s="170"/>
      <c r="AC22" s="139"/>
      <c r="AD22" s="144"/>
      <c r="AE22" s="144"/>
      <c r="AF22" s="143"/>
      <c r="AG22" s="143"/>
      <c r="AH22" s="170"/>
      <c r="AI22" s="143"/>
      <c r="AJ22" s="171"/>
      <c r="AK22" s="171"/>
      <c r="AL22" s="37">
        <v>0</v>
      </c>
      <c r="AM22" s="36">
        <v>0</v>
      </c>
    </row>
    <row r="23" spans="1:48" ht="15.75" thickBot="1">
      <c r="A23" s="134"/>
      <c r="B23" s="134"/>
      <c r="C23" s="173"/>
      <c r="D23" s="173"/>
      <c r="E23" s="134"/>
      <c r="F23" s="134"/>
      <c r="G23" s="115"/>
      <c r="H23" s="174"/>
      <c r="I23" s="151"/>
      <c r="J23" s="151"/>
      <c r="K23" s="151"/>
      <c r="L23" s="151"/>
      <c r="M23" s="153"/>
      <c r="N23" s="153"/>
      <c r="O23" s="153"/>
      <c r="P23" s="153"/>
      <c r="Q23" s="153"/>
      <c r="R23" s="136"/>
      <c r="S23" s="155"/>
      <c r="T23" s="151"/>
      <c r="U23" s="151"/>
      <c r="V23" s="151"/>
      <c r="W23" s="151"/>
      <c r="X23" s="153"/>
      <c r="Y23" s="153"/>
      <c r="Z23" s="153"/>
      <c r="AA23" s="153"/>
      <c r="AB23" s="153"/>
      <c r="AC23" s="136"/>
      <c r="AD23" s="151"/>
      <c r="AE23" s="151"/>
      <c r="AF23" s="151"/>
      <c r="AG23" s="151"/>
      <c r="AH23" s="153"/>
      <c r="AI23" s="153"/>
      <c r="AJ23" s="153"/>
      <c r="AK23" s="153"/>
      <c r="AL23" s="35"/>
      <c r="AM23" s="35"/>
    </row>
    <row r="24" spans="1:48" ht="15.75" thickTop="1">
      <c r="A24" s="134"/>
      <c r="B24" s="134"/>
      <c r="C24" s="173"/>
      <c r="D24" s="173"/>
      <c r="E24" s="134"/>
      <c r="F24" s="134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2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</row>
    <row r="25" spans="1:48">
      <c r="A25" s="112"/>
      <c r="B25" s="112"/>
      <c r="C25" s="112"/>
      <c r="D25" s="112"/>
      <c r="E25" s="112"/>
      <c r="F25" s="112"/>
      <c r="G25" s="115"/>
      <c r="H25" s="115"/>
      <c r="I25" s="115"/>
      <c r="J25" s="115"/>
      <c r="K25" s="115"/>
      <c r="L25" s="115"/>
      <c r="M25" s="175"/>
      <c r="N25" s="175"/>
      <c r="O25" s="175"/>
      <c r="P25" s="175"/>
      <c r="Q25" s="160"/>
      <c r="R25" s="176"/>
      <c r="S25" s="117"/>
      <c r="T25" s="116"/>
      <c r="U25" s="116"/>
      <c r="V25" s="116"/>
      <c r="W25" s="116"/>
      <c r="X25" s="116"/>
      <c r="Y25" s="116"/>
      <c r="Z25" s="116"/>
      <c r="AA25" s="116"/>
      <c r="AB25" s="117"/>
      <c r="AC25" s="115"/>
      <c r="AD25" s="116"/>
      <c r="AE25" s="116"/>
      <c r="AF25" s="116"/>
      <c r="AG25" s="116"/>
      <c r="AH25" s="116"/>
      <c r="AI25" s="116"/>
      <c r="AJ25" s="116"/>
      <c r="AK25" s="117"/>
      <c r="AL25" s="25"/>
      <c r="AM25" s="25"/>
    </row>
    <row r="26" spans="1:48">
      <c r="A26" s="112"/>
      <c r="B26" s="114"/>
      <c r="C26" s="114"/>
      <c r="D26" s="114"/>
      <c r="E26" s="112"/>
      <c r="F26" s="117"/>
      <c r="G26" s="124"/>
      <c r="H26" s="124"/>
      <c r="I26" s="167"/>
      <c r="J26" s="167"/>
      <c r="K26" s="167"/>
      <c r="L26" s="167"/>
      <c r="M26" s="167"/>
      <c r="N26" s="167"/>
      <c r="O26" s="167"/>
      <c r="P26" s="167"/>
      <c r="Q26" s="124"/>
      <c r="R26" s="125"/>
      <c r="S26" s="125"/>
      <c r="T26" s="167"/>
      <c r="U26" s="167"/>
      <c r="V26" s="167"/>
      <c r="W26" s="167"/>
      <c r="X26" s="167"/>
      <c r="Y26" s="167"/>
      <c r="Z26" s="167"/>
      <c r="AA26" s="124"/>
      <c r="AB26" s="124"/>
      <c r="AC26" s="125"/>
      <c r="AD26" s="167"/>
      <c r="AE26" s="167"/>
      <c r="AF26" s="167"/>
      <c r="AG26" s="167"/>
      <c r="AH26" s="167"/>
      <c r="AI26" s="167"/>
      <c r="AJ26" s="124"/>
      <c r="AK26" s="124"/>
      <c r="AL26" s="29"/>
      <c r="AM26" s="29"/>
    </row>
    <row r="27" spans="1:48">
      <c r="A27" s="114"/>
      <c r="B27" s="114"/>
      <c r="C27" s="168"/>
      <c r="D27" s="168"/>
      <c r="E27" s="168"/>
      <c r="F27" s="117"/>
      <c r="G27" s="117"/>
      <c r="H27" s="117"/>
      <c r="I27" s="117"/>
      <c r="J27" s="117"/>
      <c r="K27" s="117"/>
      <c r="L27" s="117"/>
      <c r="M27" s="128"/>
      <c r="N27" s="128"/>
      <c r="O27" s="128"/>
      <c r="P27" s="128"/>
      <c r="Q27" s="128"/>
      <c r="R27" s="128"/>
      <c r="S27" s="117"/>
      <c r="T27" s="117"/>
      <c r="U27" s="117"/>
      <c r="V27" s="117"/>
      <c r="W27" s="117"/>
      <c r="X27" s="117"/>
      <c r="Y27" s="117"/>
      <c r="Z27" s="117"/>
      <c r="AA27" s="117"/>
      <c r="AB27" s="117"/>
      <c r="AC27" s="117"/>
      <c r="AD27" s="117"/>
      <c r="AE27" s="117"/>
      <c r="AF27" s="117"/>
      <c r="AG27" s="117"/>
      <c r="AH27" s="117"/>
      <c r="AI27" s="117"/>
      <c r="AJ27" s="117"/>
      <c r="AK27" s="117"/>
      <c r="AL27" s="25" t="s">
        <v>12</v>
      </c>
      <c r="AM27" s="25"/>
    </row>
    <row r="28" spans="1:48">
      <c r="A28" s="114"/>
      <c r="B28" s="114"/>
      <c r="C28" s="114"/>
      <c r="D28" s="114"/>
      <c r="E28" s="114"/>
      <c r="F28" s="133"/>
      <c r="G28" s="133"/>
      <c r="H28" s="133"/>
      <c r="I28" s="133"/>
      <c r="J28" s="133"/>
      <c r="K28" s="133"/>
      <c r="L28" s="133"/>
      <c r="M28" s="131"/>
      <c r="N28" s="131"/>
      <c r="O28" s="131"/>
      <c r="P28" s="131"/>
      <c r="Q28" s="131"/>
      <c r="R28" s="128"/>
      <c r="S28" s="133"/>
      <c r="T28" s="133"/>
      <c r="U28" s="133"/>
      <c r="V28" s="133"/>
      <c r="W28" s="133"/>
      <c r="X28" s="133"/>
      <c r="Y28" s="133"/>
      <c r="Z28" s="133"/>
      <c r="AA28" s="133"/>
      <c r="AB28" s="133"/>
      <c r="AC28" s="117"/>
      <c r="AD28" s="133"/>
      <c r="AE28" s="133"/>
      <c r="AF28" s="133"/>
      <c r="AG28" s="133"/>
      <c r="AH28" s="133"/>
      <c r="AI28" s="133"/>
      <c r="AJ28" s="133"/>
      <c r="AK28" s="133"/>
      <c r="AL28" s="21" t="s">
        <v>6</v>
      </c>
      <c r="AM28" s="21" t="s">
        <v>8</v>
      </c>
    </row>
    <row r="29" spans="1:48">
      <c r="A29" s="134"/>
      <c r="B29" s="134"/>
      <c r="C29" s="134"/>
      <c r="D29" s="134"/>
      <c r="E29" s="134"/>
      <c r="F29" s="134"/>
      <c r="G29" s="115"/>
      <c r="H29" s="115"/>
      <c r="I29" s="115"/>
      <c r="J29" s="115"/>
      <c r="K29" s="169"/>
      <c r="L29" s="115"/>
      <c r="M29" s="115"/>
      <c r="N29" s="115"/>
      <c r="O29" s="115"/>
      <c r="P29" s="115"/>
      <c r="Q29" s="115"/>
      <c r="R29" s="125"/>
      <c r="S29" s="137"/>
      <c r="T29" s="115"/>
      <c r="U29" s="115"/>
      <c r="V29" s="115"/>
      <c r="W29" s="115"/>
      <c r="X29" s="115"/>
      <c r="Y29" s="115"/>
      <c r="Z29" s="115"/>
      <c r="AA29" s="143"/>
      <c r="AB29" s="143"/>
      <c r="AC29" s="115"/>
      <c r="AD29" s="115"/>
      <c r="AE29" s="115"/>
      <c r="AF29" s="115"/>
      <c r="AG29" s="115"/>
      <c r="AH29" s="115"/>
      <c r="AI29" s="115"/>
      <c r="AJ29" s="143"/>
      <c r="AK29" s="143"/>
      <c r="AL29" s="17"/>
      <c r="AM29" s="17"/>
    </row>
    <row r="30" spans="1:48">
      <c r="A30" s="138"/>
      <c r="B30" s="139"/>
      <c r="C30" s="139"/>
      <c r="D30" s="139"/>
      <c r="E30" s="139"/>
      <c r="F30" s="137"/>
      <c r="G30" s="170"/>
      <c r="H30" s="170"/>
      <c r="I30" s="139"/>
      <c r="J30" s="139"/>
      <c r="K30" s="139"/>
      <c r="L30" s="139"/>
      <c r="M30" s="143"/>
      <c r="N30" s="143"/>
      <c r="O30" s="143"/>
      <c r="P30" s="171"/>
      <c r="Q30" s="171"/>
      <c r="R30" s="136"/>
      <c r="S30" s="143"/>
      <c r="T30" s="139"/>
      <c r="U30" s="139"/>
      <c r="V30" s="144"/>
      <c r="W30" s="144"/>
      <c r="X30" s="144"/>
      <c r="Y30" s="144"/>
      <c r="Z30" s="144"/>
      <c r="AA30" s="171"/>
      <c r="AB30" s="171"/>
      <c r="AC30" s="139"/>
      <c r="AD30" s="144"/>
      <c r="AE30" s="144"/>
      <c r="AF30" s="143"/>
      <c r="AG30" s="143"/>
      <c r="AH30" s="170"/>
      <c r="AI30" s="143"/>
      <c r="AJ30" s="171"/>
      <c r="AK30" s="171"/>
      <c r="AL30" s="37">
        <v>0</v>
      </c>
      <c r="AM30" s="36">
        <v>0</v>
      </c>
    </row>
    <row r="31" spans="1:48">
      <c r="A31" s="145"/>
      <c r="B31" s="139"/>
      <c r="C31" s="139"/>
      <c r="D31" s="139"/>
      <c r="E31" s="139"/>
      <c r="F31" s="137"/>
      <c r="G31" s="170"/>
      <c r="H31" s="143"/>
      <c r="I31" s="144"/>
      <c r="J31" s="143"/>
      <c r="K31" s="172"/>
      <c r="L31" s="139"/>
      <c r="M31" s="171"/>
      <c r="N31" s="139"/>
      <c r="O31" s="139"/>
      <c r="P31" s="171"/>
      <c r="Q31" s="171"/>
      <c r="R31" s="136"/>
      <c r="S31" s="143"/>
      <c r="T31" s="144"/>
      <c r="U31" s="139"/>
      <c r="V31" s="139"/>
      <c r="W31" s="143"/>
      <c r="X31" s="170"/>
      <c r="Y31" s="143"/>
      <c r="Z31" s="143"/>
      <c r="AA31" s="170"/>
      <c r="AB31" s="170"/>
      <c r="AC31" s="139"/>
      <c r="AD31" s="144"/>
      <c r="AE31" s="144"/>
      <c r="AF31" s="143"/>
      <c r="AG31" s="143"/>
      <c r="AH31" s="170"/>
      <c r="AI31" s="143"/>
      <c r="AJ31" s="171"/>
      <c r="AK31" s="171"/>
      <c r="AL31" s="37" t="e">
        <f ca="1">_xll.Get_Balance(TEXT(A31,"yyyymm"),"YTD","USD","Total","A","","001","253070","ED","WA","DL")</f>
        <v>#NAME?</v>
      </c>
      <c r="AM31" s="36" t="e">
        <f ca="1">IF(A31&gt;InputMonth,"",SUM(AJ31-AL31))</f>
        <v>#NAME?</v>
      </c>
      <c r="AQ31" s="39"/>
      <c r="AR31" s="39"/>
      <c r="AS31" s="41"/>
      <c r="AT31" s="38"/>
      <c r="AU31" s="38"/>
      <c r="AV31" s="38"/>
    </row>
    <row r="32" spans="1:48">
      <c r="A32" s="138"/>
      <c r="B32" s="139"/>
      <c r="C32" s="139"/>
      <c r="D32" s="139"/>
      <c r="E32" s="139"/>
      <c r="F32" s="137"/>
      <c r="G32" s="170"/>
      <c r="H32" s="143"/>
      <c r="I32" s="144"/>
      <c r="J32" s="143"/>
      <c r="K32" s="172"/>
      <c r="L32" s="139"/>
      <c r="M32" s="171"/>
      <c r="N32" s="139"/>
      <c r="O32" s="139"/>
      <c r="P32" s="171"/>
      <c r="Q32" s="171"/>
      <c r="R32" s="136"/>
      <c r="S32" s="143"/>
      <c r="T32" s="144"/>
      <c r="U32" s="139"/>
      <c r="V32" s="139"/>
      <c r="W32" s="143"/>
      <c r="X32" s="170"/>
      <c r="Y32" s="143"/>
      <c r="Z32" s="143"/>
      <c r="AA32" s="170"/>
      <c r="AB32" s="170"/>
      <c r="AC32" s="139"/>
      <c r="AD32" s="144"/>
      <c r="AE32" s="144"/>
      <c r="AF32" s="143"/>
      <c r="AG32" s="143"/>
      <c r="AH32" s="170"/>
      <c r="AI32" s="143"/>
      <c r="AJ32" s="171"/>
      <c r="AK32" s="171"/>
      <c r="AL32" s="37" t="e">
        <f ca="1">_xll.Get_Balance(TEXT(A32,"yyyymm"),"YTD","USD","Total","A","","001","253070","ED","WA","DL")</f>
        <v>#NAME?</v>
      </c>
      <c r="AM32" s="36" t="e">
        <f t="shared" ref="AM32:AM40" ca="1" si="0">IF(A32&gt;InputMonth,"",SUM(AK32-AL32))</f>
        <v>#NAME?</v>
      </c>
      <c r="AQ32" s="39"/>
      <c r="AR32" s="39"/>
      <c r="AS32" s="41"/>
      <c r="AT32" s="38"/>
      <c r="AU32" s="38"/>
      <c r="AV32" s="38"/>
    </row>
    <row r="33" spans="1:48">
      <c r="A33" s="138"/>
      <c r="B33" s="139"/>
      <c r="C33" s="139"/>
      <c r="D33" s="139"/>
      <c r="E33" s="139"/>
      <c r="F33" s="137"/>
      <c r="G33" s="170"/>
      <c r="H33" s="143"/>
      <c r="I33" s="144"/>
      <c r="J33" s="143"/>
      <c r="K33" s="172"/>
      <c r="L33" s="139"/>
      <c r="M33" s="171"/>
      <c r="N33" s="139"/>
      <c r="O33" s="139"/>
      <c r="P33" s="171"/>
      <c r="Q33" s="171"/>
      <c r="R33" s="136"/>
      <c r="S33" s="143"/>
      <c r="T33" s="144"/>
      <c r="U33" s="139"/>
      <c r="V33" s="139"/>
      <c r="W33" s="143"/>
      <c r="X33" s="170"/>
      <c r="Y33" s="143"/>
      <c r="Z33" s="143"/>
      <c r="AA33" s="170"/>
      <c r="AB33" s="170"/>
      <c r="AC33" s="139"/>
      <c r="AD33" s="144"/>
      <c r="AE33" s="144"/>
      <c r="AF33" s="143"/>
      <c r="AG33" s="143"/>
      <c r="AH33" s="170"/>
      <c r="AI33" s="143"/>
      <c r="AJ33" s="171"/>
      <c r="AK33" s="171"/>
      <c r="AL33" s="37" t="e">
        <f ca="1">_xll.Get_Balance(TEXT(A33,"yyyymm"),"YTD","USD","Total","A","","001","253070","ED","WA","DL")</f>
        <v>#NAME?</v>
      </c>
      <c r="AM33" s="36" t="e">
        <f t="shared" ca="1" si="0"/>
        <v>#NAME?</v>
      </c>
      <c r="AQ33" s="39"/>
      <c r="AR33" s="39"/>
      <c r="AS33" s="41"/>
      <c r="AT33" s="38"/>
      <c r="AU33" s="38"/>
      <c r="AV33" s="38"/>
    </row>
    <row r="34" spans="1:48">
      <c r="A34" s="138"/>
      <c r="B34" s="139"/>
      <c r="C34" s="139"/>
      <c r="D34" s="139"/>
      <c r="E34" s="139"/>
      <c r="F34" s="137"/>
      <c r="G34" s="170"/>
      <c r="H34" s="143"/>
      <c r="I34" s="144"/>
      <c r="J34" s="143"/>
      <c r="K34" s="172"/>
      <c r="L34" s="139"/>
      <c r="M34" s="171"/>
      <c r="N34" s="139"/>
      <c r="O34" s="139"/>
      <c r="P34" s="171"/>
      <c r="Q34" s="171"/>
      <c r="R34" s="136"/>
      <c r="S34" s="143"/>
      <c r="T34" s="144"/>
      <c r="U34" s="139"/>
      <c r="V34" s="139"/>
      <c r="W34" s="143"/>
      <c r="X34" s="170"/>
      <c r="Y34" s="143"/>
      <c r="Z34" s="143"/>
      <c r="AA34" s="170"/>
      <c r="AB34" s="170"/>
      <c r="AC34" s="139"/>
      <c r="AD34" s="144"/>
      <c r="AE34" s="144"/>
      <c r="AF34" s="143"/>
      <c r="AG34" s="143"/>
      <c r="AH34" s="170"/>
      <c r="AI34" s="143"/>
      <c r="AJ34" s="171"/>
      <c r="AK34" s="171"/>
      <c r="AL34" s="37" t="e">
        <f ca="1">_xll.Get_Balance(TEXT(A34,"yyyymm"),"YTD","USD","Total","A","","001","253070","ED","WA","DL")</f>
        <v>#NAME?</v>
      </c>
      <c r="AM34" s="36" t="e">
        <f t="shared" ca="1" si="0"/>
        <v>#NAME?</v>
      </c>
      <c r="AQ34" s="39"/>
      <c r="AR34" s="39"/>
      <c r="AS34" s="41"/>
      <c r="AT34" s="38"/>
      <c r="AU34" s="38"/>
      <c r="AV34" s="38"/>
    </row>
    <row r="35" spans="1:48">
      <c r="A35" s="138"/>
      <c r="B35" s="139"/>
      <c r="C35" s="139"/>
      <c r="D35" s="139"/>
      <c r="E35" s="139"/>
      <c r="F35" s="137"/>
      <c r="G35" s="170"/>
      <c r="H35" s="143"/>
      <c r="I35" s="144"/>
      <c r="J35" s="143"/>
      <c r="K35" s="172"/>
      <c r="L35" s="139"/>
      <c r="M35" s="171"/>
      <c r="N35" s="139"/>
      <c r="O35" s="139"/>
      <c r="P35" s="171"/>
      <c r="Q35" s="171"/>
      <c r="R35" s="136"/>
      <c r="S35" s="143"/>
      <c r="T35" s="144"/>
      <c r="U35" s="139"/>
      <c r="V35" s="139"/>
      <c r="W35" s="143"/>
      <c r="X35" s="170"/>
      <c r="Y35" s="143"/>
      <c r="Z35" s="143"/>
      <c r="AA35" s="170"/>
      <c r="AB35" s="170"/>
      <c r="AC35" s="139"/>
      <c r="AD35" s="144"/>
      <c r="AE35" s="144"/>
      <c r="AF35" s="143"/>
      <c r="AG35" s="143"/>
      <c r="AH35" s="170"/>
      <c r="AI35" s="143"/>
      <c r="AJ35" s="171"/>
      <c r="AK35" s="171"/>
      <c r="AL35" s="37" t="e">
        <f ca="1">_xll.Get_Balance(TEXT(A35,"yyyymm"),"YTD","USD","Total","A","","001","253070","ED","WA","DL")</f>
        <v>#NAME?</v>
      </c>
      <c r="AM35" s="36" t="e">
        <f t="shared" ca="1" si="0"/>
        <v>#NAME?</v>
      </c>
      <c r="AQ35" s="39"/>
      <c r="AR35" s="39"/>
      <c r="AS35" s="41"/>
      <c r="AT35" s="38"/>
      <c r="AU35" s="38"/>
      <c r="AV35" s="38"/>
    </row>
    <row r="36" spans="1:48">
      <c r="A36" s="138"/>
      <c r="B36" s="139"/>
      <c r="C36" s="139"/>
      <c r="D36" s="139"/>
      <c r="E36" s="139"/>
      <c r="F36" s="137"/>
      <c r="G36" s="170"/>
      <c r="H36" s="143"/>
      <c r="I36" s="144"/>
      <c r="J36" s="143"/>
      <c r="K36" s="172"/>
      <c r="L36" s="139"/>
      <c r="M36" s="171"/>
      <c r="N36" s="139"/>
      <c r="O36" s="139"/>
      <c r="P36" s="171"/>
      <c r="Q36" s="171"/>
      <c r="R36" s="136"/>
      <c r="S36" s="143"/>
      <c r="T36" s="144"/>
      <c r="U36" s="139"/>
      <c r="V36" s="139"/>
      <c r="W36" s="143"/>
      <c r="X36" s="170"/>
      <c r="Y36" s="143"/>
      <c r="Z36" s="143"/>
      <c r="AA36" s="170"/>
      <c r="AB36" s="170"/>
      <c r="AC36" s="139"/>
      <c r="AD36" s="144"/>
      <c r="AE36" s="144"/>
      <c r="AF36" s="143"/>
      <c r="AG36" s="143"/>
      <c r="AH36" s="170"/>
      <c r="AI36" s="143"/>
      <c r="AJ36" s="171"/>
      <c r="AK36" s="171"/>
      <c r="AL36" s="37" t="e">
        <f ca="1">_xll.Get_Balance(TEXT(A36,"yyyymm"),"YTD","USD","Total","A","","001","253070","ED","WA","DL")</f>
        <v>#NAME?</v>
      </c>
      <c r="AM36" s="36" t="e">
        <f t="shared" ca="1" si="0"/>
        <v>#NAME?</v>
      </c>
      <c r="AQ36" s="39"/>
      <c r="AR36" s="39"/>
      <c r="AS36" s="41"/>
      <c r="AT36" s="38"/>
      <c r="AU36" s="38"/>
      <c r="AV36" s="38"/>
    </row>
    <row r="37" spans="1:48">
      <c r="A37" s="138"/>
      <c r="B37" s="139"/>
      <c r="C37" s="139"/>
      <c r="D37" s="139"/>
      <c r="E37" s="139"/>
      <c r="F37" s="137"/>
      <c r="G37" s="170"/>
      <c r="H37" s="143"/>
      <c r="I37" s="144"/>
      <c r="J37" s="143"/>
      <c r="K37" s="172"/>
      <c r="L37" s="139"/>
      <c r="M37" s="171"/>
      <c r="N37" s="139"/>
      <c r="O37" s="139"/>
      <c r="P37" s="171"/>
      <c r="Q37" s="171"/>
      <c r="R37" s="136"/>
      <c r="S37" s="143"/>
      <c r="T37" s="144"/>
      <c r="U37" s="139"/>
      <c r="V37" s="139"/>
      <c r="W37" s="143"/>
      <c r="X37" s="170"/>
      <c r="Y37" s="143"/>
      <c r="Z37" s="143"/>
      <c r="AA37" s="170"/>
      <c r="AB37" s="170"/>
      <c r="AC37" s="139"/>
      <c r="AD37" s="144"/>
      <c r="AE37" s="144"/>
      <c r="AF37" s="143"/>
      <c r="AG37" s="143"/>
      <c r="AH37" s="170"/>
      <c r="AI37" s="143"/>
      <c r="AJ37" s="171"/>
      <c r="AK37" s="171"/>
      <c r="AL37" s="37" t="e">
        <f ca="1">_xll.Get_Balance(TEXT(A37,"yyyymm"),"YTD","USD","Total","A","","001","253070","ED","WA","DL")</f>
        <v>#NAME?</v>
      </c>
      <c r="AM37" s="36" t="e">
        <f t="shared" ca="1" si="0"/>
        <v>#NAME?</v>
      </c>
      <c r="AQ37" s="39"/>
      <c r="AR37" s="39"/>
      <c r="AS37" s="41"/>
      <c r="AT37" s="38"/>
      <c r="AU37" s="38"/>
      <c r="AV37" s="38"/>
    </row>
    <row r="38" spans="1:48">
      <c r="A38" s="138"/>
      <c r="B38" s="139"/>
      <c r="C38" s="139"/>
      <c r="D38" s="139"/>
      <c r="E38" s="139"/>
      <c r="F38" s="137"/>
      <c r="G38" s="170"/>
      <c r="H38" s="143"/>
      <c r="I38" s="144"/>
      <c r="J38" s="143"/>
      <c r="K38" s="172"/>
      <c r="L38" s="139"/>
      <c r="M38" s="171"/>
      <c r="N38" s="139"/>
      <c r="O38" s="139"/>
      <c r="P38" s="171"/>
      <c r="Q38" s="171"/>
      <c r="R38" s="136"/>
      <c r="S38" s="143"/>
      <c r="T38" s="144"/>
      <c r="U38" s="139"/>
      <c r="V38" s="139"/>
      <c r="W38" s="143"/>
      <c r="X38" s="170"/>
      <c r="Y38" s="143"/>
      <c r="Z38" s="143"/>
      <c r="AA38" s="170"/>
      <c r="AB38" s="170"/>
      <c r="AC38" s="139"/>
      <c r="AD38" s="144"/>
      <c r="AE38" s="144"/>
      <c r="AF38" s="143"/>
      <c r="AG38" s="143"/>
      <c r="AH38" s="170"/>
      <c r="AI38" s="143"/>
      <c r="AJ38" s="171"/>
      <c r="AK38" s="171"/>
      <c r="AL38" s="37" t="e">
        <f ca="1">_xll.Get_Balance(TEXT(A38,"yyyymm"),"YTD","USD","Total","A","","001","253070","ED","WA","DL")</f>
        <v>#NAME?</v>
      </c>
      <c r="AM38" s="36" t="e">
        <f t="shared" ca="1" si="0"/>
        <v>#NAME?</v>
      </c>
      <c r="AQ38" s="39"/>
      <c r="AR38" s="39"/>
      <c r="AS38" s="41"/>
      <c r="AT38" s="38"/>
      <c r="AU38" s="38"/>
      <c r="AV38" s="38"/>
    </row>
    <row r="39" spans="1:48">
      <c r="A39" s="138"/>
      <c r="B39" s="139"/>
      <c r="C39" s="139"/>
      <c r="D39" s="139"/>
      <c r="E39" s="139"/>
      <c r="F39" s="137"/>
      <c r="G39" s="170"/>
      <c r="H39" s="143"/>
      <c r="I39" s="144"/>
      <c r="J39" s="143"/>
      <c r="K39" s="172"/>
      <c r="L39" s="139"/>
      <c r="M39" s="171"/>
      <c r="N39" s="139"/>
      <c r="O39" s="139"/>
      <c r="P39" s="171"/>
      <c r="Q39" s="171"/>
      <c r="R39" s="136"/>
      <c r="S39" s="143"/>
      <c r="T39" s="144"/>
      <c r="U39" s="139"/>
      <c r="V39" s="139"/>
      <c r="W39" s="143"/>
      <c r="X39" s="170"/>
      <c r="Y39" s="143"/>
      <c r="Z39" s="143"/>
      <c r="AA39" s="170"/>
      <c r="AB39" s="170"/>
      <c r="AC39" s="139"/>
      <c r="AD39" s="144"/>
      <c r="AE39" s="144"/>
      <c r="AF39" s="143"/>
      <c r="AG39" s="143"/>
      <c r="AH39" s="170"/>
      <c r="AI39" s="143"/>
      <c r="AJ39" s="171"/>
      <c r="AK39" s="170"/>
      <c r="AL39" s="37" t="e">
        <f ca="1">_xll.Get_Balance(TEXT(A39,"yyyymm"),"YTD","USD","Total","A","","001","253070","ED","WA","DL")</f>
        <v>#NAME?</v>
      </c>
      <c r="AM39" s="36" t="e">
        <f t="shared" ca="1" si="0"/>
        <v>#NAME?</v>
      </c>
      <c r="AQ39" s="39"/>
      <c r="AR39" s="39"/>
      <c r="AS39" s="41"/>
      <c r="AT39" s="38"/>
      <c r="AU39" s="38"/>
      <c r="AV39" s="38"/>
    </row>
    <row r="40" spans="1:48">
      <c r="A40" s="138"/>
      <c r="B40" s="139"/>
      <c r="C40" s="139"/>
      <c r="D40" s="139"/>
      <c r="E40" s="139"/>
      <c r="F40" s="137"/>
      <c r="G40" s="170"/>
      <c r="H40" s="143"/>
      <c r="I40" s="144"/>
      <c r="J40" s="143"/>
      <c r="K40" s="172"/>
      <c r="L40" s="139"/>
      <c r="M40" s="171"/>
      <c r="N40" s="139"/>
      <c r="O40" s="139"/>
      <c r="P40" s="171"/>
      <c r="Q40" s="171"/>
      <c r="R40" s="136"/>
      <c r="S40" s="143"/>
      <c r="T40" s="144"/>
      <c r="U40" s="139"/>
      <c r="V40" s="139"/>
      <c r="W40" s="143"/>
      <c r="X40" s="170"/>
      <c r="Y40" s="143"/>
      <c r="Z40" s="143"/>
      <c r="AA40" s="170"/>
      <c r="AB40" s="170"/>
      <c r="AC40" s="139"/>
      <c r="AD40" s="144"/>
      <c r="AE40" s="144"/>
      <c r="AF40" s="143"/>
      <c r="AG40" s="143"/>
      <c r="AH40" s="170"/>
      <c r="AI40" s="143"/>
      <c r="AJ40" s="171"/>
      <c r="AK40" s="170"/>
      <c r="AL40" s="37" t="e">
        <f ca="1">_xll.Get_Balance(TEXT(A40,"yyyymm"),"YTD","USD","Total","A","","001","253070","ED","WA","DL")</f>
        <v>#NAME?</v>
      </c>
      <c r="AM40" s="36" t="e">
        <f t="shared" ca="1" si="0"/>
        <v>#NAME?</v>
      </c>
      <c r="AQ40" s="39"/>
      <c r="AR40" s="39"/>
      <c r="AS40" s="41"/>
      <c r="AT40" s="38"/>
      <c r="AU40" s="38"/>
      <c r="AV40" s="38"/>
    </row>
    <row r="41" spans="1:48">
      <c r="A41" s="138"/>
      <c r="B41" s="139"/>
      <c r="C41" s="139"/>
      <c r="D41" s="139"/>
      <c r="E41" s="139"/>
      <c r="F41" s="137"/>
      <c r="G41" s="170"/>
      <c r="H41" s="143"/>
      <c r="I41" s="144"/>
      <c r="J41" s="143"/>
      <c r="K41" s="172"/>
      <c r="L41" s="139"/>
      <c r="M41" s="171"/>
      <c r="N41" s="139"/>
      <c r="O41" s="139"/>
      <c r="P41" s="171"/>
      <c r="Q41" s="171"/>
      <c r="R41" s="136"/>
      <c r="S41" s="143"/>
      <c r="T41" s="144"/>
      <c r="U41" s="139"/>
      <c r="V41" s="139"/>
      <c r="W41" s="143"/>
      <c r="X41" s="170"/>
      <c r="Y41" s="143"/>
      <c r="Z41" s="143"/>
      <c r="AA41" s="170"/>
      <c r="AB41" s="170"/>
      <c r="AC41" s="139"/>
      <c r="AD41" s="144"/>
      <c r="AE41" s="144"/>
      <c r="AF41" s="143"/>
      <c r="AG41" s="143"/>
      <c r="AH41" s="170"/>
      <c r="AI41" s="143"/>
      <c r="AJ41" s="171"/>
      <c r="AK41" s="171"/>
      <c r="AL41" s="37" t="e">
        <f ca="1">_xll.Get_Balance(TEXT(A41,"yyyymm"),"YTD","USD","Total","A","","001","253070","ED","WA","DL")</f>
        <v>#NAME?</v>
      </c>
      <c r="AM41" s="36" t="e">
        <f ca="1">IF(A41&gt;InputMonth,"",SUM(AJ41-AL41))</f>
        <v>#NAME?</v>
      </c>
      <c r="AQ41" s="39"/>
      <c r="AR41" s="39"/>
      <c r="AS41" s="41"/>
      <c r="AT41" s="38"/>
      <c r="AU41" s="38"/>
      <c r="AV41" s="38"/>
    </row>
    <row r="42" spans="1:48">
      <c r="A42" s="138"/>
      <c r="B42" s="139"/>
      <c r="C42" s="139"/>
      <c r="D42" s="139"/>
      <c r="E42" s="139"/>
      <c r="F42" s="137"/>
      <c r="G42" s="170"/>
      <c r="H42" s="143"/>
      <c r="I42" s="144"/>
      <c r="J42" s="143"/>
      <c r="K42" s="172"/>
      <c r="L42" s="139"/>
      <c r="M42" s="171"/>
      <c r="N42" s="139"/>
      <c r="O42" s="139"/>
      <c r="P42" s="171"/>
      <c r="Q42" s="171"/>
      <c r="R42" s="136"/>
      <c r="S42" s="143"/>
      <c r="T42" s="144"/>
      <c r="U42" s="139"/>
      <c r="V42" s="139"/>
      <c r="W42" s="143"/>
      <c r="X42" s="170"/>
      <c r="Y42" s="143"/>
      <c r="Z42" s="143"/>
      <c r="AA42" s="170"/>
      <c r="AB42" s="170"/>
      <c r="AC42" s="139"/>
      <c r="AD42" s="144"/>
      <c r="AE42" s="144"/>
      <c r="AF42" s="143"/>
      <c r="AG42" s="143"/>
      <c r="AH42" s="170"/>
      <c r="AI42" s="143"/>
      <c r="AJ42" s="171"/>
      <c r="AK42" s="171"/>
      <c r="AL42" s="37" t="e">
        <f ca="1">_xll.Get_Balance(TEXT(A42,"yyyymm"),"YTD","USD","Total","A","","001","253070","ED","WA","DL")</f>
        <v>#NAME?</v>
      </c>
      <c r="AM42" s="36" t="e">
        <f ca="1">IF(A42&gt;InputMonth,"",SUM(AJ42-AL42))</f>
        <v>#NAME?</v>
      </c>
      <c r="AQ42" s="39"/>
      <c r="AS42" s="41"/>
    </row>
    <row r="43" spans="1:48" ht="15.75" thickBot="1">
      <c r="A43" s="134"/>
      <c r="B43" s="134"/>
      <c r="C43" s="173"/>
      <c r="D43" s="173"/>
      <c r="E43" s="134"/>
      <c r="F43" s="134"/>
      <c r="G43" s="115"/>
      <c r="H43" s="174"/>
      <c r="I43" s="151"/>
      <c r="J43" s="151"/>
      <c r="K43" s="151"/>
      <c r="L43" s="151"/>
      <c r="M43" s="153"/>
      <c r="N43" s="153"/>
      <c r="O43" s="153"/>
      <c r="P43" s="153"/>
      <c r="Q43" s="153"/>
      <c r="R43" s="136"/>
      <c r="S43" s="174"/>
      <c r="T43" s="151"/>
      <c r="U43" s="151"/>
      <c r="V43" s="151"/>
      <c r="W43" s="151"/>
      <c r="X43" s="153"/>
      <c r="Y43" s="153"/>
      <c r="Z43" s="153"/>
      <c r="AA43" s="153"/>
      <c r="AB43" s="153"/>
      <c r="AC43" s="136"/>
      <c r="AD43" s="151"/>
      <c r="AE43" s="151"/>
      <c r="AF43" s="151"/>
      <c r="AG43" s="151"/>
      <c r="AH43" s="153"/>
      <c r="AI43" s="153"/>
      <c r="AJ43" s="153"/>
      <c r="AK43" s="153"/>
      <c r="AL43" s="35"/>
      <c r="AM43" s="35"/>
    </row>
    <row r="44" spans="1:48" ht="13.5" thickTop="1">
      <c r="A44" s="112"/>
      <c r="B44" s="157"/>
      <c r="C44" s="112"/>
      <c r="D44" s="112"/>
      <c r="E44" s="112"/>
      <c r="F44" s="112"/>
      <c r="G44" s="160"/>
      <c r="H44" s="160"/>
      <c r="I44" s="161"/>
      <c r="J44" s="161"/>
      <c r="K44" s="160"/>
      <c r="L44" s="161"/>
      <c r="M44" s="161"/>
      <c r="N44" s="161"/>
      <c r="O44" s="160"/>
      <c r="P44" s="166"/>
      <c r="Q44" s="160"/>
      <c r="R44" s="177"/>
      <c r="S44" s="166"/>
      <c r="T44" s="161"/>
      <c r="U44" s="160"/>
      <c r="V44" s="160"/>
      <c r="W44" s="160"/>
      <c r="X44" s="160"/>
      <c r="Y44" s="160"/>
      <c r="Z44" s="160"/>
      <c r="AA44" s="166"/>
      <c r="AB44" s="160"/>
      <c r="AC44" s="160"/>
      <c r="AD44" s="160"/>
      <c r="AE44" s="160"/>
      <c r="AF44" s="160"/>
      <c r="AG44" s="160"/>
      <c r="AH44" s="160"/>
      <c r="AI44" s="160"/>
      <c r="AJ44" s="160"/>
      <c r="AK44" s="160"/>
    </row>
    <row r="45" spans="1:48">
      <c r="A45" s="112"/>
      <c r="B45" s="157"/>
      <c r="C45" s="112"/>
      <c r="D45" s="112"/>
      <c r="E45" s="112"/>
      <c r="F45" s="112"/>
      <c r="G45" s="115"/>
      <c r="H45" s="115"/>
      <c r="I45" s="115"/>
      <c r="J45" s="115"/>
      <c r="K45" s="115"/>
      <c r="L45" s="115"/>
      <c r="M45" s="175"/>
      <c r="N45" s="175"/>
      <c r="O45" s="175"/>
      <c r="P45" s="175"/>
      <c r="Q45" s="160"/>
      <c r="R45" s="176"/>
      <c r="S45" s="117"/>
      <c r="T45" s="116"/>
      <c r="U45" s="116"/>
      <c r="V45" s="116"/>
      <c r="W45" s="116"/>
      <c r="X45" s="116"/>
      <c r="Y45" s="116"/>
      <c r="Z45" s="116"/>
      <c r="AA45" s="116"/>
      <c r="AB45" s="117"/>
      <c r="AC45" s="115"/>
      <c r="AD45" s="116"/>
      <c r="AE45" s="116"/>
      <c r="AF45" s="116"/>
      <c r="AG45" s="116"/>
      <c r="AH45" s="116"/>
      <c r="AI45" s="116"/>
      <c r="AJ45" s="116"/>
      <c r="AK45" s="117"/>
      <c r="AL45" s="25"/>
      <c r="AM45" s="25"/>
    </row>
    <row r="46" spans="1:48">
      <c r="A46" s="112"/>
      <c r="B46" s="114"/>
      <c r="C46" s="114"/>
      <c r="D46" s="114"/>
      <c r="E46" s="112"/>
      <c r="F46" s="117"/>
      <c r="G46" s="124"/>
      <c r="H46" s="124"/>
      <c r="I46" s="167"/>
      <c r="J46" s="167"/>
      <c r="K46" s="167"/>
      <c r="L46" s="167"/>
      <c r="M46" s="167"/>
      <c r="N46" s="167"/>
      <c r="O46" s="167"/>
      <c r="P46" s="124"/>
      <c r="Q46" s="124"/>
      <c r="R46" s="125"/>
      <c r="S46" s="125"/>
      <c r="T46" s="167"/>
      <c r="U46" s="167"/>
      <c r="V46" s="167"/>
      <c r="W46" s="167"/>
      <c r="X46" s="167"/>
      <c r="Y46" s="167"/>
      <c r="Z46" s="167"/>
      <c r="AA46" s="124"/>
      <c r="AB46" s="124"/>
      <c r="AC46" s="125"/>
      <c r="AD46" s="167"/>
      <c r="AE46" s="167"/>
      <c r="AF46" s="167"/>
      <c r="AG46" s="167"/>
      <c r="AH46" s="167"/>
      <c r="AI46" s="167"/>
      <c r="AJ46" s="124"/>
      <c r="AK46" s="124"/>
      <c r="AL46" s="29"/>
      <c r="AM46" s="29"/>
    </row>
    <row r="47" spans="1:48">
      <c r="A47" s="114"/>
      <c r="B47" s="114"/>
      <c r="C47" s="168"/>
      <c r="D47" s="168"/>
      <c r="E47" s="168"/>
      <c r="F47" s="117"/>
      <c r="G47" s="117"/>
      <c r="H47" s="117"/>
      <c r="I47" s="117"/>
      <c r="J47" s="117"/>
      <c r="K47" s="117"/>
      <c r="L47" s="117"/>
      <c r="M47" s="128"/>
      <c r="N47" s="128"/>
      <c r="O47" s="128"/>
      <c r="P47" s="128"/>
      <c r="Q47" s="128"/>
      <c r="R47" s="128"/>
      <c r="S47" s="117"/>
      <c r="T47" s="117"/>
      <c r="U47" s="117"/>
      <c r="V47" s="117"/>
      <c r="W47" s="117"/>
      <c r="X47" s="117"/>
      <c r="Y47" s="117"/>
      <c r="Z47" s="117"/>
      <c r="AA47" s="117"/>
      <c r="AB47" s="117"/>
      <c r="AC47" s="117"/>
      <c r="AD47" s="117"/>
      <c r="AE47" s="117"/>
      <c r="AF47" s="117"/>
      <c r="AG47" s="117"/>
      <c r="AH47" s="117"/>
      <c r="AI47" s="117"/>
      <c r="AJ47" s="117"/>
      <c r="AK47" s="117"/>
      <c r="AL47" s="25" t="s">
        <v>12</v>
      </c>
      <c r="AM47" s="25"/>
    </row>
    <row r="48" spans="1:48">
      <c r="A48" s="114"/>
      <c r="B48" s="114"/>
      <c r="C48" s="114"/>
      <c r="D48" s="114"/>
      <c r="E48" s="114"/>
      <c r="F48" s="133"/>
      <c r="G48" s="133"/>
      <c r="H48" s="133"/>
      <c r="I48" s="133"/>
      <c r="J48" s="133"/>
      <c r="K48" s="133"/>
      <c r="L48" s="133"/>
      <c r="M48" s="131"/>
      <c r="N48" s="131"/>
      <c r="O48" s="131"/>
      <c r="P48" s="131"/>
      <c r="Q48" s="131"/>
      <c r="R48" s="128"/>
      <c r="S48" s="133"/>
      <c r="T48" s="133"/>
      <c r="U48" s="133"/>
      <c r="V48" s="133"/>
      <c r="W48" s="133"/>
      <c r="X48" s="133"/>
      <c r="Y48" s="133"/>
      <c r="Z48" s="133"/>
      <c r="AA48" s="133"/>
      <c r="AB48" s="133"/>
      <c r="AC48" s="117"/>
      <c r="AD48" s="133"/>
      <c r="AE48" s="133"/>
      <c r="AF48" s="133"/>
      <c r="AG48" s="133"/>
      <c r="AH48" s="133"/>
      <c r="AI48" s="133"/>
      <c r="AJ48" s="133"/>
      <c r="AK48" s="133"/>
      <c r="AL48" s="21" t="s">
        <v>6</v>
      </c>
      <c r="AM48" s="21" t="s">
        <v>8</v>
      </c>
    </row>
    <row r="49" spans="1:48">
      <c r="A49" s="134"/>
      <c r="B49" s="134"/>
      <c r="C49" s="134"/>
      <c r="D49" s="134"/>
      <c r="E49" s="134"/>
      <c r="F49" s="134"/>
      <c r="G49" s="115"/>
      <c r="H49" s="115"/>
      <c r="I49" s="115"/>
      <c r="J49" s="115"/>
      <c r="K49" s="169"/>
      <c r="L49" s="115"/>
      <c r="M49" s="115"/>
      <c r="N49" s="115"/>
      <c r="O49" s="115"/>
      <c r="P49" s="115"/>
      <c r="Q49" s="115"/>
      <c r="R49" s="125"/>
      <c r="S49" s="137"/>
      <c r="T49" s="115"/>
      <c r="U49" s="115"/>
      <c r="V49" s="115"/>
      <c r="W49" s="115"/>
      <c r="X49" s="115"/>
      <c r="Y49" s="115"/>
      <c r="Z49" s="115"/>
      <c r="AA49" s="143"/>
      <c r="AB49" s="143"/>
      <c r="AC49" s="115"/>
      <c r="AD49" s="115"/>
      <c r="AE49" s="115"/>
      <c r="AF49" s="115"/>
      <c r="AG49" s="115"/>
      <c r="AH49" s="115"/>
      <c r="AI49" s="115"/>
      <c r="AJ49" s="143"/>
      <c r="AK49" s="143"/>
      <c r="AL49" s="17"/>
      <c r="AM49" s="17"/>
    </row>
    <row r="50" spans="1:48">
      <c r="A50" s="138"/>
      <c r="B50" s="139"/>
      <c r="C50" s="139"/>
      <c r="D50" s="139"/>
      <c r="E50" s="139"/>
      <c r="F50" s="137"/>
      <c r="G50" s="170"/>
      <c r="H50" s="170"/>
      <c r="I50" s="139"/>
      <c r="J50" s="139"/>
      <c r="K50" s="139"/>
      <c r="L50" s="139"/>
      <c r="M50" s="143"/>
      <c r="N50" s="143"/>
      <c r="O50" s="143"/>
      <c r="P50" s="171"/>
      <c r="Q50" s="171"/>
      <c r="R50" s="136"/>
      <c r="S50" s="143"/>
      <c r="T50" s="139"/>
      <c r="U50" s="139"/>
      <c r="V50" s="144"/>
      <c r="W50" s="144"/>
      <c r="X50" s="144"/>
      <c r="Y50" s="144"/>
      <c r="Z50" s="144"/>
      <c r="AA50" s="171"/>
      <c r="AB50" s="171"/>
      <c r="AC50" s="139"/>
      <c r="AD50" s="144"/>
      <c r="AE50" s="144"/>
      <c r="AF50" s="143"/>
      <c r="AG50" s="143"/>
      <c r="AH50" s="170"/>
      <c r="AI50" s="143"/>
      <c r="AJ50" s="171"/>
      <c r="AK50" s="171"/>
      <c r="AL50" s="37">
        <v>0</v>
      </c>
      <c r="AM50" s="36">
        <v>0</v>
      </c>
      <c r="AO50" s="4"/>
    </row>
    <row r="51" spans="1:48">
      <c r="A51" s="145"/>
      <c r="B51" s="139"/>
      <c r="C51" s="139"/>
      <c r="D51" s="139"/>
      <c r="E51" s="139"/>
      <c r="F51" s="137"/>
      <c r="G51" s="170"/>
      <c r="H51" s="143"/>
      <c r="I51" s="144"/>
      <c r="J51" s="143"/>
      <c r="K51" s="172"/>
      <c r="L51" s="139"/>
      <c r="M51" s="171"/>
      <c r="N51" s="139"/>
      <c r="O51" s="139"/>
      <c r="P51" s="171"/>
      <c r="Q51" s="171"/>
      <c r="R51" s="136"/>
      <c r="S51" s="143"/>
      <c r="T51" s="144"/>
      <c r="U51" s="139"/>
      <c r="V51" s="139"/>
      <c r="W51" s="143"/>
      <c r="X51" s="170"/>
      <c r="Y51" s="143"/>
      <c r="Z51" s="143"/>
      <c r="AA51" s="170"/>
      <c r="AB51" s="170"/>
      <c r="AC51" s="139"/>
      <c r="AD51" s="144"/>
      <c r="AE51" s="144"/>
      <c r="AF51" s="143"/>
      <c r="AG51" s="143"/>
      <c r="AH51" s="170"/>
      <c r="AI51" s="143"/>
      <c r="AJ51" s="171"/>
      <c r="AK51" s="171"/>
      <c r="AL51" s="37" t="e">
        <f ca="1">_xll.Get_Balance(TEXT(A51,"yyyymm"),"YTD","USD","Total","A","","001","253070","ED","WA","DL")</f>
        <v>#NAME?</v>
      </c>
      <c r="AM51" s="36" t="e">
        <f ca="1">IF(A51&gt;InputMonth,"",SUM(AJ51-AL51))</f>
        <v>#NAME?</v>
      </c>
      <c r="AQ51" s="39"/>
      <c r="AR51" s="39"/>
      <c r="AS51" s="41"/>
      <c r="AT51" s="38"/>
      <c r="AU51" s="38"/>
      <c r="AV51" s="38"/>
    </row>
    <row r="52" spans="1:48">
      <c r="A52" s="138"/>
      <c r="B52" s="139"/>
      <c r="C52" s="139"/>
      <c r="D52" s="139"/>
      <c r="E52" s="139"/>
      <c r="F52" s="137"/>
      <c r="G52" s="170"/>
      <c r="H52" s="143"/>
      <c r="I52" s="144"/>
      <c r="J52" s="143"/>
      <c r="K52" s="172"/>
      <c r="L52" s="139"/>
      <c r="M52" s="171"/>
      <c r="N52" s="139"/>
      <c r="O52" s="139"/>
      <c r="P52" s="171"/>
      <c r="Q52" s="171"/>
      <c r="R52" s="136"/>
      <c r="S52" s="143"/>
      <c r="T52" s="144"/>
      <c r="U52" s="139"/>
      <c r="V52" s="139"/>
      <c r="W52" s="143"/>
      <c r="X52" s="170"/>
      <c r="Y52" s="143"/>
      <c r="Z52" s="143"/>
      <c r="AA52" s="170"/>
      <c r="AB52" s="170"/>
      <c r="AC52" s="139"/>
      <c r="AD52" s="144"/>
      <c r="AE52" s="144"/>
      <c r="AF52" s="143"/>
      <c r="AG52" s="143"/>
      <c r="AH52" s="170"/>
      <c r="AI52" s="143"/>
      <c r="AJ52" s="171"/>
      <c r="AK52" s="171"/>
      <c r="AL52" s="37" t="e">
        <f ca="1">_xll.Get_Balance(TEXT(A52,"yyyymm"),"YTD","USD","Total","A","","001","253070","ED","WA","DL")</f>
        <v>#NAME?</v>
      </c>
      <c r="AM52" s="36" t="e">
        <f t="shared" ref="AM52:AM60" ca="1" si="1">IF(A52&gt;InputMonth,"",SUM(AK52-AL52))</f>
        <v>#NAME?</v>
      </c>
      <c r="AQ52" s="39"/>
      <c r="AR52" s="39"/>
      <c r="AS52" s="41"/>
      <c r="AT52" s="38"/>
      <c r="AU52" s="38"/>
      <c r="AV52" s="38"/>
    </row>
    <row r="53" spans="1:48">
      <c r="A53" s="138"/>
      <c r="B53" s="139"/>
      <c r="C53" s="139"/>
      <c r="D53" s="139"/>
      <c r="E53" s="139"/>
      <c r="F53" s="137"/>
      <c r="G53" s="170"/>
      <c r="H53" s="143"/>
      <c r="I53" s="144"/>
      <c r="J53" s="143"/>
      <c r="K53" s="172"/>
      <c r="L53" s="139"/>
      <c r="M53" s="171"/>
      <c r="N53" s="139"/>
      <c r="O53" s="139"/>
      <c r="P53" s="171"/>
      <c r="Q53" s="171"/>
      <c r="R53" s="136"/>
      <c r="S53" s="143"/>
      <c r="T53" s="144"/>
      <c r="U53" s="139"/>
      <c r="V53" s="139"/>
      <c r="W53" s="143"/>
      <c r="X53" s="170"/>
      <c r="Y53" s="143"/>
      <c r="Z53" s="143"/>
      <c r="AA53" s="170"/>
      <c r="AB53" s="170"/>
      <c r="AC53" s="139"/>
      <c r="AD53" s="144"/>
      <c r="AE53" s="144"/>
      <c r="AF53" s="143"/>
      <c r="AG53" s="143"/>
      <c r="AH53" s="170"/>
      <c r="AI53" s="143"/>
      <c r="AJ53" s="171"/>
      <c r="AK53" s="171"/>
      <c r="AL53" s="37" t="e">
        <f ca="1">_xll.Get_Balance(TEXT(A53,"yyyymm"),"YTD","USD","Total","A","","001","253070","ED","WA","DL")</f>
        <v>#NAME?</v>
      </c>
      <c r="AM53" s="36" t="e">
        <f t="shared" ca="1" si="1"/>
        <v>#NAME?</v>
      </c>
      <c r="AQ53" s="39"/>
      <c r="AR53" s="39"/>
      <c r="AS53" s="41"/>
      <c r="AT53" s="38"/>
      <c r="AU53" s="38"/>
      <c r="AV53" s="38"/>
    </row>
    <row r="54" spans="1:48">
      <c r="A54" s="138"/>
      <c r="B54" s="139"/>
      <c r="C54" s="139"/>
      <c r="D54" s="139"/>
      <c r="E54" s="139"/>
      <c r="F54" s="137"/>
      <c r="G54" s="170"/>
      <c r="H54" s="143"/>
      <c r="I54" s="144"/>
      <c r="J54" s="143"/>
      <c r="K54" s="172"/>
      <c r="L54" s="139"/>
      <c r="M54" s="171"/>
      <c r="N54" s="139"/>
      <c r="O54" s="139"/>
      <c r="P54" s="171"/>
      <c r="Q54" s="171"/>
      <c r="R54" s="136"/>
      <c r="S54" s="143"/>
      <c r="T54" s="144"/>
      <c r="U54" s="139"/>
      <c r="V54" s="139"/>
      <c r="W54" s="143"/>
      <c r="X54" s="170"/>
      <c r="Y54" s="143"/>
      <c r="Z54" s="143"/>
      <c r="AA54" s="170"/>
      <c r="AB54" s="170"/>
      <c r="AC54" s="139"/>
      <c r="AD54" s="144"/>
      <c r="AE54" s="144"/>
      <c r="AF54" s="143"/>
      <c r="AG54" s="143"/>
      <c r="AH54" s="170"/>
      <c r="AI54" s="143"/>
      <c r="AJ54" s="171"/>
      <c r="AK54" s="171"/>
      <c r="AL54" s="37" t="e">
        <f ca="1">_xll.Get_Balance(TEXT(A54,"yyyymm"),"YTD","USD","Total","A","","001","253070","ED","WA","DL")</f>
        <v>#NAME?</v>
      </c>
      <c r="AM54" s="36" t="e">
        <f t="shared" ca="1" si="1"/>
        <v>#NAME?</v>
      </c>
      <c r="AQ54" s="39"/>
      <c r="AR54" s="39"/>
      <c r="AS54" s="41"/>
      <c r="AT54" s="38"/>
      <c r="AU54" s="38"/>
      <c r="AV54" s="38"/>
    </row>
    <row r="55" spans="1:48">
      <c r="A55" s="138"/>
      <c r="B55" s="139"/>
      <c r="C55" s="139"/>
      <c r="D55" s="139"/>
      <c r="E55" s="139"/>
      <c r="F55" s="137"/>
      <c r="G55" s="170"/>
      <c r="H55" s="143"/>
      <c r="I55" s="144"/>
      <c r="J55" s="143"/>
      <c r="K55" s="172"/>
      <c r="L55" s="139"/>
      <c r="M55" s="171"/>
      <c r="N55" s="139"/>
      <c r="O55" s="139"/>
      <c r="P55" s="171"/>
      <c r="Q55" s="171"/>
      <c r="R55" s="136"/>
      <c r="S55" s="143"/>
      <c r="T55" s="144"/>
      <c r="U55" s="139"/>
      <c r="V55" s="139"/>
      <c r="W55" s="143"/>
      <c r="X55" s="170"/>
      <c r="Y55" s="143"/>
      <c r="Z55" s="143"/>
      <c r="AA55" s="170"/>
      <c r="AB55" s="170"/>
      <c r="AC55" s="139"/>
      <c r="AD55" s="144"/>
      <c r="AE55" s="144"/>
      <c r="AF55" s="143"/>
      <c r="AG55" s="143"/>
      <c r="AH55" s="170"/>
      <c r="AI55" s="143"/>
      <c r="AJ55" s="171"/>
      <c r="AK55" s="171"/>
      <c r="AL55" s="37" t="e">
        <f ca="1">_xll.Get_Balance(TEXT(A55,"yyyymm"),"YTD","USD","Total","A","","001","253070","ED","WA","DL")</f>
        <v>#NAME?</v>
      </c>
      <c r="AM55" s="36" t="e">
        <f t="shared" ca="1" si="1"/>
        <v>#NAME?</v>
      </c>
      <c r="AQ55" s="39"/>
      <c r="AR55" s="39"/>
      <c r="AS55" s="41"/>
      <c r="AT55" s="38"/>
      <c r="AU55" s="38"/>
      <c r="AV55" s="38"/>
    </row>
    <row r="56" spans="1:48">
      <c r="A56" s="138"/>
      <c r="B56" s="139"/>
      <c r="C56" s="139"/>
      <c r="D56" s="139"/>
      <c r="E56" s="139"/>
      <c r="F56" s="137"/>
      <c r="G56" s="170"/>
      <c r="H56" s="143"/>
      <c r="I56" s="144"/>
      <c r="J56" s="143"/>
      <c r="K56" s="172"/>
      <c r="L56" s="139"/>
      <c r="M56" s="171"/>
      <c r="N56" s="139"/>
      <c r="O56" s="139"/>
      <c r="P56" s="171"/>
      <c r="Q56" s="171"/>
      <c r="R56" s="136"/>
      <c r="S56" s="143"/>
      <c r="T56" s="144"/>
      <c r="U56" s="139"/>
      <c r="V56" s="139"/>
      <c r="W56" s="143"/>
      <c r="X56" s="170"/>
      <c r="Y56" s="143"/>
      <c r="Z56" s="143"/>
      <c r="AA56" s="170"/>
      <c r="AB56" s="170"/>
      <c r="AC56" s="139"/>
      <c r="AD56" s="144"/>
      <c r="AE56" s="144"/>
      <c r="AF56" s="143"/>
      <c r="AG56" s="143"/>
      <c r="AH56" s="170"/>
      <c r="AI56" s="143"/>
      <c r="AJ56" s="171"/>
      <c r="AK56" s="171"/>
      <c r="AL56" s="37" t="e">
        <f ca="1">_xll.Get_Balance(TEXT(A56,"yyyymm"),"YTD","USD","Total","A","","001","253070","ED","WA","DL")</f>
        <v>#NAME?</v>
      </c>
      <c r="AM56" s="36" t="e">
        <f t="shared" ca="1" si="1"/>
        <v>#NAME?</v>
      </c>
      <c r="AQ56" s="39"/>
      <c r="AR56" s="39"/>
      <c r="AS56" s="41"/>
      <c r="AT56" s="38"/>
      <c r="AU56" s="38"/>
      <c r="AV56" s="38"/>
    </row>
    <row r="57" spans="1:48">
      <c r="A57" s="138"/>
      <c r="B57" s="139"/>
      <c r="C57" s="139"/>
      <c r="D57" s="139"/>
      <c r="E57" s="139"/>
      <c r="F57" s="137"/>
      <c r="G57" s="170"/>
      <c r="H57" s="143"/>
      <c r="I57" s="144"/>
      <c r="J57" s="143"/>
      <c r="K57" s="172"/>
      <c r="L57" s="139"/>
      <c r="M57" s="171"/>
      <c r="N57" s="139"/>
      <c r="O57" s="139"/>
      <c r="P57" s="171"/>
      <c r="Q57" s="171"/>
      <c r="R57" s="136"/>
      <c r="S57" s="143"/>
      <c r="T57" s="144"/>
      <c r="U57" s="139"/>
      <c r="V57" s="139"/>
      <c r="W57" s="143"/>
      <c r="X57" s="170"/>
      <c r="Y57" s="143"/>
      <c r="Z57" s="143"/>
      <c r="AA57" s="170"/>
      <c r="AB57" s="170"/>
      <c r="AC57" s="139"/>
      <c r="AD57" s="144"/>
      <c r="AE57" s="144"/>
      <c r="AF57" s="143"/>
      <c r="AG57" s="143"/>
      <c r="AH57" s="170"/>
      <c r="AI57" s="143"/>
      <c r="AJ57" s="171"/>
      <c r="AK57" s="171"/>
      <c r="AL57" s="37" t="e">
        <f ca="1">_xll.Get_Balance(TEXT(A57,"yyyymm"),"YTD","USD","Total","A","","001","253070","ED","WA","DL")</f>
        <v>#NAME?</v>
      </c>
      <c r="AM57" s="36" t="e">
        <f t="shared" ca="1" si="1"/>
        <v>#NAME?</v>
      </c>
      <c r="AQ57" s="39"/>
      <c r="AR57" s="39"/>
      <c r="AS57" s="41"/>
      <c r="AT57" s="38"/>
      <c r="AU57" s="38"/>
      <c r="AV57" s="38"/>
    </row>
    <row r="58" spans="1:48">
      <c r="A58" s="138"/>
      <c r="B58" s="139"/>
      <c r="C58" s="139"/>
      <c r="D58" s="139"/>
      <c r="E58" s="139"/>
      <c r="F58" s="137"/>
      <c r="G58" s="170"/>
      <c r="H58" s="143"/>
      <c r="I58" s="144"/>
      <c r="J58" s="143"/>
      <c r="K58" s="172"/>
      <c r="L58" s="139"/>
      <c r="M58" s="171"/>
      <c r="N58" s="139"/>
      <c r="O58" s="139"/>
      <c r="P58" s="171"/>
      <c r="Q58" s="171"/>
      <c r="R58" s="136"/>
      <c r="S58" s="143"/>
      <c r="T58" s="144"/>
      <c r="U58" s="139"/>
      <c r="V58" s="139"/>
      <c r="W58" s="143"/>
      <c r="X58" s="170"/>
      <c r="Y58" s="143"/>
      <c r="Z58" s="143"/>
      <c r="AA58" s="170"/>
      <c r="AB58" s="170"/>
      <c r="AC58" s="139"/>
      <c r="AD58" s="144"/>
      <c r="AE58" s="144"/>
      <c r="AF58" s="143"/>
      <c r="AG58" s="143"/>
      <c r="AH58" s="170"/>
      <c r="AI58" s="143"/>
      <c r="AJ58" s="171"/>
      <c r="AK58" s="171"/>
      <c r="AL58" s="37" t="e">
        <f ca="1">_xll.Get_Balance(TEXT(A58,"yyyymm"),"YTD","USD","Total","A","","001","253070","ED","WA","DL")</f>
        <v>#NAME?</v>
      </c>
      <c r="AM58" s="36" t="e">
        <f t="shared" ca="1" si="1"/>
        <v>#NAME?</v>
      </c>
      <c r="AQ58" s="39"/>
      <c r="AR58" s="39"/>
      <c r="AS58" s="41"/>
      <c r="AT58" s="38"/>
      <c r="AU58" s="38"/>
      <c r="AV58" s="38"/>
    </row>
    <row r="59" spans="1:48">
      <c r="A59" s="138"/>
      <c r="B59" s="139"/>
      <c r="C59" s="139"/>
      <c r="D59" s="139"/>
      <c r="E59" s="139"/>
      <c r="F59" s="137"/>
      <c r="G59" s="170"/>
      <c r="H59" s="143"/>
      <c r="I59" s="144"/>
      <c r="J59" s="143"/>
      <c r="K59" s="172"/>
      <c r="L59" s="139"/>
      <c r="M59" s="171"/>
      <c r="N59" s="139"/>
      <c r="O59" s="139"/>
      <c r="P59" s="171"/>
      <c r="Q59" s="171"/>
      <c r="R59" s="136"/>
      <c r="S59" s="143"/>
      <c r="T59" s="144"/>
      <c r="U59" s="139"/>
      <c r="V59" s="139"/>
      <c r="W59" s="143"/>
      <c r="X59" s="170"/>
      <c r="Y59" s="143"/>
      <c r="Z59" s="143"/>
      <c r="AA59" s="170"/>
      <c r="AB59" s="170"/>
      <c r="AC59" s="139"/>
      <c r="AD59" s="144"/>
      <c r="AE59" s="144"/>
      <c r="AF59" s="143"/>
      <c r="AG59" s="143"/>
      <c r="AH59" s="170"/>
      <c r="AI59" s="143"/>
      <c r="AJ59" s="171"/>
      <c r="AK59" s="170"/>
      <c r="AL59" s="37" t="e">
        <f ca="1">_xll.Get_Balance(TEXT(A59,"yyyymm"),"YTD","USD","Total","A","","001","253070","ED","WA","DL")</f>
        <v>#NAME?</v>
      </c>
      <c r="AM59" s="36" t="e">
        <f t="shared" ca="1" si="1"/>
        <v>#NAME?</v>
      </c>
      <c r="AQ59" s="39"/>
      <c r="AR59" s="39"/>
      <c r="AS59" s="41"/>
      <c r="AT59" s="38"/>
      <c r="AU59" s="38"/>
      <c r="AV59" s="38"/>
    </row>
    <row r="60" spans="1:48">
      <c r="A60" s="138"/>
      <c r="B60" s="139"/>
      <c r="C60" s="139"/>
      <c r="D60" s="139"/>
      <c r="E60" s="139"/>
      <c r="F60" s="137"/>
      <c r="G60" s="170"/>
      <c r="H60" s="143"/>
      <c r="I60" s="144"/>
      <c r="J60" s="143"/>
      <c r="K60" s="172"/>
      <c r="L60" s="139"/>
      <c r="M60" s="171"/>
      <c r="N60" s="139"/>
      <c r="O60" s="139"/>
      <c r="P60" s="171"/>
      <c r="Q60" s="171"/>
      <c r="R60" s="136"/>
      <c r="S60" s="143"/>
      <c r="T60" s="144"/>
      <c r="U60" s="139"/>
      <c r="V60" s="139"/>
      <c r="W60" s="143"/>
      <c r="X60" s="170"/>
      <c r="Y60" s="143"/>
      <c r="Z60" s="143"/>
      <c r="AA60" s="170"/>
      <c r="AB60" s="170"/>
      <c r="AC60" s="139"/>
      <c r="AD60" s="144"/>
      <c r="AE60" s="144"/>
      <c r="AF60" s="143"/>
      <c r="AG60" s="143"/>
      <c r="AH60" s="170"/>
      <c r="AI60" s="143"/>
      <c r="AJ60" s="171"/>
      <c r="AK60" s="170"/>
      <c r="AL60" s="37" t="e">
        <f ca="1">_xll.Get_Balance(TEXT(A60,"yyyymm"),"YTD","USD","Total","A","","001","253070","ED","WA","DL")</f>
        <v>#NAME?</v>
      </c>
      <c r="AM60" s="36" t="e">
        <f t="shared" ca="1" si="1"/>
        <v>#NAME?</v>
      </c>
      <c r="AQ60" s="39"/>
      <c r="AR60" s="39"/>
      <c r="AS60" s="41"/>
      <c r="AT60" s="38"/>
      <c r="AU60" s="38"/>
      <c r="AV60" s="38"/>
    </row>
    <row r="61" spans="1:48">
      <c r="A61" s="138"/>
      <c r="B61" s="139"/>
      <c r="C61" s="139"/>
      <c r="D61" s="139"/>
      <c r="E61" s="139"/>
      <c r="F61" s="137"/>
      <c r="G61" s="170"/>
      <c r="H61" s="143"/>
      <c r="I61" s="144"/>
      <c r="J61" s="143"/>
      <c r="K61" s="172"/>
      <c r="L61" s="139"/>
      <c r="M61" s="171"/>
      <c r="N61" s="139"/>
      <c r="O61" s="139"/>
      <c r="P61" s="171"/>
      <c r="Q61" s="171"/>
      <c r="R61" s="136"/>
      <c r="S61" s="143"/>
      <c r="T61" s="144"/>
      <c r="U61" s="139"/>
      <c r="V61" s="139"/>
      <c r="W61" s="143"/>
      <c r="X61" s="170"/>
      <c r="Y61" s="143"/>
      <c r="Z61" s="143"/>
      <c r="AA61" s="170"/>
      <c r="AB61" s="170"/>
      <c r="AC61" s="139"/>
      <c r="AD61" s="144"/>
      <c r="AE61" s="144"/>
      <c r="AF61" s="143"/>
      <c r="AG61" s="143"/>
      <c r="AH61" s="170"/>
      <c r="AI61" s="143"/>
      <c r="AJ61" s="171"/>
      <c r="AK61" s="171"/>
      <c r="AL61" s="37" t="e">
        <f ca="1">_xll.Get_Balance(TEXT(A61,"yyyymm"),"YTD","USD","Total","A","","001","253070","ED","WA","DL")</f>
        <v>#NAME?</v>
      </c>
      <c r="AM61" s="36" t="e">
        <f ca="1">IF(A61&gt;InputMonth,"",SUM(AJ61-AL61))</f>
        <v>#NAME?</v>
      </c>
      <c r="AQ61" s="39"/>
      <c r="AR61" s="39"/>
      <c r="AS61" s="41"/>
      <c r="AT61" s="38"/>
      <c r="AU61" s="38"/>
      <c r="AV61" s="38"/>
    </row>
    <row r="62" spans="1:48">
      <c r="A62" s="138"/>
      <c r="B62" s="139"/>
      <c r="C62" s="139"/>
      <c r="D62" s="139"/>
      <c r="E62" s="139"/>
      <c r="F62" s="137"/>
      <c r="G62" s="170"/>
      <c r="H62" s="143"/>
      <c r="I62" s="144"/>
      <c r="J62" s="143"/>
      <c r="K62" s="172"/>
      <c r="L62" s="139"/>
      <c r="M62" s="171"/>
      <c r="N62" s="139"/>
      <c r="O62" s="139"/>
      <c r="P62" s="171"/>
      <c r="Q62" s="171"/>
      <c r="R62" s="136"/>
      <c r="S62" s="143"/>
      <c r="T62" s="144"/>
      <c r="U62" s="139"/>
      <c r="V62" s="139"/>
      <c r="W62" s="143"/>
      <c r="X62" s="170"/>
      <c r="Y62" s="143"/>
      <c r="Z62" s="143"/>
      <c r="AA62" s="170"/>
      <c r="AB62" s="170"/>
      <c r="AC62" s="139"/>
      <c r="AD62" s="144"/>
      <c r="AE62" s="144"/>
      <c r="AF62" s="143"/>
      <c r="AG62" s="143"/>
      <c r="AH62" s="170"/>
      <c r="AI62" s="143"/>
      <c r="AJ62" s="171"/>
      <c r="AK62" s="171"/>
      <c r="AL62" s="37" t="e">
        <f ca="1">_xll.Get_Balance(TEXT(A62,"yyyymm"),"YTD","USD","Total","A","","001","253070","ED","WA","DL")</f>
        <v>#NAME?</v>
      </c>
      <c r="AM62" s="36" t="e">
        <f ca="1">IF(A62&gt;InputMonth,"",SUM(AJ62-AL62))</f>
        <v>#NAME?</v>
      </c>
    </row>
    <row r="63" spans="1:48" ht="15.75" thickBot="1">
      <c r="A63" s="134"/>
      <c r="B63" s="134"/>
      <c r="C63" s="173"/>
      <c r="D63" s="173"/>
      <c r="E63" s="134"/>
      <c r="F63" s="134"/>
      <c r="G63" s="115"/>
      <c r="H63" s="174"/>
      <c r="I63" s="151"/>
      <c r="J63" s="151"/>
      <c r="K63" s="151"/>
      <c r="L63" s="151"/>
      <c r="M63" s="153"/>
      <c r="N63" s="153"/>
      <c r="O63" s="153"/>
      <c r="P63" s="153"/>
      <c r="Q63" s="153"/>
      <c r="R63" s="136"/>
      <c r="S63" s="174"/>
      <c r="T63" s="151"/>
      <c r="U63" s="151"/>
      <c r="V63" s="151"/>
      <c r="W63" s="151"/>
      <c r="X63" s="153"/>
      <c r="Y63" s="153"/>
      <c r="Z63" s="153"/>
      <c r="AA63" s="153"/>
      <c r="AB63" s="153"/>
      <c r="AC63" s="136"/>
      <c r="AD63" s="151"/>
      <c r="AE63" s="151"/>
      <c r="AF63" s="151"/>
      <c r="AG63" s="151"/>
      <c r="AH63" s="153"/>
      <c r="AI63" s="153"/>
      <c r="AJ63" s="153"/>
      <c r="AK63" s="153"/>
      <c r="AL63" s="35"/>
      <c r="AM63" s="35"/>
    </row>
    <row r="64" spans="1:48" ht="13.5" thickTop="1">
      <c r="A64" s="112"/>
      <c r="B64" s="112"/>
      <c r="C64" s="112"/>
      <c r="D64" s="112"/>
      <c r="E64" s="112"/>
      <c r="F64" s="112"/>
      <c r="G64" s="160"/>
      <c r="H64" s="160"/>
      <c r="I64" s="161"/>
      <c r="J64" s="160"/>
      <c r="K64" s="160"/>
      <c r="L64" s="161"/>
      <c r="M64" s="161"/>
      <c r="N64" s="160"/>
      <c r="O64" s="160"/>
      <c r="P64" s="166"/>
      <c r="Q64" s="160"/>
      <c r="R64" s="176"/>
      <c r="S64" s="160"/>
      <c r="T64" s="161"/>
      <c r="U64" s="160"/>
      <c r="V64" s="160"/>
      <c r="W64" s="160"/>
      <c r="X64" s="160"/>
      <c r="Y64" s="160"/>
      <c r="Z64" s="160"/>
      <c r="AA64" s="166"/>
      <c r="AB64" s="160"/>
      <c r="AC64" s="160"/>
      <c r="AD64" s="160"/>
      <c r="AE64" s="160"/>
      <c r="AF64" s="160"/>
      <c r="AG64" s="160"/>
      <c r="AH64" s="160"/>
      <c r="AI64" s="160"/>
      <c r="AJ64" s="160"/>
      <c r="AK64" s="160"/>
    </row>
    <row r="65" spans="1:37">
      <c r="A65" s="112"/>
      <c r="B65" s="112"/>
      <c r="C65" s="112"/>
      <c r="D65" s="112"/>
      <c r="E65" s="112"/>
      <c r="F65" s="112"/>
      <c r="G65" s="160"/>
      <c r="H65" s="161"/>
      <c r="I65" s="160"/>
      <c r="J65" s="161"/>
      <c r="K65" s="160"/>
      <c r="L65" s="160"/>
      <c r="M65" s="166"/>
      <c r="N65" s="160"/>
      <c r="O65" s="160"/>
      <c r="P65" s="160"/>
      <c r="Q65" s="139"/>
      <c r="R65" s="163"/>
      <c r="S65" s="160"/>
      <c r="T65" s="160"/>
      <c r="U65" s="160"/>
      <c r="V65" s="160"/>
      <c r="W65" s="161"/>
      <c r="X65" s="160"/>
      <c r="Y65" s="160"/>
      <c r="Z65" s="160"/>
      <c r="AA65" s="160"/>
      <c r="AB65" s="160"/>
      <c r="AC65" s="160"/>
      <c r="AD65" s="160"/>
      <c r="AE65" s="160"/>
      <c r="AF65" s="160"/>
      <c r="AG65" s="160"/>
      <c r="AH65" s="160"/>
      <c r="AI65" s="160"/>
      <c r="AJ65" s="160"/>
      <c r="AK65" s="160"/>
    </row>
    <row r="66" spans="1:37">
      <c r="A66" s="112"/>
      <c r="B66" s="112"/>
      <c r="C66" s="112"/>
      <c r="D66" s="112"/>
      <c r="E66" s="112"/>
      <c r="F66" s="112"/>
      <c r="G66" s="160"/>
      <c r="H66" s="160"/>
      <c r="I66" s="160"/>
      <c r="J66" s="160"/>
      <c r="K66" s="160"/>
      <c r="L66" s="161"/>
      <c r="M66" s="161"/>
      <c r="N66" s="160"/>
      <c r="O66" s="160"/>
      <c r="P66" s="160"/>
      <c r="Q66" s="160"/>
      <c r="R66" s="176"/>
      <c r="S66" s="160"/>
      <c r="T66" s="160"/>
      <c r="U66" s="160"/>
      <c r="V66" s="160"/>
      <c r="W66" s="160"/>
      <c r="X66" s="160"/>
      <c r="Y66" s="160"/>
      <c r="Z66" s="160"/>
      <c r="AA66" s="160"/>
      <c r="AB66" s="160"/>
      <c r="AC66" s="160"/>
      <c r="AD66" s="160"/>
      <c r="AE66" s="160"/>
      <c r="AF66" s="160"/>
      <c r="AG66" s="160"/>
      <c r="AH66" s="160"/>
      <c r="AI66" s="160"/>
      <c r="AJ66" s="160"/>
      <c r="AK66" s="160"/>
    </row>
    <row r="67" spans="1:37">
      <c r="A67" s="112"/>
      <c r="B67" s="112"/>
      <c r="C67" s="112"/>
      <c r="D67" s="112"/>
      <c r="E67" s="112"/>
      <c r="F67" s="112"/>
      <c r="G67" s="160"/>
      <c r="H67" s="160"/>
      <c r="I67" s="160"/>
      <c r="J67" s="160"/>
      <c r="K67" s="160"/>
      <c r="L67" s="160"/>
      <c r="M67" s="166"/>
      <c r="N67" s="160"/>
      <c r="O67" s="160"/>
      <c r="P67" s="160"/>
      <c r="Q67" s="160"/>
      <c r="R67" s="176"/>
      <c r="S67" s="160"/>
      <c r="T67" s="160"/>
      <c r="U67" s="160"/>
      <c r="V67" s="160"/>
      <c r="W67" s="161"/>
      <c r="X67" s="160"/>
      <c r="Y67" s="160"/>
      <c r="Z67" s="160"/>
      <c r="AA67" s="166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</row>
    <row r="68" spans="1:37">
      <c r="L68" s="12"/>
      <c r="M68" s="12"/>
    </row>
    <row r="69" spans="1:37">
      <c r="L69" s="12"/>
      <c r="M69" s="12"/>
    </row>
    <row r="70" spans="1:37">
      <c r="L70" s="12"/>
      <c r="M70" s="12"/>
    </row>
  </sheetData>
  <mergeCells count="9">
    <mergeCell ref="T45:AA45"/>
    <mergeCell ref="AD45:AJ45"/>
    <mergeCell ref="C47:E47"/>
    <mergeCell ref="C27:E27"/>
    <mergeCell ref="T5:AA5"/>
    <mergeCell ref="C7:E7"/>
    <mergeCell ref="AD5:AJ5"/>
    <mergeCell ref="T25:AA25"/>
    <mergeCell ref="AD25:AJ25"/>
  </mergeCells>
  <printOptions gridLines="1"/>
  <pageMargins left="0.25" right="0" top="0.5" bottom="0.5" header="0.25" footer="0.25"/>
  <pageSetup scale="54" orientation="landscape" cellComments="asDisplayed" r:id="rId1"/>
  <headerFooter alignWithMargins="0">
    <oddFooter>&amp;L&amp;Z&amp;F  &amp;A
&amp;D  &amp;T</oddFooter>
  </headerFooter>
  <customProperties>
    <customPr name="xxe4aP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F3CEC-F156-4EC5-B05D-95F82A008848}">
  <sheetPr>
    <tabColor theme="9" tint="0.59999389629810485"/>
    <pageSetUpPr fitToPage="1"/>
  </sheetPr>
  <dimension ref="A1:I28"/>
  <sheetViews>
    <sheetView workbookViewId="0">
      <selection activeCell="D26" sqref="D26"/>
    </sheetView>
  </sheetViews>
  <sheetFormatPr defaultColWidth="9.140625" defaultRowHeight="15"/>
  <cols>
    <col min="1" max="2" width="9.140625" style="79"/>
    <col min="3" max="3" width="4.7109375" style="79" bestFit="1" customWidth="1"/>
    <col min="4" max="4" width="51" style="79" customWidth="1"/>
    <col min="5" max="5" width="9.7109375" style="80" bestFit="1" customWidth="1"/>
    <col min="6" max="6" width="15.28515625" style="81" bestFit="1" customWidth="1"/>
    <col min="7" max="7" width="19.85546875" style="81" customWidth="1"/>
    <col min="8" max="8" width="31.140625" style="79" customWidth="1"/>
    <col min="9" max="9" width="15.28515625" style="79" bestFit="1" customWidth="1"/>
    <col min="10" max="10" width="14.7109375" style="79" customWidth="1"/>
    <col min="11" max="11" width="10.5703125" style="79" bestFit="1" customWidth="1"/>
    <col min="12" max="12" width="13.140625" style="79" bestFit="1" customWidth="1"/>
    <col min="13" max="13" width="11.140625" style="79" bestFit="1" customWidth="1"/>
    <col min="14" max="14" width="14.42578125" style="79" customWidth="1"/>
    <col min="15" max="15" width="13.5703125" style="79" bestFit="1" customWidth="1"/>
    <col min="16" max="16" width="13.42578125" style="79" bestFit="1" customWidth="1"/>
    <col min="17" max="17" width="7.5703125" style="79" bestFit="1" customWidth="1"/>
    <col min="18" max="18" width="13.140625" style="79" bestFit="1" customWidth="1"/>
    <col min="19" max="19" width="11.140625" style="79" bestFit="1" customWidth="1"/>
    <col min="20" max="16384" width="9.140625" style="79"/>
  </cols>
  <sheetData>
    <row r="1" spans="1:9">
      <c r="A1" t="s">
        <v>94</v>
      </c>
    </row>
    <row r="2" spans="1:9" ht="21">
      <c r="C2" s="78" t="s">
        <v>50</v>
      </c>
    </row>
    <row r="4" spans="1:9">
      <c r="C4" s="82" t="s">
        <v>51</v>
      </c>
      <c r="D4" s="82" t="s">
        <v>52</v>
      </c>
      <c r="E4" s="82" t="s">
        <v>53</v>
      </c>
      <c r="F4" s="83" t="s">
        <v>9</v>
      </c>
      <c r="G4" s="83" t="s">
        <v>54</v>
      </c>
    </row>
    <row r="5" spans="1:9">
      <c r="C5" s="79">
        <v>1</v>
      </c>
      <c r="D5" s="79" t="s">
        <v>62</v>
      </c>
      <c r="E5" s="84" t="s">
        <v>40</v>
      </c>
      <c r="F5" s="85">
        <v>1086998.9492000043</v>
      </c>
      <c r="G5" s="81" t="s">
        <v>56</v>
      </c>
      <c r="I5" s="85"/>
    </row>
    <row r="6" spans="1:9" ht="15.75" thickBot="1">
      <c r="C6" s="79">
        <f>C5+1</f>
        <v>2</v>
      </c>
      <c r="D6" s="79" t="s">
        <v>57</v>
      </c>
      <c r="E6" s="84" t="s">
        <v>40</v>
      </c>
      <c r="F6" s="85">
        <v>272027</v>
      </c>
      <c r="G6" s="81" t="s">
        <v>58</v>
      </c>
      <c r="I6" s="85"/>
    </row>
    <row r="7" spans="1:9" ht="15.75" thickBot="1">
      <c r="C7" s="79">
        <f>C6+1</f>
        <v>3</v>
      </c>
      <c r="D7" s="79" t="s">
        <v>63</v>
      </c>
      <c r="E7" s="84" t="s">
        <v>40</v>
      </c>
      <c r="F7" s="103">
        <v>814971.94920000434</v>
      </c>
      <c r="G7" s="81" t="s">
        <v>60</v>
      </c>
      <c r="I7" s="85"/>
    </row>
    <row r="8" spans="1:9">
      <c r="C8" s="79">
        <f>C7+1</f>
        <v>4</v>
      </c>
      <c r="D8" s="88" t="s">
        <v>64</v>
      </c>
      <c r="E8" s="84" t="s">
        <v>40</v>
      </c>
      <c r="F8" s="85">
        <v>661904.76632688753</v>
      </c>
      <c r="G8" s="81" t="s">
        <v>65</v>
      </c>
      <c r="I8" s="85"/>
    </row>
    <row r="9" spans="1:9">
      <c r="C9" s="79">
        <f>C8+1</f>
        <v>5</v>
      </c>
      <c r="D9" s="79" t="s">
        <v>66</v>
      </c>
      <c r="E9" s="84"/>
      <c r="F9" s="89">
        <f>F8/F5</f>
        <v>0.6089286165492872</v>
      </c>
      <c r="G9" s="90"/>
    </row>
    <row r="10" spans="1:9">
      <c r="C10" s="79">
        <f>C9+1</f>
        <v>6</v>
      </c>
      <c r="D10" s="79" t="s">
        <v>67</v>
      </c>
      <c r="E10" s="84" t="s">
        <v>40</v>
      </c>
      <c r="F10" s="91">
        <f>ROUND(F9*F7,0)</f>
        <v>496260</v>
      </c>
      <c r="G10" s="81" t="s">
        <v>68</v>
      </c>
    </row>
    <row r="11" spans="1:9">
      <c r="F11" s="86"/>
      <c r="G11" s="83"/>
    </row>
    <row r="12" spans="1:9">
      <c r="C12" s="82"/>
      <c r="F12" s="87"/>
      <c r="G12" s="83"/>
    </row>
    <row r="13" spans="1:9">
      <c r="D13" s="178" t="s">
        <v>69</v>
      </c>
      <c r="E13" s="178"/>
      <c r="F13" s="178"/>
      <c r="G13" s="178"/>
    </row>
    <row r="14" spans="1:9">
      <c r="D14" s="178"/>
      <c r="E14" s="178"/>
      <c r="F14" s="178"/>
      <c r="G14" s="178"/>
    </row>
    <row r="15" spans="1:9">
      <c r="D15" s="178"/>
      <c r="E15" s="178"/>
      <c r="F15" s="178"/>
      <c r="G15" s="178"/>
    </row>
    <row r="16" spans="1:9">
      <c r="D16" s="178"/>
      <c r="E16" s="178"/>
      <c r="F16" s="178"/>
      <c r="G16" s="178"/>
    </row>
    <row r="17" spans="4:7">
      <c r="D17" s="178"/>
      <c r="E17" s="178"/>
      <c r="F17" s="178"/>
      <c r="G17" s="178"/>
    </row>
    <row r="21" spans="4:7">
      <c r="E21" s="79"/>
      <c r="F21" s="79"/>
      <c r="G21" s="79"/>
    </row>
    <row r="22" spans="4:7">
      <c r="E22" s="79"/>
      <c r="F22" s="79"/>
      <c r="G22" s="79"/>
    </row>
    <row r="23" spans="4:7">
      <c r="E23" s="79"/>
      <c r="F23" s="79"/>
      <c r="G23" s="79"/>
    </row>
    <row r="24" spans="4:7">
      <c r="E24" s="79"/>
      <c r="F24" s="79"/>
      <c r="G24" s="79"/>
    </row>
    <row r="25" spans="4:7">
      <c r="E25" s="79"/>
      <c r="F25" s="79"/>
      <c r="G25" s="79"/>
    </row>
    <row r="26" spans="4:7">
      <c r="E26" s="79"/>
      <c r="F26" s="79"/>
      <c r="G26" s="79"/>
    </row>
    <row r="27" spans="4:7">
      <c r="E27" s="79"/>
      <c r="F27" s="79"/>
      <c r="G27" s="79"/>
    </row>
    <row r="28" spans="4:7">
      <c r="E28" s="79"/>
      <c r="F28" s="79"/>
      <c r="G28" s="79"/>
    </row>
  </sheetData>
  <mergeCells count="1">
    <mergeCell ref="D13:G17"/>
  </mergeCells>
  <pageMargins left="0.7" right="0.7" top="0.75" bottom="0.75" header="0.3" footer="0.3"/>
  <pageSetup scale="74" orientation="landscape" r:id="rId1"/>
  <headerFooter>
    <oddFooter>&amp;L&amp;Z&amp;F&amp;R&amp;A</oddFooter>
  </headerFooter>
  <customProperties>
    <customPr name="xxe4aP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482222-FCE0-4D76-A88D-A82370FB3FFD}">
  <sheetPr>
    <tabColor theme="9" tint="0.59999389629810485"/>
    <pageSetUpPr fitToPage="1"/>
  </sheetPr>
  <dimension ref="A1:I25"/>
  <sheetViews>
    <sheetView workbookViewId="0">
      <selection activeCell="F5" sqref="F5:F6"/>
    </sheetView>
  </sheetViews>
  <sheetFormatPr defaultColWidth="9.140625" defaultRowHeight="15"/>
  <cols>
    <col min="1" max="2" width="9.140625" style="79"/>
    <col min="3" max="3" width="4.7109375" style="79" bestFit="1" customWidth="1"/>
    <col min="4" max="4" width="51" style="79" customWidth="1"/>
    <col min="5" max="5" width="9.7109375" style="80" bestFit="1" customWidth="1"/>
    <col min="6" max="6" width="15.28515625" style="81" bestFit="1" customWidth="1"/>
    <col min="7" max="7" width="19.85546875" style="81" customWidth="1"/>
    <col min="8" max="8" width="31.140625" style="79" customWidth="1"/>
    <col min="9" max="9" width="15.28515625" style="79" bestFit="1" customWidth="1"/>
    <col min="10" max="10" width="14.7109375" style="79" customWidth="1"/>
    <col min="11" max="11" width="10.5703125" style="79" bestFit="1" customWidth="1"/>
    <col min="12" max="12" width="13.140625" style="79" bestFit="1" customWidth="1"/>
    <col min="13" max="13" width="11.140625" style="79" bestFit="1" customWidth="1"/>
    <col min="14" max="14" width="14.42578125" style="79" customWidth="1"/>
    <col min="15" max="15" width="13.5703125" style="79" bestFit="1" customWidth="1"/>
    <col min="16" max="16" width="13.42578125" style="79" bestFit="1" customWidth="1"/>
    <col min="17" max="17" width="7.5703125" style="79" bestFit="1" customWidth="1"/>
    <col min="18" max="18" width="13.140625" style="79" bestFit="1" customWidth="1"/>
    <col min="19" max="19" width="11.140625" style="79" bestFit="1" customWidth="1"/>
    <col min="20" max="16384" width="9.140625" style="79"/>
  </cols>
  <sheetData>
    <row r="1" spans="1:9">
      <c r="A1" t="s">
        <v>94</v>
      </c>
    </row>
    <row r="2" spans="1:9" ht="21">
      <c r="C2" s="78" t="s">
        <v>50</v>
      </c>
    </row>
    <row r="4" spans="1:9">
      <c r="C4" s="82" t="s">
        <v>51</v>
      </c>
      <c r="D4" s="82" t="s">
        <v>52</v>
      </c>
      <c r="E4" s="82" t="s">
        <v>53</v>
      </c>
      <c r="F4" s="83" t="s">
        <v>9</v>
      </c>
      <c r="G4" s="83" t="s">
        <v>54</v>
      </c>
    </row>
    <row r="5" spans="1:9">
      <c r="C5" s="79">
        <v>1</v>
      </c>
      <c r="D5" s="79" t="s">
        <v>55</v>
      </c>
      <c r="E5" s="84" t="s">
        <v>40</v>
      </c>
      <c r="F5" s="85">
        <v>1216042.3136614915</v>
      </c>
      <c r="G5" s="81" t="s">
        <v>56</v>
      </c>
      <c r="I5" s="85"/>
    </row>
    <row r="6" spans="1:9" ht="15.75" thickBot="1">
      <c r="C6" s="79">
        <f>C5+1</f>
        <v>2</v>
      </c>
      <c r="D6" s="79" t="s">
        <v>57</v>
      </c>
      <c r="E6" s="84" t="s">
        <v>40</v>
      </c>
      <c r="F6" s="85">
        <v>208238</v>
      </c>
      <c r="G6" s="81" t="s">
        <v>58</v>
      </c>
      <c r="I6" s="85"/>
    </row>
    <row r="7" spans="1:9" ht="15.75" thickBot="1">
      <c r="C7" s="79">
        <f>C6+1</f>
        <v>3</v>
      </c>
      <c r="D7" s="79" t="s">
        <v>59</v>
      </c>
      <c r="E7" s="84" t="s">
        <v>40</v>
      </c>
      <c r="F7" s="103">
        <f>F5-F6</f>
        <v>1007804.3136614915</v>
      </c>
      <c r="G7" s="81" t="s">
        <v>60</v>
      </c>
      <c r="I7" s="85"/>
    </row>
    <row r="8" spans="1:9">
      <c r="F8" s="86"/>
      <c r="G8" s="83"/>
    </row>
    <row r="9" spans="1:9">
      <c r="C9" s="82"/>
      <c r="F9" s="87"/>
      <c r="G9" s="83"/>
    </row>
    <row r="10" spans="1:9">
      <c r="D10" s="178" t="s">
        <v>61</v>
      </c>
      <c r="E10" s="178"/>
      <c r="F10" s="178"/>
      <c r="G10" s="178"/>
    </row>
    <row r="11" spans="1:9">
      <c r="D11" s="178"/>
      <c r="E11" s="178"/>
      <c r="F11" s="178"/>
      <c r="G11" s="178"/>
    </row>
    <row r="12" spans="1:9">
      <c r="D12" s="178"/>
      <c r="E12" s="178"/>
      <c r="F12" s="178"/>
      <c r="G12" s="178"/>
    </row>
    <row r="13" spans="1:9">
      <c r="D13" s="178"/>
      <c r="E13" s="178"/>
      <c r="F13" s="178"/>
      <c r="G13" s="178"/>
    </row>
    <row r="14" spans="1:9">
      <c r="D14" s="178"/>
      <c r="E14" s="178"/>
      <c r="F14" s="178"/>
      <c r="G14" s="178"/>
    </row>
    <row r="18" s="79" customFormat="1"/>
    <row r="19" s="79" customFormat="1"/>
    <row r="20" s="79" customFormat="1"/>
    <row r="21" s="79" customFormat="1"/>
    <row r="22" s="79" customFormat="1"/>
    <row r="23" s="79" customFormat="1"/>
    <row r="24" s="79" customFormat="1"/>
    <row r="25" s="79" customFormat="1"/>
  </sheetData>
  <mergeCells count="1">
    <mergeCell ref="D10:G14"/>
  </mergeCells>
  <pageMargins left="0.7" right="0.7" top="0.75" bottom="0.75" header="0.3" footer="0.3"/>
  <pageSetup scale="74" orientation="landscape" r:id="rId1"/>
  <headerFooter>
    <oddFooter>&amp;L&amp;Z&amp;F&amp;R&amp;A</oddFooter>
  </headerFooter>
  <customProperties>
    <customPr name="xxe4aP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9F73A-DD95-4140-A40C-F108B2DE4FE4}">
  <sheetPr>
    <tabColor theme="9" tint="0.59999389629810485"/>
  </sheetPr>
  <dimension ref="A1:Q27"/>
  <sheetViews>
    <sheetView topLeftCell="F1" zoomScale="115" zoomScaleNormal="115" workbookViewId="0">
      <selection activeCell="F3" sqref="F3:P19"/>
    </sheetView>
  </sheetViews>
  <sheetFormatPr defaultRowHeight="15"/>
  <cols>
    <col min="1" max="1" width="10.140625" bestFit="1" customWidth="1"/>
    <col min="2" max="2" width="14" bestFit="1" customWidth="1"/>
    <col min="3" max="3" width="15.28515625" bestFit="1" customWidth="1"/>
    <col min="4" max="4" width="16.5703125" bestFit="1" customWidth="1"/>
    <col min="5" max="5" width="16.5703125" customWidth="1"/>
    <col min="6" max="6" width="17.5703125" bestFit="1" customWidth="1"/>
    <col min="7" max="7" width="26.28515625" bestFit="1" customWidth="1"/>
    <col min="8" max="8" width="11" bestFit="1" customWidth="1"/>
    <col min="9" max="9" width="17.5703125" bestFit="1" customWidth="1"/>
    <col min="10" max="10" width="26.28515625" bestFit="1" customWidth="1"/>
    <col min="12" max="12" width="17.5703125" bestFit="1" customWidth="1"/>
    <col min="13" max="13" width="26.28515625" bestFit="1" customWidth="1"/>
    <col min="15" max="15" width="20.140625" bestFit="1" customWidth="1"/>
    <col min="16" max="16" width="26.28515625" bestFit="1" customWidth="1"/>
  </cols>
  <sheetData>
    <row r="1" spans="1:16">
      <c r="A1" t="s">
        <v>94</v>
      </c>
    </row>
    <row r="3" spans="1:16">
      <c r="B3" t="s">
        <v>70</v>
      </c>
      <c r="C3" t="s">
        <v>71</v>
      </c>
      <c r="F3" s="179"/>
      <c r="G3" s="179"/>
      <c r="H3" s="179"/>
      <c r="I3" s="179"/>
      <c r="J3" s="179"/>
      <c r="K3" s="179"/>
      <c r="L3" s="179"/>
      <c r="M3" s="179"/>
      <c r="N3" s="179"/>
      <c r="O3" s="179"/>
      <c r="P3" s="179"/>
    </row>
    <row r="4" spans="1:16">
      <c r="A4">
        <v>2024</v>
      </c>
      <c r="B4" s="92">
        <v>661904.76632688753</v>
      </c>
      <c r="C4" s="92">
        <v>1086998.9492000043</v>
      </c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79"/>
    </row>
    <row r="5" spans="1:16">
      <c r="A5">
        <v>2025</v>
      </c>
      <c r="C5" s="93">
        <v>1216042.3136614915</v>
      </c>
      <c r="F5" s="179"/>
      <c r="G5" s="179"/>
      <c r="H5" s="179"/>
      <c r="I5" s="179"/>
      <c r="J5" s="179"/>
      <c r="K5" s="179"/>
      <c r="L5" s="179"/>
      <c r="M5" s="179"/>
      <c r="N5" s="179"/>
      <c r="O5" s="179"/>
      <c r="P5" s="179"/>
    </row>
    <row r="6" spans="1:16">
      <c r="F6" s="179"/>
      <c r="G6" s="179"/>
      <c r="H6" s="179"/>
      <c r="I6" s="179"/>
      <c r="J6" s="179"/>
      <c r="K6" s="179"/>
      <c r="L6" s="179"/>
      <c r="M6" s="179"/>
      <c r="N6" s="179"/>
      <c r="O6" s="179"/>
      <c r="P6" s="179"/>
    </row>
    <row r="7" spans="1:16">
      <c r="F7" s="179"/>
      <c r="G7" s="180"/>
      <c r="H7" s="179"/>
      <c r="I7" s="179"/>
      <c r="J7" s="180"/>
      <c r="K7" s="179"/>
      <c r="L7" s="179"/>
      <c r="M7" s="180"/>
      <c r="N7" s="179"/>
      <c r="O7" s="179"/>
      <c r="P7" s="179"/>
    </row>
    <row r="8" spans="1:16">
      <c r="F8" s="179"/>
      <c r="G8" s="179"/>
      <c r="H8" s="179"/>
      <c r="I8" s="179"/>
      <c r="J8" s="179"/>
      <c r="K8" s="179"/>
      <c r="L8" s="179"/>
      <c r="M8" s="179"/>
      <c r="N8" s="179"/>
      <c r="O8" s="179"/>
      <c r="P8" s="179"/>
    </row>
    <row r="9" spans="1:16"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79"/>
    </row>
    <row r="10" spans="1:16">
      <c r="A10" t="s">
        <v>72</v>
      </c>
      <c r="B10" t="s">
        <v>73</v>
      </c>
      <c r="C10" t="s">
        <v>40</v>
      </c>
      <c r="D10" s="94" t="s">
        <v>74</v>
      </c>
      <c r="E10" s="94"/>
      <c r="F10" s="179"/>
      <c r="G10" s="179"/>
      <c r="H10" s="179"/>
      <c r="I10" s="179"/>
      <c r="J10" s="179"/>
      <c r="K10" s="179"/>
      <c r="L10" s="179"/>
      <c r="M10" s="179"/>
      <c r="N10" s="179"/>
      <c r="O10" s="179"/>
      <c r="P10" s="179"/>
    </row>
    <row r="11" spans="1:16">
      <c r="A11" s="95">
        <v>45292</v>
      </c>
      <c r="B11" s="96">
        <v>3824296.2</v>
      </c>
      <c r="C11" s="93">
        <v>203126.72776837269</v>
      </c>
      <c r="D11" s="3"/>
      <c r="E11" s="3"/>
      <c r="F11" s="179"/>
      <c r="G11" s="179"/>
      <c r="H11" s="179"/>
      <c r="I11" s="179"/>
      <c r="J11" s="179"/>
      <c r="K11" s="179"/>
      <c r="L11" s="179"/>
      <c r="M11" s="179"/>
      <c r="N11" s="179"/>
      <c r="O11" s="179"/>
      <c r="P11" s="179"/>
    </row>
    <row r="12" spans="1:16">
      <c r="A12" s="95">
        <v>45323</v>
      </c>
      <c r="B12" s="96">
        <v>2821204.7</v>
      </c>
      <c r="C12" s="93">
        <v>149847.72337345459</v>
      </c>
      <c r="D12" s="3"/>
      <c r="E12" s="3"/>
      <c r="F12" s="179"/>
      <c r="G12" s="179"/>
      <c r="H12" s="179"/>
      <c r="I12" s="179"/>
      <c r="J12" s="179"/>
      <c r="K12" s="179"/>
      <c r="L12" s="179"/>
      <c r="M12" s="179"/>
      <c r="N12" s="179"/>
      <c r="O12" s="179"/>
      <c r="P12" s="179"/>
    </row>
    <row r="13" spans="1:16">
      <c r="A13" s="95">
        <v>45352</v>
      </c>
      <c r="B13" s="96">
        <v>2385662.2999999998</v>
      </c>
      <c r="C13" s="93">
        <v>126713.97590996478</v>
      </c>
      <c r="D13" s="3"/>
      <c r="E13" s="3"/>
      <c r="F13" s="179"/>
      <c r="G13" s="179"/>
      <c r="H13" s="179"/>
      <c r="I13" s="179"/>
      <c r="J13" s="179"/>
      <c r="K13" s="179"/>
      <c r="L13" s="179"/>
      <c r="M13" s="179"/>
      <c r="N13" s="179"/>
      <c r="O13" s="179"/>
      <c r="P13" s="179"/>
    </row>
    <row r="14" spans="1:16">
      <c r="A14" s="95">
        <v>45383</v>
      </c>
      <c r="B14" s="93">
        <v>1611716.4</v>
      </c>
      <c r="C14" s="93">
        <v>85605.994227806324</v>
      </c>
      <c r="D14" s="3"/>
      <c r="E14" s="3"/>
      <c r="F14" s="179"/>
      <c r="G14" s="179"/>
      <c r="H14" s="179"/>
      <c r="I14" s="179"/>
      <c r="J14" s="179"/>
      <c r="K14" s="179"/>
      <c r="L14" s="179"/>
      <c r="M14" s="179"/>
      <c r="N14" s="179"/>
      <c r="O14" s="179"/>
      <c r="P14" s="179"/>
    </row>
    <row r="15" spans="1:16">
      <c r="A15" s="95">
        <v>45413</v>
      </c>
      <c r="B15" s="96">
        <v>1078302.2</v>
      </c>
      <c r="C15" s="93">
        <v>57273.805682582162</v>
      </c>
      <c r="D15" s="3"/>
      <c r="E15" s="3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</row>
    <row r="16" spans="1:16">
      <c r="A16" s="95">
        <v>45444</v>
      </c>
      <c r="B16" s="96">
        <v>740594.7</v>
      </c>
      <c r="C16" s="93">
        <v>39336.539364707067</v>
      </c>
      <c r="D16" s="3"/>
      <c r="E16" s="3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9"/>
    </row>
    <row r="17" spans="1:17">
      <c r="A17" s="95">
        <v>45474</v>
      </c>
      <c r="B17" s="96">
        <v>0</v>
      </c>
      <c r="C17" s="93">
        <v>30184.031942189806</v>
      </c>
      <c r="D17" s="93">
        <v>36088.921620072615</v>
      </c>
      <c r="E17" s="97"/>
      <c r="F17" s="181"/>
      <c r="G17" s="182"/>
      <c r="H17" s="179"/>
      <c r="I17" s="179"/>
      <c r="J17" s="179"/>
      <c r="K17" s="179"/>
      <c r="L17" s="179"/>
      <c r="M17" s="179"/>
      <c r="N17" s="179"/>
      <c r="O17" s="179"/>
      <c r="P17" s="179"/>
    </row>
    <row r="18" spans="1:17">
      <c r="A18" s="95">
        <v>45505</v>
      </c>
      <c r="B18" s="96">
        <v>0</v>
      </c>
      <c r="C18" s="93">
        <v>30477.86728616853</v>
      </c>
      <c r="D18" s="93">
        <v>28555.677168854781</v>
      </c>
      <c r="E18" s="97"/>
      <c r="F18" s="181"/>
      <c r="G18" s="182"/>
      <c r="H18" s="179"/>
      <c r="I18" s="179"/>
      <c r="J18" s="179"/>
      <c r="K18" s="179"/>
      <c r="L18" s="179"/>
      <c r="M18" s="179"/>
      <c r="N18" s="179"/>
      <c r="O18" s="179"/>
      <c r="P18" s="183"/>
      <c r="Q18" s="93"/>
    </row>
    <row r="19" spans="1:17">
      <c r="A19" s="95">
        <v>45536</v>
      </c>
      <c r="B19" s="96">
        <v>0</v>
      </c>
      <c r="C19" s="93">
        <v>38790.390398290889</v>
      </c>
      <c r="D19" s="93">
        <v>31485.827116376269</v>
      </c>
      <c r="E19" s="97"/>
      <c r="F19" s="181"/>
      <c r="G19" s="182"/>
      <c r="H19" s="179"/>
      <c r="I19" s="179"/>
      <c r="J19" s="179"/>
      <c r="K19" s="179"/>
      <c r="L19" s="179"/>
      <c r="M19" s="179"/>
      <c r="N19" s="179"/>
      <c r="O19" s="179"/>
      <c r="P19" s="179"/>
    </row>
    <row r="20" spans="1:17">
      <c r="A20" s="95">
        <v>45566</v>
      </c>
      <c r="B20" s="96">
        <v>0</v>
      </c>
      <c r="C20" s="93">
        <v>86985.053989994267</v>
      </c>
      <c r="D20" s="93">
        <v>48771.79583179902</v>
      </c>
      <c r="E20" s="97"/>
      <c r="F20" s="42"/>
      <c r="G20" s="101"/>
    </row>
    <row r="21" spans="1:17">
      <c r="A21" s="95">
        <v>45597</v>
      </c>
      <c r="B21" s="96">
        <v>0</v>
      </c>
      <c r="C21" s="93">
        <v>139927.67643320849</v>
      </c>
      <c r="D21" s="93">
        <v>105123.98155166711</v>
      </c>
      <c r="E21" s="97"/>
      <c r="F21" s="42"/>
      <c r="G21" s="101"/>
    </row>
    <row r="22" spans="1:17">
      <c r="A22" s="95">
        <v>45627</v>
      </c>
      <c r="B22" s="96">
        <v>0</v>
      </c>
      <c r="C22" s="93">
        <v>184541.24106757465</v>
      </c>
      <c r="D22" s="98">
        <v>175067.97958434687</v>
      </c>
      <c r="E22" s="97"/>
      <c r="F22" s="42"/>
      <c r="G22" s="101"/>
    </row>
    <row r="23" spans="1:17">
      <c r="C23" s="99">
        <v>1172811.0274443142</v>
      </c>
      <c r="D23" s="92">
        <v>1086998.9492000043</v>
      </c>
      <c r="E23" s="92"/>
    </row>
    <row r="25" spans="1:17">
      <c r="D25" s="92"/>
    </row>
    <row r="26" spans="1:17">
      <c r="D26" s="92"/>
    </row>
    <row r="27" spans="1:17">
      <c r="D27" s="92"/>
    </row>
  </sheetData>
  <pageMargins left="0.7" right="0.7" top="0.75" bottom="0.75" header="0.3" footer="0.3"/>
  <pageSetup orientation="portrait" r:id="rId1"/>
  <customProperties>
    <customPr name="xxe4aP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F5A2EB-1CDC-4776-814E-398F000F721C}">
  <sheetPr>
    <tabColor theme="9" tint="0.59999389629810485"/>
  </sheetPr>
  <dimension ref="A1:M30"/>
  <sheetViews>
    <sheetView zoomScale="130" zoomScaleNormal="130" workbookViewId="0">
      <selection activeCell="B2" sqref="B2:M30"/>
    </sheetView>
  </sheetViews>
  <sheetFormatPr defaultRowHeight="15"/>
  <cols>
    <col min="2" max="2" width="10.28515625" bestFit="1" customWidth="1"/>
    <col min="3" max="3" width="21.140625" customWidth="1"/>
    <col min="4" max="4" width="13.28515625" bestFit="1" customWidth="1"/>
    <col min="5" max="5" width="26.5703125" bestFit="1" customWidth="1"/>
    <col min="6" max="6" width="10.5703125" bestFit="1" customWidth="1"/>
    <col min="8" max="9" width="15.28515625" bestFit="1" customWidth="1"/>
    <col min="10" max="10" width="33.42578125" bestFit="1" customWidth="1"/>
    <col min="11" max="11" width="10.5703125" bestFit="1" customWidth="1"/>
    <col min="12" max="12" width="11.5703125" bestFit="1" customWidth="1"/>
  </cols>
  <sheetData>
    <row r="1" spans="1:13">
      <c r="A1" t="s">
        <v>94</v>
      </c>
    </row>
    <row r="2" spans="1:13">
      <c r="B2" s="184"/>
      <c r="C2" s="185"/>
      <c r="D2" s="184"/>
      <c r="E2" s="184"/>
      <c r="F2" s="184"/>
      <c r="G2" s="179"/>
      <c r="H2" s="179"/>
      <c r="I2" s="179"/>
      <c r="J2" s="179"/>
      <c r="K2" s="179"/>
      <c r="L2" s="179"/>
      <c r="M2" s="179"/>
    </row>
    <row r="3" spans="1:13">
      <c r="B3" s="186"/>
      <c r="C3" s="183"/>
      <c r="D3" s="183"/>
      <c r="E3" s="187"/>
      <c r="F3" s="183"/>
      <c r="G3" s="179"/>
      <c r="H3" s="188"/>
      <c r="I3" s="188"/>
      <c r="J3" s="188"/>
      <c r="K3" s="179"/>
      <c r="L3" s="179"/>
      <c r="M3" s="179"/>
    </row>
    <row r="4" spans="1:13">
      <c r="B4" s="186"/>
      <c r="C4" s="183"/>
      <c r="D4" s="183"/>
      <c r="E4" s="187"/>
      <c r="F4" s="183"/>
      <c r="G4" s="179"/>
      <c r="H4" s="188"/>
      <c r="I4" s="188"/>
      <c r="J4" s="189"/>
      <c r="K4" s="187"/>
      <c r="L4" s="179"/>
      <c r="M4" s="179"/>
    </row>
    <row r="5" spans="1:13">
      <c r="B5" s="186"/>
      <c r="C5" s="183"/>
      <c r="D5" s="183"/>
      <c r="E5" s="187"/>
      <c r="F5" s="183"/>
      <c r="G5" s="179"/>
      <c r="H5" s="188"/>
      <c r="I5" s="188"/>
      <c r="J5" s="190"/>
      <c r="K5" s="187"/>
      <c r="L5" s="179"/>
      <c r="M5" s="179"/>
    </row>
    <row r="6" spans="1:13">
      <c r="B6" s="186"/>
      <c r="C6" s="183"/>
      <c r="D6" s="183"/>
      <c r="E6" s="187"/>
      <c r="F6" s="183"/>
      <c r="G6" s="179"/>
      <c r="H6" s="188"/>
      <c r="I6" s="188"/>
      <c r="J6" s="188"/>
      <c r="K6" s="179"/>
      <c r="L6" s="179"/>
      <c r="M6" s="179"/>
    </row>
    <row r="7" spans="1:13">
      <c r="B7" s="186"/>
      <c r="C7" s="183"/>
      <c r="D7" s="183"/>
      <c r="E7" s="187"/>
      <c r="F7" s="183"/>
      <c r="G7" s="179"/>
      <c r="H7" s="188"/>
      <c r="I7" s="188"/>
      <c r="J7" s="188"/>
      <c r="K7" s="179"/>
      <c r="L7" s="179"/>
      <c r="M7" s="179"/>
    </row>
    <row r="8" spans="1:13">
      <c r="B8" s="186"/>
      <c r="C8" s="183"/>
      <c r="D8" s="183"/>
      <c r="E8" s="187"/>
      <c r="F8" s="183"/>
      <c r="G8" s="179"/>
      <c r="H8" s="188"/>
      <c r="I8" s="188"/>
      <c r="J8" s="188"/>
      <c r="K8" s="179"/>
      <c r="L8" s="179"/>
      <c r="M8" s="179"/>
    </row>
    <row r="9" spans="1:13">
      <c r="B9" s="186"/>
      <c r="C9" s="183"/>
      <c r="D9" s="183"/>
      <c r="E9" s="187"/>
      <c r="F9" s="183"/>
      <c r="G9" s="188"/>
      <c r="H9" s="183"/>
      <c r="I9" s="183"/>
      <c r="J9" s="191"/>
      <c r="K9" s="179"/>
      <c r="L9" s="192"/>
      <c r="M9" s="179"/>
    </row>
    <row r="10" spans="1:13">
      <c r="B10" s="186"/>
      <c r="C10" s="183"/>
      <c r="D10" s="183"/>
      <c r="E10" s="187"/>
      <c r="F10" s="183"/>
      <c r="G10" s="188"/>
      <c r="H10" s="183"/>
      <c r="I10" s="183"/>
      <c r="J10" s="191"/>
      <c r="K10" s="179"/>
      <c r="L10" s="183"/>
      <c r="M10" s="179"/>
    </row>
    <row r="11" spans="1:13">
      <c r="B11" s="186"/>
      <c r="C11" s="183"/>
      <c r="D11" s="183"/>
      <c r="E11" s="187"/>
      <c r="F11" s="183"/>
      <c r="G11" s="188"/>
      <c r="H11" s="183"/>
      <c r="I11" s="183"/>
      <c r="J11" s="191"/>
      <c r="K11" s="179"/>
      <c r="L11" s="183"/>
      <c r="M11" s="179"/>
    </row>
    <row r="12" spans="1:13">
      <c r="B12" s="186"/>
      <c r="C12" s="183"/>
      <c r="D12" s="183"/>
      <c r="E12" s="187"/>
      <c r="F12" s="183"/>
      <c r="G12" s="188"/>
      <c r="H12" s="183"/>
      <c r="I12" s="183"/>
      <c r="J12" s="191"/>
      <c r="K12" s="179"/>
      <c r="L12" s="179"/>
      <c r="M12" s="179"/>
    </row>
    <row r="13" spans="1:13">
      <c r="B13" s="186"/>
      <c r="C13" s="183"/>
      <c r="D13" s="183"/>
      <c r="E13" s="187"/>
      <c r="F13" s="183"/>
      <c r="G13" s="188"/>
      <c r="H13" s="183"/>
      <c r="I13" s="183"/>
      <c r="J13" s="191"/>
      <c r="K13" s="179"/>
      <c r="L13" s="179"/>
      <c r="M13" s="179"/>
    </row>
    <row r="14" spans="1:13">
      <c r="B14" s="186"/>
      <c r="C14" s="183"/>
      <c r="D14" s="183"/>
      <c r="E14" s="187"/>
      <c r="F14" s="193"/>
      <c r="G14" s="188"/>
      <c r="H14" s="193"/>
      <c r="I14" s="193"/>
      <c r="J14" s="191"/>
      <c r="K14" s="179"/>
      <c r="L14" s="179"/>
      <c r="M14" s="179"/>
    </row>
    <row r="15" spans="1:13">
      <c r="B15" s="186"/>
      <c r="C15" s="183"/>
      <c r="D15" s="183"/>
      <c r="E15" s="187"/>
      <c r="F15" s="183"/>
      <c r="G15" s="188"/>
      <c r="H15" s="183"/>
      <c r="I15" s="183"/>
      <c r="J15" s="188"/>
      <c r="K15" s="179"/>
      <c r="L15" s="179"/>
      <c r="M15" s="179"/>
    </row>
    <row r="16" spans="1:13">
      <c r="B16" s="186"/>
      <c r="C16" s="183"/>
      <c r="D16" s="183"/>
      <c r="E16" s="187"/>
      <c r="F16" s="183"/>
      <c r="G16" s="188"/>
      <c r="H16" s="183"/>
      <c r="I16" s="183"/>
      <c r="J16" s="188"/>
      <c r="K16" s="179"/>
      <c r="L16" s="179"/>
      <c r="M16" s="179"/>
    </row>
    <row r="17" spans="2:13" ht="14.45" customHeight="1">
      <c r="B17" s="186"/>
      <c r="C17" s="183"/>
      <c r="D17" s="183"/>
      <c r="E17" s="187"/>
      <c r="F17" s="183"/>
      <c r="G17" s="194"/>
      <c r="H17" s="183"/>
      <c r="I17" s="183"/>
      <c r="J17" s="191"/>
      <c r="K17" s="179"/>
      <c r="L17" s="179"/>
      <c r="M17" s="179"/>
    </row>
    <row r="18" spans="2:13">
      <c r="B18" s="186"/>
      <c r="C18" s="183"/>
      <c r="D18" s="183"/>
      <c r="E18" s="187"/>
      <c r="F18" s="183"/>
      <c r="G18" s="194"/>
      <c r="H18" s="183"/>
      <c r="I18" s="183"/>
      <c r="J18" s="191"/>
      <c r="K18" s="179"/>
      <c r="L18" s="179"/>
      <c r="M18" s="179"/>
    </row>
    <row r="19" spans="2:13">
      <c r="B19" s="186"/>
      <c r="C19" s="183"/>
      <c r="D19" s="183"/>
      <c r="E19" s="187"/>
      <c r="F19" s="183"/>
      <c r="G19" s="194"/>
      <c r="H19" s="183"/>
      <c r="I19" s="183"/>
      <c r="J19" s="191"/>
      <c r="K19" s="179"/>
      <c r="L19" s="179"/>
      <c r="M19" s="179"/>
    </row>
    <row r="20" spans="2:13">
      <c r="B20" s="186"/>
      <c r="C20" s="183"/>
      <c r="D20" s="183"/>
      <c r="E20" s="187"/>
      <c r="F20" s="183"/>
      <c r="G20" s="194"/>
      <c r="H20" s="183"/>
      <c r="I20" s="183"/>
      <c r="J20" s="191"/>
      <c r="K20" s="179"/>
      <c r="L20" s="179"/>
      <c r="M20" s="179"/>
    </row>
    <row r="21" spans="2:13">
      <c r="B21" s="186"/>
      <c r="C21" s="183"/>
      <c r="D21" s="183"/>
      <c r="E21" s="187"/>
      <c r="F21" s="183"/>
      <c r="G21" s="194"/>
      <c r="H21" s="183"/>
      <c r="I21" s="183"/>
      <c r="J21" s="191"/>
      <c r="K21" s="179"/>
      <c r="L21" s="179"/>
      <c r="M21" s="179"/>
    </row>
    <row r="22" spans="2:13">
      <c r="B22" s="186"/>
      <c r="C22" s="183"/>
      <c r="D22" s="183"/>
      <c r="E22" s="187"/>
      <c r="F22" s="183"/>
      <c r="G22" s="194"/>
      <c r="H22" s="183"/>
      <c r="I22" s="183"/>
      <c r="J22" s="191"/>
      <c r="K22" s="179"/>
      <c r="L22" s="179"/>
      <c r="M22" s="179"/>
    </row>
    <row r="23" spans="2:13">
      <c r="B23" s="186"/>
      <c r="C23" s="183"/>
      <c r="D23" s="183"/>
      <c r="E23" s="187"/>
      <c r="F23" s="183"/>
      <c r="G23" s="194"/>
      <c r="H23" s="183"/>
      <c r="I23" s="183"/>
      <c r="J23" s="191"/>
      <c r="K23" s="179"/>
      <c r="L23" s="179"/>
      <c r="M23" s="179"/>
    </row>
    <row r="24" spans="2:13">
      <c r="B24" s="186"/>
      <c r="C24" s="183"/>
      <c r="D24" s="183"/>
      <c r="E24" s="187"/>
      <c r="F24" s="183"/>
      <c r="G24" s="194"/>
      <c r="H24" s="183"/>
      <c r="I24" s="183"/>
      <c r="J24" s="191"/>
      <c r="K24" s="179"/>
      <c r="L24" s="179"/>
      <c r="M24" s="179"/>
    </row>
    <row r="25" spans="2:13">
      <c r="B25" s="186"/>
      <c r="C25" s="183"/>
      <c r="D25" s="183"/>
      <c r="E25" s="187"/>
      <c r="F25" s="183"/>
      <c r="G25" s="194"/>
      <c r="H25" s="183"/>
      <c r="I25" s="183"/>
      <c r="J25" s="191"/>
      <c r="K25" s="179"/>
      <c r="L25" s="179"/>
      <c r="M25" s="179"/>
    </row>
    <row r="26" spans="2:13">
      <c r="B26" s="186"/>
      <c r="C26" s="183"/>
      <c r="D26" s="183"/>
      <c r="E26" s="187"/>
      <c r="F26" s="183"/>
      <c r="G26" s="194"/>
      <c r="H26" s="183"/>
      <c r="I26" s="183"/>
      <c r="J26" s="191"/>
      <c r="K26" s="179"/>
      <c r="L26" s="179"/>
      <c r="M26" s="179"/>
    </row>
    <row r="27" spans="2:13">
      <c r="B27" s="186"/>
      <c r="C27" s="183"/>
      <c r="D27" s="183"/>
      <c r="E27" s="187"/>
      <c r="F27" s="183"/>
      <c r="G27" s="194"/>
      <c r="H27" s="183"/>
      <c r="I27" s="183"/>
      <c r="J27" s="191"/>
      <c r="K27" s="179"/>
      <c r="L27" s="179"/>
      <c r="M27" s="179"/>
    </row>
    <row r="28" spans="2:13">
      <c r="B28" s="186"/>
      <c r="C28" s="183"/>
      <c r="D28" s="183"/>
      <c r="E28" s="187"/>
      <c r="F28" s="183"/>
      <c r="G28" s="194"/>
      <c r="H28" s="193"/>
      <c r="I28" s="193"/>
      <c r="J28" s="191"/>
      <c r="K28" s="179"/>
      <c r="L28" s="179"/>
      <c r="M28" s="179"/>
    </row>
    <row r="29" spans="2:13">
      <c r="B29" s="179"/>
      <c r="C29" s="179"/>
      <c r="D29" s="179"/>
      <c r="E29" s="179"/>
      <c r="F29" s="179"/>
      <c r="G29" s="179"/>
      <c r="H29" s="187"/>
      <c r="I29" s="183"/>
      <c r="J29" s="179"/>
      <c r="K29" s="179"/>
      <c r="L29" s="179"/>
      <c r="M29" s="179"/>
    </row>
    <row r="30" spans="2:13"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</row>
  </sheetData>
  <mergeCells count="2">
    <mergeCell ref="J17:J28"/>
    <mergeCell ref="J9:J14"/>
  </mergeCells>
  <pageMargins left="0.7" right="0.7" top="0.75" bottom="0.75" header="0.3" footer="0.3"/>
  <pageSetup orientation="portrait" r:id="rId1"/>
  <customProperties>
    <customPr name="xxe4aP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74B312-671E-44E7-B63E-1771EDB9FF23}">
  <sheetPr>
    <tabColor theme="9" tint="0.59999389629810485"/>
  </sheetPr>
  <dimension ref="A1:AA22"/>
  <sheetViews>
    <sheetView workbookViewId="0">
      <selection activeCell="A2" sqref="A1:XFD2"/>
    </sheetView>
  </sheetViews>
  <sheetFormatPr defaultRowHeight="15"/>
  <cols>
    <col min="1" max="1" width="19.28515625" customWidth="1"/>
    <col min="2" max="2" width="5.5703125" customWidth="1"/>
    <col min="3" max="3" width="5.5703125" bestFit="1" customWidth="1"/>
    <col min="4" max="4" width="16.5703125" customWidth="1"/>
    <col min="5" max="5" width="5.5703125" bestFit="1" customWidth="1"/>
    <col min="6" max="6" width="8.42578125" bestFit="1" customWidth="1"/>
    <col min="7" max="27" width="9.5703125" customWidth="1"/>
  </cols>
  <sheetData>
    <row r="1" spans="1:27">
      <c r="A1" t="s">
        <v>33</v>
      </c>
    </row>
    <row r="3" spans="1:27">
      <c r="B3">
        <v>2020</v>
      </c>
      <c r="C3">
        <v>2021</v>
      </c>
      <c r="D3">
        <v>2022</v>
      </c>
      <c r="E3">
        <v>2023</v>
      </c>
      <c r="F3">
        <v>2024</v>
      </c>
      <c r="G3">
        <v>2025</v>
      </c>
      <c r="H3">
        <v>2026</v>
      </c>
      <c r="I3">
        <v>2027</v>
      </c>
      <c r="J3">
        <v>2028</v>
      </c>
      <c r="K3">
        <v>2029</v>
      </c>
      <c r="L3">
        <v>2030</v>
      </c>
      <c r="M3">
        <v>2031</v>
      </c>
      <c r="N3">
        <v>2032</v>
      </c>
      <c r="O3">
        <v>2033</v>
      </c>
      <c r="P3">
        <v>2034</v>
      </c>
      <c r="Q3">
        <v>2035</v>
      </c>
      <c r="R3">
        <v>2036</v>
      </c>
      <c r="S3">
        <v>2037</v>
      </c>
      <c r="T3">
        <v>2038</v>
      </c>
      <c r="U3">
        <v>2039</v>
      </c>
      <c r="V3">
        <v>2040</v>
      </c>
      <c r="W3">
        <v>2041</v>
      </c>
      <c r="X3">
        <v>2042</v>
      </c>
      <c r="Y3">
        <v>2043</v>
      </c>
      <c r="Z3">
        <v>2044</v>
      </c>
      <c r="AA3">
        <v>2045</v>
      </c>
    </row>
    <row r="4" spans="1:27" ht="17.25">
      <c r="A4" t="s">
        <v>34</v>
      </c>
      <c r="G4">
        <v>32.590000000000003</v>
      </c>
      <c r="H4">
        <v>35.65</v>
      </c>
      <c r="I4">
        <v>39.380000000000003</v>
      </c>
      <c r="J4">
        <v>43.14</v>
      </c>
      <c r="K4">
        <v>47.71</v>
      </c>
      <c r="L4">
        <v>52.31</v>
      </c>
      <c r="M4">
        <v>57.42</v>
      </c>
      <c r="N4">
        <v>63.57</v>
      </c>
      <c r="O4">
        <v>63.57</v>
      </c>
      <c r="P4">
        <v>63.57</v>
      </c>
      <c r="Q4">
        <v>63.57</v>
      </c>
      <c r="R4">
        <v>63.57</v>
      </c>
      <c r="S4">
        <v>63.57</v>
      </c>
      <c r="T4">
        <v>63.57</v>
      </c>
      <c r="U4">
        <v>63.57</v>
      </c>
      <c r="V4">
        <v>63.57</v>
      </c>
      <c r="W4">
        <v>63.57</v>
      </c>
      <c r="X4">
        <v>63.57</v>
      </c>
      <c r="Y4">
        <v>63.57</v>
      </c>
      <c r="Z4">
        <v>63.57</v>
      </c>
      <c r="AA4">
        <v>63.57</v>
      </c>
    </row>
    <row r="5" spans="1:27">
      <c r="A5" t="s">
        <v>35</v>
      </c>
      <c r="B5" s="71">
        <v>1.2E-2</v>
      </c>
      <c r="C5" s="71">
        <v>4.5999999999999999E-2</v>
      </c>
      <c r="D5" s="72">
        <v>7.1999999999999995E-2</v>
      </c>
      <c r="E5" s="72">
        <v>4.2000000000000003E-2</v>
      </c>
      <c r="F5" s="72">
        <v>2.5000000000000001E-2</v>
      </c>
      <c r="G5" s="72">
        <v>2.2221999999999999E-2</v>
      </c>
      <c r="H5" s="72">
        <v>2.2221999999999999E-2</v>
      </c>
      <c r="I5" s="72">
        <v>2.2221999999999999E-2</v>
      </c>
      <c r="J5" s="72">
        <v>2.2221999999999999E-2</v>
      </c>
      <c r="K5" s="72">
        <v>2.2221999999999999E-2</v>
      </c>
      <c r="L5" s="72">
        <v>2.2221999999999999E-2</v>
      </c>
      <c r="M5" s="72">
        <v>2.2221999999999999E-2</v>
      </c>
      <c r="N5" s="72">
        <v>2.2221999999999999E-2</v>
      </c>
      <c r="O5" s="72">
        <v>2.2221999999999999E-2</v>
      </c>
      <c r="P5" s="72">
        <v>2.2221999999999999E-2</v>
      </c>
      <c r="Q5" s="72">
        <v>2.2221999999999999E-2</v>
      </c>
      <c r="R5" s="72">
        <v>2.2221999999999999E-2</v>
      </c>
      <c r="S5" s="72">
        <v>2.2221999999999999E-2</v>
      </c>
      <c r="T5" s="72">
        <v>2.2221999999999999E-2</v>
      </c>
      <c r="U5" s="72">
        <v>2.2221999999999999E-2</v>
      </c>
      <c r="V5" s="72">
        <v>2.2221999999999999E-2</v>
      </c>
      <c r="W5" s="72">
        <v>2.2221999999999999E-2</v>
      </c>
      <c r="X5" s="72">
        <v>2.2221999999999999E-2</v>
      </c>
      <c r="Y5" s="72">
        <v>2.2221999999999999E-2</v>
      </c>
      <c r="Z5" s="72">
        <v>2.2221999999999999E-2</v>
      </c>
      <c r="AA5" s="72">
        <v>2.2221999999999999E-2</v>
      </c>
    </row>
    <row r="6" spans="1:27">
      <c r="A6" t="s">
        <v>36</v>
      </c>
      <c r="D6" s="3">
        <v>1</v>
      </c>
      <c r="E6" s="3">
        <f>(D6*(1+D5))</f>
        <v>1.0720000000000001</v>
      </c>
      <c r="F6" s="3">
        <f t="shared" ref="F6:AA6" si="0">(E6*(1+E5))</f>
        <v>1.117024</v>
      </c>
      <c r="G6" s="3">
        <f>(F6*(1+F5))</f>
        <v>1.1449495999999999</v>
      </c>
      <c r="H6" s="3">
        <f t="shared" si="0"/>
        <v>1.1703926700112</v>
      </c>
      <c r="I6" s="3">
        <f t="shared" si="0"/>
        <v>1.1964011359241888</v>
      </c>
      <c r="J6" s="3">
        <f t="shared" si="0"/>
        <v>1.2229875619666961</v>
      </c>
      <c r="K6" s="3">
        <f t="shared" si="0"/>
        <v>1.25016479156872</v>
      </c>
      <c r="L6" s="3">
        <f t="shared" si="0"/>
        <v>1.2779459535669599</v>
      </c>
      <c r="M6" s="3">
        <f t="shared" si="0"/>
        <v>1.3063444685471248</v>
      </c>
      <c r="N6" s="3">
        <f t="shared" si="0"/>
        <v>1.3353740553271789</v>
      </c>
      <c r="O6" s="3">
        <f t="shared" si="0"/>
        <v>1.3650487375846594</v>
      </c>
      <c r="P6" s="3">
        <f t="shared" si="0"/>
        <v>1.3953828506312655</v>
      </c>
      <c r="Q6" s="3">
        <f t="shared" si="0"/>
        <v>1.4263910483379936</v>
      </c>
      <c r="R6" s="3">
        <f t="shared" si="0"/>
        <v>1.4580883102141604</v>
      </c>
      <c r="S6" s="3">
        <f t="shared" si="0"/>
        <v>1.4904899486437395</v>
      </c>
      <c r="T6" s="3">
        <f t="shared" si="0"/>
        <v>1.5236116162825006</v>
      </c>
      <c r="U6" s="3">
        <f t="shared" si="0"/>
        <v>1.5574693136195303</v>
      </c>
      <c r="V6" s="3">
        <f t="shared" si="0"/>
        <v>1.5920793967067834</v>
      </c>
      <c r="W6" s="3">
        <f t="shared" si="0"/>
        <v>1.6274585850604015</v>
      </c>
      <c r="X6" s="3">
        <f t="shared" si="0"/>
        <v>1.6636239697376136</v>
      </c>
      <c r="Y6" s="3">
        <f t="shared" si="0"/>
        <v>1.7005930215931229</v>
      </c>
      <c r="Z6" s="3">
        <f t="shared" si="0"/>
        <v>1.7383835997189652</v>
      </c>
      <c r="AA6" s="3">
        <f t="shared" si="0"/>
        <v>1.7770139600719199</v>
      </c>
    </row>
    <row r="7" spans="1:27">
      <c r="A7" t="s">
        <v>37</v>
      </c>
      <c r="G7" s="73">
        <f>G4*G6</f>
        <v>37.313907464000003</v>
      </c>
      <c r="H7" s="73">
        <f>H4*H6</f>
        <v>41.724498685899277</v>
      </c>
      <c r="I7" s="73">
        <f t="shared" ref="I7:Z7" si="1">I4*I6</f>
        <v>47.114276732694563</v>
      </c>
      <c r="J7" s="73">
        <f t="shared" si="1"/>
        <v>52.759683423243274</v>
      </c>
      <c r="K7" s="73">
        <f t="shared" si="1"/>
        <v>59.645362205743631</v>
      </c>
      <c r="L7" s="73">
        <f t="shared" si="1"/>
        <v>66.849352831087671</v>
      </c>
      <c r="M7" s="73">
        <f t="shared" si="1"/>
        <v>75.010299383975905</v>
      </c>
      <c r="N7" s="73">
        <f t="shared" si="1"/>
        <v>84.889728697148769</v>
      </c>
      <c r="O7" s="73">
        <f t="shared" si="1"/>
        <v>86.776148248256803</v>
      </c>
      <c r="P7" s="73">
        <f t="shared" si="1"/>
        <v>88.704487814629545</v>
      </c>
      <c r="Q7" s="73">
        <f t="shared" si="1"/>
        <v>90.675678942846247</v>
      </c>
      <c r="R7" s="73">
        <f t="shared" si="1"/>
        <v>92.690673880314179</v>
      </c>
      <c r="S7" s="73">
        <f t="shared" si="1"/>
        <v>94.750446035282522</v>
      </c>
      <c r="T7" s="73">
        <f t="shared" si="1"/>
        <v>96.855990447078568</v>
      </c>
      <c r="U7" s="73">
        <f t="shared" si="1"/>
        <v>99.008324266793551</v>
      </c>
      <c r="V7" s="73">
        <f t="shared" si="1"/>
        <v>101.20848724865023</v>
      </c>
      <c r="W7" s="73">
        <f t="shared" si="1"/>
        <v>103.45754225228973</v>
      </c>
      <c r="X7" s="73">
        <f t="shared" si="1"/>
        <v>105.7565757562201</v>
      </c>
      <c r="Y7" s="73">
        <f t="shared" si="1"/>
        <v>108.10669838267482</v>
      </c>
      <c r="Z7" s="73">
        <f t="shared" si="1"/>
        <v>110.50904543413462</v>
      </c>
      <c r="AA7" s="73">
        <f>AA4*AA6</f>
        <v>112.96477744177194</v>
      </c>
    </row>
    <row r="8" spans="1:27">
      <c r="A8" t="s">
        <v>38</v>
      </c>
      <c r="B8" s="3">
        <v>1</v>
      </c>
      <c r="C8" s="3">
        <f>(B8*(1+B5))</f>
        <v>1.012</v>
      </c>
      <c r="D8" s="3">
        <f t="shared" ref="D8:AA8" si="2">(C8*(1+C5))</f>
        <v>1.0585520000000002</v>
      </c>
      <c r="E8" s="3">
        <f t="shared" si="2"/>
        <v>1.1347677440000001</v>
      </c>
      <c r="F8" s="3">
        <f t="shared" si="2"/>
        <v>1.1824279892480001</v>
      </c>
      <c r="G8" s="3">
        <f t="shared" si="2"/>
        <v>1.2119886889792</v>
      </c>
      <c r="H8" s="3">
        <f t="shared" si="2"/>
        <v>1.2389215016256958</v>
      </c>
      <c r="I8" s="3">
        <f t="shared" si="2"/>
        <v>1.266452815234822</v>
      </c>
      <c r="J8" s="3">
        <f t="shared" si="2"/>
        <v>1.2945959296949703</v>
      </c>
      <c r="K8" s="3">
        <f t="shared" si="2"/>
        <v>1.3233644404446518</v>
      </c>
      <c r="L8" s="3">
        <f t="shared" si="2"/>
        <v>1.3527722450402129</v>
      </c>
      <c r="M8" s="3">
        <f t="shared" si="2"/>
        <v>1.3828335498694964</v>
      </c>
      <c r="N8" s="3">
        <f t="shared" si="2"/>
        <v>1.4135628770146962</v>
      </c>
      <c r="O8" s="3">
        <f t="shared" si="2"/>
        <v>1.4449750712677167</v>
      </c>
      <c r="P8" s="3">
        <f t="shared" si="2"/>
        <v>1.4770853073014278</v>
      </c>
      <c r="Q8" s="3">
        <f t="shared" si="2"/>
        <v>1.5099090970002802</v>
      </c>
      <c r="R8" s="3">
        <f t="shared" si="2"/>
        <v>1.5434622969538203</v>
      </c>
      <c r="S8" s="3">
        <f t="shared" si="2"/>
        <v>1.577761116116728</v>
      </c>
      <c r="T8" s="3">
        <f t="shared" si="2"/>
        <v>1.6128221236390738</v>
      </c>
      <c r="U8" s="3">
        <f t="shared" si="2"/>
        <v>1.6486622568705813</v>
      </c>
      <c r="V8" s="3">
        <f t="shared" si="2"/>
        <v>1.6852988295427593</v>
      </c>
      <c r="W8" s="3">
        <f t="shared" si="2"/>
        <v>1.7227495401328585</v>
      </c>
      <c r="X8" s="3">
        <f t="shared" si="2"/>
        <v>1.7610324804136908</v>
      </c>
      <c r="Y8" s="3">
        <f t="shared" si="2"/>
        <v>1.8001661441934438</v>
      </c>
      <c r="Z8" s="3">
        <f t="shared" si="2"/>
        <v>1.8401694362497105</v>
      </c>
      <c r="AA8" s="3">
        <f t="shared" si="2"/>
        <v>1.8810616814620515</v>
      </c>
    </row>
    <row r="9" spans="1:27" ht="15.75" thickBot="1">
      <c r="A9" t="s">
        <v>39</v>
      </c>
      <c r="B9" s="3"/>
      <c r="C9" s="3"/>
      <c r="D9" s="74"/>
      <c r="E9" s="3"/>
      <c r="F9" s="3"/>
      <c r="G9" s="73">
        <f>G7/G8</f>
        <v>30.787339686666318</v>
      </c>
      <c r="H9" s="73">
        <f t="shared" ref="H9:AA9" si="3">H7/H8</f>
        <v>33.678081001216754</v>
      </c>
      <c r="I9" s="73">
        <f t="shared" si="3"/>
        <v>37.201762407515176</v>
      </c>
      <c r="J9" s="73">
        <f t="shared" si="3"/>
        <v>40.753784414936625</v>
      </c>
      <c r="K9" s="73">
        <f t="shared" si="3"/>
        <v>45.071002652680257</v>
      </c>
      <c r="L9" s="73">
        <f t="shared" si="3"/>
        <v>49.416561491546929</v>
      </c>
      <c r="M9" s="73">
        <f t="shared" si="3"/>
        <v>54.243910549505351</v>
      </c>
      <c r="N9" s="73">
        <f t="shared" si="3"/>
        <v>60.053733779729285</v>
      </c>
      <c r="O9" s="73">
        <f t="shared" si="3"/>
        <v>60.053733779729278</v>
      </c>
      <c r="P9" s="73">
        <f t="shared" si="3"/>
        <v>60.053733779729271</v>
      </c>
      <c r="Q9" s="73">
        <f t="shared" si="3"/>
        <v>60.053733779729271</v>
      </c>
      <c r="R9" s="73">
        <f t="shared" si="3"/>
        <v>60.053733779729278</v>
      </c>
      <c r="S9" s="73">
        <f t="shared" si="3"/>
        <v>60.053733779729285</v>
      </c>
      <c r="T9" s="73">
        <f t="shared" si="3"/>
        <v>60.053733779729285</v>
      </c>
      <c r="U9" s="73">
        <f t="shared" si="3"/>
        <v>60.053733779729285</v>
      </c>
      <c r="V9" s="73">
        <f t="shared" si="3"/>
        <v>60.053733779729285</v>
      </c>
      <c r="W9" s="73">
        <f t="shared" si="3"/>
        <v>60.053733779729278</v>
      </c>
      <c r="X9" s="73">
        <f t="shared" si="3"/>
        <v>60.053733779729278</v>
      </c>
      <c r="Y9" s="73">
        <f t="shared" si="3"/>
        <v>60.053733779729278</v>
      </c>
      <c r="Z9" s="73">
        <f t="shared" si="3"/>
        <v>60.053733779729278</v>
      </c>
      <c r="AA9" s="73">
        <f t="shared" si="3"/>
        <v>60.053733779729271</v>
      </c>
    </row>
    <row r="10" spans="1:27" ht="15.75" thickBot="1">
      <c r="B10" s="3"/>
      <c r="C10" s="3"/>
      <c r="D10" s="3"/>
      <c r="E10" s="3"/>
      <c r="F10" s="3" t="s">
        <v>40</v>
      </c>
      <c r="G10" s="102">
        <f>G7/2000*2204.62</f>
        <v>41.131493336641846</v>
      </c>
      <c r="H10" s="75">
        <f t="shared" ref="H10:AA10" si="4">H7/2000*2204.62</f>
        <v>45.993332146453632</v>
      </c>
      <c r="I10" s="75">
        <f t="shared" si="4"/>
        <v>51.934538385216541</v>
      </c>
      <c r="J10" s="75">
        <f t="shared" si="4"/>
        <v>58.157526634275293</v>
      </c>
      <c r="K10" s="75">
        <f t="shared" si="4"/>
        <v>65.747679213013257</v>
      </c>
      <c r="L10" s="75">
        <f t="shared" si="4"/>
        <v>73.688710119236248</v>
      </c>
      <c r="M10" s="75">
        <f t="shared" si="4"/>
        <v>82.684603113950487</v>
      </c>
      <c r="N10" s="75">
        <f t="shared" si="4"/>
        <v>93.57479684015405</v>
      </c>
      <c r="O10" s="75">
        <f t="shared" si="4"/>
        <v>95.654215975535948</v>
      </c>
      <c r="P10" s="75">
        <f t="shared" si="4"/>
        <v>97.779843962944284</v>
      </c>
      <c r="Q10" s="75">
        <f t="shared" si="4"/>
        <v>99.952707655488837</v>
      </c>
      <c r="R10" s="75">
        <f t="shared" si="4"/>
        <v>102.17385672500912</v>
      </c>
      <c r="S10" s="75">
        <f t="shared" si="4"/>
        <v>104.44436416915227</v>
      </c>
      <c r="T10" s="75">
        <f t="shared" si="4"/>
        <v>106.76532682971917</v>
      </c>
      <c r="U10" s="75">
        <f t="shared" si="4"/>
        <v>109.1378659225292</v>
      </c>
      <c r="V10" s="75">
        <f t="shared" si="4"/>
        <v>111.56312757905962</v>
      </c>
      <c r="W10" s="75">
        <f t="shared" si="4"/>
        <v>114.04228340012149</v>
      </c>
      <c r="X10" s="75">
        <f t="shared" si="4"/>
        <v>116.57653102183897</v>
      </c>
      <c r="Y10" s="75">
        <f t="shared" si="4"/>
        <v>119.16709469420628</v>
      </c>
      <c r="Z10" s="75">
        <f t="shared" si="4"/>
        <v>121.81522587250092</v>
      </c>
      <c r="AA10" s="75">
        <f t="shared" si="4"/>
        <v>124.52220382183962</v>
      </c>
    </row>
    <row r="11" spans="1:27"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</row>
    <row r="12" spans="1:27">
      <c r="G12" s="76">
        <f>-PMT(0.0671,COUNT(G7:AA7),NPV(0.0671,G7:AA7))</f>
        <v>74.801126933564831</v>
      </c>
      <c r="H12" t="s">
        <v>41</v>
      </c>
    </row>
    <row r="15" spans="1:27">
      <c r="A15" t="s">
        <v>42</v>
      </c>
    </row>
    <row r="18" spans="1:25">
      <c r="A18" t="s">
        <v>43</v>
      </c>
    </row>
    <row r="19" spans="1:25">
      <c r="E19">
        <v>2025</v>
      </c>
      <c r="F19">
        <v>2026</v>
      </c>
      <c r="G19">
        <v>2027</v>
      </c>
      <c r="H19">
        <v>2028</v>
      </c>
      <c r="I19">
        <v>2029</v>
      </c>
      <c r="J19">
        <v>2030</v>
      </c>
      <c r="K19">
        <v>2031</v>
      </c>
      <c r="L19">
        <v>2032</v>
      </c>
      <c r="M19">
        <v>2033</v>
      </c>
      <c r="N19">
        <v>2034</v>
      </c>
      <c r="O19">
        <v>2035</v>
      </c>
      <c r="P19">
        <v>2036</v>
      </c>
      <c r="Q19">
        <v>2037</v>
      </c>
      <c r="R19">
        <v>2038</v>
      </c>
      <c r="S19">
        <v>2039</v>
      </c>
      <c r="T19">
        <v>2040</v>
      </c>
      <c r="U19">
        <v>2041</v>
      </c>
      <c r="V19">
        <v>2042</v>
      </c>
      <c r="W19">
        <v>2043</v>
      </c>
      <c r="X19">
        <v>2044</v>
      </c>
      <c r="Y19">
        <v>2045</v>
      </c>
    </row>
    <row r="20" spans="1:25">
      <c r="A20" t="s">
        <v>44</v>
      </c>
      <c r="D20" s="77" t="s">
        <v>45</v>
      </c>
      <c r="E20">
        <f t="shared" ref="E20:Y20" si="5">ROUND(G7,2)</f>
        <v>37.31</v>
      </c>
      <c r="F20">
        <f t="shared" si="5"/>
        <v>41.72</v>
      </c>
      <c r="G20">
        <f t="shared" si="5"/>
        <v>47.11</v>
      </c>
      <c r="H20">
        <f t="shared" si="5"/>
        <v>52.76</v>
      </c>
      <c r="I20">
        <f t="shared" si="5"/>
        <v>59.65</v>
      </c>
      <c r="J20">
        <f t="shared" si="5"/>
        <v>66.849999999999994</v>
      </c>
      <c r="K20">
        <f t="shared" si="5"/>
        <v>75.010000000000005</v>
      </c>
      <c r="L20">
        <f t="shared" si="5"/>
        <v>84.89</v>
      </c>
      <c r="M20">
        <f t="shared" si="5"/>
        <v>86.78</v>
      </c>
      <c r="N20">
        <f t="shared" si="5"/>
        <v>88.7</v>
      </c>
      <c r="O20">
        <f t="shared" si="5"/>
        <v>90.68</v>
      </c>
      <c r="P20">
        <f t="shared" si="5"/>
        <v>92.69</v>
      </c>
      <c r="Q20">
        <f t="shared" si="5"/>
        <v>94.75</v>
      </c>
      <c r="R20">
        <f t="shared" si="5"/>
        <v>96.86</v>
      </c>
      <c r="S20">
        <f t="shared" si="5"/>
        <v>99.01</v>
      </c>
      <c r="T20">
        <f t="shared" si="5"/>
        <v>101.21</v>
      </c>
      <c r="U20">
        <f t="shared" si="5"/>
        <v>103.46</v>
      </c>
      <c r="V20">
        <f t="shared" si="5"/>
        <v>105.76</v>
      </c>
      <c r="W20">
        <f t="shared" si="5"/>
        <v>108.11</v>
      </c>
      <c r="X20">
        <f t="shared" si="5"/>
        <v>110.51</v>
      </c>
      <c r="Y20">
        <f t="shared" si="5"/>
        <v>112.96</v>
      </c>
    </row>
    <row r="21" spans="1:25">
      <c r="A21" t="s">
        <v>46</v>
      </c>
      <c r="D21" s="77" t="s">
        <v>47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f t="shared" ref="K21:Y21" si="6">K20</f>
        <v>75.010000000000005</v>
      </c>
      <c r="L21">
        <f t="shared" si="6"/>
        <v>84.89</v>
      </c>
      <c r="M21">
        <f t="shared" si="6"/>
        <v>86.78</v>
      </c>
      <c r="N21">
        <f t="shared" si="6"/>
        <v>88.7</v>
      </c>
      <c r="O21">
        <f t="shared" si="6"/>
        <v>90.68</v>
      </c>
      <c r="P21">
        <f t="shared" si="6"/>
        <v>92.69</v>
      </c>
      <c r="Q21">
        <f t="shared" si="6"/>
        <v>94.75</v>
      </c>
      <c r="R21">
        <f t="shared" si="6"/>
        <v>96.86</v>
      </c>
      <c r="S21">
        <f t="shared" si="6"/>
        <v>99.01</v>
      </c>
      <c r="T21">
        <f t="shared" si="6"/>
        <v>101.21</v>
      </c>
      <c r="U21">
        <f t="shared" si="6"/>
        <v>103.46</v>
      </c>
      <c r="V21">
        <f t="shared" si="6"/>
        <v>105.76</v>
      </c>
      <c r="W21">
        <f t="shared" si="6"/>
        <v>108.11</v>
      </c>
      <c r="X21">
        <f t="shared" si="6"/>
        <v>110.51</v>
      </c>
      <c r="Y21">
        <f t="shared" si="6"/>
        <v>112.96</v>
      </c>
    </row>
    <row r="22" spans="1:25">
      <c r="A22" t="s">
        <v>48</v>
      </c>
      <c r="D22" s="77" t="s">
        <v>49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f>ROUND(K21*0.67,2)</f>
        <v>50.26</v>
      </c>
      <c r="L22">
        <f t="shared" ref="L22:Y22" si="7">ROUND(L21*0.67,2)</f>
        <v>56.88</v>
      </c>
      <c r="M22">
        <f t="shared" si="7"/>
        <v>58.14</v>
      </c>
      <c r="N22">
        <f t="shared" si="7"/>
        <v>59.43</v>
      </c>
      <c r="O22">
        <f t="shared" si="7"/>
        <v>60.76</v>
      </c>
      <c r="P22">
        <f t="shared" si="7"/>
        <v>62.1</v>
      </c>
      <c r="Q22">
        <f t="shared" si="7"/>
        <v>63.48</v>
      </c>
      <c r="R22">
        <f t="shared" si="7"/>
        <v>64.900000000000006</v>
      </c>
      <c r="S22">
        <f t="shared" si="7"/>
        <v>66.34</v>
      </c>
      <c r="T22">
        <f t="shared" si="7"/>
        <v>67.81</v>
      </c>
      <c r="U22">
        <f t="shared" si="7"/>
        <v>69.319999999999993</v>
      </c>
      <c r="V22">
        <f t="shared" si="7"/>
        <v>70.86</v>
      </c>
      <c r="W22">
        <f t="shared" si="7"/>
        <v>72.430000000000007</v>
      </c>
      <c r="X22">
        <f t="shared" si="7"/>
        <v>74.040000000000006</v>
      </c>
      <c r="Y22">
        <f t="shared" si="7"/>
        <v>75.680000000000007</v>
      </c>
    </row>
  </sheetData>
  <pageMargins left="0.7" right="0.7" top="0.75" bottom="0.75" header="0.3" footer="0.3"/>
  <pageSetup orientation="portrait" r:id="rId1"/>
  <customProperties>
    <customPr name="xxe4aP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027BDF-CEF1-4EEA-B87E-9457C7FE9A4C}">
  <sheetPr>
    <tabColor theme="9" tint="0.59999389629810485"/>
  </sheetPr>
  <dimension ref="A1:C31"/>
  <sheetViews>
    <sheetView workbookViewId="0">
      <selection activeCell="C6" sqref="B6:C7"/>
    </sheetView>
  </sheetViews>
  <sheetFormatPr defaultRowHeight="15"/>
  <cols>
    <col min="1" max="1" width="11.28515625" customWidth="1"/>
    <col min="2" max="2" width="20" customWidth="1"/>
    <col min="3" max="3" width="47" customWidth="1"/>
  </cols>
  <sheetData>
    <row r="1" spans="1:3">
      <c r="A1" t="s">
        <v>94</v>
      </c>
    </row>
    <row r="3" spans="1:3">
      <c r="A3" s="2" t="s">
        <v>25</v>
      </c>
      <c r="B3" s="2"/>
    </row>
    <row r="5" spans="1:3">
      <c r="A5" s="1" t="s">
        <v>0</v>
      </c>
      <c r="B5" s="1" t="s">
        <v>1</v>
      </c>
      <c r="C5" s="1" t="s">
        <v>4</v>
      </c>
    </row>
    <row r="6" spans="1:3">
      <c r="A6">
        <v>202401</v>
      </c>
      <c r="B6" s="195"/>
      <c r="C6" s="179"/>
    </row>
    <row r="7" spans="1:3">
      <c r="A7">
        <v>202402</v>
      </c>
      <c r="B7" s="195"/>
      <c r="C7" s="179"/>
    </row>
    <row r="8" spans="1:3">
      <c r="A8">
        <v>202403</v>
      </c>
      <c r="B8" s="195"/>
      <c r="C8" s="179"/>
    </row>
    <row r="9" spans="1:3">
      <c r="A9">
        <v>202404</v>
      </c>
      <c r="B9" s="195"/>
      <c r="C9" s="179"/>
    </row>
    <row r="10" spans="1:3">
      <c r="A10">
        <v>202405</v>
      </c>
      <c r="B10" s="195"/>
      <c r="C10" s="179"/>
    </row>
    <row r="11" spans="1:3">
      <c r="A11">
        <v>202406</v>
      </c>
      <c r="B11" s="195"/>
      <c r="C11" s="179"/>
    </row>
    <row r="12" spans="1:3">
      <c r="A12">
        <v>202407</v>
      </c>
      <c r="B12" s="195"/>
      <c r="C12" s="179"/>
    </row>
    <row r="13" spans="1:3">
      <c r="A13">
        <v>202408</v>
      </c>
      <c r="B13" s="195"/>
      <c r="C13" s="179"/>
    </row>
    <row r="14" spans="1:3">
      <c r="A14">
        <v>202409</v>
      </c>
      <c r="B14" s="195"/>
      <c r="C14" s="179"/>
    </row>
    <row r="15" spans="1:3">
      <c r="A15">
        <v>202410</v>
      </c>
      <c r="B15" s="195"/>
      <c r="C15" s="179"/>
    </row>
    <row r="16" spans="1:3">
      <c r="A16">
        <v>202411</v>
      </c>
      <c r="B16" s="195"/>
      <c r="C16" s="179"/>
    </row>
    <row r="17" spans="1:3">
      <c r="A17">
        <v>202412</v>
      </c>
      <c r="B17" s="195"/>
      <c r="C17" s="179"/>
    </row>
    <row r="18" spans="1:3">
      <c r="A18">
        <v>202501</v>
      </c>
      <c r="B18" s="195"/>
      <c r="C18" s="179"/>
    </row>
    <row r="19" spans="1:3">
      <c r="A19">
        <v>202502</v>
      </c>
      <c r="B19" s="195"/>
      <c r="C19" s="179"/>
    </row>
    <row r="20" spans="1:3">
      <c r="A20">
        <v>202503</v>
      </c>
      <c r="B20" s="195"/>
      <c r="C20" s="179"/>
    </row>
    <row r="21" spans="1:3">
      <c r="A21">
        <v>202504</v>
      </c>
      <c r="B21" s="195"/>
      <c r="C21" s="179"/>
    </row>
    <row r="22" spans="1:3">
      <c r="A22">
        <v>202505</v>
      </c>
      <c r="B22" s="195"/>
      <c r="C22" s="179"/>
    </row>
    <row r="23" spans="1:3">
      <c r="A23">
        <v>202506</v>
      </c>
      <c r="B23" s="195"/>
      <c r="C23" s="179"/>
    </row>
    <row r="24" spans="1:3">
      <c r="A24">
        <v>202507</v>
      </c>
      <c r="B24" s="195"/>
      <c r="C24" s="179"/>
    </row>
    <row r="25" spans="1:3">
      <c r="A25">
        <v>202508</v>
      </c>
      <c r="B25" s="195"/>
      <c r="C25" s="179"/>
    </row>
    <row r="26" spans="1:3">
      <c r="A26">
        <v>202509</v>
      </c>
      <c r="B26" s="195"/>
      <c r="C26" s="179"/>
    </row>
    <row r="27" spans="1:3">
      <c r="A27">
        <v>202510</v>
      </c>
      <c r="B27" s="195"/>
      <c r="C27" s="179"/>
    </row>
    <row r="28" spans="1:3">
      <c r="A28">
        <v>202511</v>
      </c>
      <c r="B28" s="195"/>
      <c r="C28" s="179"/>
    </row>
    <row r="29" spans="1:3">
      <c r="A29">
        <v>202512</v>
      </c>
      <c r="B29" s="195"/>
      <c r="C29" s="179"/>
    </row>
    <row r="30" spans="1:3">
      <c r="B30" s="179"/>
      <c r="C30" s="179"/>
    </row>
    <row r="31" spans="1:3">
      <c r="B31" s="181"/>
      <c r="C31" s="179"/>
    </row>
  </sheetData>
  <pageMargins left="0.7" right="0.7" top="0.75" bottom="0.75" header="0.3" footer="0.3"/>
  <customProperties>
    <customPr name="xxe4aPID" r:id="rId1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xxe4awand xmlns="http://www.excel4apps.com"><![CDATA[rO0ABXoAAAEICMCtii8CFAI6Ah4AAERjb20uZXhjZWw0YXBwcy53YW5kLm9yYWNs
ZS5nbHdhbmQuY2FsY3VsYXRpb25zLmdldGJhbGFuY2UuR2V0QmFsYW5jZQIBADlb
Q0NBIDIwMjQtMjAyNSBGb3JlY2FzdCA3LjExLjI0IFJlZ3VsYXRvcnkueGxzeF1Q
dXJjaGFzZXMCAgABMAIDAAYyMDI0MDcCBAADWVREAgUAA1VTRAIGAAVUb3RhbAIH
AAFBAggAAAIJAAMwMDECCgAGMTU4MTAwAgsAAkVEAgwAAklEAg0AAkRMAggCCAII
AggCCAIIAggCCAIIAggCCAIIAggCCAIIAggCCAACAwIOc3ICDwAUamF2YS5tYXRo
LkJpZ0RlY2ltYWxUxxVX+YEoTwMAAkkCEAAFc2NhbGVMAhEABmludFZhbHQAFkxq
YXZhL21hdGgvQmlnSW50ZWdlcjt4cgISABBqYXZhLmxhbmcuTnVtYmVyhqyVHQuU
4IsCAAB4cAAAAABzcgITABRqYXZhLm1hdGguQmlnSW50ZWdlcoz8nx+pO/sdAwAG
SQIUAAhiaXRDb3VudEkCFQAJYml0TGVuZ3RoSQIWABNmaXJzdE5vbnplcm9CeXRl
TnVtSQIXAAxsb3dlc3RTZXRCaXRJAhgABnNpZ251bVsCGQAJbWFnbml0dWRldAAC
W0J4cQB+AAL///////////////7////+AAAAAHVyAhoAAltCrPMX+AYIVOACAAB4cAAAAAB4eHoAAAEzAh4AAgECAgIbAAYyMDI0MDkCBAIFAgYCBwIIAgkCCgIcAAJHRAIdAAJXQQINAggCCAIIAggCCAIIAggCCAIIAggCCAIIAggCCAIIAggCCAACAwIOAh4AAgECAgIeAAYyMDI0MTICBAIFAgYCBwIIAgkCCgILAh0CDQIIAggCCAIIAggCCAIIAggCCAIIAggCCAIIAggCCAIIAggAAgMCDgIeAAIBAgICGwIEAgUCBgIHAggCCQIKAh8AASUCHwINAggCCAIIAggCCAIIAggCCAIIAggCCAIIAggCCAIIAggCCAACAwIOAh4AAgECAgIgAAYyMDI0MDYCBAIFAgYCBwIIAgkCCgILAh0CDQIIAggCCAIIAggCCAIIAggCCAIIAggCCAIIAggCCAIIAggAAgMCIXNxAH4AAAAAAAJxAH4ABnh6AAACUAIeAAIBAgICIgAGMjAyMzEyAgQCBQIGAgcCCAIJAgoCCwIdAg0CCAIIAggCCAIIAggCCAIIAggCCAIIAggCCAIIAggCCAIIAAIDAiECHgACAQICAiMABjIwMjQxMQIEAgUCBgIHAggCCQIKAgsCHQINAggCCAIIAggCCAIIAggCCAIIAggCCAIIAggCCAIIAggCCAACAwIOAh4AAgECAgIkAAYyMDI0MDQCBAIFAgYCBwIIAgkCCgILAh0CDQIIAggCCAIIAggCCAIIAggCCAIIAggCCAIIAggCCAIIAggAAgMCIQIeAAIBAgICJQAGMjAyNDA1AgQCBQIGAgcCCAIJAgoCCwIdAg0CCAIIAggCCAIIAggCCAIIAggCCAIIAggCCAIIAggCCAIIAAIDAiECHgACAQICAiYABjIwMjQwOAIEAgUCBgIHAggCCQIKAgsCDAINAggCCAIIAggCCAIIAggCCAIIAggCCAIIAggCCAIIAggCCAACAwIOAh4AAgECAgImAgQCBQIGAgcCCAIJAgoCHAIdAg0CCAIIAggCCAIIAggCCAIIAggCCAIIAggCCAIIAggCCAIIAAIDAg4CHgACAQICAicABjIwMjQxMAIEAgUCBgIHAggCCQIKAgsCHQINAggCCAIIAggCCAIIAggCCAIIAggCCAIIAggCCAIIAggCCAACAwIOAh4AAgECAgIiAgQCBQIGAgcCCAIJAgoCHwIfAg0CCAIIAggCCAIIAggCCAIIAggCCAIIAggCCAIIAggCCAIIAAIDAihzcQB+AAAAAAACc3EAfgAE///////////////+/////gAAAAF1cQB+AAcAAAAFAU5ds7h4eHfcAh4AAgECAgIpAAYyMDI0MDICBAIFAgYCBwIIAgkCCgIfAh8CDQIIAggCCAIIAggCCAIIAggCCAIIAggCCAIIAggCCAIIAggAAgMCKAIeAAIBAgICGwIEAgUCBgIHAggCCQIKAgsCDAINAggCCAIIAggCCAIIAggCCAIIAggCCAIIAggCCAIIAggCCAACAwIOAh4AAgECAgIqAAYyMDI0MDECBAIFAgYCBwIIAgkCCgILAgwCDQIIAggCCAIIAggCCAIIAggCCAIIAggCCAIIAggCCAIIAggAAgMCK3NxAH4AAAAAAAJzcQB+AAT///////////////7////+AAAAAXVxAH4ABwAAAAQEvc6NeHh3kAIeAAIBAgICHgIEAgUCBgIHAggCCQIKAgsCDAINAggCCAIIAggCCAIIAggCCAIIAggCCAIIAggCCAIIAggCCAACAwIOAh4AAgECAgIsAAYyMDI0MDMCBAIFAgYCBwIIAgkCCgIcAh0CDQIIAggCCAIIAggCCAIIAggCCAIIAggCCAIIAggCCAIIAggAAgMCLXNxAH4AAAAAAAJzcQB+AAT///////////////7////+AAAAAXVxAH4ABwAAAAUBYcUBO3h4d4gCHgACAQICAh4CBAIFAgYCBwIIAgkCCgIcAh0CDQIIAggCCAIIAggCCAIIAggCCAIIAggCCAIIAggCCAIIAggAAgMCDgIeAAIBAgICKgIEAgUCBgIHAggCCQIKAhwCHQINAggCCAIIAggCCAIIAggCCAIIAggCCAIIAggCCAIIAggCCAACAwIuc3EAfgAAAAAAAnNxAH4ABP///////////////v////4AAAABdXEAfgAHAAAABQFJn+UreHh6AAABEAIeAAIBAgICKQIEAgUCBgIHAggCCQIKAgsCHQINAggCCAIIAggCCAIIAggCCAIIAggCCAIIAggCCAIIAggCCAACAwIhAh4AAgECAgIDAgQCBQIGAgcCCAIJAgoCCwIdAg0CCAIIAggCCAIIAggCCAIIAggCCAIIAggCCAIIAggCCAIIAAIDAg4CHgACAQICAiYCBAIFAgYCBwIIAgkCCgIfAh8CDQIIAggCCAIIAggCCAIIAggCCAIIAggCCAIIAggCCAIIAggAAgMCDgIeAAIBAgICIAIEAgUCBgIHAggCCQIKAhwCHQINAggCCAIIAggCCAIIAggCCAIIAggCCAIIAggCCAIIAggCCAACAwIvc3EAfgAAAAAAAnNxAH4ABP///////////////v////4AAAABdXEAfgAHAAAABQFhCKsZeHh3RAIeAAIBAgICIAIEAgUCBgIHAggCCQIKAgsCDAINAggCCAIIAggCCAIIAggCCAIIAggCCAIIAggCCAIIAggCCAACAwIwc3EAfgAAAAAAAnNxAH4ABP///////////////v////4AAAABdXEAfgAHAAAABAWXe594eHfMAh4AAgECAgIqAgQCBQIGAgcCCAIJAgoCCwIdAg0CCAIIAggCCAIIAggCCAIIAggCCAIIAggCCAIIAggCCAIIAAIDAiECHgACAQICAiMCBAIFAgYCBwIIAgkCCgIfAh8CDQIIAggCCAIIAggCCAIIAggCCAIIAggCCAIIAggCCAIIAggAAgMCDgIeAAIBAgICJQIEAgUCBgIHAggCCQIKAh8CHwINAggCCAIIAggCCAIIAggCCAIIAggCCAIIAggCCAIIAggCCAACAwIxc3EAfgAAAAAAAnNxAH4ABP///////////////v////4AAAABdXEAfgAHAAAABQFmoCa4eHh3RAIeAAIBAgICLAIEAgUCBgIHAggCCQIKAgsCDAINAggCCAIIAggCCAIIAggCCAIIAggCCAIIAggCCAIIAggCCAACAwIyc3EAfgAAAAAAAnNxAH4ABP///////////////v////4AAAABdXEAfgAHAAAABATbJX14eHoAAAEQAh4AAgECAgIlAgQCBQIGAgcCCAIJAgoCHAIdAg0CCAIIAggCCAIIAggCCAIIAggCCAIIAggCCAIIAggCCAIIAAIDAi8CHgACAQICAicCBAIFAgYCBwIIAgkCCgIcAh0CDQIIAggCCAIIAggCCAIIAggCCAIIAggCCAIIAggCCAIIAggAAgMCDgIeAAIBAgICGwIEAgUCBgIHAggCCQIKAgsCHQINAggCCAIIAggCCAIIAggCCAIIAggCCAIIAggCCAIIAggCCAACAwIOAh4AAgECAgIgAgQCBQIGAgcCCAIJAgoCHwIfAg0CCAIIAggCCAIIAggCCAIIAggCCAIIAggCCAIIAggCCAIIAAIDAjNzcQB+AAAAAAACc3EAfgAE///////////////+/////gAAAAF1cQB+AAcAAAAFAYL7Lzh4eHfMAh4AAgECAgInAgQCBQIGAgcCCAIJAgoCHwIfAg0CCAIIAggCCAIIAggCCAIIAggCCAIIAggCCAIIAggCCAIIAAIDAg4CHgACAQICAiwCBAIFAgYCBwIIAgkCCgIfAh8CDQIIAggCCAIIAggCCAIIAggCCAIIAggCCAIIAggCCAIIAggAAgMCMQIeAAIBAgICJAIEAgUCBgIHAggCCQIKAhwCHQINAggCCAIIAggCCAIIAggCCAIIAggCCAIIAggCCAIIAggCCAACAwI0c3EAfgAAAAAAAnNxAH4ABP///////////////v////4AAAABdXEAfgAHAAAABQFhQMKceHh3iAIeAAIBAgICIwIEAgUCBgIHAggCCQIKAgsCDAINAggCCAIIAggCCAIIAggCCAIIAggCCAIIAggCCAIIAggCCAACAwIOAh4AAgECAgIkAgQCBQIGAgcCCAIJAgoCCwIMAg0CCAIIAggCCAIIAggCCAIIAggCCAIIAggCCAIIAggCCAIIAAIDAjVzcQB+AAAAAAACc3EAfgAE///////////////+/////gAAAAF1cQB+AAcAAAAEBV9kHHh4d4gCHgACAQICAiMCBAIFAgYCBwIIAgkCCgIcAh0CDQIIAggCCAIIAggCCAIIAggCCAIIAggCCAIIAggCCAIIAggAAgMCDgIeAAIBAgICKQIEAgUCBgIHAggCCQIKAhwCHQINAggCCAIIAggCCAIIAggCCAIIAggCCAIIAggCCAIIAggCCAACAwI2c3EAfgAAAAAAAnNxAH4ABP///////////////v////4AAAABdXEAfgAHAAAABQFJoZeFeHh3zAIeAAIBAgICAwIEAgUCBgIHAggCCQIKAh8CHwINAggCCAIIAggCCAIIAggCCAIIAggCCAIIAggCCAIIAggCCAACAwIOAh4AAgECAgImAgQCBQIGAgcCCAIJAgoCCwIdAg0CCAIIAggCCAIIAggCCAIIAggCCAIIAggCCAIIAggCCAIIAAIDAg4CHgACAQICAiICBAIFAgYCBwIIAgkCCgIcAh0CDQIIAggCCAIIAggCCAIIAggCCAIIAggCCAIIAggCCAIIAggAAgMCN3NxAH4AAAAAAAJzcQB+AAT///////////////7////+AAAAAXVxAH4ABwAAAAUBSXShOnh4egAAAdwCHgACAQICAiwCBAIFAgYCBwIIAgkCCgILAh0CDQIIAggCCAIIAggCCAIIAggCCAIIAggCCAIIAggCCAIIAggAAgMCIQIeAAIBAgICAwIEAgUCBgIHAggCCQIKAhwCHQINAggCCAIIAggCCAIIAggCCAIIAggCCAIIAggCCAIIAggCCAACAwIOAh4AAgECAgIlAgQCBQIGAgcCCAIJAgoCCwIMAg0CCAIIAggCCAIIAggCCAIIAggCCAIIAggCCAIIAggCCAIIAAIDAjACHgACAQICAicCBAIFAgYCBwIIAgkCCgILAgwCDQIIAggCCAIIAggCCAIIAggCCAIIAggCCAIIAggCCAIIAggAAgMCDgIeAAIBAgICKgIEAgUCBgIHAggCCQIKAh8CHwINAggCCAIIAggCCAIIAggCCAIIAggCCAIIAggCCAIIAggCCAACAwIoAh4AAgECAgIkAgQCBQIGAgcCCAIJAgoCHwIfAg0CCAIIAggCCAIIAggCCAIIAggCCAIIAggCCAIIAggCCAIIAAIDAjECHgACAQICAiICBAIFAgYCBwIIAgkCCgILAgwCDQIIAggCCAIIAggCCAIIAggCCAIIAggCCAIIAggCCAIIAggAAgMCOHNxAH4AAAAAAAJzcQB+AAT///////////////7////+AAAAAXVxAH4ABwAAAAQE6RJ+eHh3iAIeAAIBAgICHgIEAgUCBgIHAggCCQIKAh8CHwINAggCCAIIAggCCAIIAggCCAIIAggCCAIIAggCCAIIAggCCAACAwIOAh4AAgECAgIpAgQCBQIGAgcCCAIJAgoCCwIMAg0CCAIIAggCCAIIAggCCAIIAggCCAIIAggCCAIIAggCCAIIAAIDAjlzcQB+AAAAAAACc3EAfgAE///////////////+/////gAAAAF1cQB+AAcAAAAEBLwcM3h4egAAAmICHgACOgBIW0NDQSAyMDI0LTIwMjUgRm9yZWNhc3QgNy4xMS4yNCBSZWd1bGF0b3J5Lnhsc3hdQ0NBIEFsbG93YW5jZSBJbnZlbnRvcnkgAgICKQIEAgUCBgIHAggCCQIKAh8CHwINAggCCAIIAggCCAIIAggCCAIIAggCCAIIAggCCAIIAggCCAIJAgMCKAIeAAI6AgICKgIEAgUCBgIHAggCCQIKAh8CHwINAggCCAIIAggCCAIIAggCCAIIAggCCAIIAggCCAIIAggCCAIJAgMCKAIeAAI7AEtbQ0NBIDIwMjQtMjAyNSBGb3JlY2FzdCA3LjExLjI0IFJlZ3VsYXRvcnkueGxzeF1SZWcgQXNzZXQgMTgyMzYzIGFuZCAxODIzNzMCAgI8AAYyMDIzMDgCPQADUFREAgUCBgIHAggCCQI+AAYxODIzNjMCHAIdAg0CCAIIAggCCAIIAggCCAIIAggCCAIIAggCCAIIAggCCAIIAhMCAwIOAh4AAjsCAgI/AAYyMDIzMTECPQIFAgYCBwIIAgkCPgIcAh0CDQIIAggCCAIIAggCCAIIAggCCAIIAggCCAIIAggCCAIIAggCEwIDAg4CHgACOwICAkAABjIwMjMxMAI9AgUCBgIHAggCCQI+AhwCHQINAggCCAIIAggCCAIIAggCCAIIAggCCAIIAggCCAIIAggCCAITAgMCDgIeAAI7AgICQQAGMjAyMzA5Aj0CBQIGAgcCCAIJAj4CHAIdAg0CCAIIAggCCAIIAggCCAIIAggCCAIIAggCCAIIAggCCAIIAhMCAwJCc3EAfgAAAAAAAnNxAH4ABP///////////////v////4AAAABdXEAfgAHAAAABAJBoP94eA==]]></xxe4awand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5C22615572A8C449B6AAA74386D0BD33" ma:contentTypeVersion="12" ma:contentTypeDescription="" ma:contentTypeScope="" ma:versionID="2e43c080262212960ccdc87b183edf3e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UG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150</IndustryCode>
    <CaseStatus xmlns="dc463f71-b30c-4ab2-9473-d307f9d35888">Closed</CaseStatus>
    <OpenedDate xmlns="dc463f71-b30c-4ab2-9473-d307f9d35888">2024-08-30T07:00:00+00:00</OpenedDate>
    <SignificantOrder xmlns="dc463f71-b30c-4ab2-9473-d307f9d35888">false</SignificantOrder>
    <Date1 xmlns="dc463f71-b30c-4ab2-9473-d307f9d35888">2024-08-30T07:00:00+00:00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Avista Corporation</CaseCompanyNames>
    <Nickname xmlns="http://schemas.microsoft.com/sharepoint/v3" xsi:nil="true"/>
    <DocketNumber xmlns="dc463f71-b30c-4ab2-9473-d307f9d35888">240669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42930F53-1EC7-4C40-B960-A45C9CCFFC6F}">
  <ds:schemaRefs>
    <ds:schemaRef ds:uri="http://www.excel4apps.com"/>
  </ds:schemaRefs>
</ds:datastoreItem>
</file>

<file path=customXml/itemProps2.xml><?xml version="1.0" encoding="utf-8"?>
<ds:datastoreItem xmlns:ds="http://schemas.openxmlformats.org/officeDocument/2006/customXml" ds:itemID="{6EB166F0-E1EB-4866-9D03-E4E77A7A0F8A}"/>
</file>

<file path=customXml/itemProps3.xml><?xml version="1.0" encoding="utf-8"?>
<ds:datastoreItem xmlns:ds="http://schemas.openxmlformats.org/officeDocument/2006/customXml" ds:itemID="{96781B3B-E079-413E-A58D-9CEFBEE9DEA2}"/>
</file>

<file path=customXml/itemProps4.xml><?xml version="1.0" encoding="utf-8"?>
<ds:datastoreItem xmlns:ds="http://schemas.openxmlformats.org/officeDocument/2006/customXml" ds:itemID="{6DF1927E-D96C-4773-ADAC-EE6C78974BA5}"/>
</file>

<file path=customXml/itemProps5.xml><?xml version="1.0" encoding="utf-8"?>
<ds:datastoreItem xmlns:ds="http://schemas.openxmlformats.org/officeDocument/2006/customXml" ds:itemID="{5134669E-1927-4335-8975-FFF6174F3D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Summary</vt:lpstr>
      <vt:lpstr>CCA Allowance Inventory </vt:lpstr>
      <vt:lpstr>CCA Liability </vt:lpstr>
      <vt:lpstr>2024 NG Oblig</vt:lpstr>
      <vt:lpstr>2025 NG Oblig</vt:lpstr>
      <vt:lpstr>NG Actuals 6.30.24</vt:lpstr>
      <vt:lpstr>NG Forecast thru 2025</vt:lpstr>
      <vt:lpstr>2025 Carbon Pricing</vt:lpstr>
      <vt:lpstr>Purchases</vt:lpstr>
      <vt:lpstr>Sales</vt:lpstr>
      <vt:lpstr>Reg Asset 182367 and 182369</vt:lpstr>
      <vt:lpstr>Reg Asset 182363 and 182373</vt:lpstr>
      <vt:lpstr>Reg Liab 254348 and 254349</vt:lpstr>
      <vt:lpstr>'CCA Allowance Inventory '!Print_Area</vt:lpstr>
      <vt:lpstr>'CCA Liability '!Print_Area</vt:lpstr>
      <vt:lpstr>'Reg Asset 182363 and 182373'!Print_Area</vt:lpstr>
      <vt:lpstr>'Reg Asset 182367 and 182369'!Print_Area</vt:lpstr>
      <vt:lpstr>'Reg Liab 254348 and 254349'!Print_Area</vt:lpstr>
      <vt:lpstr>Summary!Print_Area</vt:lpstr>
      <vt:lpstr>'CCA Allowance Inventory '!Print_Titles</vt:lpstr>
      <vt:lpstr>'CCA Liability '!Print_Titles</vt:lpstr>
    </vt:vector>
  </TitlesOfParts>
  <Company>Avista Corp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Frank</dc:creator>
  <cp:lastModifiedBy>Bonfield, Shawn</cp:lastModifiedBy>
  <cp:lastPrinted>2024-06-25T15:43:30Z</cp:lastPrinted>
  <dcterms:created xsi:type="dcterms:W3CDTF">2024-03-15T20:16:02Z</dcterms:created>
  <dcterms:modified xsi:type="dcterms:W3CDTF">2024-08-26T18:20:50Z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0x0101006E56B4D1795A2E4DB2F0B01679ED314A005C22615572A8C449B6AAA74386D0BD33</vt:lpwstr>
  </property>
  <property fmtid="{D5CDD505-2E9C-101B-9397-08002B2CF9AE}" pid="3" name="_docset_NoMedatataSyncRequired">
    <vt:lpwstr>False</vt:lpwstr>
  </property>
</Properties>
</file>