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0" yWindow="0" windowWidth="28800" windowHeight="11868" tabRatio="835"/>
  </bookViews>
  <sheets>
    <sheet name="G Lead Sheet" sheetId="21" r:id="rId1"/>
    <sheet name="Weather Adj. For CBR" sheetId="5" r:id="rId2"/>
    <sheet name="Weather Adj. Volumes" sheetId="20" r:id="rId3"/>
  </sheets>
  <externalReferences>
    <externalReference r:id="rId4"/>
    <externalReference r:id="rId5"/>
  </externalReferences>
  <definedNames>
    <definedName name="______Jun09">" BS!$AI$7:$AI$1643"</definedName>
    <definedName name="_____Aug09" xml:space="preserve"> [1]BS!$Y$7:$Y$1726</definedName>
    <definedName name="_____Jul09" xml:space="preserve"> [1]BS!$X$7:$X$1726</definedName>
    <definedName name="_____Jun09">" BS!$AI$7:$AI$1643"</definedName>
    <definedName name="____Aug09" xml:space="preserve"> [1]BS!$Y$7:$Y$1726</definedName>
    <definedName name="____Jul09" xml:space="preserve"> [1]BS!$X$7:$X$1726</definedName>
    <definedName name="____Jun09">" BS!$AI$7:$AI$1643"</definedName>
    <definedName name="___Aug09" xml:space="preserve"> [1]BS!$Y$7:$Y$1726</definedName>
    <definedName name="___Jul09" xml:space="preserve"> [1]BS!$X$7:$X$1726</definedName>
    <definedName name="___Jun09">" BS!$AI$7:$AI$1643"</definedName>
    <definedName name="__Aug09" xml:space="preserve"> [1]BS!$Y$7:$Y$1726</definedName>
    <definedName name="__Jul09" xml:space="preserve"> [1]BS!$X$7:$X$1726</definedName>
    <definedName name="__Jun09">" BS!$AI$7:$AI$1643"</definedName>
    <definedName name="_Apr09" xml:space="preserve"> [1]BS!$U$7:$U$1726</definedName>
    <definedName name="_Aug09" xml:space="preserve"> [1]BS!$Y$7:$Y$1726</definedName>
    <definedName name="_Dec08" xml:space="preserve"> [1]BS!$Q$7:$Q$1726</definedName>
    <definedName name="_FEB09" xml:space="preserve"> [1]BS!$S$7:$S$1726</definedName>
    <definedName name="_Jul09" xml:space="preserve"> [1]BS!$X$7:$X$1726</definedName>
    <definedName name="_Jun09" xml:space="preserve"> [1]BS!$W$7:$W$1726</definedName>
    <definedName name="_May09" xml:space="preserve"> [1]BS!$V$7:$V$1726</definedName>
    <definedName name="_Oct09" xml:space="preserve"> [1]BS!$AA$7:$AA$1726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PMWorkbookOptions_1" hidden="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 hidden="1">"mfZJvufXemy0gRGnCzOenPfwDWRhM+ASqUvlaf+Op1eqm1/qX0N0MeyGAQAA"</definedName>
    <definedName name="Escalator">1.025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'Weather Adj. For CBR'!$A$1:$P$52</definedName>
    <definedName name="_xlnm.Print_Area" localSheetId="2">'Weather Adj. Volumes'!$B$1:$P$253</definedName>
    <definedName name="_xlnm.Print_Titles" localSheetId="2">'Weather Adj. Volumes'!$1:$6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0" l="1"/>
  <c r="D27" i="21" l="1"/>
  <c r="D26" i="21"/>
  <c r="D25" i="21"/>
  <c r="D24" i="21"/>
  <c r="D23" i="21"/>
  <c r="D22" i="21"/>
  <c r="D21" i="21"/>
  <c r="D20" i="21"/>
  <c r="D19" i="21"/>
  <c r="D18" i="21"/>
  <c r="D17" i="21"/>
  <c r="D16" i="21"/>
  <c r="C27" i="21"/>
  <c r="E27" i="21" s="1"/>
  <c r="C26" i="21"/>
  <c r="C25" i="21"/>
  <c r="C24" i="21"/>
  <c r="C23" i="21"/>
  <c r="C22" i="21"/>
  <c r="C21" i="21"/>
  <c r="C20" i="21"/>
  <c r="C19" i="21"/>
  <c r="C18" i="21"/>
  <c r="C17" i="21"/>
  <c r="C16" i="21"/>
  <c r="F39" i="21"/>
  <c r="E26" i="2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E197" i="20"/>
  <c r="P197" i="20"/>
  <c r="O197" i="20"/>
  <c r="N197" i="20"/>
  <c r="M197" i="20"/>
  <c r="L197" i="20"/>
  <c r="K197" i="20"/>
  <c r="J197" i="20"/>
  <c r="I197" i="20"/>
  <c r="H197" i="20"/>
  <c r="G197" i="20"/>
  <c r="F197" i="20"/>
  <c r="D197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E19" i="21" l="1"/>
  <c r="E25" i="21"/>
  <c r="E24" i="21"/>
  <c r="E23" i="21"/>
  <c r="E22" i="21"/>
  <c r="E21" i="21"/>
  <c r="E20" i="21"/>
  <c r="E18" i="21"/>
  <c r="C28" i="21"/>
  <c r="E17" i="21"/>
  <c r="E16" i="21"/>
  <c r="D28" i="21"/>
  <c r="E8" i="5"/>
  <c r="F8" i="5"/>
  <c r="G8" i="5"/>
  <c r="H8" i="5"/>
  <c r="I8" i="5"/>
  <c r="J8" i="5"/>
  <c r="K8" i="5"/>
  <c r="L8" i="5"/>
  <c r="M8" i="5"/>
  <c r="N8" i="5"/>
  <c r="O8" i="5"/>
  <c r="E9" i="5"/>
  <c r="F9" i="5"/>
  <c r="G9" i="5"/>
  <c r="H9" i="5"/>
  <c r="I9" i="5"/>
  <c r="J9" i="5"/>
  <c r="K9" i="5"/>
  <c r="L9" i="5"/>
  <c r="M9" i="5"/>
  <c r="N9" i="5"/>
  <c r="O9" i="5"/>
  <c r="E10" i="5"/>
  <c r="F10" i="5"/>
  <c r="G10" i="5"/>
  <c r="H10" i="5"/>
  <c r="I10" i="5"/>
  <c r="J10" i="5"/>
  <c r="K10" i="5"/>
  <c r="L10" i="5"/>
  <c r="M10" i="5"/>
  <c r="N10" i="5"/>
  <c r="O10" i="5"/>
  <c r="E11" i="5"/>
  <c r="F11" i="5"/>
  <c r="G11" i="5"/>
  <c r="H11" i="5"/>
  <c r="I11" i="5"/>
  <c r="J11" i="5"/>
  <c r="K11" i="5"/>
  <c r="L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D12" i="5"/>
  <c r="D11" i="5"/>
  <c r="D10" i="5"/>
  <c r="D9" i="5"/>
  <c r="D8" i="5"/>
  <c r="E28" i="21" l="1"/>
  <c r="O212" i="20"/>
  <c r="N212" i="20"/>
  <c r="M212" i="20"/>
  <c r="L212" i="20"/>
  <c r="K212" i="20"/>
  <c r="J212" i="20"/>
  <c r="I212" i="20"/>
  <c r="H212" i="20"/>
  <c r="G212" i="20"/>
  <c r="F212" i="20"/>
  <c r="E212" i="20"/>
  <c r="D212" i="20"/>
  <c r="P212" i="20" s="1"/>
  <c r="O211" i="20"/>
  <c r="N211" i="20"/>
  <c r="M211" i="20"/>
  <c r="L211" i="20"/>
  <c r="K211" i="20"/>
  <c r="J211" i="20"/>
  <c r="I211" i="20"/>
  <c r="H211" i="20"/>
  <c r="G211" i="20"/>
  <c r="F211" i="20"/>
  <c r="E211" i="20"/>
  <c r="D211" i="20"/>
  <c r="P211" i="20" s="1"/>
  <c r="O210" i="20"/>
  <c r="N210" i="20"/>
  <c r="M210" i="20"/>
  <c r="L210" i="20"/>
  <c r="K210" i="20"/>
  <c r="J210" i="20"/>
  <c r="I210" i="20"/>
  <c r="H210" i="20"/>
  <c r="G210" i="20"/>
  <c r="F210" i="20"/>
  <c r="E210" i="20"/>
  <c r="D210" i="20"/>
  <c r="O209" i="20"/>
  <c r="N209" i="20"/>
  <c r="M209" i="20"/>
  <c r="L209" i="20"/>
  <c r="K209" i="20"/>
  <c r="J209" i="20"/>
  <c r="I209" i="20"/>
  <c r="H209" i="20"/>
  <c r="G209" i="20"/>
  <c r="F209" i="20"/>
  <c r="E209" i="20"/>
  <c r="D209" i="20"/>
  <c r="O208" i="20"/>
  <c r="N208" i="20"/>
  <c r="M208" i="20"/>
  <c r="L208" i="20"/>
  <c r="K208" i="20"/>
  <c r="J208" i="20"/>
  <c r="I208" i="20"/>
  <c r="H208" i="20"/>
  <c r="G208" i="20"/>
  <c r="F208" i="20"/>
  <c r="E208" i="20"/>
  <c r="D208" i="20"/>
  <c r="P208" i="20" s="1"/>
  <c r="O207" i="20"/>
  <c r="N207" i="20"/>
  <c r="M207" i="20"/>
  <c r="L207" i="20"/>
  <c r="K207" i="20"/>
  <c r="J207" i="20"/>
  <c r="I207" i="20"/>
  <c r="H207" i="20"/>
  <c r="G207" i="20"/>
  <c r="F207" i="20"/>
  <c r="E207" i="20"/>
  <c r="D207" i="20"/>
  <c r="P207" i="20" s="1"/>
  <c r="O206" i="20"/>
  <c r="N206" i="20"/>
  <c r="M206" i="20"/>
  <c r="L206" i="20"/>
  <c r="K206" i="20"/>
  <c r="J206" i="20"/>
  <c r="I206" i="20"/>
  <c r="H206" i="20"/>
  <c r="G206" i="20"/>
  <c r="F206" i="20"/>
  <c r="E206" i="20"/>
  <c r="D206" i="20"/>
  <c r="O205" i="20"/>
  <c r="N205" i="20"/>
  <c r="N213" i="20" s="1"/>
  <c r="M205" i="20"/>
  <c r="L205" i="20"/>
  <c r="K205" i="20"/>
  <c r="J205" i="20"/>
  <c r="I205" i="20"/>
  <c r="H205" i="20"/>
  <c r="G205" i="20"/>
  <c r="F205" i="20"/>
  <c r="E205" i="20"/>
  <c r="D205" i="20"/>
  <c r="O204" i="20"/>
  <c r="N204" i="20"/>
  <c r="M204" i="20"/>
  <c r="L204" i="20"/>
  <c r="K204" i="20"/>
  <c r="J204" i="20"/>
  <c r="I204" i="20"/>
  <c r="H204" i="20"/>
  <c r="G204" i="20"/>
  <c r="F204" i="20"/>
  <c r="E204" i="20"/>
  <c r="D204" i="20"/>
  <c r="O203" i="20"/>
  <c r="N203" i="20"/>
  <c r="M203" i="20"/>
  <c r="L203" i="20"/>
  <c r="K203" i="20"/>
  <c r="J203" i="20"/>
  <c r="I203" i="20"/>
  <c r="H203" i="20"/>
  <c r="G203" i="20"/>
  <c r="F203" i="20"/>
  <c r="E203" i="20"/>
  <c r="D203" i="20"/>
  <c r="P203" i="20" s="1"/>
  <c r="O202" i="20"/>
  <c r="N202" i="20"/>
  <c r="M202" i="20"/>
  <c r="L202" i="20"/>
  <c r="K202" i="20"/>
  <c r="J202" i="20"/>
  <c r="I202" i="20"/>
  <c r="H202" i="20"/>
  <c r="G202" i="20"/>
  <c r="F202" i="20"/>
  <c r="E202" i="20"/>
  <c r="D202" i="20"/>
  <c r="P202" i="20" s="1"/>
  <c r="O201" i="20"/>
  <c r="N201" i="20"/>
  <c r="M201" i="20"/>
  <c r="L201" i="20"/>
  <c r="K201" i="20"/>
  <c r="J201" i="20"/>
  <c r="I201" i="20"/>
  <c r="H201" i="20"/>
  <c r="G201" i="20"/>
  <c r="F201" i="20"/>
  <c r="E201" i="20"/>
  <c r="D201" i="20"/>
  <c r="P201" i="20" s="1"/>
  <c r="O200" i="20"/>
  <c r="O213" i="20" s="1"/>
  <c r="N200" i="20"/>
  <c r="M200" i="20"/>
  <c r="L200" i="20"/>
  <c r="K200" i="20"/>
  <c r="K213" i="20" s="1"/>
  <c r="J200" i="20"/>
  <c r="I200" i="20"/>
  <c r="H200" i="20"/>
  <c r="G200" i="20"/>
  <c r="G213" i="20" s="1"/>
  <c r="F200" i="20"/>
  <c r="E200" i="20"/>
  <c r="D200" i="20"/>
  <c r="O199" i="20"/>
  <c r="N199" i="20"/>
  <c r="M199" i="20"/>
  <c r="M213" i="20" s="1"/>
  <c r="L199" i="20"/>
  <c r="L213" i="20" s="1"/>
  <c r="K199" i="20"/>
  <c r="J199" i="20"/>
  <c r="I199" i="20"/>
  <c r="I213" i="20" s="1"/>
  <c r="H199" i="20"/>
  <c r="H213" i="20" s="1"/>
  <c r="G199" i="20"/>
  <c r="F199" i="20"/>
  <c r="E199" i="20"/>
  <c r="E213" i="20" s="1"/>
  <c r="D199" i="20"/>
  <c r="D213" i="20" s="1"/>
  <c r="G192" i="20"/>
  <c r="G227" i="20" s="1"/>
  <c r="N189" i="20"/>
  <c r="N224" i="20" s="1"/>
  <c r="P185" i="20"/>
  <c r="E184" i="20"/>
  <c r="E220" i="20" s="1"/>
  <c r="K180" i="20"/>
  <c r="P173" i="20"/>
  <c r="P170" i="20"/>
  <c r="P166" i="20"/>
  <c r="P165" i="20"/>
  <c r="P161" i="20"/>
  <c r="H151" i="20"/>
  <c r="H167" i="20" s="1"/>
  <c r="E150" i="20"/>
  <c r="E174" i="20" s="1"/>
  <c r="O139" i="20"/>
  <c r="N139" i="20"/>
  <c r="M139" i="20"/>
  <c r="L139" i="20"/>
  <c r="K139" i="20"/>
  <c r="J139" i="20"/>
  <c r="I139" i="20"/>
  <c r="H139" i="20"/>
  <c r="G139" i="20"/>
  <c r="F139" i="20"/>
  <c r="E139" i="20"/>
  <c r="D139" i="20"/>
  <c r="P139" i="20" s="1"/>
  <c r="O138" i="20"/>
  <c r="O192" i="20" s="1"/>
  <c r="O227" i="20" s="1"/>
  <c r="N138" i="20"/>
  <c r="M138" i="20"/>
  <c r="L138" i="20"/>
  <c r="K138" i="20"/>
  <c r="J138" i="20"/>
  <c r="I138" i="20"/>
  <c r="I192" i="20" s="1"/>
  <c r="I227" i="20" s="1"/>
  <c r="H138" i="20"/>
  <c r="G138" i="20"/>
  <c r="F138" i="20"/>
  <c r="E138" i="20"/>
  <c r="D138" i="20"/>
  <c r="O137" i="20"/>
  <c r="N137" i="20"/>
  <c r="M137" i="20"/>
  <c r="L137" i="20"/>
  <c r="K137" i="20"/>
  <c r="J137" i="20"/>
  <c r="I137" i="20"/>
  <c r="H137" i="20"/>
  <c r="G137" i="20"/>
  <c r="F137" i="20"/>
  <c r="E137" i="20"/>
  <c r="D137" i="20"/>
  <c r="O136" i="20"/>
  <c r="N136" i="20"/>
  <c r="M136" i="20"/>
  <c r="L136" i="20"/>
  <c r="K136" i="20"/>
  <c r="J136" i="20"/>
  <c r="I136" i="20"/>
  <c r="H136" i="20"/>
  <c r="G136" i="20"/>
  <c r="F136" i="20"/>
  <c r="E136" i="20"/>
  <c r="D136" i="20"/>
  <c r="P136" i="20" s="1"/>
  <c r="O135" i="20"/>
  <c r="N135" i="20"/>
  <c r="M135" i="20"/>
  <c r="L135" i="20"/>
  <c r="K135" i="20"/>
  <c r="J135" i="20"/>
  <c r="I135" i="20"/>
  <c r="H135" i="20"/>
  <c r="G135" i="20"/>
  <c r="F135" i="20"/>
  <c r="E135" i="20"/>
  <c r="D135" i="20"/>
  <c r="P135" i="20" s="1"/>
  <c r="C135" i="20"/>
  <c r="B135" i="20"/>
  <c r="O134" i="20"/>
  <c r="N134" i="20"/>
  <c r="M134" i="20"/>
  <c r="L134" i="20"/>
  <c r="K134" i="20"/>
  <c r="J134" i="20"/>
  <c r="I134" i="20"/>
  <c r="H134" i="20"/>
  <c r="G134" i="20"/>
  <c r="F134" i="20"/>
  <c r="E134" i="20"/>
  <c r="D134" i="20"/>
  <c r="P134" i="20" s="1"/>
  <c r="C134" i="20"/>
  <c r="B134" i="20"/>
  <c r="O133" i="20"/>
  <c r="N133" i="20"/>
  <c r="M133" i="20"/>
  <c r="L133" i="20"/>
  <c r="K133" i="20"/>
  <c r="J133" i="20"/>
  <c r="I133" i="20"/>
  <c r="H133" i="20"/>
  <c r="G133" i="20"/>
  <c r="F133" i="20"/>
  <c r="E133" i="20"/>
  <c r="D133" i="20"/>
  <c r="C133" i="20"/>
  <c r="B133" i="20"/>
  <c r="O132" i="20"/>
  <c r="N132" i="20"/>
  <c r="M132" i="20"/>
  <c r="L132" i="20"/>
  <c r="K132" i="20"/>
  <c r="J132" i="20"/>
  <c r="I132" i="20"/>
  <c r="H132" i="20"/>
  <c r="G132" i="20"/>
  <c r="F132" i="20"/>
  <c r="E132" i="20"/>
  <c r="D132" i="20"/>
  <c r="P132" i="20" s="1"/>
  <c r="O131" i="20"/>
  <c r="O189" i="20" s="1"/>
  <c r="O224" i="20" s="1"/>
  <c r="N131" i="20"/>
  <c r="M131" i="20"/>
  <c r="M189" i="20" s="1"/>
  <c r="M224" i="20" s="1"/>
  <c r="L131" i="20"/>
  <c r="L189" i="20" s="1"/>
  <c r="L224" i="20" s="1"/>
  <c r="K131" i="20"/>
  <c r="K189" i="20" s="1"/>
  <c r="K224" i="20" s="1"/>
  <c r="J131" i="20"/>
  <c r="J189" i="20" s="1"/>
  <c r="J224" i="20" s="1"/>
  <c r="I131" i="20"/>
  <c r="I189" i="20" s="1"/>
  <c r="I224" i="20" s="1"/>
  <c r="H131" i="20"/>
  <c r="H189" i="20" s="1"/>
  <c r="H224" i="20" s="1"/>
  <c r="G131" i="20"/>
  <c r="G189" i="20" s="1"/>
  <c r="G224" i="20" s="1"/>
  <c r="F131" i="20"/>
  <c r="F189" i="20" s="1"/>
  <c r="F224" i="20" s="1"/>
  <c r="E131" i="20"/>
  <c r="E189" i="20" s="1"/>
  <c r="E224" i="20" s="1"/>
  <c r="D131" i="20"/>
  <c r="D189" i="20" s="1"/>
  <c r="D224" i="20" s="1"/>
  <c r="O130" i="20"/>
  <c r="O184" i="20" s="1"/>
  <c r="O220" i="20" s="1"/>
  <c r="N130" i="20"/>
  <c r="N184" i="20" s="1"/>
  <c r="N220" i="20" s="1"/>
  <c r="M130" i="20"/>
  <c r="M184" i="20" s="1"/>
  <c r="M220" i="20" s="1"/>
  <c r="L130" i="20"/>
  <c r="L184" i="20" s="1"/>
  <c r="L220" i="20" s="1"/>
  <c r="K130" i="20"/>
  <c r="K184" i="20" s="1"/>
  <c r="K220" i="20" s="1"/>
  <c r="J130" i="20"/>
  <c r="J184" i="20" s="1"/>
  <c r="J220" i="20" s="1"/>
  <c r="I130" i="20"/>
  <c r="I184" i="20" s="1"/>
  <c r="I220" i="20" s="1"/>
  <c r="H130" i="20"/>
  <c r="H184" i="20" s="1"/>
  <c r="H220" i="20" s="1"/>
  <c r="G130" i="20"/>
  <c r="G184" i="20" s="1"/>
  <c r="G220" i="20" s="1"/>
  <c r="F130" i="20"/>
  <c r="F184" i="20" s="1"/>
  <c r="F220" i="20" s="1"/>
  <c r="E130" i="20"/>
  <c r="D130" i="20"/>
  <c r="D184" i="20" s="1"/>
  <c r="O129" i="20"/>
  <c r="N129" i="20"/>
  <c r="M129" i="20"/>
  <c r="L129" i="20"/>
  <c r="K129" i="20"/>
  <c r="J129" i="20"/>
  <c r="I129" i="20"/>
  <c r="H129" i="20"/>
  <c r="G129" i="20"/>
  <c r="F129" i="20"/>
  <c r="E129" i="20"/>
  <c r="D129" i="20"/>
  <c r="C129" i="20"/>
  <c r="B129" i="20"/>
  <c r="O128" i="20"/>
  <c r="N128" i="20"/>
  <c r="M128" i="20"/>
  <c r="M180" i="20" s="1"/>
  <c r="L128" i="20"/>
  <c r="L180" i="20" s="1"/>
  <c r="K128" i="20"/>
  <c r="J128" i="20"/>
  <c r="I128" i="20"/>
  <c r="I180" i="20" s="1"/>
  <c r="H128" i="20"/>
  <c r="H180" i="20" s="1"/>
  <c r="G128" i="20"/>
  <c r="G180" i="20" s="1"/>
  <c r="F128" i="20"/>
  <c r="E128" i="20"/>
  <c r="E180" i="20" s="1"/>
  <c r="D128" i="20"/>
  <c r="D180" i="20" s="1"/>
  <c r="M122" i="20"/>
  <c r="E122" i="20"/>
  <c r="M114" i="20"/>
  <c r="L111" i="20"/>
  <c r="L125" i="20" s="1"/>
  <c r="D111" i="20"/>
  <c r="D125" i="20" s="1"/>
  <c r="I110" i="20"/>
  <c r="I124" i="20" s="1"/>
  <c r="I155" i="20" s="1"/>
  <c r="L109" i="20"/>
  <c r="L123" i="20" s="1"/>
  <c r="L154" i="20" s="1"/>
  <c r="D109" i="20"/>
  <c r="M108" i="20"/>
  <c r="I108" i="20"/>
  <c r="I122" i="20" s="1"/>
  <c r="E108" i="20"/>
  <c r="M106" i="20"/>
  <c r="M120" i="20" s="1"/>
  <c r="E106" i="20"/>
  <c r="E120" i="20" s="1"/>
  <c r="G104" i="20"/>
  <c r="G118" i="20" s="1"/>
  <c r="O103" i="20"/>
  <c r="O117" i="20" s="1"/>
  <c r="D103" i="20"/>
  <c r="D117" i="20" s="1"/>
  <c r="G102" i="20"/>
  <c r="G116" i="20" s="1"/>
  <c r="D101" i="20"/>
  <c r="D115" i="20" s="1"/>
  <c r="M100" i="20"/>
  <c r="K100" i="20"/>
  <c r="K114" i="20" s="1"/>
  <c r="I100" i="20"/>
  <c r="I114" i="20" s="1"/>
  <c r="O83" i="20"/>
  <c r="O102" i="20" s="1"/>
  <c r="O116" i="20" s="1"/>
  <c r="N83" i="20"/>
  <c r="N107" i="20" s="1"/>
  <c r="N121" i="20" s="1"/>
  <c r="M83" i="20"/>
  <c r="L83" i="20"/>
  <c r="L101" i="20" s="1"/>
  <c r="L115" i="20" s="1"/>
  <c r="K83" i="20"/>
  <c r="J83" i="20"/>
  <c r="J107" i="20" s="1"/>
  <c r="J121" i="20" s="1"/>
  <c r="I83" i="20"/>
  <c r="H83" i="20"/>
  <c r="H111" i="20" s="1"/>
  <c r="H125" i="20" s="1"/>
  <c r="G83" i="20"/>
  <c r="F83" i="20"/>
  <c r="F107" i="20" s="1"/>
  <c r="F121" i="20" s="1"/>
  <c r="E83" i="20"/>
  <c r="D83" i="20"/>
  <c r="P82" i="20"/>
  <c r="P81" i="20"/>
  <c r="P83" i="20" s="1"/>
  <c r="O78" i="20"/>
  <c r="N78" i="20"/>
  <c r="N111" i="20" s="1"/>
  <c r="N125" i="20" s="1"/>
  <c r="M78" i="20"/>
  <c r="M111" i="20" s="1"/>
  <c r="M125" i="20" s="1"/>
  <c r="L78" i="20"/>
  <c r="K78" i="20"/>
  <c r="J78" i="20"/>
  <c r="I78" i="20"/>
  <c r="I111" i="20" s="1"/>
  <c r="I125" i="20" s="1"/>
  <c r="H78" i="20"/>
  <c r="G78" i="20"/>
  <c r="F78" i="20"/>
  <c r="F111" i="20" s="1"/>
  <c r="F125" i="20" s="1"/>
  <c r="E78" i="20"/>
  <c r="E111" i="20" s="1"/>
  <c r="E125" i="20" s="1"/>
  <c r="D78" i="20"/>
  <c r="P78" i="20" s="1"/>
  <c r="O77" i="20"/>
  <c r="N77" i="20"/>
  <c r="N109" i="20" s="1"/>
  <c r="N123" i="20" s="1"/>
  <c r="N154" i="20" s="1"/>
  <c r="M77" i="20"/>
  <c r="M109" i="20" s="1"/>
  <c r="M123" i="20" s="1"/>
  <c r="M154" i="20" s="1"/>
  <c r="L77" i="20"/>
  <c r="K77" i="20"/>
  <c r="J77" i="20"/>
  <c r="J109" i="20" s="1"/>
  <c r="J123" i="20" s="1"/>
  <c r="J154" i="20" s="1"/>
  <c r="I77" i="20"/>
  <c r="I109" i="20" s="1"/>
  <c r="I123" i="20" s="1"/>
  <c r="I154" i="20" s="1"/>
  <c r="H77" i="20"/>
  <c r="G77" i="20"/>
  <c r="F77" i="20"/>
  <c r="F109" i="20" s="1"/>
  <c r="F123" i="20" s="1"/>
  <c r="F154" i="20" s="1"/>
  <c r="E77" i="20"/>
  <c r="E109" i="20" s="1"/>
  <c r="E123" i="20" s="1"/>
  <c r="E154" i="20" s="1"/>
  <c r="D77" i="20"/>
  <c r="P77" i="20" s="1"/>
  <c r="O76" i="20"/>
  <c r="O108" i="20" s="1"/>
  <c r="O122" i="20" s="1"/>
  <c r="N76" i="20"/>
  <c r="N108" i="20" s="1"/>
  <c r="N122" i="20" s="1"/>
  <c r="N153" i="20" s="1"/>
  <c r="N169" i="20" s="1"/>
  <c r="M76" i="20"/>
  <c r="L76" i="20"/>
  <c r="L108" i="20" s="1"/>
  <c r="L122" i="20" s="1"/>
  <c r="K76" i="20"/>
  <c r="K108" i="20" s="1"/>
  <c r="K122" i="20" s="1"/>
  <c r="J76" i="20"/>
  <c r="J108" i="20" s="1"/>
  <c r="J122" i="20" s="1"/>
  <c r="I76" i="20"/>
  <c r="H76" i="20"/>
  <c r="H108" i="20" s="1"/>
  <c r="H122" i="20" s="1"/>
  <c r="G76" i="20"/>
  <c r="G108" i="20" s="1"/>
  <c r="G122" i="20" s="1"/>
  <c r="F76" i="20"/>
  <c r="F108" i="20" s="1"/>
  <c r="F122" i="20" s="1"/>
  <c r="F153" i="20" s="1"/>
  <c r="F169" i="20" s="1"/>
  <c r="E76" i="20"/>
  <c r="D76" i="20"/>
  <c r="D108" i="20" s="1"/>
  <c r="O75" i="20"/>
  <c r="O107" i="20" s="1"/>
  <c r="O121" i="20" s="1"/>
  <c r="N75" i="20"/>
  <c r="M75" i="20"/>
  <c r="M107" i="20" s="1"/>
  <c r="M121" i="20" s="1"/>
  <c r="L75" i="20"/>
  <c r="L107" i="20" s="1"/>
  <c r="L121" i="20" s="1"/>
  <c r="K75" i="20"/>
  <c r="K107" i="20" s="1"/>
  <c r="K121" i="20" s="1"/>
  <c r="J75" i="20"/>
  <c r="I75" i="20"/>
  <c r="I107" i="20" s="1"/>
  <c r="I121" i="20" s="1"/>
  <c r="H75" i="20"/>
  <c r="H107" i="20" s="1"/>
  <c r="H121" i="20" s="1"/>
  <c r="G75" i="20"/>
  <c r="G107" i="20" s="1"/>
  <c r="G121" i="20" s="1"/>
  <c r="F75" i="20"/>
  <c r="E75" i="20"/>
  <c r="E107" i="20" s="1"/>
  <c r="E121" i="20" s="1"/>
  <c r="D75" i="20"/>
  <c r="D107" i="20" s="1"/>
  <c r="O74" i="20"/>
  <c r="O106" i="20" s="1"/>
  <c r="O120" i="20" s="1"/>
  <c r="N74" i="20"/>
  <c r="M74" i="20"/>
  <c r="L74" i="20"/>
  <c r="L106" i="20" s="1"/>
  <c r="L120" i="20" s="1"/>
  <c r="L151" i="20" s="1"/>
  <c r="L167" i="20" s="1"/>
  <c r="K74" i="20"/>
  <c r="K106" i="20" s="1"/>
  <c r="K120" i="20" s="1"/>
  <c r="J74" i="20"/>
  <c r="I74" i="20"/>
  <c r="I106" i="20" s="1"/>
  <c r="I120" i="20" s="1"/>
  <c r="H74" i="20"/>
  <c r="H106" i="20" s="1"/>
  <c r="H120" i="20" s="1"/>
  <c r="G74" i="20"/>
  <c r="G106" i="20" s="1"/>
  <c r="G120" i="20" s="1"/>
  <c r="F74" i="20"/>
  <c r="E74" i="20"/>
  <c r="D74" i="20"/>
  <c r="O73" i="20"/>
  <c r="N73" i="20"/>
  <c r="N105" i="20" s="1"/>
  <c r="N119" i="20" s="1"/>
  <c r="M73" i="20"/>
  <c r="M105" i="20" s="1"/>
  <c r="M119" i="20" s="1"/>
  <c r="L73" i="20"/>
  <c r="L105" i="20" s="1"/>
  <c r="L119" i="20" s="1"/>
  <c r="K73" i="20"/>
  <c r="J73" i="20"/>
  <c r="I73" i="20"/>
  <c r="I105" i="20" s="1"/>
  <c r="I119" i="20" s="1"/>
  <c r="I150" i="20" s="1"/>
  <c r="I174" i="20" s="1"/>
  <c r="H73" i="20"/>
  <c r="H105" i="20" s="1"/>
  <c r="H119" i="20" s="1"/>
  <c r="G73" i="20"/>
  <c r="F73" i="20"/>
  <c r="F105" i="20" s="1"/>
  <c r="F119" i="20" s="1"/>
  <c r="E73" i="20"/>
  <c r="E105" i="20" s="1"/>
  <c r="E119" i="20" s="1"/>
  <c r="D73" i="20"/>
  <c r="D105" i="20" s="1"/>
  <c r="O72" i="20"/>
  <c r="N72" i="20"/>
  <c r="M72" i="20"/>
  <c r="M104" i="20" s="1"/>
  <c r="M118" i="20" s="1"/>
  <c r="L72" i="20"/>
  <c r="K72" i="20"/>
  <c r="K104" i="20" s="1"/>
  <c r="K118" i="20" s="1"/>
  <c r="J72" i="20"/>
  <c r="J104" i="20" s="1"/>
  <c r="J118" i="20" s="1"/>
  <c r="I72" i="20"/>
  <c r="I104" i="20" s="1"/>
  <c r="I118" i="20" s="1"/>
  <c r="H72" i="20"/>
  <c r="G72" i="20"/>
  <c r="F72" i="20"/>
  <c r="F104" i="20" s="1"/>
  <c r="F118" i="20" s="1"/>
  <c r="E72" i="20"/>
  <c r="E104" i="20" s="1"/>
  <c r="E118" i="20" s="1"/>
  <c r="D72" i="20"/>
  <c r="O71" i="20"/>
  <c r="N71" i="20"/>
  <c r="N103" i="20" s="1"/>
  <c r="N117" i="20" s="1"/>
  <c r="M71" i="20"/>
  <c r="M103" i="20" s="1"/>
  <c r="M117" i="20" s="1"/>
  <c r="L71" i="20"/>
  <c r="L103" i="20" s="1"/>
  <c r="L117" i="20" s="1"/>
  <c r="K71" i="20"/>
  <c r="K103" i="20" s="1"/>
  <c r="K117" i="20" s="1"/>
  <c r="J71" i="20"/>
  <c r="J103" i="20" s="1"/>
  <c r="J117" i="20" s="1"/>
  <c r="I71" i="20"/>
  <c r="I103" i="20" s="1"/>
  <c r="I117" i="20" s="1"/>
  <c r="H71" i="20"/>
  <c r="H103" i="20" s="1"/>
  <c r="H117" i="20" s="1"/>
  <c r="G71" i="20"/>
  <c r="G103" i="20" s="1"/>
  <c r="G117" i="20" s="1"/>
  <c r="F71" i="20"/>
  <c r="F103" i="20" s="1"/>
  <c r="F117" i="20" s="1"/>
  <c r="E71" i="20"/>
  <c r="E103" i="20" s="1"/>
  <c r="E117" i="20" s="1"/>
  <c r="D71" i="20"/>
  <c r="P71" i="20" s="1"/>
  <c r="O70" i="20"/>
  <c r="O110" i="20" s="1"/>
  <c r="O124" i="20" s="1"/>
  <c r="O155" i="20" s="1"/>
  <c r="N70" i="20"/>
  <c r="M70" i="20"/>
  <c r="M110" i="20" s="1"/>
  <c r="M124" i="20" s="1"/>
  <c r="M155" i="20" s="1"/>
  <c r="L70" i="20"/>
  <c r="L110" i="20" s="1"/>
  <c r="L124" i="20" s="1"/>
  <c r="L155" i="20" s="1"/>
  <c r="K70" i="20"/>
  <c r="K110" i="20" s="1"/>
  <c r="K124" i="20" s="1"/>
  <c r="K155" i="20" s="1"/>
  <c r="J70" i="20"/>
  <c r="I70" i="20"/>
  <c r="H70" i="20"/>
  <c r="H110" i="20" s="1"/>
  <c r="H124" i="20" s="1"/>
  <c r="H155" i="20" s="1"/>
  <c r="G70" i="20"/>
  <c r="G110" i="20" s="1"/>
  <c r="G124" i="20" s="1"/>
  <c r="G155" i="20" s="1"/>
  <c r="F70" i="20"/>
  <c r="E70" i="20"/>
  <c r="E110" i="20" s="1"/>
  <c r="E124" i="20" s="1"/>
  <c r="E155" i="20" s="1"/>
  <c r="D70" i="20"/>
  <c r="D110" i="20" s="1"/>
  <c r="O69" i="20"/>
  <c r="N69" i="20"/>
  <c r="M69" i="20"/>
  <c r="M102" i="20" s="1"/>
  <c r="M116" i="20" s="1"/>
  <c r="L69" i="20"/>
  <c r="L102" i="20" s="1"/>
  <c r="L116" i="20" s="1"/>
  <c r="K69" i="20"/>
  <c r="K102" i="20" s="1"/>
  <c r="K116" i="20" s="1"/>
  <c r="J69" i="20"/>
  <c r="I69" i="20"/>
  <c r="I102" i="20" s="1"/>
  <c r="I116" i="20" s="1"/>
  <c r="H69" i="20"/>
  <c r="H102" i="20" s="1"/>
  <c r="H116" i="20" s="1"/>
  <c r="G69" i="20"/>
  <c r="F69" i="20"/>
  <c r="E69" i="20"/>
  <c r="E102" i="20" s="1"/>
  <c r="E116" i="20" s="1"/>
  <c r="D69" i="20"/>
  <c r="D102" i="20" s="1"/>
  <c r="O68" i="20"/>
  <c r="N68" i="20"/>
  <c r="M68" i="20"/>
  <c r="M101" i="20" s="1"/>
  <c r="M115" i="20" s="1"/>
  <c r="L68" i="20"/>
  <c r="K68" i="20"/>
  <c r="J68" i="20"/>
  <c r="J101" i="20" s="1"/>
  <c r="J115" i="20" s="1"/>
  <c r="I68" i="20"/>
  <c r="I101" i="20" s="1"/>
  <c r="I115" i="20" s="1"/>
  <c r="H68" i="20"/>
  <c r="H101" i="20" s="1"/>
  <c r="H115" i="20" s="1"/>
  <c r="G68" i="20"/>
  <c r="F68" i="20"/>
  <c r="F101" i="20" s="1"/>
  <c r="F115" i="20" s="1"/>
  <c r="E68" i="20"/>
  <c r="E101" i="20" s="1"/>
  <c r="E115" i="20" s="1"/>
  <c r="D68" i="20"/>
  <c r="P68" i="20" s="1"/>
  <c r="O67" i="20"/>
  <c r="O100" i="20" s="1"/>
  <c r="O114" i="20" s="1"/>
  <c r="N67" i="20"/>
  <c r="N100" i="20" s="1"/>
  <c r="N114" i="20" s="1"/>
  <c r="M67" i="20"/>
  <c r="L67" i="20"/>
  <c r="L100" i="20" s="1"/>
  <c r="L114" i="20" s="1"/>
  <c r="K67" i="20"/>
  <c r="J67" i="20"/>
  <c r="J100" i="20" s="1"/>
  <c r="J114" i="20" s="1"/>
  <c r="I67" i="20"/>
  <c r="H67" i="20"/>
  <c r="H100" i="20" s="1"/>
  <c r="H114" i="20" s="1"/>
  <c r="G67" i="20"/>
  <c r="G100" i="20" s="1"/>
  <c r="G114" i="20" s="1"/>
  <c r="F67" i="20"/>
  <c r="F100" i="20" s="1"/>
  <c r="F114" i="20" s="1"/>
  <c r="E67" i="20"/>
  <c r="E100" i="20" s="1"/>
  <c r="E114" i="20" s="1"/>
  <c r="D67" i="20"/>
  <c r="D100" i="20" s="1"/>
  <c r="O64" i="20"/>
  <c r="N64" i="20"/>
  <c r="M64" i="20"/>
  <c r="L64" i="20"/>
  <c r="K64" i="20"/>
  <c r="J64" i="20"/>
  <c r="I64" i="20"/>
  <c r="I214" i="20" s="1"/>
  <c r="H64" i="20"/>
  <c r="G64" i="20"/>
  <c r="F64" i="20"/>
  <c r="E64" i="20"/>
  <c r="D64" i="20"/>
  <c r="P64" i="20" s="1"/>
  <c r="P63" i="20"/>
  <c r="P62" i="20"/>
  <c r="P61" i="20"/>
  <c r="P60" i="20"/>
  <c r="P59" i="20"/>
  <c r="P58" i="20"/>
  <c r="P57" i="20"/>
  <c r="P56" i="20"/>
  <c r="P55" i="20"/>
  <c r="P54" i="20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P33" i="20" s="1"/>
  <c r="O32" i="20"/>
  <c r="N32" i="20"/>
  <c r="M32" i="20"/>
  <c r="L32" i="20"/>
  <c r="K32" i="20"/>
  <c r="J32" i="20"/>
  <c r="I32" i="20"/>
  <c r="H32" i="20"/>
  <c r="G32" i="20"/>
  <c r="F32" i="20"/>
  <c r="E32" i="20"/>
  <c r="D32" i="20"/>
  <c r="P32" i="20" s="1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E6" i="20"/>
  <c r="F6" i="20" s="1"/>
  <c r="G6" i="20" s="1"/>
  <c r="H6" i="20" s="1"/>
  <c r="I6" i="20" s="1"/>
  <c r="J6" i="20" s="1"/>
  <c r="K6" i="20" s="1"/>
  <c r="L6" i="20" s="1"/>
  <c r="M6" i="20" s="1"/>
  <c r="N6" i="20" s="1"/>
  <c r="O6" i="20" s="1"/>
  <c r="G239" i="20" l="1"/>
  <c r="G181" i="20"/>
  <c r="G145" i="20"/>
  <c r="K245" i="20"/>
  <c r="K190" i="20"/>
  <c r="K225" i="20" s="1"/>
  <c r="K148" i="20"/>
  <c r="K171" i="20" s="1"/>
  <c r="K249" i="20"/>
  <c r="K186" i="20"/>
  <c r="K221" i="20" s="1"/>
  <c r="K151" i="20"/>
  <c r="K167" i="20" s="1"/>
  <c r="O251" i="20"/>
  <c r="O188" i="20"/>
  <c r="O223" i="20" s="1"/>
  <c r="O153" i="20"/>
  <c r="O169" i="20" s="1"/>
  <c r="K239" i="20"/>
  <c r="K181" i="20"/>
  <c r="K145" i="20"/>
  <c r="H146" i="20"/>
  <c r="D116" i="20"/>
  <c r="H241" i="20"/>
  <c r="H183" i="20"/>
  <c r="H219" i="20" s="1"/>
  <c r="H147" i="20"/>
  <c r="H164" i="20" s="1"/>
  <c r="L241" i="20"/>
  <c r="L183" i="20"/>
  <c r="L219" i="20" s="1"/>
  <c r="L147" i="20"/>
  <c r="L164" i="20" s="1"/>
  <c r="H245" i="20"/>
  <c r="H190" i="20"/>
  <c r="H225" i="20" s="1"/>
  <c r="H148" i="20"/>
  <c r="H171" i="20" s="1"/>
  <c r="L245" i="20"/>
  <c r="L190" i="20"/>
  <c r="L225" i="20" s="1"/>
  <c r="L148" i="20"/>
  <c r="L171" i="20" s="1"/>
  <c r="D119" i="20"/>
  <c r="H248" i="20"/>
  <c r="H193" i="20"/>
  <c r="H228" i="20" s="1"/>
  <c r="H150" i="20"/>
  <c r="H174" i="20" s="1"/>
  <c r="L248" i="20"/>
  <c r="L150" i="20"/>
  <c r="L174" i="20" s="1"/>
  <c r="L193" i="20"/>
  <c r="L228" i="20" s="1"/>
  <c r="D121" i="20"/>
  <c r="P107" i="20"/>
  <c r="H250" i="20"/>
  <c r="H152" i="20"/>
  <c r="H168" i="20" s="1"/>
  <c r="H187" i="20"/>
  <c r="H222" i="20" s="1"/>
  <c r="L250" i="20"/>
  <c r="L187" i="20"/>
  <c r="L222" i="20" s="1"/>
  <c r="L152" i="20"/>
  <c r="L168" i="20" s="1"/>
  <c r="F250" i="20"/>
  <c r="F187" i="20"/>
  <c r="F222" i="20" s="1"/>
  <c r="F152" i="20"/>
  <c r="F168" i="20" s="1"/>
  <c r="J250" i="20"/>
  <c r="J152" i="20"/>
  <c r="J168" i="20" s="1"/>
  <c r="J187" i="20"/>
  <c r="J222" i="20" s="1"/>
  <c r="N250" i="20"/>
  <c r="N187" i="20"/>
  <c r="N222" i="20" s="1"/>
  <c r="N152" i="20"/>
  <c r="N168" i="20" s="1"/>
  <c r="M126" i="20"/>
  <c r="O239" i="20"/>
  <c r="O181" i="20"/>
  <c r="O145" i="20"/>
  <c r="G245" i="20"/>
  <c r="G190" i="20"/>
  <c r="G225" i="20" s="1"/>
  <c r="G148" i="20"/>
  <c r="G171" i="20" s="1"/>
  <c r="G249" i="20"/>
  <c r="G151" i="20"/>
  <c r="G167" i="20" s="1"/>
  <c r="G186" i="20"/>
  <c r="G221" i="20" s="1"/>
  <c r="G251" i="20"/>
  <c r="G188" i="20"/>
  <c r="G223" i="20" s="1"/>
  <c r="G153" i="20"/>
  <c r="G169" i="20" s="1"/>
  <c r="M249" i="20"/>
  <c r="M186" i="20"/>
  <c r="M221" i="20" s="1"/>
  <c r="M151" i="20"/>
  <c r="M167" i="20" s="1"/>
  <c r="E240" i="20"/>
  <c r="E182" i="20"/>
  <c r="E218" i="20" s="1"/>
  <c r="E146" i="20"/>
  <c r="E163" i="20" s="1"/>
  <c r="M240" i="20"/>
  <c r="M182" i="20"/>
  <c r="M218" i="20" s="1"/>
  <c r="M146" i="20"/>
  <c r="M163" i="20" s="1"/>
  <c r="I241" i="20"/>
  <c r="I183" i="20"/>
  <c r="I219" i="20" s="1"/>
  <c r="I147" i="20"/>
  <c r="I164" i="20" s="1"/>
  <c r="M241" i="20"/>
  <c r="M183" i="20"/>
  <c r="M219" i="20" s="1"/>
  <c r="M147" i="20"/>
  <c r="M164" i="20" s="1"/>
  <c r="E246" i="20"/>
  <c r="E191" i="20"/>
  <c r="E226" i="20" s="1"/>
  <c r="E149" i="20"/>
  <c r="E172" i="20" s="1"/>
  <c r="I246" i="20"/>
  <c r="I191" i="20"/>
  <c r="I226" i="20" s="1"/>
  <c r="I149" i="20"/>
  <c r="I172" i="20" s="1"/>
  <c r="M191" i="20"/>
  <c r="M226" i="20" s="1"/>
  <c r="M246" i="20"/>
  <c r="M149" i="20"/>
  <c r="M172" i="20" s="1"/>
  <c r="I249" i="20"/>
  <c r="I186" i="20"/>
  <c r="I221" i="20" s="1"/>
  <c r="I151" i="20"/>
  <c r="I167" i="20" s="1"/>
  <c r="O241" i="20"/>
  <c r="O183" i="20"/>
  <c r="O219" i="20" s="1"/>
  <c r="O147" i="20"/>
  <c r="O164" i="20" s="1"/>
  <c r="D146" i="20"/>
  <c r="G246" i="20"/>
  <c r="G191" i="20"/>
  <c r="G226" i="20" s="1"/>
  <c r="G149" i="20"/>
  <c r="G172" i="20" s="1"/>
  <c r="I251" i="20"/>
  <c r="I188" i="20"/>
  <c r="I223" i="20" s="1"/>
  <c r="I153" i="20"/>
  <c r="I169" i="20" s="1"/>
  <c r="K241" i="20"/>
  <c r="K183" i="20"/>
  <c r="K219" i="20" s="1"/>
  <c r="K147" i="20"/>
  <c r="K164" i="20" s="1"/>
  <c r="K246" i="20"/>
  <c r="K191" i="20"/>
  <c r="K226" i="20" s="1"/>
  <c r="K149" i="20"/>
  <c r="K172" i="20" s="1"/>
  <c r="O249" i="20"/>
  <c r="O186" i="20"/>
  <c r="O221" i="20" s="1"/>
  <c r="O151" i="20"/>
  <c r="O167" i="20" s="1"/>
  <c r="K251" i="20"/>
  <c r="K153" i="20"/>
  <c r="K169" i="20" s="1"/>
  <c r="K188" i="20"/>
  <c r="K223" i="20" s="1"/>
  <c r="D190" i="20"/>
  <c r="D245" i="20"/>
  <c r="D148" i="20"/>
  <c r="L252" i="20"/>
  <c r="L194" i="20"/>
  <c r="L229" i="20" s="1"/>
  <c r="L156" i="20"/>
  <c r="L175" i="20" s="1"/>
  <c r="E239" i="20"/>
  <c r="E181" i="20"/>
  <c r="E145" i="20"/>
  <c r="E126" i="20"/>
  <c r="I240" i="20"/>
  <c r="I182" i="20"/>
  <c r="I218" i="20" s="1"/>
  <c r="I146" i="20"/>
  <c r="I163" i="20" s="1"/>
  <c r="E241" i="20"/>
  <c r="E183" i="20"/>
  <c r="E219" i="20" s="1"/>
  <c r="E147" i="20"/>
  <c r="E164" i="20" s="1"/>
  <c r="F239" i="20"/>
  <c r="F181" i="20"/>
  <c r="F145" i="20"/>
  <c r="J239" i="20"/>
  <c r="J181" i="20"/>
  <c r="J145" i="20"/>
  <c r="N239" i="20"/>
  <c r="N181" i="20"/>
  <c r="N145" i="20"/>
  <c r="F240" i="20"/>
  <c r="F182" i="20"/>
  <c r="F218" i="20" s="1"/>
  <c r="F146" i="20"/>
  <c r="F163" i="20" s="1"/>
  <c r="J240" i="20"/>
  <c r="J182" i="20"/>
  <c r="J218" i="20" s="1"/>
  <c r="J146" i="20"/>
  <c r="J163" i="20" s="1"/>
  <c r="F245" i="20"/>
  <c r="F190" i="20"/>
  <c r="F225" i="20" s="1"/>
  <c r="F148" i="20"/>
  <c r="F171" i="20" s="1"/>
  <c r="J245" i="20"/>
  <c r="J190" i="20"/>
  <c r="J225" i="20" s="1"/>
  <c r="J148" i="20"/>
  <c r="J171" i="20" s="1"/>
  <c r="N245" i="20"/>
  <c r="N190" i="20"/>
  <c r="N225" i="20" s="1"/>
  <c r="N148" i="20"/>
  <c r="N171" i="20" s="1"/>
  <c r="F246" i="20"/>
  <c r="F191" i="20"/>
  <c r="F226" i="20" s="1"/>
  <c r="F149" i="20"/>
  <c r="F172" i="20" s="1"/>
  <c r="J246" i="20"/>
  <c r="J191" i="20"/>
  <c r="J226" i="20" s="1"/>
  <c r="J149" i="20"/>
  <c r="J172" i="20" s="1"/>
  <c r="F248" i="20"/>
  <c r="F193" i="20"/>
  <c r="F228" i="20" s="1"/>
  <c r="F150" i="20"/>
  <c r="F174" i="20" s="1"/>
  <c r="N248" i="20"/>
  <c r="N193" i="20"/>
  <c r="N228" i="20" s="1"/>
  <c r="N150" i="20"/>
  <c r="N174" i="20" s="1"/>
  <c r="F252" i="20"/>
  <c r="F194" i="20"/>
  <c r="F229" i="20" s="1"/>
  <c r="F156" i="20"/>
  <c r="F175" i="20" s="1"/>
  <c r="N252" i="20"/>
  <c r="N194" i="20"/>
  <c r="N229" i="20" s="1"/>
  <c r="N156" i="20"/>
  <c r="N175" i="20" s="1"/>
  <c r="H252" i="20"/>
  <c r="H194" i="20"/>
  <c r="H229" i="20" s="1"/>
  <c r="H156" i="20"/>
  <c r="H175" i="20" s="1"/>
  <c r="L240" i="20"/>
  <c r="L182" i="20"/>
  <c r="L218" i="20" s="1"/>
  <c r="L146" i="20"/>
  <c r="L163" i="20" s="1"/>
  <c r="I239" i="20"/>
  <c r="I181" i="20"/>
  <c r="I145" i="20"/>
  <c r="I126" i="20"/>
  <c r="G241" i="20"/>
  <c r="G183" i="20"/>
  <c r="G219" i="20" s="1"/>
  <c r="G147" i="20"/>
  <c r="G164" i="20" s="1"/>
  <c r="E249" i="20"/>
  <c r="E151" i="20"/>
  <c r="E167" i="20" s="1"/>
  <c r="E186" i="20"/>
  <c r="E221" i="20" s="1"/>
  <c r="D252" i="20"/>
  <c r="D194" i="20"/>
  <c r="D156" i="20"/>
  <c r="P73" i="20"/>
  <c r="O250" i="20"/>
  <c r="O187" i="20"/>
  <c r="O222" i="20" s="1"/>
  <c r="J251" i="20"/>
  <c r="J188" i="20"/>
  <c r="J223" i="20" s="1"/>
  <c r="J111" i="20"/>
  <c r="J125" i="20" s="1"/>
  <c r="E251" i="20"/>
  <c r="E188" i="20"/>
  <c r="E223" i="20" s="1"/>
  <c r="E153" i="20"/>
  <c r="E169" i="20" s="1"/>
  <c r="P128" i="20"/>
  <c r="P70" i="20"/>
  <c r="N104" i="20"/>
  <c r="N118" i="20" s="1"/>
  <c r="M248" i="20"/>
  <c r="M193" i="20"/>
  <c r="M228" i="20" s="1"/>
  <c r="P74" i="20"/>
  <c r="D106" i="20"/>
  <c r="P75" i="20"/>
  <c r="M252" i="20"/>
  <c r="M156" i="20"/>
  <c r="M175" i="20" s="1"/>
  <c r="P103" i="20"/>
  <c r="P117" i="20" s="1"/>
  <c r="O104" i="20"/>
  <c r="O118" i="20" s="1"/>
  <c r="E217" i="20"/>
  <c r="I217" i="20"/>
  <c r="P137" i="20"/>
  <c r="D140" i="20"/>
  <c r="O152" i="20"/>
  <c r="O168" i="20" s="1"/>
  <c r="P69" i="20"/>
  <c r="K250" i="20"/>
  <c r="K187" i="20"/>
  <c r="K222" i="20" s="1"/>
  <c r="N251" i="20"/>
  <c r="N188" i="20"/>
  <c r="N223" i="20" s="1"/>
  <c r="N101" i="20"/>
  <c r="N115" i="20" s="1"/>
  <c r="K152" i="20"/>
  <c r="K168" i="20" s="1"/>
  <c r="I248" i="20"/>
  <c r="I193" i="20"/>
  <c r="I228" i="20" s="1"/>
  <c r="L249" i="20"/>
  <c r="L186" i="20"/>
  <c r="L221" i="20" s="1"/>
  <c r="I252" i="20"/>
  <c r="I194" i="20"/>
  <c r="I229" i="20" s="1"/>
  <c r="I156" i="20"/>
  <c r="I175" i="20" s="1"/>
  <c r="H239" i="20"/>
  <c r="H181" i="20"/>
  <c r="H145" i="20"/>
  <c r="G101" i="20"/>
  <c r="G115" i="20" s="1"/>
  <c r="O101" i="20"/>
  <c r="O115" i="20" s="1"/>
  <c r="J102" i="20"/>
  <c r="J116" i="20" s="1"/>
  <c r="I250" i="20"/>
  <c r="I187" i="20"/>
  <c r="I222" i="20" s="1"/>
  <c r="I152" i="20"/>
  <c r="I168" i="20" s="1"/>
  <c r="H251" i="20"/>
  <c r="H188" i="20"/>
  <c r="H223" i="20" s="1"/>
  <c r="H153" i="20"/>
  <c r="H169" i="20" s="1"/>
  <c r="K109" i="20"/>
  <c r="K123" i="20" s="1"/>
  <c r="K154" i="20" s="1"/>
  <c r="D123" i="20"/>
  <c r="F180" i="20"/>
  <c r="F140" i="20"/>
  <c r="J180" i="20"/>
  <c r="J140" i="20"/>
  <c r="N180" i="20"/>
  <c r="N140" i="20"/>
  <c r="N247" i="20"/>
  <c r="J247" i="20"/>
  <c r="F247" i="20"/>
  <c r="M247" i="20"/>
  <c r="I247" i="20"/>
  <c r="E247" i="20"/>
  <c r="L244" i="20"/>
  <c r="H244" i="20"/>
  <c r="D244" i="20"/>
  <c r="M243" i="20"/>
  <c r="I243" i="20"/>
  <c r="E243" i="20"/>
  <c r="N242" i="20"/>
  <c r="J242" i="20"/>
  <c r="F242" i="20"/>
  <c r="O247" i="20"/>
  <c r="K247" i="20"/>
  <c r="G247" i="20"/>
  <c r="N244" i="20"/>
  <c r="J244" i="20"/>
  <c r="F244" i="20"/>
  <c r="O243" i="20"/>
  <c r="K243" i="20"/>
  <c r="G243" i="20"/>
  <c r="L242" i="20"/>
  <c r="H242" i="20"/>
  <c r="D242" i="20"/>
  <c r="L247" i="20"/>
  <c r="M244" i="20"/>
  <c r="E244" i="20"/>
  <c r="J243" i="20"/>
  <c r="O242" i="20"/>
  <c r="G242" i="20"/>
  <c r="H247" i="20"/>
  <c r="K244" i="20"/>
  <c r="H243" i="20"/>
  <c r="M242" i="20"/>
  <c r="E242" i="20"/>
  <c r="I244" i="20"/>
  <c r="F243" i="20"/>
  <c r="G244" i="20"/>
  <c r="D243" i="20"/>
  <c r="D247" i="20"/>
  <c r="N243" i="20"/>
  <c r="K242" i="20"/>
  <c r="I242" i="20"/>
  <c r="O244" i="20"/>
  <c r="L243" i="20"/>
  <c r="H140" i="20"/>
  <c r="M150" i="20"/>
  <c r="M174" i="20" s="1"/>
  <c r="K217" i="20"/>
  <c r="M194" i="20"/>
  <c r="M229" i="20" s="1"/>
  <c r="N214" i="20"/>
  <c r="G250" i="20"/>
  <c r="G187" i="20"/>
  <c r="G222" i="20" s="1"/>
  <c r="F251" i="20"/>
  <c r="F188" i="20"/>
  <c r="F223" i="20" s="1"/>
  <c r="O245" i="20"/>
  <c r="O190" i="20"/>
  <c r="O225" i="20" s="1"/>
  <c r="M239" i="20"/>
  <c r="M181" i="20"/>
  <c r="M217" i="20" s="1"/>
  <c r="M145" i="20"/>
  <c r="M251" i="20"/>
  <c r="M153" i="20"/>
  <c r="M169" i="20" s="1"/>
  <c r="M188" i="20"/>
  <c r="M223" i="20" s="1"/>
  <c r="H217" i="20"/>
  <c r="O148" i="20"/>
  <c r="O171" i="20" s="1"/>
  <c r="D124" i="20"/>
  <c r="E248" i="20"/>
  <c r="E193" i="20"/>
  <c r="E228" i="20" s="1"/>
  <c r="H249" i="20"/>
  <c r="H186" i="20"/>
  <c r="H221" i="20" s="1"/>
  <c r="E252" i="20"/>
  <c r="E156" i="20"/>
  <c r="E175" i="20" s="1"/>
  <c r="E194" i="20"/>
  <c r="E229" i="20" s="1"/>
  <c r="J105" i="20"/>
  <c r="J119" i="20" s="1"/>
  <c r="D114" i="20"/>
  <c r="P100" i="20"/>
  <c r="L239" i="20"/>
  <c r="L145" i="20"/>
  <c r="P67" i="20"/>
  <c r="K101" i="20"/>
  <c r="K115" i="20" s="1"/>
  <c r="F102" i="20"/>
  <c r="F116" i="20" s="1"/>
  <c r="N102" i="20"/>
  <c r="N116" i="20" s="1"/>
  <c r="E250" i="20"/>
  <c r="E187" i="20"/>
  <c r="E222" i="20" s="1"/>
  <c r="E152" i="20"/>
  <c r="E168" i="20" s="1"/>
  <c r="M250" i="20"/>
  <c r="M187" i="20"/>
  <c r="M222" i="20" s="1"/>
  <c r="M152" i="20"/>
  <c r="M168" i="20" s="1"/>
  <c r="D122" i="20"/>
  <c r="P108" i="20"/>
  <c r="L251" i="20"/>
  <c r="L188" i="20"/>
  <c r="L223" i="20" s="1"/>
  <c r="L153" i="20"/>
  <c r="L169" i="20" s="1"/>
  <c r="P76" i="20"/>
  <c r="G109" i="20"/>
  <c r="G123" i="20" s="1"/>
  <c r="G154" i="20" s="1"/>
  <c r="O109" i="20"/>
  <c r="O123" i="20" s="1"/>
  <c r="O154" i="20" s="1"/>
  <c r="H109" i="20"/>
  <c r="H123" i="20" s="1"/>
  <c r="H154" i="20" s="1"/>
  <c r="F110" i="20"/>
  <c r="F124" i="20" s="1"/>
  <c r="F155" i="20" s="1"/>
  <c r="J110" i="20"/>
  <c r="J124" i="20" s="1"/>
  <c r="J155" i="20" s="1"/>
  <c r="N110" i="20"/>
  <c r="N124" i="20" s="1"/>
  <c r="N155" i="20" s="1"/>
  <c r="E245" i="20"/>
  <c r="E190" i="20"/>
  <c r="E225" i="20" s="1"/>
  <c r="E234" i="20" s="1"/>
  <c r="E148" i="20"/>
  <c r="E171" i="20" s="1"/>
  <c r="I245" i="20"/>
  <c r="I190" i="20"/>
  <c r="I225" i="20" s="1"/>
  <c r="I234" i="20" s="1"/>
  <c r="I148" i="20"/>
  <c r="I171" i="20" s="1"/>
  <c r="M245" i="20"/>
  <c r="M190" i="20"/>
  <c r="M225" i="20" s="1"/>
  <c r="M234" i="20" s="1"/>
  <c r="M148" i="20"/>
  <c r="M171" i="20" s="1"/>
  <c r="D104" i="20"/>
  <c r="H104" i="20"/>
  <c r="H118" i="20" s="1"/>
  <c r="L104" i="20"/>
  <c r="L118" i="20" s="1"/>
  <c r="P72" i="20"/>
  <c r="G105" i="20"/>
  <c r="G119" i="20" s="1"/>
  <c r="K105" i="20"/>
  <c r="K119" i="20" s="1"/>
  <c r="O105" i="20"/>
  <c r="O119" i="20" s="1"/>
  <c r="F106" i="20"/>
  <c r="F120" i="20" s="1"/>
  <c r="J106" i="20"/>
  <c r="J120" i="20" s="1"/>
  <c r="N106" i="20"/>
  <c r="N120" i="20" s="1"/>
  <c r="G111" i="20"/>
  <c r="G125" i="20" s="1"/>
  <c r="P125" i="20" s="1"/>
  <c r="K111" i="20"/>
  <c r="K125" i="20" s="1"/>
  <c r="O111" i="20"/>
  <c r="O125" i="20" s="1"/>
  <c r="K140" i="20"/>
  <c r="O140" i="20"/>
  <c r="P129" i="20"/>
  <c r="D220" i="20"/>
  <c r="P220" i="20" s="1"/>
  <c r="P184" i="20"/>
  <c r="P130" i="20"/>
  <c r="P133" i="20"/>
  <c r="F192" i="20"/>
  <c r="F227" i="20" s="1"/>
  <c r="F234" i="20" s="1"/>
  <c r="J192" i="20"/>
  <c r="J227" i="20" s="1"/>
  <c r="N192" i="20"/>
  <c r="N227" i="20" s="1"/>
  <c r="L140" i="20"/>
  <c r="G152" i="20"/>
  <c r="G168" i="20" s="1"/>
  <c r="J153" i="20"/>
  <c r="J169" i="20" s="1"/>
  <c r="L181" i="20"/>
  <c r="D214" i="20"/>
  <c r="H214" i="20"/>
  <c r="L214" i="20"/>
  <c r="P199" i="20"/>
  <c r="G214" i="20"/>
  <c r="K214" i="20"/>
  <c r="O214" i="20"/>
  <c r="M195" i="20"/>
  <c r="P224" i="20"/>
  <c r="P131" i="20"/>
  <c r="K192" i="20"/>
  <c r="K227" i="20" s="1"/>
  <c r="E140" i="20"/>
  <c r="I140" i="20"/>
  <c r="M140" i="20"/>
  <c r="O180" i="20"/>
  <c r="P189" i="20"/>
  <c r="E214" i="20"/>
  <c r="M214" i="20"/>
  <c r="P200" i="20"/>
  <c r="D192" i="20"/>
  <c r="H192" i="20"/>
  <c r="H227" i="20" s="1"/>
  <c r="L192" i="20"/>
  <c r="L227" i="20" s="1"/>
  <c r="P138" i="20"/>
  <c r="G217" i="20"/>
  <c r="E192" i="20"/>
  <c r="E227" i="20" s="1"/>
  <c r="M192" i="20"/>
  <c r="M227" i="20" s="1"/>
  <c r="G140" i="20"/>
  <c r="F213" i="20"/>
  <c r="F214" i="20" s="1"/>
  <c r="P204" i="20"/>
  <c r="P205" i="20"/>
  <c r="P206" i="20"/>
  <c r="J213" i="20"/>
  <c r="J214" i="20" s="1"/>
  <c r="P209" i="20"/>
  <c r="P210" i="20"/>
  <c r="M230" i="20" l="1"/>
  <c r="M231" i="20" s="1"/>
  <c r="M233" i="20"/>
  <c r="M235" i="20" s="1"/>
  <c r="G240" i="20"/>
  <c r="G182" i="20"/>
  <c r="G146" i="20"/>
  <c r="G163" i="20" s="1"/>
  <c r="N240" i="20"/>
  <c r="N182" i="20"/>
  <c r="N218" i="20" s="1"/>
  <c r="N146" i="20"/>
  <c r="N163" i="20" s="1"/>
  <c r="I230" i="20"/>
  <c r="I233" i="20"/>
  <c r="I235" i="20" s="1"/>
  <c r="I236" i="20" s="1"/>
  <c r="O246" i="20"/>
  <c r="O191" i="20"/>
  <c r="O226" i="20" s="1"/>
  <c r="O149" i="20"/>
  <c r="O172" i="20" s="1"/>
  <c r="P140" i="20"/>
  <c r="I157" i="20"/>
  <c r="I162" i="20"/>
  <c r="I176" i="20" s="1"/>
  <c r="E142" i="20"/>
  <c r="E253" i="20" s="1"/>
  <c r="P245" i="20"/>
  <c r="P115" i="20"/>
  <c r="O162" i="20"/>
  <c r="D250" i="20"/>
  <c r="P250" i="20" s="1"/>
  <c r="D187" i="20"/>
  <c r="D152" i="20"/>
  <c r="P121" i="20"/>
  <c r="D248" i="20"/>
  <c r="D193" i="20"/>
  <c r="D150" i="20"/>
  <c r="P119" i="20"/>
  <c r="H182" i="20"/>
  <c r="K162" i="20"/>
  <c r="G126" i="20"/>
  <c r="G142" i="20" s="1"/>
  <c r="G253" i="20" s="1"/>
  <c r="D227" i="20"/>
  <c r="P227" i="20" s="1"/>
  <c r="P192" i="20"/>
  <c r="P111" i="20"/>
  <c r="N249" i="20"/>
  <c r="N186" i="20"/>
  <c r="N221" i="20" s="1"/>
  <c r="N151" i="20"/>
  <c r="N167" i="20" s="1"/>
  <c r="K248" i="20"/>
  <c r="K193" i="20"/>
  <c r="K228" i="20" s="1"/>
  <c r="K150" i="20"/>
  <c r="K174" i="20" s="1"/>
  <c r="H246" i="20"/>
  <c r="H191" i="20"/>
  <c r="H226" i="20" s="1"/>
  <c r="H234" i="20" s="1"/>
  <c r="H149" i="20"/>
  <c r="H172" i="20" s="1"/>
  <c r="P242" i="20"/>
  <c r="N217" i="20"/>
  <c r="F217" i="20"/>
  <c r="H162" i="20"/>
  <c r="H157" i="20"/>
  <c r="P101" i="20"/>
  <c r="I195" i="20"/>
  <c r="D120" i="20"/>
  <c r="P106" i="20"/>
  <c r="N246" i="20"/>
  <c r="N191" i="20"/>
  <c r="N226" i="20" s="1"/>
  <c r="N234" i="20" s="1"/>
  <c r="N149" i="20"/>
  <c r="N172" i="20" s="1"/>
  <c r="E157" i="20"/>
  <c r="E162" i="20"/>
  <c r="E176" i="20" s="1"/>
  <c r="D225" i="20"/>
  <c r="P190" i="20"/>
  <c r="P102" i="20"/>
  <c r="H240" i="20"/>
  <c r="G162" i="20"/>
  <c r="P124" i="20"/>
  <c r="D155" i="20"/>
  <c r="P155" i="20" s="1"/>
  <c r="P247" i="20"/>
  <c r="O217" i="20"/>
  <c r="O252" i="20"/>
  <c r="O156" i="20"/>
  <c r="O175" i="20" s="1"/>
  <c r="O194" i="20"/>
  <c r="O229" i="20" s="1"/>
  <c r="J249" i="20"/>
  <c r="J186" i="20"/>
  <c r="J221" i="20" s="1"/>
  <c r="J151" i="20"/>
  <c r="J167" i="20" s="1"/>
  <c r="G248" i="20"/>
  <c r="G193" i="20"/>
  <c r="G228" i="20" s="1"/>
  <c r="G234" i="20" s="1"/>
  <c r="G150" i="20"/>
  <c r="G174" i="20" s="1"/>
  <c r="D118" i="20"/>
  <c r="P104" i="20"/>
  <c r="P118" i="20" s="1"/>
  <c r="D154" i="20"/>
  <c r="P154" i="20" s="1"/>
  <c r="P123" i="20"/>
  <c r="J241" i="20"/>
  <c r="J183" i="20"/>
  <c r="J219" i="20" s="1"/>
  <c r="J147" i="20"/>
  <c r="J164" i="20" s="1"/>
  <c r="H126" i="20"/>
  <c r="H142" i="20" s="1"/>
  <c r="H253" i="20" s="1"/>
  <c r="L217" i="20"/>
  <c r="E230" i="20"/>
  <c r="E233" i="20"/>
  <c r="E235" i="20" s="1"/>
  <c r="E236" i="20" s="1"/>
  <c r="P180" i="20"/>
  <c r="D175" i="20"/>
  <c r="N162" i="20"/>
  <c r="N157" i="20"/>
  <c r="J162" i="20"/>
  <c r="F162" i="20"/>
  <c r="D182" i="20"/>
  <c r="D241" i="20"/>
  <c r="D183" i="20"/>
  <c r="P116" i="20"/>
  <c r="D147" i="20"/>
  <c r="P109" i="20"/>
  <c r="P213" i="20"/>
  <c r="P214" i="20" s="1"/>
  <c r="G252" i="20"/>
  <c r="P252" i="20" s="1"/>
  <c r="G194" i="20"/>
  <c r="G229" i="20" s="1"/>
  <c r="G156" i="20"/>
  <c r="G175" i="20" s="1"/>
  <c r="O248" i="20"/>
  <c r="O193" i="20"/>
  <c r="O228" i="20" s="1"/>
  <c r="O150" i="20"/>
  <c r="O174" i="20" s="1"/>
  <c r="L246" i="20"/>
  <c r="L191" i="20"/>
  <c r="L226" i="20" s="1"/>
  <c r="L234" i="20" s="1"/>
  <c r="L149" i="20"/>
  <c r="L172" i="20" s="1"/>
  <c r="K240" i="20"/>
  <c r="K182" i="20"/>
  <c r="K146" i="20"/>
  <c r="K163" i="20" s="1"/>
  <c r="N241" i="20"/>
  <c r="N183" i="20"/>
  <c r="N219" i="20" s="1"/>
  <c r="N147" i="20"/>
  <c r="N164" i="20" s="1"/>
  <c r="L162" i="20"/>
  <c r="L157" i="20"/>
  <c r="D239" i="20"/>
  <c r="P239" i="20" s="1"/>
  <c r="D126" i="20"/>
  <c r="P114" i="20"/>
  <c r="D181" i="20"/>
  <c r="D145" i="20"/>
  <c r="P243" i="20"/>
  <c r="K252" i="20"/>
  <c r="K194" i="20"/>
  <c r="K229" i="20" s="1"/>
  <c r="K156" i="20"/>
  <c r="K175" i="20" s="1"/>
  <c r="F186" i="20"/>
  <c r="F221" i="20" s="1"/>
  <c r="F249" i="20"/>
  <c r="F151" i="20"/>
  <c r="F167" i="20" s="1"/>
  <c r="D251" i="20"/>
  <c r="P251" i="20" s="1"/>
  <c r="D188" i="20"/>
  <c r="P122" i="20"/>
  <c r="D153" i="20"/>
  <c r="F183" i="20"/>
  <c r="F219" i="20" s="1"/>
  <c r="F241" i="20"/>
  <c r="F147" i="20"/>
  <c r="F164" i="20" s="1"/>
  <c r="L126" i="20"/>
  <c r="L142" i="20" s="1"/>
  <c r="L253" i="20" s="1"/>
  <c r="J248" i="20"/>
  <c r="J150" i="20"/>
  <c r="J174" i="20" s="1"/>
  <c r="J193" i="20"/>
  <c r="J228" i="20" s="1"/>
  <c r="J234" i="20" s="1"/>
  <c r="P110" i="20"/>
  <c r="M157" i="20"/>
  <c r="M162" i="20"/>
  <c r="M176" i="20" s="1"/>
  <c r="P244" i="20"/>
  <c r="J217" i="20"/>
  <c r="J195" i="20"/>
  <c r="O240" i="20"/>
  <c r="O146" i="20"/>
  <c r="O163" i="20" s="1"/>
  <c r="O182" i="20"/>
  <c r="O218" i="20" s="1"/>
  <c r="E195" i="20"/>
  <c r="E196" i="20" s="1"/>
  <c r="J252" i="20"/>
  <c r="J194" i="20"/>
  <c r="J229" i="20" s="1"/>
  <c r="J156" i="20"/>
  <c r="J175" i="20" s="1"/>
  <c r="D229" i="20"/>
  <c r="P229" i="20" s="1"/>
  <c r="I142" i="20"/>
  <c r="I253" i="20" s="1"/>
  <c r="N126" i="20"/>
  <c r="N142" i="20" s="1"/>
  <c r="N253" i="20" s="1"/>
  <c r="J126" i="20"/>
  <c r="J142" i="20" s="1"/>
  <c r="J253" i="20" s="1"/>
  <c r="F126" i="20"/>
  <c r="F142" i="20" s="1"/>
  <c r="F253" i="20" s="1"/>
  <c r="P148" i="20"/>
  <c r="D171" i="20"/>
  <c r="P171" i="20" s="1"/>
  <c r="D240" i="20"/>
  <c r="P240" i="20" s="1"/>
  <c r="O126" i="20"/>
  <c r="O142" i="20" s="1"/>
  <c r="O253" i="20" s="1"/>
  <c r="M142" i="20"/>
  <c r="M253" i="20" s="1"/>
  <c r="P105" i="20"/>
  <c r="H163" i="20"/>
  <c r="K126" i="20"/>
  <c r="K142" i="20" s="1"/>
  <c r="K253" i="20" s="1"/>
  <c r="P181" i="20" l="1"/>
  <c r="D217" i="20"/>
  <c r="L158" i="20"/>
  <c r="P194" i="20"/>
  <c r="D223" i="20"/>
  <c r="P223" i="20" s="1"/>
  <c r="P188" i="20"/>
  <c r="P126" i="20"/>
  <c r="P142" i="20" s="1"/>
  <c r="D142" i="20"/>
  <c r="D253" i="20" s="1"/>
  <c r="P253" i="20" s="1"/>
  <c r="K218" i="20"/>
  <c r="K195" i="20"/>
  <c r="K196" i="20" s="1"/>
  <c r="M196" i="20"/>
  <c r="D219" i="20"/>
  <c r="P219" i="20" s="1"/>
  <c r="P183" i="20"/>
  <c r="F176" i="20"/>
  <c r="N176" i="20"/>
  <c r="D246" i="20"/>
  <c r="P246" i="20" s="1"/>
  <c r="D149" i="20"/>
  <c r="D191" i="20"/>
  <c r="P225" i="20"/>
  <c r="I196" i="20"/>
  <c r="F195" i="20"/>
  <c r="F196" i="20" s="1"/>
  <c r="K157" i="20"/>
  <c r="P150" i="20"/>
  <c r="D174" i="20"/>
  <c r="P174" i="20" s="1"/>
  <c r="D168" i="20"/>
  <c r="P168" i="20" s="1"/>
  <c r="P152" i="20"/>
  <c r="O176" i="20"/>
  <c r="I231" i="20"/>
  <c r="J196" i="20"/>
  <c r="M177" i="20"/>
  <c r="M158" i="20"/>
  <c r="P145" i="20"/>
  <c r="D157" i="20"/>
  <c r="D162" i="20"/>
  <c r="P241" i="20"/>
  <c r="J157" i="20"/>
  <c r="P156" i="20"/>
  <c r="E231" i="20"/>
  <c r="G157" i="20"/>
  <c r="D163" i="20"/>
  <c r="P163" i="20" s="1"/>
  <c r="F233" i="20"/>
  <c r="F235" i="20" s="1"/>
  <c r="F236" i="20" s="1"/>
  <c r="F230" i="20"/>
  <c r="K234" i="20"/>
  <c r="K176" i="20"/>
  <c r="D228" i="20"/>
  <c r="P228" i="20" s="1"/>
  <c r="P193" i="20"/>
  <c r="D222" i="20"/>
  <c r="P222" i="20" s="1"/>
  <c r="P187" i="20"/>
  <c r="I177" i="20"/>
  <c r="I158" i="20"/>
  <c r="O234" i="20"/>
  <c r="G218" i="20"/>
  <c r="G195" i="20"/>
  <c r="G196" i="20" s="1"/>
  <c r="D164" i="20"/>
  <c r="P164" i="20" s="1"/>
  <c r="P147" i="20"/>
  <c r="D218" i="20"/>
  <c r="P218" i="20" s="1"/>
  <c r="P182" i="20"/>
  <c r="J176" i="20"/>
  <c r="P175" i="20"/>
  <c r="L230" i="20"/>
  <c r="L233" i="20"/>
  <c r="L235" i="20" s="1"/>
  <c r="L236" i="20" s="1"/>
  <c r="O195" i="20"/>
  <c r="O196" i="20" s="1"/>
  <c r="G176" i="20"/>
  <c r="P146" i="20"/>
  <c r="E177" i="20"/>
  <c r="E158" i="20"/>
  <c r="H158" i="20"/>
  <c r="N195" i="20"/>
  <c r="N196" i="20" s="1"/>
  <c r="H218" i="20"/>
  <c r="H195" i="20"/>
  <c r="H196" i="20" s="1"/>
  <c r="P248" i="20"/>
  <c r="J230" i="20"/>
  <c r="J231" i="20" s="1"/>
  <c r="J233" i="20"/>
  <c r="J235" i="20" s="1"/>
  <c r="D169" i="20"/>
  <c r="P169" i="20" s="1"/>
  <c r="P153" i="20"/>
  <c r="L176" i="20"/>
  <c r="L177" i="20" s="1"/>
  <c r="F157" i="20"/>
  <c r="N177" i="20"/>
  <c r="N158" i="20"/>
  <c r="O233" i="20"/>
  <c r="O230" i="20"/>
  <c r="O231" i="20" s="1"/>
  <c r="D249" i="20"/>
  <c r="P249" i="20" s="1"/>
  <c r="D186" i="20"/>
  <c r="P120" i="20"/>
  <c r="D151" i="20"/>
  <c r="H176" i="20"/>
  <c r="H177" i="20" s="1"/>
  <c r="N233" i="20"/>
  <c r="N235" i="20" s="1"/>
  <c r="N236" i="20" s="1"/>
  <c r="N230" i="20"/>
  <c r="O157" i="20"/>
  <c r="M236" i="20"/>
  <c r="L195" i="20"/>
  <c r="L196" i="20" s="1"/>
  <c r="P186" i="20" l="1"/>
  <c r="D221" i="20"/>
  <c r="P221" i="20" s="1"/>
  <c r="D158" i="20"/>
  <c r="P157" i="20"/>
  <c r="D226" i="20"/>
  <c r="P191" i="20"/>
  <c r="L231" i="20"/>
  <c r="G233" i="20"/>
  <c r="G235" i="20" s="1"/>
  <c r="G230" i="20"/>
  <c r="G231" i="20" s="1"/>
  <c r="J177" i="20"/>
  <c r="J158" i="20"/>
  <c r="D195" i="20"/>
  <c r="D196" i="20" s="1"/>
  <c r="D172" i="20"/>
  <c r="P172" i="20" s="1"/>
  <c r="P149" i="20"/>
  <c r="K233" i="20"/>
  <c r="K235" i="20" s="1"/>
  <c r="K236" i="20" s="1"/>
  <c r="K230" i="20"/>
  <c r="K231" i="20" s="1"/>
  <c r="D233" i="20"/>
  <c r="P217" i="20"/>
  <c r="D230" i="20"/>
  <c r="D231" i="20" s="1"/>
  <c r="O177" i="20"/>
  <c r="O158" i="20"/>
  <c r="D167" i="20"/>
  <c r="P167" i="20" s="1"/>
  <c r="P151" i="20"/>
  <c r="G177" i="20"/>
  <c r="G158" i="20"/>
  <c r="N231" i="20"/>
  <c r="O235" i="20"/>
  <c r="O236" i="20" s="1"/>
  <c r="F158" i="20"/>
  <c r="F177" i="20"/>
  <c r="J236" i="20"/>
  <c r="H230" i="20"/>
  <c r="H231" i="20" s="1"/>
  <c r="H233" i="20"/>
  <c r="H235" i="20" s="1"/>
  <c r="F231" i="20"/>
  <c r="D176" i="20"/>
  <c r="D177" i="20" s="1"/>
  <c r="P162" i="20"/>
  <c r="P176" i="20" s="1"/>
  <c r="K177" i="20"/>
  <c r="K158" i="20"/>
  <c r="D235" i="20" l="1"/>
  <c r="D236" i="20" s="1"/>
  <c r="P233" i="20"/>
  <c r="P235" i="20" s="1"/>
  <c r="P226" i="20"/>
  <c r="P230" i="20" s="1"/>
  <c r="P231" i="20" s="1"/>
  <c r="D234" i="20"/>
  <c r="P234" i="20" s="1"/>
  <c r="H236" i="20"/>
  <c r="G236" i="20"/>
  <c r="P177" i="20"/>
  <c r="P158" i="20"/>
  <c r="P195" i="20"/>
  <c r="P196" i="20" s="1"/>
  <c r="P236" i="20" l="1"/>
  <c r="N36" i="5" l="1"/>
  <c r="N43" i="5"/>
  <c r="N22" i="5"/>
  <c r="O22" i="5"/>
  <c r="N29" i="5"/>
  <c r="O29" i="5"/>
  <c r="O36" i="5" l="1"/>
  <c r="O43" i="5" l="1"/>
  <c r="D43" i="5" l="1"/>
  <c r="D36" i="5"/>
  <c r="D29" i="5"/>
  <c r="D22" i="5"/>
  <c r="E43" i="5" l="1"/>
  <c r="E29" i="5"/>
  <c r="E22" i="5"/>
  <c r="E36" i="5" l="1"/>
  <c r="D50" i="5"/>
  <c r="D49" i="5"/>
  <c r="D48" i="5"/>
  <c r="D47" i="5"/>
  <c r="O13" i="5"/>
  <c r="N13" i="5"/>
  <c r="M13" i="5"/>
  <c r="L13" i="5"/>
  <c r="K13" i="5"/>
  <c r="J13" i="5"/>
  <c r="I13" i="5"/>
  <c r="H13" i="5"/>
  <c r="G13" i="5"/>
  <c r="F13" i="5"/>
  <c r="E13" i="5"/>
  <c r="D13" i="5"/>
  <c r="P12" i="5"/>
  <c r="P11" i="5"/>
  <c r="P10" i="5"/>
  <c r="P9" i="5"/>
  <c r="P8" i="5"/>
  <c r="E6" i="5"/>
  <c r="F6" i="5" s="1"/>
  <c r="G6" i="5" s="1"/>
  <c r="H6" i="5" s="1"/>
  <c r="I6" i="5" s="1"/>
  <c r="J6" i="5" s="1"/>
  <c r="K6" i="5" s="1"/>
  <c r="L6" i="5" s="1"/>
  <c r="M6" i="5" s="1"/>
  <c r="N6" i="5" s="1"/>
  <c r="O6" i="5" s="1"/>
  <c r="F22" i="5" l="1"/>
  <c r="F47" i="5" s="1"/>
  <c r="F29" i="5"/>
  <c r="F43" i="5"/>
  <c r="G43" i="5"/>
  <c r="E49" i="5"/>
  <c r="E50" i="5"/>
  <c r="E48" i="5"/>
  <c r="P13" i="5"/>
  <c r="E47" i="5"/>
  <c r="D52" i="5"/>
  <c r="F36" i="5" l="1"/>
  <c r="F49" i="5" s="1"/>
  <c r="G22" i="5"/>
  <c r="G47" i="5" s="1"/>
  <c r="G29" i="5"/>
  <c r="G48" i="5" s="1"/>
  <c r="H43" i="5"/>
  <c r="H50" i="5" s="1"/>
  <c r="H29" i="5"/>
  <c r="E52" i="5"/>
  <c r="G50" i="5"/>
  <c r="F50" i="5"/>
  <c r="F48" i="5"/>
  <c r="H22" i="5" l="1"/>
  <c r="G36" i="5"/>
  <c r="G49" i="5" s="1"/>
  <c r="I43" i="5"/>
  <c r="I50" i="5" s="1"/>
  <c r="H48" i="5"/>
  <c r="H47" i="5"/>
  <c r="F52" i="5"/>
  <c r="I29" i="5" l="1"/>
  <c r="I22" i="5"/>
  <c r="I47" i="5" s="1"/>
  <c r="H36" i="5"/>
  <c r="H49" i="5" s="1"/>
  <c r="G52" i="5"/>
  <c r="J43" i="5"/>
  <c r="J50" i="5" s="1"/>
  <c r="J29" i="5"/>
  <c r="I48" i="5"/>
  <c r="J22" i="5"/>
  <c r="J36" i="5" l="1"/>
  <c r="J49" i="5" s="1"/>
  <c r="K22" i="5"/>
  <c r="I36" i="5"/>
  <c r="I49" i="5" s="1"/>
  <c r="H52" i="5"/>
  <c r="K43" i="5"/>
  <c r="K50" i="5" s="1"/>
  <c r="K29" i="5"/>
  <c r="J48" i="5"/>
  <c r="J47" i="5"/>
  <c r="K36" i="5" l="1"/>
  <c r="K49" i="5" s="1"/>
  <c r="I52" i="5"/>
  <c r="L29" i="5"/>
  <c r="K48" i="5"/>
  <c r="K47" i="5"/>
  <c r="L22" i="5" l="1"/>
  <c r="L43" i="5"/>
  <c r="L50" i="5" s="1"/>
  <c r="K52" i="5"/>
  <c r="L48" i="5"/>
  <c r="L47" i="5"/>
  <c r="M29" i="5" l="1"/>
  <c r="M48" i="5" s="1"/>
  <c r="M43" i="5"/>
  <c r="M50" i="5" s="1"/>
  <c r="M22" i="5"/>
  <c r="M47" i="5" s="1"/>
  <c r="L36" i="5"/>
  <c r="L49" i="5" s="1"/>
  <c r="N47" i="5"/>
  <c r="N48" i="5"/>
  <c r="J52" i="5"/>
  <c r="M36" i="5" l="1"/>
  <c r="M49" i="5" s="1"/>
  <c r="N50" i="5"/>
  <c r="O47" i="5"/>
  <c r="P47" i="5" s="1"/>
  <c r="E30" i="21" s="1"/>
  <c r="O48" i="5"/>
  <c r="P48" i="5" s="1"/>
  <c r="E31" i="21" s="1"/>
  <c r="M52" i="5"/>
  <c r="N49" i="5" l="1"/>
  <c r="O50" i="5"/>
  <c r="P50" i="5" s="1"/>
  <c r="E33" i="21" s="1"/>
  <c r="N52" i="5"/>
  <c r="L52" i="5"/>
  <c r="O49" i="5" l="1"/>
  <c r="P49" i="5" s="1"/>
  <c r="E32" i="21" s="1"/>
  <c r="P51" i="5"/>
  <c r="E34" i="21" s="1"/>
  <c r="F35" i="21" l="1"/>
  <c r="O52" i="5"/>
  <c r="P52" i="5"/>
  <c r="D41" i="21" l="1"/>
  <c r="E41" i="21" s="1"/>
  <c r="D45" i="21"/>
  <c r="E45" i="21" s="1"/>
  <c r="F46" i="21" s="1"/>
  <c r="D42" i="21"/>
  <c r="E42" i="21" s="1"/>
  <c r="F43" i="21" l="1"/>
  <c r="F48" i="21" s="1"/>
  <c r="F50" i="21" s="1"/>
  <c r="F51" i="21" s="1"/>
</calcChain>
</file>

<file path=xl/comments1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<sst xmlns="http://schemas.openxmlformats.org/spreadsheetml/2006/main" count="382" uniqueCount="137">
  <si>
    <t>Puget Sound Energy</t>
  </si>
  <si>
    <t>Rate Class</t>
  </si>
  <si>
    <t>Rate Sch.</t>
  </si>
  <si>
    <t>Total</t>
  </si>
  <si>
    <t>Calendarized Volume According to Unbilled Report (Therms)</t>
  </si>
  <si>
    <t>Residential lamps</t>
  </si>
  <si>
    <t>Residential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</si>
  <si>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</si>
  <si>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</si>
  <si>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</si>
  <si>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</si>
  <si>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</si>
  <si>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</si>
  <si>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</si>
  <si>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</si>
  <si>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</si>
  <si>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</si>
  <si>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</si>
  <si>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</si>
  <si>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</si>
  <si>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31T</t>
  </si>
  <si>
    <t>Trans. large volume - commercial</t>
  </si>
  <si>
    <t>41T</t>
  </si>
  <si>
    <t>Trans. interrupt with firm option - com</t>
  </si>
  <si>
    <t>85T</t>
  </si>
  <si>
    <t>86T</t>
  </si>
  <si>
    <t>Trans. non-exclus inter w/ firm option - com</t>
  </si>
  <si>
    <t>87T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</si>
  <si>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</si>
  <si>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</si>
  <si>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</si>
  <si>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</si>
  <si>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</si>
  <si>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</si>
  <si>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</si>
  <si>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</si>
  <si>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</si>
  <si>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</si>
  <si>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</si>
  <si>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</si>
  <si>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</si>
  <si>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</si>
  <si>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</si>
  <si>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Trans. limited interrupt w/ firm option - com</t>
  </si>
  <si>
    <t>Trans.  - industrial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</si>
  <si>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</si>
  <si>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</si>
  <si>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</si>
  <si>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</si>
  <si>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</si>
  <si>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</si>
  <si>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</si>
  <si>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</si>
  <si>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</si>
  <si>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</si>
  <si>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</si>
  <si>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</si>
  <si>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Weather Adjustment to Volume - System Level Analysis Spread to Rate Classes (Therms)</t>
  </si>
  <si>
    <t>Residential lights</t>
  </si>
  <si>
    <t>Trans. - commercial</t>
  </si>
  <si>
    <t>Trans. limited interrupt w/ firm option - Com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</si>
  <si>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</si>
  <si>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</si>
  <si>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</si>
  <si>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</si>
  <si>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</si>
  <si>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</si>
  <si>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</si>
  <si>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</si>
  <si>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</si>
  <si>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</si>
  <si>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</si>
  <si>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</si>
  <si>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</si>
  <si>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</si>
  <si>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</si>
  <si>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</si>
  <si>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</si>
  <si>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Contracts</t>
  </si>
  <si>
    <t>Check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</si>
  <si>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</si>
  <si>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</si>
  <si>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</si>
  <si>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</si>
  <si>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</si>
  <si>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</si>
  <si>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</si>
  <si>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</si>
  <si>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</si>
  <si>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</si>
  <si>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</si>
  <si>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</si>
  <si>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</si>
  <si>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</si>
  <si>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</si>
  <si>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</si>
  <si>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</si>
  <si>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Gas Weather Normalization Revenue Calculation</t>
  </si>
  <si>
    <t>Non-Decoupled Rate Schedules ** For CBR and Earnings Test **</t>
  </si>
  <si>
    <t>Rates</t>
  </si>
  <si>
    <t>Delivery Charge</t>
  </si>
  <si>
    <t>Total Delivery Charge</t>
  </si>
  <si>
    <t>Weather Adjustment to Margin Revenue</t>
  </si>
  <si>
    <t>Schedule 141X EDIT</t>
  </si>
  <si>
    <t>Schedule 141Z UP EDIT</t>
  </si>
  <si>
    <t>Schedule 149 CRM</t>
  </si>
  <si>
    <t>Gas Weather Normalization of Volume (Therms)</t>
  </si>
  <si>
    <t>12 Months Ended December 31, 2022</t>
  </si>
  <si>
    <t>Total sales &amp; transp. vol. Sch. (85,87,85T &amp; 87T) &amp; Special Contracts</t>
  </si>
  <si>
    <t>Total sales &amp; transp. vol Sch. (85,87,85T &amp; 87T) &amp; Special Contracts</t>
  </si>
  <si>
    <t xml:space="preserve"> </t>
  </si>
  <si>
    <t xml:space="preserve">PUGET SOUND ENERGY-GAS </t>
  </si>
  <si>
    <t>TEMPERATURE NORMALIZATION</t>
  </si>
  <si>
    <t>COMMISSION BASIS REPORT</t>
  </si>
  <si>
    <t>LINE</t>
  </si>
  <si>
    <t>NO.</t>
  </si>
  <si>
    <t>DESCRIPTION</t>
  </si>
  <si>
    <t>ACTUAL</t>
  </si>
  <si>
    <t>NORMALIZED</t>
  </si>
  <si>
    <t>ADJUSTMENT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</si>
  <si>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</si>
  <si>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</si>
  <si>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</si>
  <si>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</si>
  <si>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</si>
  <si>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</si>
  <si>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OPERATING EXPENSES</t>
  </si>
  <si>
    <t>PURCHASED GAS COSTS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</si>
  <si>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</si>
  <si>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</si>
  <si>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</si>
  <si>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</si>
  <si>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</si>
  <si>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</si>
  <si>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</si>
  <si>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</si>
  <si>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FOR THE TWELVE MONTHS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</si>
</sst>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_(* #,##0.000000_);_(* \(#,##0.000000\);_(* &quot;-&quot;??_);_(@_)"/>
    <numFmt numFmtId="168" formatCode="0.000000"/>
    <numFmt numFmtId="169" formatCode="0.0000"/>
    <numFmt numFmtId="170" formatCode="0.00000"/>
    <numFmt numFmtId="171" formatCode="_(&quot;$&quot;* #,##0_);_(&quot;$&quot;* \(#,##0\);_(&quot;$&quot;* &quot;-&quot;??_);_(@_)"/>
    <numFmt numFmtId="172" formatCode="_(&quot;$&quot;* #,##0.00000_);_(&quot;$&quot;* \(#,##0.00000\);_(&quot;$&quot;* &quot;-&quot;??????_);_(@_)"/>
    <numFmt numFmtId="173" formatCode="0.00000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00808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3" fillId="0" borderId="0" applyFont="0" applyFill="0" applyBorder="0" applyAlignment="0" applyProtection="0"/>
    <xf numFmtId="0" fontId="1" fillId="0" borderId="0"/>
    <xf numFmtId="169" fontId="1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horizontal="left" wrapText="1"/>
    </xf>
  </cellStyleXfs>
  <cellXfs count="160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3" fillId="0" borderId="0" xfId="0" applyNumberFormat="1" applyFont="1" applyFill="1"/>
    <xf numFmtId="3" fontId="1" fillId="0" borderId="0" xfId="0" applyNumberFormat="1" applyFont="1" applyFill="1"/>
    <xf numFmtId="9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3" fontId="1" fillId="0" borderId="1" xfId="0" applyNumberFormat="1" applyFont="1" applyFill="1" applyBorder="1"/>
    <xf numFmtId="3" fontId="1" fillId="0" borderId="0" xfId="0" applyNumberFormat="1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/>
    <xf numFmtId="166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3" fontId="6" fillId="0" borderId="0" xfId="0" applyNumberFormat="1" applyFont="1" applyFill="1" applyBorder="1"/>
    <xf numFmtId="0" fontId="0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1" fillId="0" borderId="0" xfId="0" applyFont="1" applyBorder="1"/>
    <xf numFmtId="9" fontId="1" fillId="0" borderId="0" xfId="0" applyNumberFormat="1" applyFont="1" applyFill="1" applyBorder="1"/>
    <xf numFmtId="167" fontId="7" fillId="0" borderId="0" xfId="0" applyNumberFormat="1" applyFont="1" applyFill="1"/>
    <xf numFmtId="168" fontId="7" fillId="0" borderId="0" xfId="0" applyNumberFormat="1" applyFont="1" applyFill="1"/>
    <xf numFmtId="169" fontId="7" fillId="0" borderId="0" xfId="0" applyNumberFormat="1" applyFont="1" applyFill="1"/>
    <xf numFmtId="167" fontId="7" fillId="0" borderId="0" xfId="0" applyNumberFormat="1" applyFont="1" applyFill="1" applyBorder="1"/>
    <xf numFmtId="170" fontId="7" fillId="0" borderId="0" xfId="0" applyNumberFormat="1" applyFont="1" applyFill="1" applyBorder="1"/>
    <xf numFmtId="168" fontId="7" fillId="0" borderId="0" xfId="0" applyNumberFormat="1" applyFont="1" applyFill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2" fillId="0" borderId="0" xfId="0" applyFont="1" applyFill="1"/>
    <xf numFmtId="165" fontId="1" fillId="0" borderId="0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8" fillId="0" borderId="0" xfId="0" applyNumberFormat="1" applyFont="1" applyBorder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2" fillId="0" borderId="0" xfId="0" applyFont="1" applyAlignment="1">
      <alignment horizontal="left"/>
    </xf>
    <xf numFmtId="3" fontId="1" fillId="0" borderId="0" xfId="0" applyNumberFormat="1" applyFont="1" applyFill="1" applyAlignme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Fill="1"/>
    <xf numFmtId="0" fontId="12" fillId="0" borderId="0" xfId="0" applyFont="1" applyBorder="1" applyAlignment="1">
      <alignment horizontal="right"/>
    </xf>
    <xf numFmtId="166" fontId="1" fillId="0" borderId="1" xfId="0" applyNumberFormat="1" applyFont="1" applyFill="1" applyBorder="1"/>
    <xf numFmtId="0" fontId="12" fillId="0" borderId="0" xfId="0" applyFont="1"/>
    <xf numFmtId="166" fontId="12" fillId="0" borderId="0" xfId="0" applyNumberFormat="1" applyFont="1"/>
    <xf numFmtId="3" fontId="12" fillId="0" borderId="0" xfId="0" applyNumberFormat="1" applyFont="1"/>
    <xf numFmtId="171" fontId="1" fillId="0" borderId="0" xfId="0" applyNumberFormat="1" applyFont="1" applyFill="1"/>
    <xf numFmtId="0" fontId="12" fillId="0" borderId="0" xfId="0" applyFont="1" applyFill="1" applyBorder="1" applyAlignment="1">
      <alignment horizontal="right"/>
    </xf>
    <xf numFmtId="171" fontId="12" fillId="0" borderId="2" xfId="0" applyNumberFormat="1" applyFont="1" applyBorder="1"/>
    <xf numFmtId="0" fontId="1" fillId="0" borderId="1" xfId="0" applyFont="1" applyBorder="1"/>
    <xf numFmtId="166" fontId="11" fillId="0" borderId="0" xfId="0" applyNumberFormat="1" applyFont="1" applyFill="1"/>
    <xf numFmtId="166" fontId="11" fillId="0" borderId="1" xfId="0" applyNumberFormat="1" applyFont="1" applyFill="1" applyBorder="1"/>
    <xf numFmtId="166" fontId="8" fillId="0" borderId="0" xfId="0" applyNumberFormat="1" applyFont="1"/>
    <xf numFmtId="171" fontId="11" fillId="0" borderId="0" xfId="0" applyNumberFormat="1" applyFont="1" applyFill="1" applyBorder="1"/>
    <xf numFmtId="172" fontId="11" fillId="0" borderId="0" xfId="0" applyNumberFormat="1" applyFont="1" applyFill="1"/>
    <xf numFmtId="172" fontId="1" fillId="0" borderId="0" xfId="0" applyNumberFormat="1" applyFont="1" applyFill="1"/>
    <xf numFmtId="172" fontId="1" fillId="0" borderId="2" xfId="0" applyNumberFormat="1" applyFont="1" applyFill="1" applyBorder="1"/>
    <xf numFmtId="172" fontId="3" fillId="0" borderId="0" xfId="0" applyNumberFormat="1" applyFont="1" applyFill="1"/>
    <xf numFmtId="43" fontId="8" fillId="0" borderId="0" xfId="0" applyNumberFormat="1" applyFont="1"/>
    <xf numFmtId="14" fontId="1" fillId="0" borderId="0" xfId="0" applyNumberFormat="1" applyFont="1" applyFill="1"/>
    <xf numFmtId="0" fontId="14" fillId="2" borderId="0" xfId="2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168" fontId="15" fillId="0" borderId="0" xfId="3" applyNumberFormat="1" applyFont="1" applyFill="1">
      <alignment horizontal="left" wrapText="1"/>
    </xf>
    <xf numFmtId="168" fontId="16" fillId="0" borderId="0" xfId="3" applyNumberFormat="1" applyFont="1" applyFill="1">
      <alignment horizontal="left" wrapText="1"/>
    </xf>
    <xf numFmtId="168" fontId="15" fillId="0" borderId="0" xfId="3" applyNumberFormat="1" applyFont="1" applyFill="1" applyAlignment="1">
      <alignment horizontal="right"/>
    </xf>
    <xf numFmtId="0" fontId="16" fillId="0" borderId="0" xfId="4" applyFont="1"/>
    <xf numFmtId="166" fontId="16" fillId="0" borderId="0" xfId="1" applyNumberFormat="1" applyFont="1"/>
    <xf numFmtId="168" fontId="15" fillId="0" borderId="0" xfId="3" applyNumberFormat="1" applyFont="1" applyFill="1" applyAlignment="1" applyProtection="1">
      <alignment horizontal="centerContinuous"/>
      <protection locked="0"/>
    </xf>
    <xf numFmtId="168" fontId="15" fillId="0" borderId="0" xfId="3" applyNumberFormat="1" applyFont="1" applyFill="1" applyAlignment="1">
      <alignment horizontal="centerContinuous"/>
    </xf>
    <xf numFmtId="15" fontId="17" fillId="0" borderId="0" xfId="3" applyNumberFormat="1" applyFont="1" applyFill="1" applyAlignment="1">
      <alignment horizontal="centerContinuous"/>
    </xf>
    <xf numFmtId="18" fontId="15" fillId="0" borderId="0" xfId="3" applyNumberFormat="1" applyFont="1" applyFill="1" applyAlignment="1">
      <alignment horizontal="centerContinuous"/>
    </xf>
    <xf numFmtId="168" fontId="15" fillId="0" borderId="0" xfId="3" applyNumberFormat="1" applyFont="1" applyFill="1" applyAlignment="1" applyProtection="1">
      <alignment horizontal="center"/>
      <protection locked="0"/>
    </xf>
    <xf numFmtId="168" fontId="15" fillId="0" borderId="0" xfId="3" applyNumberFormat="1" applyFont="1" applyFill="1" applyAlignment="1" applyProtection="1">
      <alignment horizontal="left"/>
      <protection locked="0"/>
    </xf>
    <xf numFmtId="0" fontId="16" fillId="0" borderId="0" xfId="4" applyFont="1" applyAlignment="1"/>
    <xf numFmtId="168" fontId="15" fillId="0" borderId="1" xfId="3" applyNumberFormat="1" applyFont="1" applyFill="1" applyBorder="1" applyAlignment="1" applyProtection="1">
      <alignment horizontal="center"/>
      <protection locked="0"/>
    </xf>
    <xf numFmtId="168" fontId="15" fillId="0" borderId="1" xfId="3" applyNumberFormat="1" applyFont="1" applyFill="1" applyBorder="1" applyAlignment="1">
      <alignment horizontal="left"/>
    </xf>
    <xf numFmtId="0" fontId="15" fillId="0" borderId="1" xfId="3" applyNumberFormat="1" applyFont="1" applyFill="1" applyBorder="1" applyAlignment="1" applyProtection="1">
      <alignment horizontal="center"/>
      <protection locked="0"/>
    </xf>
    <xf numFmtId="168" fontId="16" fillId="0" borderId="0" xfId="3" applyNumberFormat="1" applyFont="1" applyFill="1" applyAlignment="1">
      <alignment horizontal="center"/>
    </xf>
    <xf numFmtId="168" fontId="18" fillId="0" borderId="0" xfId="3" applyNumberFormat="1" applyFont="1" applyFill="1" applyBorder="1">
      <alignment horizontal="left" wrapText="1"/>
    </xf>
    <xf numFmtId="168" fontId="16" fillId="0" borderId="0" xfId="3" applyNumberFormat="1" applyFont="1" applyFill="1" applyBorder="1">
      <alignment horizontal="left" wrapText="1"/>
    </xf>
    <xf numFmtId="0" fontId="16" fillId="0" borderId="0" xfId="3" applyNumberFormat="1" applyFont="1" applyFill="1" applyAlignment="1">
      <alignment horizontal="center"/>
    </xf>
    <xf numFmtId="168" fontId="16" fillId="0" borderId="0" xfId="3" applyNumberFormat="1" applyFont="1" applyFill="1" applyBorder="1" applyAlignment="1"/>
    <xf numFmtId="168" fontId="16" fillId="0" borderId="0" xfId="3" applyNumberFormat="1" applyFont="1" applyFill="1" applyAlignment="1">
      <alignment horizontal="left"/>
    </xf>
    <xf numFmtId="168" fontId="16" fillId="0" borderId="0" xfId="3" applyNumberFormat="1" applyFont="1" applyFill="1" applyAlignment="1"/>
    <xf numFmtId="168" fontId="16" fillId="0" borderId="0" xfId="3" quotePrefix="1" applyNumberFormat="1" applyFont="1" applyFill="1" applyAlignment="1">
      <alignment horizontal="center"/>
    </xf>
    <xf numFmtId="168" fontId="16" fillId="0" borderId="0" xfId="3" applyNumberFormat="1" applyFont="1" applyFill="1" applyBorder="1" applyAlignment="1">
      <alignment horizontal="center"/>
    </xf>
    <xf numFmtId="37" fontId="16" fillId="0" borderId="0" xfId="3" applyNumberFormat="1" applyFont="1" applyFill="1" applyBorder="1" applyAlignment="1">
      <alignment horizontal="center"/>
    </xf>
    <xf numFmtId="168" fontId="18" fillId="0" borderId="0" xfId="3" applyNumberFormat="1" applyFont="1" applyFill="1" applyAlignment="1">
      <alignment horizontal="center"/>
    </xf>
    <xf numFmtId="168" fontId="18" fillId="0" borderId="0" xfId="3" applyNumberFormat="1" applyFont="1" applyFill="1" applyBorder="1" applyAlignment="1">
      <alignment horizontal="center"/>
    </xf>
    <xf numFmtId="37" fontId="18" fillId="0" borderId="0" xfId="3" applyNumberFormat="1" applyFont="1" applyFill="1" applyBorder="1" applyAlignment="1">
      <alignment horizontal="center"/>
    </xf>
    <xf numFmtId="17" fontId="16" fillId="0" borderId="0" xfId="3" applyNumberFormat="1" applyFont="1" applyFill="1" applyAlignment="1"/>
    <xf numFmtId="3" fontId="16" fillId="0" borderId="0" xfId="4" applyNumberFormat="1" applyFont="1" applyFill="1"/>
    <xf numFmtId="166" fontId="16" fillId="0" borderId="0" xfId="5" applyNumberFormat="1" applyFont="1" applyFill="1" applyBorder="1" applyAlignment="1"/>
    <xf numFmtId="37" fontId="16" fillId="0" borderId="0" xfId="3" applyNumberFormat="1" applyFont="1" applyFill="1" applyAlignment="1">
      <alignment horizontal="right"/>
    </xf>
    <xf numFmtId="43" fontId="19" fillId="0" borderId="0" xfId="5" applyFont="1" applyFill="1"/>
    <xf numFmtId="3" fontId="16" fillId="0" borderId="1" xfId="4" applyNumberFormat="1" applyFont="1" applyFill="1" applyBorder="1"/>
    <xf numFmtId="166" fontId="16" fillId="0" borderId="1" xfId="5" applyNumberFormat="1" applyFont="1" applyFill="1" applyBorder="1" applyAlignment="1"/>
    <xf numFmtId="37" fontId="16" fillId="0" borderId="1" xfId="3" applyNumberFormat="1" applyFont="1" applyFill="1" applyBorder="1" applyAlignment="1">
      <alignment horizontal="right"/>
    </xf>
    <xf numFmtId="166" fontId="16" fillId="0" borderId="0" xfId="3" applyNumberFormat="1" applyFont="1" applyFill="1" applyAlignment="1"/>
    <xf numFmtId="168" fontId="15" fillId="0" borderId="0" xfId="3" applyNumberFormat="1" applyFont="1" applyFill="1" applyAlignment="1"/>
    <xf numFmtId="3" fontId="16" fillId="0" borderId="0" xfId="5" applyNumberFormat="1" applyFont="1" applyFill="1" applyAlignment="1"/>
    <xf numFmtId="0" fontId="16" fillId="0" borderId="0" xfId="0" applyFont="1" applyFill="1"/>
    <xf numFmtId="43" fontId="20" fillId="0" borderId="0" xfId="5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Border="1"/>
    <xf numFmtId="0" fontId="21" fillId="0" borderId="0" xfId="0" applyFont="1" applyFill="1" applyBorder="1" applyAlignment="1">
      <alignment horizontal="right"/>
    </xf>
    <xf numFmtId="168" fontId="16" fillId="0" borderId="1" xfId="3" applyNumberFormat="1" applyFont="1" applyFill="1" applyBorder="1" applyAlignment="1"/>
    <xf numFmtId="0" fontId="16" fillId="0" borderId="0" xfId="4" applyFont="1" applyFill="1"/>
    <xf numFmtId="42" fontId="16" fillId="0" borderId="0" xfId="3" applyNumberFormat="1" applyFont="1" applyFill="1" applyAlignment="1"/>
    <xf numFmtId="42" fontId="16" fillId="0" borderId="0" xfId="6" applyNumberFormat="1" applyFont="1" applyFill="1" applyBorder="1" applyAlignment="1">
      <alignment horizontal="right"/>
    </xf>
    <xf numFmtId="168" fontId="22" fillId="0" borderId="0" xfId="3" applyNumberFormat="1" applyFont="1" applyFill="1" applyBorder="1" applyAlignment="1"/>
    <xf numFmtId="37" fontId="16" fillId="0" borderId="0" xfId="5" applyNumberFormat="1" applyFont="1" applyFill="1" applyBorder="1" applyAlignment="1"/>
    <xf numFmtId="42" fontId="16" fillId="0" borderId="0" xfId="6" applyNumberFormat="1" applyFont="1" applyFill="1" applyBorder="1" applyAlignment="1"/>
    <xf numFmtId="168" fontId="15" fillId="0" borderId="0" xfId="3" applyNumberFormat="1" applyFont="1" applyFill="1" applyBorder="1" applyAlignment="1"/>
    <xf numFmtId="42" fontId="16" fillId="0" borderId="1" xfId="6" applyNumberFormat="1" applyFont="1" applyFill="1" applyBorder="1" applyAlignment="1"/>
    <xf numFmtId="43" fontId="19" fillId="0" borderId="0" xfId="5" applyFont="1"/>
    <xf numFmtId="173" fontId="16" fillId="0" borderId="0" xfId="7" applyNumberFormat="1" applyFont="1" applyFill="1"/>
    <xf numFmtId="42" fontId="16" fillId="0" borderId="0" xfId="6" applyNumberFormat="1" applyFont="1" applyFill="1" applyAlignment="1">
      <alignment horizontal="right"/>
    </xf>
    <xf numFmtId="41" fontId="16" fillId="0" borderId="0" xfId="3" applyNumberFormat="1" applyFont="1" applyFill="1" applyAlignment="1"/>
    <xf numFmtId="41" fontId="16" fillId="0" borderId="1" xfId="3" applyNumberFormat="1" applyFont="1" applyFill="1" applyBorder="1" applyAlignment="1">
      <alignment horizontal="right"/>
    </xf>
    <xf numFmtId="168" fontId="16" fillId="0" borderId="0" xfId="3" quotePrefix="1" applyNumberFormat="1" applyFont="1" applyFill="1" applyAlignment="1">
      <alignment horizontal="left"/>
    </xf>
    <xf numFmtId="173" fontId="16" fillId="0" borderId="0" xfId="8" applyNumberFormat="1" applyFont="1" applyFill="1">
      <alignment horizontal="left" wrapText="1"/>
    </xf>
    <xf numFmtId="37" fontId="16" fillId="0" borderId="0" xfId="3" applyNumberFormat="1" applyFont="1" applyFill="1" applyAlignment="1"/>
    <xf numFmtId="41" fontId="16" fillId="0" borderId="0" xfId="6" applyNumberFormat="1" applyFont="1" applyFill="1" applyAlignment="1"/>
    <xf numFmtId="173" fontId="16" fillId="0" borderId="0" xfId="7" applyNumberFormat="1" applyFont="1" applyFill="1" applyAlignment="1"/>
    <xf numFmtId="37" fontId="16" fillId="0" borderId="0" xfId="3" applyNumberFormat="1" applyFont="1" applyFill="1" applyBorder="1" applyAlignment="1"/>
    <xf numFmtId="41" fontId="16" fillId="0" borderId="1" xfId="6" applyNumberFormat="1" applyFont="1" applyFill="1" applyBorder="1" applyAlignment="1"/>
    <xf numFmtId="41" fontId="16" fillId="0" borderId="0" xfId="6" applyNumberFormat="1" applyFont="1" applyFill="1" applyBorder="1" applyAlignment="1"/>
    <xf numFmtId="9" fontId="16" fillId="0" borderId="0" xfId="7" applyFont="1" applyFill="1"/>
    <xf numFmtId="41" fontId="16" fillId="0" borderId="0" xfId="3" applyNumberFormat="1" applyFont="1" applyFill="1" applyBorder="1" applyAlignment="1"/>
    <xf numFmtId="42" fontId="16" fillId="0" borderId="3" xfId="6" applyNumberFormat="1" applyFont="1" applyFill="1" applyBorder="1" applyAlignment="1"/>
    <xf numFmtId="0" fontId="19" fillId="0" borderId="0" xfId="4" applyFont="1"/>
    <xf numFmtId="168" fontId="18" fillId="0" borderId="0" xfId="3" applyNumberFormat="1" applyFont="1" applyFill="1" applyBorder="1" applyAlignment="1"/>
    <xf numFmtId="168" fontId="18" fillId="0" borderId="0" xfId="3" applyNumberFormat="1" applyFont="1" applyFill="1" applyAlignment="1">
      <alignment horizontal="left"/>
    </xf>
    <xf numFmtId="171" fontId="1" fillId="0" borderId="0" xfId="0" applyNumberFormat="1" applyFont="1" applyFill="1" applyBorder="1"/>
    <xf numFmtId="171" fontId="12" fillId="0" borderId="2" xfId="0" applyNumberFormat="1" applyFont="1" applyFill="1" applyBorder="1"/>
    <xf numFmtId="0" fontId="14" fillId="0" borderId="0" xfId="2" applyFont="1" applyFill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9">
    <cellStyle name="Comma" xfId="1" builtinId="3"/>
    <cellStyle name="Comma 2 2" xfId="5"/>
    <cellStyle name="Currency 2 2" xfId="6"/>
    <cellStyle name="Normal" xfId="0" builtinId="0"/>
    <cellStyle name="Normal 2 2" xfId="4"/>
    <cellStyle name="Normal_2.01G Revenue &amp; Purchased Gas" xfId="8"/>
    <cellStyle name="Normal_Pro Forma Rev 09 GRC Revised_W new template" xfId="2"/>
    <cellStyle name="Percent 2 2" xfId="7"/>
    <cellStyle name="Style 1 3 6" xfId="3"/>
  </cellStyles>
  <dxfs count="0"/>
  <tableStyles count="0" defaultTableStyle="TableStyleMedium2" defaultPivotStyle="PivotStyleLight16"/>
  <colors>
    <mruColors>
      <color rgb="FF0000FF"/>
      <color rgb="FFD9D9D9"/>
      <color rgb="FFFFFF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2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</row>
        <row r="149">
          <cell r="Y149">
            <v>0</v>
          </cell>
          <cell r="AA149">
            <v>595801.48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</row>
        <row r="203">
          <cell r="Y203">
            <v>0</v>
          </cell>
          <cell r="AA203">
            <v>89050.03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</row>
        <row r="239">
          <cell r="AA239">
            <v>430457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</row>
        <row r="319">
          <cell r="AA319">
            <v>0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</row>
        <row r="390">
          <cell r="W390">
            <v>0</v>
          </cell>
          <cell r="Y390">
            <v>0</v>
          </cell>
          <cell r="AA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</row>
        <row r="415">
          <cell r="Y415">
            <v>0</v>
          </cell>
          <cell r="AA415">
            <v>47432.38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</row>
        <row r="421">
          <cell r="S421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</row>
        <row r="503">
          <cell r="Y503">
            <v>0</v>
          </cell>
          <cell r="AA503">
            <v>3506488.37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</row>
        <row r="597">
          <cell r="AA597">
            <v>65340.84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</row>
        <row r="627">
          <cell r="AA627">
            <v>2016.87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</row>
        <row r="645">
          <cell r="Y645">
            <v>0</v>
          </cell>
          <cell r="AA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</row>
        <row r="648">
          <cell r="Y648">
            <v>0</v>
          </cell>
          <cell r="AA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</row>
        <row r="751">
          <cell r="AA751">
            <v>0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</row>
        <row r="756">
          <cell r="Y756">
            <v>21062818.800000001</v>
          </cell>
          <cell r="AA756">
            <v>21062818.800000001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</row>
        <row r="766">
          <cell r="Y766">
            <v>0</v>
          </cell>
          <cell r="AA766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</row>
        <row r="790">
          <cell r="AA790">
            <v>181849.04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</row>
        <row r="900">
          <cell r="AA900">
            <v>241945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</row>
        <row r="1076">
          <cell r="Y1076">
            <v>0</v>
          </cell>
          <cell r="AA1076">
            <v>-350000000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</row>
        <row r="1115">
          <cell r="W1115">
            <v>0</v>
          </cell>
          <cell r="Y1115">
            <v>0</v>
          </cell>
          <cell r="AA1115">
            <v>0</v>
          </cell>
        </row>
        <row r="1116">
          <cell r="AA1116">
            <v>-65340.84</v>
          </cell>
        </row>
        <row r="1117">
          <cell r="AA1117">
            <v>-181849.04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</row>
        <row r="1170">
          <cell r="Y1170">
            <v>-230000000</v>
          </cell>
          <cell r="AA1170">
            <v>0</v>
          </cell>
        </row>
        <row r="1171">
          <cell r="Y1171">
            <v>0</v>
          </cell>
          <cell r="AA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</row>
        <row r="1255">
          <cell r="Y1255">
            <v>0</v>
          </cell>
          <cell r="AA1255">
            <v>-4301.99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</row>
        <row r="1376">
          <cell r="Y1376">
            <v>0</v>
          </cell>
          <cell r="AA1376">
            <v>-2798541.66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</row>
        <row r="1420">
          <cell r="AA1420">
            <v>0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</row>
        <row r="1427">
          <cell r="AA1427">
            <v>0</v>
          </cell>
        </row>
        <row r="1428">
          <cell r="AA1428">
            <v>0</v>
          </cell>
        </row>
        <row r="1429">
          <cell r="AA1429">
            <v>0</v>
          </cell>
        </row>
        <row r="1430">
          <cell r="AA1430">
            <v>0</v>
          </cell>
        </row>
        <row r="1431">
          <cell r="AA1431">
            <v>0</v>
          </cell>
        </row>
        <row r="1432">
          <cell r="AA1432">
            <v>0</v>
          </cell>
        </row>
        <row r="1433">
          <cell r="AA1433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</row>
        <row r="1512">
          <cell r="AA1512">
            <v>0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</row>
        <row r="1514">
          <cell r="AA1514">
            <v>0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</row>
        <row r="1564">
          <cell r="AA1564">
            <v>-19555784.960000001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6">
          <cell r="B6">
            <v>2.7460000000000002E-3</v>
          </cell>
        </row>
        <row r="7">
          <cell r="B7">
            <v>2E-3</v>
          </cell>
        </row>
        <row r="8">
          <cell r="B8">
            <v>3.8413999999999997E-2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zoomScaleNormal="100" workbookViewId="0">
      <selection activeCell="H11" sqref="H11"/>
    </sheetView>
  </sheetViews>
  <sheetFormatPr defaultRowHeight="13.2" x14ac:dyDescent="0.25"/>
  <cols>
    <col min="1" max="1" width="5.44140625" style="128" bestFit="1" customWidth="1"/>
    <col min="2" max="2" width="15.33203125" style="128" customWidth="1"/>
    <col min="3" max="3" width="25.109375" style="128" bestFit="1" customWidth="1"/>
    <col min="4" max="5" width="13.109375" style="128" bestFit="1" customWidth="1"/>
    <col min="6" max="6" width="15.33203125" style="128" customWidth="1"/>
    <col min="7" max="7" width="14.6640625" style="86" bestFit="1" customWidth="1"/>
    <col min="8" max="8" width="15.33203125" style="128" customWidth="1"/>
    <col min="9" max="9" width="25.109375" style="128" bestFit="1" customWidth="1"/>
    <col min="10" max="11" width="15.44140625" style="128" customWidth="1"/>
    <col min="12" max="12" width="15.33203125" style="128" customWidth="1"/>
    <col min="13" max="14" width="12.33203125" style="87" customWidth="1"/>
    <col min="15" max="15" width="12.6640625" style="86" bestFit="1" customWidth="1"/>
    <col min="16" max="17" width="9.109375" style="86"/>
    <col min="18" max="18" width="11.33203125" style="86" bestFit="1" customWidth="1"/>
    <col min="19" max="254" width="9.109375" style="86"/>
    <col min="255" max="255" width="5.44140625" style="86" bestFit="1" customWidth="1"/>
    <col min="256" max="256" width="20.6640625" style="86" customWidth="1"/>
    <col min="257" max="257" width="17" style="86" customWidth="1"/>
    <col min="258" max="259" width="15.44140625" style="86" customWidth="1"/>
    <col min="260" max="260" width="15.33203125" style="86" customWidth="1"/>
    <col min="261" max="261" width="16.5546875" style="86" bestFit="1" customWidth="1"/>
    <col min="262" max="262" width="16.6640625" style="86" bestFit="1" customWidth="1"/>
    <col min="263" max="263" width="14.6640625" style="86" bestFit="1" customWidth="1"/>
    <col min="264" max="265" width="14.5546875" style="86" bestFit="1" customWidth="1"/>
    <col min="266" max="510" width="9.109375" style="86"/>
    <col min="511" max="511" width="5.44140625" style="86" bestFit="1" customWidth="1"/>
    <col min="512" max="512" width="20.6640625" style="86" customWidth="1"/>
    <col min="513" max="513" width="17" style="86" customWidth="1"/>
    <col min="514" max="515" width="15.44140625" style="86" customWidth="1"/>
    <col min="516" max="516" width="15.33203125" style="86" customWidth="1"/>
    <col min="517" max="517" width="16.5546875" style="86" bestFit="1" customWidth="1"/>
    <col min="518" max="518" width="16.6640625" style="86" bestFit="1" customWidth="1"/>
    <col min="519" max="519" width="14.6640625" style="86" bestFit="1" customWidth="1"/>
    <col min="520" max="521" width="14.5546875" style="86" bestFit="1" customWidth="1"/>
    <col min="522" max="766" width="9.109375" style="86"/>
    <col min="767" max="767" width="5.44140625" style="86" bestFit="1" customWidth="1"/>
    <col min="768" max="768" width="20.6640625" style="86" customWidth="1"/>
    <col min="769" max="769" width="17" style="86" customWidth="1"/>
    <col min="770" max="771" width="15.44140625" style="86" customWidth="1"/>
    <col min="772" max="772" width="15.33203125" style="86" customWidth="1"/>
    <col min="773" max="773" width="16.5546875" style="86" bestFit="1" customWidth="1"/>
    <col min="774" max="774" width="16.6640625" style="86" bestFit="1" customWidth="1"/>
    <col min="775" max="775" width="14.6640625" style="86" bestFit="1" customWidth="1"/>
    <col min="776" max="777" width="14.5546875" style="86" bestFit="1" customWidth="1"/>
    <col min="778" max="1022" width="9.109375" style="86"/>
    <col min="1023" max="1023" width="5.44140625" style="86" bestFit="1" customWidth="1"/>
    <col min="1024" max="1024" width="20.6640625" style="86" customWidth="1"/>
    <col min="1025" max="1025" width="17" style="86" customWidth="1"/>
    <col min="1026" max="1027" width="15.44140625" style="86" customWidth="1"/>
    <col min="1028" max="1028" width="15.33203125" style="86" customWidth="1"/>
    <col min="1029" max="1029" width="16.5546875" style="86" bestFit="1" customWidth="1"/>
    <col min="1030" max="1030" width="16.6640625" style="86" bestFit="1" customWidth="1"/>
    <col min="1031" max="1031" width="14.6640625" style="86" bestFit="1" customWidth="1"/>
    <col min="1032" max="1033" width="14.5546875" style="86" bestFit="1" customWidth="1"/>
    <col min="1034" max="1278" width="9.109375" style="86"/>
    <col min="1279" max="1279" width="5.44140625" style="86" bestFit="1" customWidth="1"/>
    <col min="1280" max="1280" width="20.6640625" style="86" customWidth="1"/>
    <col min="1281" max="1281" width="17" style="86" customWidth="1"/>
    <col min="1282" max="1283" width="15.44140625" style="86" customWidth="1"/>
    <col min="1284" max="1284" width="15.33203125" style="86" customWidth="1"/>
    <col min="1285" max="1285" width="16.5546875" style="86" bestFit="1" customWidth="1"/>
    <col min="1286" max="1286" width="16.6640625" style="86" bestFit="1" customWidth="1"/>
    <col min="1287" max="1287" width="14.6640625" style="86" bestFit="1" customWidth="1"/>
    <col min="1288" max="1289" width="14.5546875" style="86" bestFit="1" customWidth="1"/>
    <col min="1290" max="1534" width="9.109375" style="86"/>
    <col min="1535" max="1535" width="5.44140625" style="86" bestFit="1" customWidth="1"/>
    <col min="1536" max="1536" width="20.6640625" style="86" customWidth="1"/>
    <col min="1537" max="1537" width="17" style="86" customWidth="1"/>
    <col min="1538" max="1539" width="15.44140625" style="86" customWidth="1"/>
    <col min="1540" max="1540" width="15.33203125" style="86" customWidth="1"/>
    <col min="1541" max="1541" width="16.5546875" style="86" bestFit="1" customWidth="1"/>
    <col min="1542" max="1542" width="16.6640625" style="86" bestFit="1" customWidth="1"/>
    <col min="1543" max="1543" width="14.6640625" style="86" bestFit="1" customWidth="1"/>
    <col min="1544" max="1545" width="14.5546875" style="86" bestFit="1" customWidth="1"/>
    <col min="1546" max="1790" width="9.109375" style="86"/>
    <col min="1791" max="1791" width="5.44140625" style="86" bestFit="1" customWidth="1"/>
    <col min="1792" max="1792" width="20.6640625" style="86" customWidth="1"/>
    <col min="1793" max="1793" width="17" style="86" customWidth="1"/>
    <col min="1794" max="1795" width="15.44140625" style="86" customWidth="1"/>
    <col min="1796" max="1796" width="15.33203125" style="86" customWidth="1"/>
    <col min="1797" max="1797" width="16.5546875" style="86" bestFit="1" customWidth="1"/>
    <col min="1798" max="1798" width="16.6640625" style="86" bestFit="1" customWidth="1"/>
    <col min="1799" max="1799" width="14.6640625" style="86" bestFit="1" customWidth="1"/>
    <col min="1800" max="1801" width="14.5546875" style="86" bestFit="1" customWidth="1"/>
    <col min="1802" max="2046" width="9.109375" style="86"/>
    <col min="2047" max="2047" width="5.44140625" style="86" bestFit="1" customWidth="1"/>
    <col min="2048" max="2048" width="20.6640625" style="86" customWidth="1"/>
    <col min="2049" max="2049" width="17" style="86" customWidth="1"/>
    <col min="2050" max="2051" width="15.44140625" style="86" customWidth="1"/>
    <col min="2052" max="2052" width="15.33203125" style="86" customWidth="1"/>
    <col min="2053" max="2053" width="16.5546875" style="86" bestFit="1" customWidth="1"/>
    <col min="2054" max="2054" width="16.6640625" style="86" bestFit="1" customWidth="1"/>
    <col min="2055" max="2055" width="14.6640625" style="86" bestFit="1" customWidth="1"/>
    <col min="2056" max="2057" width="14.5546875" style="86" bestFit="1" customWidth="1"/>
    <col min="2058" max="2302" width="9.109375" style="86"/>
    <col min="2303" max="2303" width="5.44140625" style="86" bestFit="1" customWidth="1"/>
    <col min="2304" max="2304" width="20.6640625" style="86" customWidth="1"/>
    <col min="2305" max="2305" width="17" style="86" customWidth="1"/>
    <col min="2306" max="2307" width="15.44140625" style="86" customWidth="1"/>
    <col min="2308" max="2308" width="15.33203125" style="86" customWidth="1"/>
    <col min="2309" max="2309" width="16.5546875" style="86" bestFit="1" customWidth="1"/>
    <col min="2310" max="2310" width="16.6640625" style="86" bestFit="1" customWidth="1"/>
    <col min="2311" max="2311" width="14.6640625" style="86" bestFit="1" customWidth="1"/>
    <col min="2312" max="2313" width="14.5546875" style="86" bestFit="1" customWidth="1"/>
    <col min="2314" max="2558" width="9.109375" style="86"/>
    <col min="2559" max="2559" width="5.44140625" style="86" bestFit="1" customWidth="1"/>
    <col min="2560" max="2560" width="20.6640625" style="86" customWidth="1"/>
    <col min="2561" max="2561" width="17" style="86" customWidth="1"/>
    <col min="2562" max="2563" width="15.44140625" style="86" customWidth="1"/>
    <col min="2564" max="2564" width="15.33203125" style="86" customWidth="1"/>
    <col min="2565" max="2565" width="16.5546875" style="86" bestFit="1" customWidth="1"/>
    <col min="2566" max="2566" width="16.6640625" style="86" bestFit="1" customWidth="1"/>
    <col min="2567" max="2567" width="14.6640625" style="86" bestFit="1" customWidth="1"/>
    <col min="2568" max="2569" width="14.5546875" style="86" bestFit="1" customWidth="1"/>
    <col min="2570" max="2814" width="9.109375" style="86"/>
    <col min="2815" max="2815" width="5.44140625" style="86" bestFit="1" customWidth="1"/>
    <col min="2816" max="2816" width="20.6640625" style="86" customWidth="1"/>
    <col min="2817" max="2817" width="17" style="86" customWidth="1"/>
    <col min="2818" max="2819" width="15.44140625" style="86" customWidth="1"/>
    <col min="2820" max="2820" width="15.33203125" style="86" customWidth="1"/>
    <col min="2821" max="2821" width="16.5546875" style="86" bestFit="1" customWidth="1"/>
    <col min="2822" max="2822" width="16.6640625" style="86" bestFit="1" customWidth="1"/>
    <col min="2823" max="2823" width="14.6640625" style="86" bestFit="1" customWidth="1"/>
    <col min="2824" max="2825" width="14.5546875" style="86" bestFit="1" customWidth="1"/>
    <col min="2826" max="3070" width="9.109375" style="86"/>
    <col min="3071" max="3071" width="5.44140625" style="86" bestFit="1" customWidth="1"/>
    <col min="3072" max="3072" width="20.6640625" style="86" customWidth="1"/>
    <col min="3073" max="3073" width="17" style="86" customWidth="1"/>
    <col min="3074" max="3075" width="15.44140625" style="86" customWidth="1"/>
    <col min="3076" max="3076" width="15.33203125" style="86" customWidth="1"/>
    <col min="3077" max="3077" width="16.5546875" style="86" bestFit="1" customWidth="1"/>
    <col min="3078" max="3078" width="16.6640625" style="86" bestFit="1" customWidth="1"/>
    <col min="3079" max="3079" width="14.6640625" style="86" bestFit="1" customWidth="1"/>
    <col min="3080" max="3081" width="14.5546875" style="86" bestFit="1" customWidth="1"/>
    <col min="3082" max="3326" width="9.109375" style="86"/>
    <col min="3327" max="3327" width="5.44140625" style="86" bestFit="1" customWidth="1"/>
    <col min="3328" max="3328" width="20.6640625" style="86" customWidth="1"/>
    <col min="3329" max="3329" width="17" style="86" customWidth="1"/>
    <col min="3330" max="3331" width="15.44140625" style="86" customWidth="1"/>
    <col min="3332" max="3332" width="15.33203125" style="86" customWidth="1"/>
    <col min="3333" max="3333" width="16.5546875" style="86" bestFit="1" customWidth="1"/>
    <col min="3334" max="3334" width="16.6640625" style="86" bestFit="1" customWidth="1"/>
    <col min="3335" max="3335" width="14.6640625" style="86" bestFit="1" customWidth="1"/>
    <col min="3336" max="3337" width="14.5546875" style="86" bestFit="1" customWidth="1"/>
    <col min="3338" max="3582" width="9.109375" style="86"/>
    <col min="3583" max="3583" width="5.44140625" style="86" bestFit="1" customWidth="1"/>
    <col min="3584" max="3584" width="20.6640625" style="86" customWidth="1"/>
    <col min="3585" max="3585" width="17" style="86" customWidth="1"/>
    <col min="3586" max="3587" width="15.44140625" style="86" customWidth="1"/>
    <col min="3588" max="3588" width="15.33203125" style="86" customWidth="1"/>
    <col min="3589" max="3589" width="16.5546875" style="86" bestFit="1" customWidth="1"/>
    <col min="3590" max="3590" width="16.6640625" style="86" bestFit="1" customWidth="1"/>
    <col min="3591" max="3591" width="14.6640625" style="86" bestFit="1" customWidth="1"/>
    <col min="3592" max="3593" width="14.5546875" style="86" bestFit="1" customWidth="1"/>
    <col min="3594" max="3838" width="9.109375" style="86"/>
    <col min="3839" max="3839" width="5.44140625" style="86" bestFit="1" customWidth="1"/>
    <col min="3840" max="3840" width="20.6640625" style="86" customWidth="1"/>
    <col min="3841" max="3841" width="17" style="86" customWidth="1"/>
    <col min="3842" max="3843" width="15.44140625" style="86" customWidth="1"/>
    <col min="3844" max="3844" width="15.33203125" style="86" customWidth="1"/>
    <col min="3845" max="3845" width="16.5546875" style="86" bestFit="1" customWidth="1"/>
    <col min="3846" max="3846" width="16.6640625" style="86" bestFit="1" customWidth="1"/>
    <col min="3847" max="3847" width="14.6640625" style="86" bestFit="1" customWidth="1"/>
    <col min="3848" max="3849" width="14.5546875" style="86" bestFit="1" customWidth="1"/>
    <col min="3850" max="4094" width="9.109375" style="86"/>
    <col min="4095" max="4095" width="5.44140625" style="86" bestFit="1" customWidth="1"/>
    <col min="4096" max="4096" width="20.6640625" style="86" customWidth="1"/>
    <col min="4097" max="4097" width="17" style="86" customWidth="1"/>
    <col min="4098" max="4099" width="15.44140625" style="86" customWidth="1"/>
    <col min="4100" max="4100" width="15.33203125" style="86" customWidth="1"/>
    <col min="4101" max="4101" width="16.5546875" style="86" bestFit="1" customWidth="1"/>
    <col min="4102" max="4102" width="16.6640625" style="86" bestFit="1" customWidth="1"/>
    <col min="4103" max="4103" width="14.6640625" style="86" bestFit="1" customWidth="1"/>
    <col min="4104" max="4105" width="14.5546875" style="86" bestFit="1" customWidth="1"/>
    <col min="4106" max="4350" width="9.109375" style="86"/>
    <col min="4351" max="4351" width="5.44140625" style="86" bestFit="1" customWidth="1"/>
    <col min="4352" max="4352" width="20.6640625" style="86" customWidth="1"/>
    <col min="4353" max="4353" width="17" style="86" customWidth="1"/>
    <col min="4354" max="4355" width="15.44140625" style="86" customWidth="1"/>
    <col min="4356" max="4356" width="15.33203125" style="86" customWidth="1"/>
    <col min="4357" max="4357" width="16.5546875" style="86" bestFit="1" customWidth="1"/>
    <col min="4358" max="4358" width="16.6640625" style="86" bestFit="1" customWidth="1"/>
    <col min="4359" max="4359" width="14.6640625" style="86" bestFit="1" customWidth="1"/>
    <col min="4360" max="4361" width="14.5546875" style="86" bestFit="1" customWidth="1"/>
    <col min="4362" max="4606" width="9.109375" style="86"/>
    <col min="4607" max="4607" width="5.44140625" style="86" bestFit="1" customWidth="1"/>
    <col min="4608" max="4608" width="20.6640625" style="86" customWidth="1"/>
    <col min="4609" max="4609" width="17" style="86" customWidth="1"/>
    <col min="4610" max="4611" width="15.44140625" style="86" customWidth="1"/>
    <col min="4612" max="4612" width="15.33203125" style="86" customWidth="1"/>
    <col min="4613" max="4613" width="16.5546875" style="86" bestFit="1" customWidth="1"/>
    <col min="4614" max="4614" width="16.6640625" style="86" bestFit="1" customWidth="1"/>
    <col min="4615" max="4615" width="14.6640625" style="86" bestFit="1" customWidth="1"/>
    <col min="4616" max="4617" width="14.5546875" style="86" bestFit="1" customWidth="1"/>
    <col min="4618" max="4862" width="9.109375" style="86"/>
    <col min="4863" max="4863" width="5.44140625" style="86" bestFit="1" customWidth="1"/>
    <col min="4864" max="4864" width="20.6640625" style="86" customWidth="1"/>
    <col min="4865" max="4865" width="17" style="86" customWidth="1"/>
    <col min="4866" max="4867" width="15.44140625" style="86" customWidth="1"/>
    <col min="4868" max="4868" width="15.33203125" style="86" customWidth="1"/>
    <col min="4869" max="4869" width="16.5546875" style="86" bestFit="1" customWidth="1"/>
    <col min="4870" max="4870" width="16.6640625" style="86" bestFit="1" customWidth="1"/>
    <col min="4871" max="4871" width="14.6640625" style="86" bestFit="1" customWidth="1"/>
    <col min="4872" max="4873" width="14.5546875" style="86" bestFit="1" customWidth="1"/>
    <col min="4874" max="5118" width="9.109375" style="86"/>
    <col min="5119" max="5119" width="5.44140625" style="86" bestFit="1" customWidth="1"/>
    <col min="5120" max="5120" width="20.6640625" style="86" customWidth="1"/>
    <col min="5121" max="5121" width="17" style="86" customWidth="1"/>
    <col min="5122" max="5123" width="15.44140625" style="86" customWidth="1"/>
    <col min="5124" max="5124" width="15.33203125" style="86" customWidth="1"/>
    <col min="5125" max="5125" width="16.5546875" style="86" bestFit="1" customWidth="1"/>
    <col min="5126" max="5126" width="16.6640625" style="86" bestFit="1" customWidth="1"/>
    <col min="5127" max="5127" width="14.6640625" style="86" bestFit="1" customWidth="1"/>
    <col min="5128" max="5129" width="14.5546875" style="86" bestFit="1" customWidth="1"/>
    <col min="5130" max="5374" width="9.109375" style="86"/>
    <col min="5375" max="5375" width="5.44140625" style="86" bestFit="1" customWidth="1"/>
    <col min="5376" max="5376" width="20.6640625" style="86" customWidth="1"/>
    <col min="5377" max="5377" width="17" style="86" customWidth="1"/>
    <col min="5378" max="5379" width="15.44140625" style="86" customWidth="1"/>
    <col min="5380" max="5380" width="15.33203125" style="86" customWidth="1"/>
    <col min="5381" max="5381" width="16.5546875" style="86" bestFit="1" customWidth="1"/>
    <col min="5382" max="5382" width="16.6640625" style="86" bestFit="1" customWidth="1"/>
    <col min="5383" max="5383" width="14.6640625" style="86" bestFit="1" customWidth="1"/>
    <col min="5384" max="5385" width="14.5546875" style="86" bestFit="1" customWidth="1"/>
    <col min="5386" max="5630" width="9.109375" style="86"/>
    <col min="5631" max="5631" width="5.44140625" style="86" bestFit="1" customWidth="1"/>
    <col min="5632" max="5632" width="20.6640625" style="86" customWidth="1"/>
    <col min="5633" max="5633" width="17" style="86" customWidth="1"/>
    <col min="5634" max="5635" width="15.44140625" style="86" customWidth="1"/>
    <col min="5636" max="5636" width="15.33203125" style="86" customWidth="1"/>
    <col min="5637" max="5637" width="16.5546875" style="86" bestFit="1" customWidth="1"/>
    <col min="5638" max="5638" width="16.6640625" style="86" bestFit="1" customWidth="1"/>
    <col min="5639" max="5639" width="14.6640625" style="86" bestFit="1" customWidth="1"/>
    <col min="5640" max="5641" width="14.5546875" style="86" bestFit="1" customWidth="1"/>
    <col min="5642" max="5886" width="9.109375" style="86"/>
    <col min="5887" max="5887" width="5.44140625" style="86" bestFit="1" customWidth="1"/>
    <col min="5888" max="5888" width="20.6640625" style="86" customWidth="1"/>
    <col min="5889" max="5889" width="17" style="86" customWidth="1"/>
    <col min="5890" max="5891" width="15.44140625" style="86" customWidth="1"/>
    <col min="5892" max="5892" width="15.33203125" style="86" customWidth="1"/>
    <col min="5893" max="5893" width="16.5546875" style="86" bestFit="1" customWidth="1"/>
    <col min="5894" max="5894" width="16.6640625" style="86" bestFit="1" customWidth="1"/>
    <col min="5895" max="5895" width="14.6640625" style="86" bestFit="1" customWidth="1"/>
    <col min="5896" max="5897" width="14.5546875" style="86" bestFit="1" customWidth="1"/>
    <col min="5898" max="6142" width="9.109375" style="86"/>
    <col min="6143" max="6143" width="5.44140625" style="86" bestFit="1" customWidth="1"/>
    <col min="6144" max="6144" width="20.6640625" style="86" customWidth="1"/>
    <col min="6145" max="6145" width="17" style="86" customWidth="1"/>
    <col min="6146" max="6147" width="15.44140625" style="86" customWidth="1"/>
    <col min="6148" max="6148" width="15.33203125" style="86" customWidth="1"/>
    <col min="6149" max="6149" width="16.5546875" style="86" bestFit="1" customWidth="1"/>
    <col min="6150" max="6150" width="16.6640625" style="86" bestFit="1" customWidth="1"/>
    <col min="6151" max="6151" width="14.6640625" style="86" bestFit="1" customWidth="1"/>
    <col min="6152" max="6153" width="14.5546875" style="86" bestFit="1" customWidth="1"/>
    <col min="6154" max="6398" width="9.109375" style="86"/>
    <col min="6399" max="6399" width="5.44140625" style="86" bestFit="1" customWidth="1"/>
    <col min="6400" max="6400" width="20.6640625" style="86" customWidth="1"/>
    <col min="6401" max="6401" width="17" style="86" customWidth="1"/>
    <col min="6402" max="6403" width="15.44140625" style="86" customWidth="1"/>
    <col min="6404" max="6404" width="15.33203125" style="86" customWidth="1"/>
    <col min="6405" max="6405" width="16.5546875" style="86" bestFit="1" customWidth="1"/>
    <col min="6406" max="6406" width="16.6640625" style="86" bestFit="1" customWidth="1"/>
    <col min="6407" max="6407" width="14.6640625" style="86" bestFit="1" customWidth="1"/>
    <col min="6408" max="6409" width="14.5546875" style="86" bestFit="1" customWidth="1"/>
    <col min="6410" max="6654" width="9.109375" style="86"/>
    <col min="6655" max="6655" width="5.44140625" style="86" bestFit="1" customWidth="1"/>
    <col min="6656" max="6656" width="20.6640625" style="86" customWidth="1"/>
    <col min="6657" max="6657" width="17" style="86" customWidth="1"/>
    <col min="6658" max="6659" width="15.44140625" style="86" customWidth="1"/>
    <col min="6660" max="6660" width="15.33203125" style="86" customWidth="1"/>
    <col min="6661" max="6661" width="16.5546875" style="86" bestFit="1" customWidth="1"/>
    <col min="6662" max="6662" width="16.6640625" style="86" bestFit="1" customWidth="1"/>
    <col min="6663" max="6663" width="14.6640625" style="86" bestFit="1" customWidth="1"/>
    <col min="6664" max="6665" width="14.5546875" style="86" bestFit="1" customWidth="1"/>
    <col min="6666" max="6910" width="9.109375" style="86"/>
    <col min="6911" max="6911" width="5.44140625" style="86" bestFit="1" customWidth="1"/>
    <col min="6912" max="6912" width="20.6640625" style="86" customWidth="1"/>
    <col min="6913" max="6913" width="17" style="86" customWidth="1"/>
    <col min="6914" max="6915" width="15.44140625" style="86" customWidth="1"/>
    <col min="6916" max="6916" width="15.33203125" style="86" customWidth="1"/>
    <col min="6917" max="6917" width="16.5546875" style="86" bestFit="1" customWidth="1"/>
    <col min="6918" max="6918" width="16.6640625" style="86" bestFit="1" customWidth="1"/>
    <col min="6919" max="6919" width="14.6640625" style="86" bestFit="1" customWidth="1"/>
    <col min="6920" max="6921" width="14.5546875" style="86" bestFit="1" customWidth="1"/>
    <col min="6922" max="7166" width="9.109375" style="86"/>
    <col min="7167" max="7167" width="5.44140625" style="86" bestFit="1" customWidth="1"/>
    <col min="7168" max="7168" width="20.6640625" style="86" customWidth="1"/>
    <col min="7169" max="7169" width="17" style="86" customWidth="1"/>
    <col min="7170" max="7171" width="15.44140625" style="86" customWidth="1"/>
    <col min="7172" max="7172" width="15.33203125" style="86" customWidth="1"/>
    <col min="7173" max="7173" width="16.5546875" style="86" bestFit="1" customWidth="1"/>
    <col min="7174" max="7174" width="16.6640625" style="86" bestFit="1" customWidth="1"/>
    <col min="7175" max="7175" width="14.6640625" style="86" bestFit="1" customWidth="1"/>
    <col min="7176" max="7177" width="14.5546875" style="86" bestFit="1" customWidth="1"/>
    <col min="7178" max="7422" width="9.109375" style="86"/>
    <col min="7423" max="7423" width="5.44140625" style="86" bestFit="1" customWidth="1"/>
    <col min="7424" max="7424" width="20.6640625" style="86" customWidth="1"/>
    <col min="7425" max="7425" width="17" style="86" customWidth="1"/>
    <col min="7426" max="7427" width="15.44140625" style="86" customWidth="1"/>
    <col min="7428" max="7428" width="15.33203125" style="86" customWidth="1"/>
    <col min="7429" max="7429" width="16.5546875" style="86" bestFit="1" customWidth="1"/>
    <col min="7430" max="7430" width="16.6640625" style="86" bestFit="1" customWidth="1"/>
    <col min="7431" max="7431" width="14.6640625" style="86" bestFit="1" customWidth="1"/>
    <col min="7432" max="7433" width="14.5546875" style="86" bestFit="1" customWidth="1"/>
    <col min="7434" max="7678" width="9.109375" style="86"/>
    <col min="7679" max="7679" width="5.44140625" style="86" bestFit="1" customWidth="1"/>
    <col min="7680" max="7680" width="20.6640625" style="86" customWidth="1"/>
    <col min="7681" max="7681" width="17" style="86" customWidth="1"/>
    <col min="7682" max="7683" width="15.44140625" style="86" customWidth="1"/>
    <col min="7684" max="7684" width="15.33203125" style="86" customWidth="1"/>
    <col min="7685" max="7685" width="16.5546875" style="86" bestFit="1" customWidth="1"/>
    <col min="7686" max="7686" width="16.6640625" style="86" bestFit="1" customWidth="1"/>
    <col min="7687" max="7687" width="14.6640625" style="86" bestFit="1" customWidth="1"/>
    <col min="7688" max="7689" width="14.5546875" style="86" bestFit="1" customWidth="1"/>
    <col min="7690" max="7934" width="9.109375" style="86"/>
    <col min="7935" max="7935" width="5.44140625" style="86" bestFit="1" customWidth="1"/>
    <col min="7936" max="7936" width="20.6640625" style="86" customWidth="1"/>
    <col min="7937" max="7937" width="17" style="86" customWidth="1"/>
    <col min="7938" max="7939" width="15.44140625" style="86" customWidth="1"/>
    <col min="7940" max="7940" width="15.33203125" style="86" customWidth="1"/>
    <col min="7941" max="7941" width="16.5546875" style="86" bestFit="1" customWidth="1"/>
    <col min="7942" max="7942" width="16.6640625" style="86" bestFit="1" customWidth="1"/>
    <col min="7943" max="7943" width="14.6640625" style="86" bestFit="1" customWidth="1"/>
    <col min="7944" max="7945" width="14.5546875" style="86" bestFit="1" customWidth="1"/>
    <col min="7946" max="8190" width="9.109375" style="86"/>
    <col min="8191" max="8191" width="5.44140625" style="86" bestFit="1" customWidth="1"/>
    <col min="8192" max="8192" width="20.6640625" style="86" customWidth="1"/>
    <col min="8193" max="8193" width="17" style="86" customWidth="1"/>
    <col min="8194" max="8195" width="15.44140625" style="86" customWidth="1"/>
    <col min="8196" max="8196" width="15.33203125" style="86" customWidth="1"/>
    <col min="8197" max="8197" width="16.5546875" style="86" bestFit="1" customWidth="1"/>
    <col min="8198" max="8198" width="16.6640625" style="86" bestFit="1" customWidth="1"/>
    <col min="8199" max="8199" width="14.6640625" style="86" bestFit="1" customWidth="1"/>
    <col min="8200" max="8201" width="14.5546875" style="86" bestFit="1" customWidth="1"/>
    <col min="8202" max="8446" width="9.109375" style="86"/>
    <col min="8447" max="8447" width="5.44140625" style="86" bestFit="1" customWidth="1"/>
    <col min="8448" max="8448" width="20.6640625" style="86" customWidth="1"/>
    <col min="8449" max="8449" width="17" style="86" customWidth="1"/>
    <col min="8450" max="8451" width="15.44140625" style="86" customWidth="1"/>
    <col min="8452" max="8452" width="15.33203125" style="86" customWidth="1"/>
    <col min="8453" max="8453" width="16.5546875" style="86" bestFit="1" customWidth="1"/>
    <col min="8454" max="8454" width="16.6640625" style="86" bestFit="1" customWidth="1"/>
    <col min="8455" max="8455" width="14.6640625" style="86" bestFit="1" customWidth="1"/>
    <col min="8456" max="8457" width="14.5546875" style="86" bestFit="1" customWidth="1"/>
    <col min="8458" max="8702" width="9.109375" style="86"/>
    <col min="8703" max="8703" width="5.44140625" style="86" bestFit="1" customWidth="1"/>
    <col min="8704" max="8704" width="20.6640625" style="86" customWidth="1"/>
    <col min="8705" max="8705" width="17" style="86" customWidth="1"/>
    <col min="8706" max="8707" width="15.44140625" style="86" customWidth="1"/>
    <col min="8708" max="8708" width="15.33203125" style="86" customWidth="1"/>
    <col min="8709" max="8709" width="16.5546875" style="86" bestFit="1" customWidth="1"/>
    <col min="8710" max="8710" width="16.6640625" style="86" bestFit="1" customWidth="1"/>
    <col min="8711" max="8711" width="14.6640625" style="86" bestFit="1" customWidth="1"/>
    <col min="8712" max="8713" width="14.5546875" style="86" bestFit="1" customWidth="1"/>
    <col min="8714" max="8958" width="9.109375" style="86"/>
    <col min="8959" max="8959" width="5.44140625" style="86" bestFit="1" customWidth="1"/>
    <col min="8960" max="8960" width="20.6640625" style="86" customWidth="1"/>
    <col min="8961" max="8961" width="17" style="86" customWidth="1"/>
    <col min="8962" max="8963" width="15.44140625" style="86" customWidth="1"/>
    <col min="8964" max="8964" width="15.33203125" style="86" customWidth="1"/>
    <col min="8965" max="8965" width="16.5546875" style="86" bestFit="1" customWidth="1"/>
    <col min="8966" max="8966" width="16.6640625" style="86" bestFit="1" customWidth="1"/>
    <col min="8967" max="8967" width="14.6640625" style="86" bestFit="1" customWidth="1"/>
    <col min="8968" max="8969" width="14.5546875" style="86" bestFit="1" customWidth="1"/>
    <col min="8970" max="9214" width="9.109375" style="86"/>
    <col min="9215" max="9215" width="5.44140625" style="86" bestFit="1" customWidth="1"/>
    <col min="9216" max="9216" width="20.6640625" style="86" customWidth="1"/>
    <col min="9217" max="9217" width="17" style="86" customWidth="1"/>
    <col min="9218" max="9219" width="15.44140625" style="86" customWidth="1"/>
    <col min="9220" max="9220" width="15.33203125" style="86" customWidth="1"/>
    <col min="9221" max="9221" width="16.5546875" style="86" bestFit="1" customWidth="1"/>
    <col min="9222" max="9222" width="16.6640625" style="86" bestFit="1" customWidth="1"/>
    <col min="9223" max="9223" width="14.6640625" style="86" bestFit="1" customWidth="1"/>
    <col min="9224" max="9225" width="14.5546875" style="86" bestFit="1" customWidth="1"/>
    <col min="9226" max="9470" width="9.109375" style="86"/>
    <col min="9471" max="9471" width="5.44140625" style="86" bestFit="1" customWidth="1"/>
    <col min="9472" max="9472" width="20.6640625" style="86" customWidth="1"/>
    <col min="9473" max="9473" width="17" style="86" customWidth="1"/>
    <col min="9474" max="9475" width="15.44140625" style="86" customWidth="1"/>
    <col min="9476" max="9476" width="15.33203125" style="86" customWidth="1"/>
    <col min="9477" max="9477" width="16.5546875" style="86" bestFit="1" customWidth="1"/>
    <col min="9478" max="9478" width="16.6640625" style="86" bestFit="1" customWidth="1"/>
    <col min="9479" max="9479" width="14.6640625" style="86" bestFit="1" customWidth="1"/>
    <col min="9480" max="9481" width="14.5546875" style="86" bestFit="1" customWidth="1"/>
    <col min="9482" max="9726" width="9.109375" style="86"/>
    <col min="9727" max="9727" width="5.44140625" style="86" bestFit="1" customWidth="1"/>
    <col min="9728" max="9728" width="20.6640625" style="86" customWidth="1"/>
    <col min="9729" max="9729" width="17" style="86" customWidth="1"/>
    <col min="9730" max="9731" width="15.44140625" style="86" customWidth="1"/>
    <col min="9732" max="9732" width="15.33203125" style="86" customWidth="1"/>
    <col min="9733" max="9733" width="16.5546875" style="86" bestFit="1" customWidth="1"/>
    <col min="9734" max="9734" width="16.6640625" style="86" bestFit="1" customWidth="1"/>
    <col min="9735" max="9735" width="14.6640625" style="86" bestFit="1" customWidth="1"/>
    <col min="9736" max="9737" width="14.5546875" style="86" bestFit="1" customWidth="1"/>
    <col min="9738" max="9982" width="9.109375" style="86"/>
    <col min="9983" max="9983" width="5.44140625" style="86" bestFit="1" customWidth="1"/>
    <col min="9984" max="9984" width="20.6640625" style="86" customWidth="1"/>
    <col min="9985" max="9985" width="17" style="86" customWidth="1"/>
    <col min="9986" max="9987" width="15.44140625" style="86" customWidth="1"/>
    <col min="9988" max="9988" width="15.33203125" style="86" customWidth="1"/>
    <col min="9989" max="9989" width="16.5546875" style="86" bestFit="1" customWidth="1"/>
    <col min="9990" max="9990" width="16.6640625" style="86" bestFit="1" customWidth="1"/>
    <col min="9991" max="9991" width="14.6640625" style="86" bestFit="1" customWidth="1"/>
    <col min="9992" max="9993" width="14.5546875" style="86" bestFit="1" customWidth="1"/>
    <col min="9994" max="10238" width="9.109375" style="86"/>
    <col min="10239" max="10239" width="5.44140625" style="86" bestFit="1" customWidth="1"/>
    <col min="10240" max="10240" width="20.6640625" style="86" customWidth="1"/>
    <col min="10241" max="10241" width="17" style="86" customWidth="1"/>
    <col min="10242" max="10243" width="15.44140625" style="86" customWidth="1"/>
    <col min="10244" max="10244" width="15.33203125" style="86" customWidth="1"/>
    <col min="10245" max="10245" width="16.5546875" style="86" bestFit="1" customWidth="1"/>
    <col min="10246" max="10246" width="16.6640625" style="86" bestFit="1" customWidth="1"/>
    <col min="10247" max="10247" width="14.6640625" style="86" bestFit="1" customWidth="1"/>
    <col min="10248" max="10249" width="14.5546875" style="86" bestFit="1" customWidth="1"/>
    <col min="10250" max="10494" width="9.109375" style="86"/>
    <col min="10495" max="10495" width="5.44140625" style="86" bestFit="1" customWidth="1"/>
    <col min="10496" max="10496" width="20.6640625" style="86" customWidth="1"/>
    <col min="10497" max="10497" width="17" style="86" customWidth="1"/>
    <col min="10498" max="10499" width="15.44140625" style="86" customWidth="1"/>
    <col min="10500" max="10500" width="15.33203125" style="86" customWidth="1"/>
    <col min="10501" max="10501" width="16.5546875" style="86" bestFit="1" customWidth="1"/>
    <col min="10502" max="10502" width="16.6640625" style="86" bestFit="1" customWidth="1"/>
    <col min="10503" max="10503" width="14.6640625" style="86" bestFit="1" customWidth="1"/>
    <col min="10504" max="10505" width="14.5546875" style="86" bestFit="1" customWidth="1"/>
    <col min="10506" max="10750" width="9.109375" style="86"/>
    <col min="10751" max="10751" width="5.44140625" style="86" bestFit="1" customWidth="1"/>
    <col min="10752" max="10752" width="20.6640625" style="86" customWidth="1"/>
    <col min="10753" max="10753" width="17" style="86" customWidth="1"/>
    <col min="10754" max="10755" width="15.44140625" style="86" customWidth="1"/>
    <col min="10756" max="10756" width="15.33203125" style="86" customWidth="1"/>
    <col min="10757" max="10757" width="16.5546875" style="86" bestFit="1" customWidth="1"/>
    <col min="10758" max="10758" width="16.6640625" style="86" bestFit="1" customWidth="1"/>
    <col min="10759" max="10759" width="14.6640625" style="86" bestFit="1" customWidth="1"/>
    <col min="10760" max="10761" width="14.5546875" style="86" bestFit="1" customWidth="1"/>
    <col min="10762" max="11006" width="9.109375" style="86"/>
    <col min="11007" max="11007" width="5.44140625" style="86" bestFit="1" customWidth="1"/>
    <col min="11008" max="11008" width="20.6640625" style="86" customWidth="1"/>
    <col min="11009" max="11009" width="17" style="86" customWidth="1"/>
    <col min="11010" max="11011" width="15.44140625" style="86" customWidth="1"/>
    <col min="11012" max="11012" width="15.33203125" style="86" customWidth="1"/>
    <col min="11013" max="11013" width="16.5546875" style="86" bestFit="1" customWidth="1"/>
    <col min="11014" max="11014" width="16.6640625" style="86" bestFit="1" customWidth="1"/>
    <col min="11015" max="11015" width="14.6640625" style="86" bestFit="1" customWidth="1"/>
    <col min="11016" max="11017" width="14.5546875" style="86" bestFit="1" customWidth="1"/>
    <col min="11018" max="11262" width="9.109375" style="86"/>
    <col min="11263" max="11263" width="5.44140625" style="86" bestFit="1" customWidth="1"/>
    <col min="11264" max="11264" width="20.6640625" style="86" customWidth="1"/>
    <col min="11265" max="11265" width="17" style="86" customWidth="1"/>
    <col min="11266" max="11267" width="15.44140625" style="86" customWidth="1"/>
    <col min="11268" max="11268" width="15.33203125" style="86" customWidth="1"/>
    <col min="11269" max="11269" width="16.5546875" style="86" bestFit="1" customWidth="1"/>
    <col min="11270" max="11270" width="16.6640625" style="86" bestFit="1" customWidth="1"/>
    <col min="11271" max="11271" width="14.6640625" style="86" bestFit="1" customWidth="1"/>
    <col min="11272" max="11273" width="14.5546875" style="86" bestFit="1" customWidth="1"/>
    <col min="11274" max="11518" width="9.109375" style="86"/>
    <col min="11519" max="11519" width="5.44140625" style="86" bestFit="1" customWidth="1"/>
    <col min="11520" max="11520" width="20.6640625" style="86" customWidth="1"/>
    <col min="11521" max="11521" width="17" style="86" customWidth="1"/>
    <col min="11522" max="11523" width="15.44140625" style="86" customWidth="1"/>
    <col min="11524" max="11524" width="15.33203125" style="86" customWidth="1"/>
    <col min="11525" max="11525" width="16.5546875" style="86" bestFit="1" customWidth="1"/>
    <col min="11526" max="11526" width="16.6640625" style="86" bestFit="1" customWidth="1"/>
    <col min="11527" max="11527" width="14.6640625" style="86" bestFit="1" customWidth="1"/>
    <col min="11528" max="11529" width="14.5546875" style="86" bestFit="1" customWidth="1"/>
    <col min="11530" max="11774" width="9.109375" style="86"/>
    <col min="11775" max="11775" width="5.44140625" style="86" bestFit="1" customWidth="1"/>
    <col min="11776" max="11776" width="20.6640625" style="86" customWidth="1"/>
    <col min="11777" max="11777" width="17" style="86" customWidth="1"/>
    <col min="11778" max="11779" width="15.44140625" style="86" customWidth="1"/>
    <col min="11780" max="11780" width="15.33203125" style="86" customWidth="1"/>
    <col min="11781" max="11781" width="16.5546875" style="86" bestFit="1" customWidth="1"/>
    <col min="11782" max="11782" width="16.6640625" style="86" bestFit="1" customWidth="1"/>
    <col min="11783" max="11783" width="14.6640625" style="86" bestFit="1" customWidth="1"/>
    <col min="11784" max="11785" width="14.5546875" style="86" bestFit="1" customWidth="1"/>
    <col min="11786" max="12030" width="9.109375" style="86"/>
    <col min="12031" max="12031" width="5.44140625" style="86" bestFit="1" customWidth="1"/>
    <col min="12032" max="12032" width="20.6640625" style="86" customWidth="1"/>
    <col min="12033" max="12033" width="17" style="86" customWidth="1"/>
    <col min="12034" max="12035" width="15.44140625" style="86" customWidth="1"/>
    <col min="12036" max="12036" width="15.33203125" style="86" customWidth="1"/>
    <col min="12037" max="12037" width="16.5546875" style="86" bestFit="1" customWidth="1"/>
    <col min="12038" max="12038" width="16.6640625" style="86" bestFit="1" customWidth="1"/>
    <col min="12039" max="12039" width="14.6640625" style="86" bestFit="1" customWidth="1"/>
    <col min="12040" max="12041" width="14.5546875" style="86" bestFit="1" customWidth="1"/>
    <col min="12042" max="12286" width="9.109375" style="86"/>
    <col min="12287" max="12287" width="5.44140625" style="86" bestFit="1" customWidth="1"/>
    <col min="12288" max="12288" width="20.6640625" style="86" customWidth="1"/>
    <col min="12289" max="12289" width="17" style="86" customWidth="1"/>
    <col min="12290" max="12291" width="15.44140625" style="86" customWidth="1"/>
    <col min="12292" max="12292" width="15.33203125" style="86" customWidth="1"/>
    <col min="12293" max="12293" width="16.5546875" style="86" bestFit="1" customWidth="1"/>
    <col min="12294" max="12294" width="16.6640625" style="86" bestFit="1" customWidth="1"/>
    <col min="12295" max="12295" width="14.6640625" style="86" bestFit="1" customWidth="1"/>
    <col min="12296" max="12297" width="14.5546875" style="86" bestFit="1" customWidth="1"/>
    <col min="12298" max="12542" width="9.109375" style="86"/>
    <col min="12543" max="12543" width="5.44140625" style="86" bestFit="1" customWidth="1"/>
    <col min="12544" max="12544" width="20.6640625" style="86" customWidth="1"/>
    <col min="12545" max="12545" width="17" style="86" customWidth="1"/>
    <col min="12546" max="12547" width="15.44140625" style="86" customWidth="1"/>
    <col min="12548" max="12548" width="15.33203125" style="86" customWidth="1"/>
    <col min="12549" max="12549" width="16.5546875" style="86" bestFit="1" customWidth="1"/>
    <col min="12550" max="12550" width="16.6640625" style="86" bestFit="1" customWidth="1"/>
    <col min="12551" max="12551" width="14.6640625" style="86" bestFit="1" customWidth="1"/>
    <col min="12552" max="12553" width="14.5546875" style="86" bestFit="1" customWidth="1"/>
    <col min="12554" max="12798" width="9.109375" style="86"/>
    <col min="12799" max="12799" width="5.44140625" style="86" bestFit="1" customWidth="1"/>
    <col min="12800" max="12800" width="20.6640625" style="86" customWidth="1"/>
    <col min="12801" max="12801" width="17" style="86" customWidth="1"/>
    <col min="12802" max="12803" width="15.44140625" style="86" customWidth="1"/>
    <col min="12804" max="12804" width="15.33203125" style="86" customWidth="1"/>
    <col min="12805" max="12805" width="16.5546875" style="86" bestFit="1" customWidth="1"/>
    <col min="12806" max="12806" width="16.6640625" style="86" bestFit="1" customWidth="1"/>
    <col min="12807" max="12807" width="14.6640625" style="86" bestFit="1" customWidth="1"/>
    <col min="12808" max="12809" width="14.5546875" style="86" bestFit="1" customWidth="1"/>
    <col min="12810" max="13054" width="9.109375" style="86"/>
    <col min="13055" max="13055" width="5.44140625" style="86" bestFit="1" customWidth="1"/>
    <col min="13056" max="13056" width="20.6640625" style="86" customWidth="1"/>
    <col min="13057" max="13057" width="17" style="86" customWidth="1"/>
    <col min="13058" max="13059" width="15.44140625" style="86" customWidth="1"/>
    <col min="13060" max="13060" width="15.33203125" style="86" customWidth="1"/>
    <col min="13061" max="13061" width="16.5546875" style="86" bestFit="1" customWidth="1"/>
    <col min="13062" max="13062" width="16.6640625" style="86" bestFit="1" customWidth="1"/>
    <col min="13063" max="13063" width="14.6640625" style="86" bestFit="1" customWidth="1"/>
    <col min="13064" max="13065" width="14.5546875" style="86" bestFit="1" customWidth="1"/>
    <col min="13066" max="13310" width="9.109375" style="86"/>
    <col min="13311" max="13311" width="5.44140625" style="86" bestFit="1" customWidth="1"/>
    <col min="13312" max="13312" width="20.6640625" style="86" customWidth="1"/>
    <col min="13313" max="13313" width="17" style="86" customWidth="1"/>
    <col min="13314" max="13315" width="15.44140625" style="86" customWidth="1"/>
    <col min="13316" max="13316" width="15.33203125" style="86" customWidth="1"/>
    <col min="13317" max="13317" width="16.5546875" style="86" bestFit="1" customWidth="1"/>
    <col min="13318" max="13318" width="16.6640625" style="86" bestFit="1" customWidth="1"/>
    <col min="13319" max="13319" width="14.6640625" style="86" bestFit="1" customWidth="1"/>
    <col min="13320" max="13321" width="14.5546875" style="86" bestFit="1" customWidth="1"/>
    <col min="13322" max="13566" width="9.109375" style="86"/>
    <col min="13567" max="13567" width="5.44140625" style="86" bestFit="1" customWidth="1"/>
    <col min="13568" max="13568" width="20.6640625" style="86" customWidth="1"/>
    <col min="13569" max="13569" width="17" style="86" customWidth="1"/>
    <col min="13570" max="13571" width="15.44140625" style="86" customWidth="1"/>
    <col min="13572" max="13572" width="15.33203125" style="86" customWidth="1"/>
    <col min="13573" max="13573" width="16.5546875" style="86" bestFit="1" customWidth="1"/>
    <col min="13574" max="13574" width="16.6640625" style="86" bestFit="1" customWidth="1"/>
    <col min="13575" max="13575" width="14.6640625" style="86" bestFit="1" customWidth="1"/>
    <col min="13576" max="13577" width="14.5546875" style="86" bestFit="1" customWidth="1"/>
    <col min="13578" max="13822" width="9.109375" style="86"/>
    <col min="13823" max="13823" width="5.44140625" style="86" bestFit="1" customWidth="1"/>
    <col min="13824" max="13824" width="20.6640625" style="86" customWidth="1"/>
    <col min="13825" max="13825" width="17" style="86" customWidth="1"/>
    <col min="13826" max="13827" width="15.44140625" style="86" customWidth="1"/>
    <col min="13828" max="13828" width="15.33203125" style="86" customWidth="1"/>
    <col min="13829" max="13829" width="16.5546875" style="86" bestFit="1" customWidth="1"/>
    <col min="13830" max="13830" width="16.6640625" style="86" bestFit="1" customWidth="1"/>
    <col min="13831" max="13831" width="14.6640625" style="86" bestFit="1" customWidth="1"/>
    <col min="13832" max="13833" width="14.5546875" style="86" bestFit="1" customWidth="1"/>
    <col min="13834" max="14078" width="9.109375" style="86"/>
    <col min="14079" max="14079" width="5.44140625" style="86" bestFit="1" customWidth="1"/>
    <col min="14080" max="14080" width="20.6640625" style="86" customWidth="1"/>
    <col min="14081" max="14081" width="17" style="86" customWidth="1"/>
    <col min="14082" max="14083" width="15.44140625" style="86" customWidth="1"/>
    <col min="14084" max="14084" width="15.33203125" style="86" customWidth="1"/>
    <col min="14085" max="14085" width="16.5546875" style="86" bestFit="1" customWidth="1"/>
    <col min="14086" max="14086" width="16.6640625" style="86" bestFit="1" customWidth="1"/>
    <col min="14087" max="14087" width="14.6640625" style="86" bestFit="1" customWidth="1"/>
    <col min="14088" max="14089" width="14.5546875" style="86" bestFit="1" customWidth="1"/>
    <col min="14090" max="14334" width="9.109375" style="86"/>
    <col min="14335" max="14335" width="5.44140625" style="86" bestFit="1" customWidth="1"/>
    <col min="14336" max="14336" width="20.6640625" style="86" customWidth="1"/>
    <col min="14337" max="14337" width="17" style="86" customWidth="1"/>
    <col min="14338" max="14339" width="15.44140625" style="86" customWidth="1"/>
    <col min="14340" max="14340" width="15.33203125" style="86" customWidth="1"/>
    <col min="14341" max="14341" width="16.5546875" style="86" bestFit="1" customWidth="1"/>
    <col min="14342" max="14342" width="16.6640625" style="86" bestFit="1" customWidth="1"/>
    <col min="14343" max="14343" width="14.6640625" style="86" bestFit="1" customWidth="1"/>
    <col min="14344" max="14345" width="14.5546875" style="86" bestFit="1" customWidth="1"/>
    <col min="14346" max="14590" width="9.109375" style="86"/>
    <col min="14591" max="14591" width="5.44140625" style="86" bestFit="1" customWidth="1"/>
    <col min="14592" max="14592" width="20.6640625" style="86" customWidth="1"/>
    <col min="14593" max="14593" width="17" style="86" customWidth="1"/>
    <col min="14594" max="14595" width="15.44140625" style="86" customWidth="1"/>
    <col min="14596" max="14596" width="15.33203125" style="86" customWidth="1"/>
    <col min="14597" max="14597" width="16.5546875" style="86" bestFit="1" customWidth="1"/>
    <col min="14598" max="14598" width="16.6640625" style="86" bestFit="1" customWidth="1"/>
    <col min="14599" max="14599" width="14.6640625" style="86" bestFit="1" customWidth="1"/>
    <col min="14600" max="14601" width="14.5546875" style="86" bestFit="1" customWidth="1"/>
    <col min="14602" max="14846" width="9.109375" style="86"/>
    <col min="14847" max="14847" width="5.44140625" style="86" bestFit="1" customWidth="1"/>
    <col min="14848" max="14848" width="20.6640625" style="86" customWidth="1"/>
    <col min="14849" max="14849" width="17" style="86" customWidth="1"/>
    <col min="14850" max="14851" width="15.44140625" style="86" customWidth="1"/>
    <col min="14852" max="14852" width="15.33203125" style="86" customWidth="1"/>
    <col min="14853" max="14853" width="16.5546875" style="86" bestFit="1" customWidth="1"/>
    <col min="14854" max="14854" width="16.6640625" style="86" bestFit="1" customWidth="1"/>
    <col min="14855" max="14855" width="14.6640625" style="86" bestFit="1" customWidth="1"/>
    <col min="14856" max="14857" width="14.5546875" style="86" bestFit="1" customWidth="1"/>
    <col min="14858" max="15102" width="9.109375" style="86"/>
    <col min="15103" max="15103" width="5.44140625" style="86" bestFit="1" customWidth="1"/>
    <col min="15104" max="15104" width="20.6640625" style="86" customWidth="1"/>
    <col min="15105" max="15105" width="17" style="86" customWidth="1"/>
    <col min="15106" max="15107" width="15.44140625" style="86" customWidth="1"/>
    <col min="15108" max="15108" width="15.33203125" style="86" customWidth="1"/>
    <col min="15109" max="15109" width="16.5546875" style="86" bestFit="1" customWidth="1"/>
    <col min="15110" max="15110" width="16.6640625" style="86" bestFit="1" customWidth="1"/>
    <col min="15111" max="15111" width="14.6640625" style="86" bestFit="1" customWidth="1"/>
    <col min="15112" max="15113" width="14.5546875" style="86" bestFit="1" customWidth="1"/>
    <col min="15114" max="15358" width="9.109375" style="86"/>
    <col min="15359" max="15359" width="5.44140625" style="86" bestFit="1" customWidth="1"/>
    <col min="15360" max="15360" width="20.6640625" style="86" customWidth="1"/>
    <col min="15361" max="15361" width="17" style="86" customWidth="1"/>
    <col min="15362" max="15363" width="15.44140625" style="86" customWidth="1"/>
    <col min="15364" max="15364" width="15.33203125" style="86" customWidth="1"/>
    <col min="15365" max="15365" width="16.5546875" style="86" bestFit="1" customWidth="1"/>
    <col min="15366" max="15366" width="16.6640625" style="86" bestFit="1" customWidth="1"/>
    <col min="15367" max="15367" width="14.6640625" style="86" bestFit="1" customWidth="1"/>
    <col min="15368" max="15369" width="14.5546875" style="86" bestFit="1" customWidth="1"/>
    <col min="15370" max="15614" width="9.109375" style="86"/>
    <col min="15615" max="15615" width="5.44140625" style="86" bestFit="1" customWidth="1"/>
    <col min="15616" max="15616" width="20.6640625" style="86" customWidth="1"/>
    <col min="15617" max="15617" width="17" style="86" customWidth="1"/>
    <col min="15618" max="15619" width="15.44140625" style="86" customWidth="1"/>
    <col min="15620" max="15620" width="15.33203125" style="86" customWidth="1"/>
    <col min="15621" max="15621" width="16.5546875" style="86" bestFit="1" customWidth="1"/>
    <col min="15622" max="15622" width="16.6640625" style="86" bestFit="1" customWidth="1"/>
    <col min="15623" max="15623" width="14.6640625" style="86" bestFit="1" customWidth="1"/>
    <col min="15624" max="15625" width="14.5546875" style="86" bestFit="1" customWidth="1"/>
    <col min="15626" max="15870" width="9.109375" style="86"/>
    <col min="15871" max="15871" width="5.44140625" style="86" bestFit="1" customWidth="1"/>
    <col min="15872" max="15872" width="20.6640625" style="86" customWidth="1"/>
    <col min="15873" max="15873" width="17" style="86" customWidth="1"/>
    <col min="15874" max="15875" width="15.44140625" style="86" customWidth="1"/>
    <col min="15876" max="15876" width="15.33203125" style="86" customWidth="1"/>
    <col min="15877" max="15877" width="16.5546875" style="86" bestFit="1" customWidth="1"/>
    <col min="15878" max="15878" width="16.6640625" style="86" bestFit="1" customWidth="1"/>
    <col min="15879" max="15879" width="14.6640625" style="86" bestFit="1" customWidth="1"/>
    <col min="15880" max="15881" width="14.5546875" style="86" bestFit="1" customWidth="1"/>
    <col min="15882" max="16126" width="9.109375" style="86"/>
    <col min="16127" max="16127" width="5.44140625" style="86" bestFit="1" customWidth="1"/>
    <col min="16128" max="16128" width="20.6640625" style="86" customWidth="1"/>
    <col min="16129" max="16129" width="17" style="86" customWidth="1"/>
    <col min="16130" max="16131" width="15.44140625" style="86" customWidth="1"/>
    <col min="16132" max="16132" width="15.33203125" style="86" customWidth="1"/>
    <col min="16133" max="16133" width="16.5546875" style="86" bestFit="1" customWidth="1"/>
    <col min="16134" max="16134" width="16.6640625" style="86" bestFit="1" customWidth="1"/>
    <col min="16135" max="16135" width="14.6640625" style="86" bestFit="1" customWidth="1"/>
    <col min="16136" max="16137" width="14.5546875" style="86" bestFit="1" customWidth="1"/>
    <col min="16138" max="16384" width="9.109375" style="86"/>
  </cols>
  <sheetData>
    <row r="1" spans="1:19" x14ac:dyDescent="0.25">
      <c r="A1" s="83"/>
      <c r="B1" s="84"/>
      <c r="C1" s="84"/>
      <c r="D1" s="84"/>
      <c r="E1" s="84"/>
      <c r="F1" s="85"/>
      <c r="H1" s="84"/>
      <c r="I1" s="84"/>
      <c r="J1" s="84"/>
      <c r="K1" s="84"/>
      <c r="L1" s="85"/>
    </row>
    <row r="2" spans="1:19" ht="14.4" x14ac:dyDescent="0.3">
      <c r="A2" s="83"/>
      <c r="B2" s="84"/>
      <c r="C2" s="84"/>
      <c r="D2" s="84"/>
      <c r="E2" s="84"/>
      <c r="F2"/>
      <c r="H2" s="84"/>
      <c r="I2" s="84"/>
      <c r="J2" s="84"/>
      <c r="K2" s="84"/>
      <c r="L2" s="85"/>
    </row>
    <row r="3" spans="1:19" ht="14.4" x14ac:dyDescent="0.3">
      <c r="A3" s="83"/>
      <c r="B3" s="84"/>
      <c r="C3" s="84"/>
      <c r="D3" s="84"/>
      <c r="E3" s="84"/>
      <c r="F3"/>
      <c r="H3"/>
      <c r="I3"/>
      <c r="J3"/>
      <c r="K3"/>
      <c r="L3"/>
      <c r="M3"/>
      <c r="N3"/>
      <c r="O3"/>
    </row>
    <row r="4" spans="1:19" ht="14.4" x14ac:dyDescent="0.3">
      <c r="A4" s="83" t="s">
        <v>110</v>
      </c>
      <c r="B4" s="83"/>
      <c r="C4" s="83"/>
      <c r="D4" s="83"/>
      <c r="E4" s="83"/>
      <c r="F4"/>
      <c r="H4"/>
      <c r="I4"/>
      <c r="J4"/>
      <c r="K4"/>
      <c r="L4"/>
      <c r="M4"/>
      <c r="N4"/>
      <c r="O4"/>
    </row>
    <row r="5" spans="1:19" ht="14.4" x14ac:dyDescent="0.3">
      <c r="A5" s="88" t="s">
        <v>111</v>
      </c>
      <c r="B5" s="89"/>
      <c r="C5" s="89"/>
      <c r="D5" s="89"/>
      <c r="E5" s="89"/>
      <c r="F5" s="89"/>
      <c r="H5"/>
      <c r="I5"/>
      <c r="J5"/>
      <c r="K5"/>
      <c r="L5"/>
      <c r="M5"/>
      <c r="N5"/>
      <c r="O5"/>
    </row>
    <row r="6" spans="1:19" ht="14.4" x14ac:dyDescent="0.3">
      <c r="A6" s="88" t="s">
        <v>112</v>
      </c>
      <c r="B6" s="88"/>
      <c r="C6" s="88"/>
      <c r="D6" s="88"/>
      <c r="E6" s="89"/>
      <c r="F6" s="90"/>
      <c r="H6"/>
      <c r="I6"/>
      <c r="J6"/>
      <c r="K6"/>
      <c r="L6"/>
      <c r="M6"/>
      <c r="N6"/>
      <c r="O6"/>
    </row>
    <row r="7" spans="1:19" ht="14.4" x14ac:dyDescent="0.3">
      <c r="A7" s="89" t="s">
        <v>136</v>
      </c>
      <c r="B7" s="88"/>
      <c r="C7" s="88"/>
      <c r="D7" s="88"/>
      <c r="E7" s="89"/>
      <c r="F7" s="91"/>
      <c r="H7"/>
      <c r="I7"/>
      <c r="J7"/>
      <c r="K7"/>
      <c r="L7"/>
      <c r="M7"/>
      <c r="N7"/>
      <c r="O7"/>
    </row>
    <row r="8" spans="1:19" ht="14.4" x14ac:dyDescent="0.3">
      <c r="A8" s="88" t="s">
        <v>113</v>
      </c>
      <c r="B8" s="88"/>
      <c r="C8" s="88"/>
      <c r="D8" s="88"/>
      <c r="E8" s="89"/>
      <c r="F8" s="89"/>
      <c r="H8"/>
      <c r="I8"/>
      <c r="J8"/>
      <c r="K8"/>
      <c r="L8"/>
      <c r="M8"/>
      <c r="N8"/>
      <c r="O8"/>
    </row>
    <row r="9" spans="1:19" ht="14.4" x14ac:dyDescent="0.3">
      <c r="A9" s="83"/>
      <c r="B9" s="83"/>
      <c r="C9" s="83"/>
      <c r="D9" s="83"/>
      <c r="E9" s="83"/>
      <c r="F9" s="83"/>
      <c r="H9"/>
      <c r="I9"/>
      <c r="J9"/>
      <c r="K9"/>
      <c r="L9"/>
      <c r="M9"/>
      <c r="N9"/>
      <c r="O9"/>
    </row>
    <row r="10" spans="1:19" s="94" customFormat="1" ht="14.4" x14ac:dyDescent="0.3">
      <c r="A10" s="92" t="s">
        <v>114</v>
      </c>
      <c r="B10" s="93"/>
      <c r="C10" s="83"/>
      <c r="D10" s="83"/>
      <c r="E10" s="92"/>
      <c r="F10" s="92"/>
      <c r="H10"/>
      <c r="I10"/>
      <c r="J10"/>
      <c r="K10"/>
      <c r="L10"/>
      <c r="M10"/>
      <c r="N10"/>
      <c r="O10"/>
    </row>
    <row r="11" spans="1:19" s="94" customFormat="1" ht="14.4" x14ac:dyDescent="0.3">
      <c r="A11" s="95" t="s">
        <v>115</v>
      </c>
      <c r="B11" s="96" t="s">
        <v>116</v>
      </c>
      <c r="C11" s="97" t="s">
        <v>117</v>
      </c>
      <c r="D11" s="97" t="s">
        <v>118</v>
      </c>
      <c r="E11" s="97" t="s">
        <v>119</v>
      </c>
      <c r="F11" s="97"/>
      <c r="H11"/>
      <c r="I11"/>
      <c r="J11"/>
      <c r="K11"/>
      <c r="L11"/>
      <c r="M11"/>
      <c r="N11"/>
      <c r="O11"/>
    </row>
    <row r="12" spans="1:19" ht="14.4" x14ac:dyDescent="0.3">
      <c r="A12" s="98"/>
      <c r="B12" s="99"/>
      <c r="C12" s="99"/>
      <c r="D12" s="100"/>
      <c r="E12" s="84"/>
      <c r="F12" s="84"/>
      <c r="H12"/>
      <c r="I12"/>
      <c r="J12"/>
      <c r="K12"/>
      <c r="L12"/>
      <c r="M12"/>
      <c r="N12"/>
      <c r="O12"/>
    </row>
    <row r="13" spans="1:19" ht="14.4" x14ac:dyDescent="0.3">
      <c r="A13" s="101">
        <v>1</v>
      </c>
      <c r="B13" s="153" t="s">
        <v>120</v>
      </c>
      <c r="C13" s="154"/>
      <c r="D13" s="103"/>
      <c r="E13" s="104"/>
      <c r="F13" s="84"/>
      <c r="H13"/>
      <c r="I13"/>
      <c r="J13"/>
      <c r="K13"/>
      <c r="L13"/>
      <c r="M13"/>
      <c r="N13"/>
      <c r="O13"/>
    </row>
    <row r="14" spans="1:19" ht="14.4" x14ac:dyDescent="0.3">
      <c r="A14" s="101">
        <f t="shared" ref="A14:A29" si="0">+A13+1</f>
        <v>2</v>
      </c>
      <c r="B14" s="104"/>
      <c r="C14" s="105" t="s">
        <v>117</v>
      </c>
      <c r="D14" s="106" t="s">
        <v>121</v>
      </c>
      <c r="E14" s="107" t="s">
        <v>122</v>
      </c>
      <c r="F14" s="84"/>
      <c r="H14"/>
      <c r="I14"/>
      <c r="J14"/>
      <c r="K14"/>
      <c r="L14"/>
      <c r="M14"/>
      <c r="N14"/>
      <c r="O14"/>
    </row>
    <row r="15" spans="1:19" ht="14.4" x14ac:dyDescent="0.3">
      <c r="A15" s="101">
        <f t="shared" si="0"/>
        <v>3</v>
      </c>
      <c r="B15" s="104"/>
      <c r="C15" s="108" t="s">
        <v>122</v>
      </c>
      <c r="D15" s="109" t="s">
        <v>122</v>
      </c>
      <c r="E15" s="110" t="s">
        <v>123</v>
      </c>
      <c r="F15" s="84"/>
      <c r="H15"/>
      <c r="I15"/>
      <c r="J15"/>
      <c r="K15"/>
      <c r="L15"/>
      <c r="M15"/>
      <c r="N15"/>
      <c r="O15"/>
    </row>
    <row r="16" spans="1:19" ht="14.4" x14ac:dyDescent="0.3">
      <c r="A16" s="101">
        <f t="shared" si="0"/>
        <v>4</v>
      </c>
      <c r="B16" s="111">
        <v>44562</v>
      </c>
      <c r="C16" s="112">
        <f>'Weather Adj. Volumes'!D34</f>
        <v>24076877.152502302</v>
      </c>
      <c r="D16" s="113">
        <f>'Weather Adj. Volumes'!D197</f>
        <v>23779577.677066743</v>
      </c>
      <c r="E16" s="114">
        <f t="shared" ref="E16:E27" si="1">+D16-C16</f>
        <v>-297299.47543555871</v>
      </c>
      <c r="F16" s="113"/>
      <c r="G16" s="113"/>
      <c r="H16"/>
      <c r="I16"/>
      <c r="J16"/>
      <c r="K16"/>
      <c r="L16"/>
      <c r="M16"/>
      <c r="N16"/>
      <c r="O16"/>
      <c r="P16" s="113"/>
      <c r="Q16" s="113"/>
      <c r="R16" s="113"/>
      <c r="S16" s="113"/>
    </row>
    <row r="17" spans="1:15" ht="14.4" x14ac:dyDescent="0.3">
      <c r="A17" s="101">
        <f t="shared" si="0"/>
        <v>5</v>
      </c>
      <c r="B17" s="111">
        <v>44593</v>
      </c>
      <c r="C17" s="112">
        <f>'Weather Adj. Volumes'!E34</f>
        <v>18802936.758929607</v>
      </c>
      <c r="D17" s="113">
        <f>'Weather Adj. Volumes'!E197</f>
        <v>18637574.831507944</v>
      </c>
      <c r="E17" s="114">
        <f t="shared" si="1"/>
        <v>-165361.92742166296</v>
      </c>
      <c r="F17" s="113"/>
      <c r="G17" s="115"/>
      <c r="H17"/>
      <c r="I17"/>
      <c r="J17"/>
      <c r="K17"/>
      <c r="L17"/>
      <c r="M17"/>
      <c r="N17"/>
      <c r="O17"/>
    </row>
    <row r="18" spans="1:15" ht="14.4" x14ac:dyDescent="0.3">
      <c r="A18" s="101">
        <f t="shared" si="0"/>
        <v>6</v>
      </c>
      <c r="B18" s="111">
        <v>44621</v>
      </c>
      <c r="C18" s="112">
        <f>'Weather Adj. Volumes'!F34</f>
        <v>26557732.676242694</v>
      </c>
      <c r="D18" s="113">
        <f>'Weather Adj. Volumes'!F197</f>
        <v>26645128.88285942</v>
      </c>
      <c r="E18" s="114">
        <f t="shared" si="1"/>
        <v>87396.206616725773</v>
      </c>
      <c r="F18" s="113"/>
      <c r="G18" s="115"/>
      <c r="H18"/>
      <c r="I18"/>
      <c r="J18"/>
      <c r="K18"/>
      <c r="L18"/>
      <c r="M18"/>
      <c r="N18"/>
      <c r="O18"/>
    </row>
    <row r="19" spans="1:15" ht="14.4" x14ac:dyDescent="0.3">
      <c r="A19" s="101">
        <f t="shared" si="0"/>
        <v>7</v>
      </c>
      <c r="B19" s="111">
        <v>44652</v>
      </c>
      <c r="C19" s="112">
        <f>'Weather Adj. Volumes'!G34</f>
        <v>19195656.749975678</v>
      </c>
      <c r="D19" s="113">
        <f>'Weather Adj. Volumes'!G197</f>
        <v>18544448.023159008</v>
      </c>
      <c r="E19" s="114">
        <f t="shared" si="1"/>
        <v>-651208.72681666911</v>
      </c>
      <c r="F19" s="113"/>
      <c r="G19" s="115"/>
      <c r="H19"/>
      <c r="I19"/>
      <c r="J19"/>
      <c r="K19"/>
      <c r="L19"/>
      <c r="M19"/>
      <c r="N19"/>
      <c r="O19"/>
    </row>
    <row r="20" spans="1:15" ht="14.4" x14ac:dyDescent="0.3">
      <c r="A20" s="101">
        <f t="shared" si="0"/>
        <v>8</v>
      </c>
      <c r="B20" s="111">
        <v>44682</v>
      </c>
      <c r="C20" s="112">
        <f>'Weather Adj. Volumes'!H34</f>
        <v>20654311.192371599</v>
      </c>
      <c r="D20" s="113">
        <f>'Weather Adj. Volumes'!H197</f>
        <v>20101926.924367853</v>
      </c>
      <c r="E20" s="114">
        <f t="shared" si="1"/>
        <v>-552384.26800374687</v>
      </c>
      <c r="F20" s="113"/>
      <c r="G20" s="115"/>
      <c r="H20"/>
      <c r="I20"/>
      <c r="J20"/>
      <c r="K20"/>
      <c r="L20"/>
      <c r="M20"/>
      <c r="N20"/>
      <c r="O20"/>
    </row>
    <row r="21" spans="1:15" ht="14.4" x14ac:dyDescent="0.3">
      <c r="A21" s="101">
        <f t="shared" si="0"/>
        <v>9</v>
      </c>
      <c r="B21" s="111">
        <v>44713</v>
      </c>
      <c r="C21" s="112">
        <f>'Weather Adj. Volumes'!I34</f>
        <v>16381257.000662981</v>
      </c>
      <c r="D21" s="113">
        <f>'Weather Adj. Volumes'!I197</f>
        <v>16372012.807801869</v>
      </c>
      <c r="E21" s="114">
        <f t="shared" si="1"/>
        <v>-9244.1928611118346</v>
      </c>
      <c r="F21" s="113"/>
      <c r="G21" s="115"/>
      <c r="H21"/>
      <c r="I21"/>
      <c r="J21"/>
      <c r="K21"/>
      <c r="L21"/>
      <c r="M21"/>
      <c r="N21"/>
      <c r="O21"/>
    </row>
    <row r="22" spans="1:15" ht="14.4" x14ac:dyDescent="0.3">
      <c r="A22" s="101">
        <f t="shared" si="0"/>
        <v>10</v>
      </c>
      <c r="B22" s="111">
        <v>44743</v>
      </c>
      <c r="C22" s="112">
        <f>'Weather Adj. Volumes'!J34</f>
        <v>16597926.232611937</v>
      </c>
      <c r="D22" s="113">
        <f>'Weather Adj. Volumes'!J197</f>
        <v>16597926.232611939</v>
      </c>
      <c r="E22" s="114">
        <f t="shared" si="1"/>
        <v>0</v>
      </c>
      <c r="F22" s="113"/>
      <c r="G22" s="115"/>
      <c r="H22"/>
      <c r="I22"/>
      <c r="J22"/>
      <c r="K22"/>
      <c r="L22"/>
      <c r="M22"/>
      <c r="N22"/>
      <c r="O22"/>
    </row>
    <row r="23" spans="1:15" ht="14.4" x14ac:dyDescent="0.3">
      <c r="A23" s="101">
        <f t="shared" si="0"/>
        <v>11</v>
      </c>
      <c r="B23" s="111">
        <v>44774</v>
      </c>
      <c r="C23" s="112">
        <f>'Weather Adj. Volumes'!K34</f>
        <v>16194913.551863922</v>
      </c>
      <c r="D23" s="113">
        <f>'Weather Adj. Volumes'!K197</f>
        <v>16194913.55186392</v>
      </c>
      <c r="E23" s="114">
        <f t="shared" si="1"/>
        <v>0</v>
      </c>
      <c r="F23" s="113"/>
      <c r="G23" s="115"/>
      <c r="H23"/>
      <c r="I23"/>
      <c r="J23"/>
      <c r="K23"/>
      <c r="L23"/>
      <c r="M23"/>
      <c r="N23"/>
      <c r="O23"/>
    </row>
    <row r="24" spans="1:15" ht="14.4" x14ac:dyDescent="0.3">
      <c r="A24" s="101">
        <f t="shared" si="0"/>
        <v>12</v>
      </c>
      <c r="B24" s="111">
        <v>44805</v>
      </c>
      <c r="C24" s="112">
        <f>'Weather Adj. Volumes'!L34</f>
        <v>16293975.616151718</v>
      </c>
      <c r="D24" s="113">
        <f>'Weather Adj. Volumes'!L197</f>
        <v>16437681.35893672</v>
      </c>
      <c r="E24" s="114">
        <f t="shared" si="1"/>
        <v>143705.74278500117</v>
      </c>
      <c r="F24" s="113"/>
      <c r="G24" s="115"/>
      <c r="H24"/>
      <c r="I24"/>
      <c r="J24"/>
      <c r="K24"/>
      <c r="L24"/>
      <c r="M24"/>
      <c r="N24"/>
      <c r="O24"/>
    </row>
    <row r="25" spans="1:15" ht="14.4" x14ac:dyDescent="0.3">
      <c r="A25" s="101">
        <f t="shared" si="0"/>
        <v>13</v>
      </c>
      <c r="B25" s="111">
        <v>44835</v>
      </c>
      <c r="C25" s="112">
        <f>'Weather Adj. Volumes'!M34</f>
        <v>16934781.933695477</v>
      </c>
      <c r="D25" s="113">
        <f>'Weather Adj. Volumes'!M197</f>
        <v>17815520.087116268</v>
      </c>
      <c r="E25" s="114">
        <f t="shared" si="1"/>
        <v>880738.15342079103</v>
      </c>
      <c r="F25" s="113"/>
      <c r="G25" s="115"/>
      <c r="H25"/>
      <c r="I25"/>
      <c r="J25"/>
      <c r="K25"/>
      <c r="L25"/>
      <c r="M25"/>
      <c r="N25"/>
      <c r="O25"/>
    </row>
    <row r="26" spans="1:15" ht="14.4" x14ac:dyDescent="0.3">
      <c r="A26" s="101">
        <f t="shared" si="0"/>
        <v>14</v>
      </c>
      <c r="B26" s="111">
        <v>44866</v>
      </c>
      <c r="C26" s="112">
        <f>'Weather Adj. Volumes'!N34</f>
        <v>21060590.173849255</v>
      </c>
      <c r="D26" s="113">
        <f>'Weather Adj. Volumes'!N197</f>
        <v>20258560.316016588</v>
      </c>
      <c r="E26" s="114">
        <f t="shared" si="1"/>
        <v>-802029.85783266649</v>
      </c>
      <c r="F26" s="113"/>
      <c r="G26" s="115"/>
      <c r="H26"/>
      <c r="I26"/>
      <c r="J26"/>
      <c r="K26"/>
      <c r="L26"/>
      <c r="M26"/>
      <c r="N26"/>
      <c r="O26"/>
    </row>
    <row r="27" spans="1:15" ht="14.4" x14ac:dyDescent="0.3">
      <c r="A27" s="101">
        <f t="shared" si="0"/>
        <v>15</v>
      </c>
      <c r="B27" s="111">
        <v>44896</v>
      </c>
      <c r="C27" s="116">
        <f>'Weather Adj. Volumes'!O34</f>
        <v>25966651.35340495</v>
      </c>
      <c r="D27" s="117">
        <f>'Weather Adj. Volumes'!O197</f>
        <v>25391636.378051426</v>
      </c>
      <c r="E27" s="118">
        <f t="shared" si="1"/>
        <v>-575014.97535352409</v>
      </c>
      <c r="F27" s="113"/>
      <c r="G27" s="115"/>
      <c r="H27"/>
      <c r="I27"/>
      <c r="J27"/>
      <c r="K27"/>
      <c r="L27"/>
      <c r="M27"/>
      <c r="N27"/>
      <c r="O27"/>
    </row>
    <row r="28" spans="1:15" ht="14.4" x14ac:dyDescent="0.3">
      <c r="A28" s="101">
        <f t="shared" si="0"/>
        <v>16</v>
      </c>
      <c r="B28" s="104"/>
      <c r="C28" s="119">
        <f>ROUND(SUM(C16:C27),0)</f>
        <v>238717610</v>
      </c>
      <c r="D28" s="119">
        <f>ROUND(SUM(D16:D27),0)</f>
        <v>236776907</v>
      </c>
      <c r="E28" s="119">
        <f>ROUND(SUM(E16:E27),0)</f>
        <v>-1940703</v>
      </c>
      <c r="F28" s="84"/>
      <c r="G28" s="115"/>
      <c r="H28"/>
      <c r="I28"/>
      <c r="J28"/>
      <c r="K28"/>
      <c r="L28"/>
      <c r="M28"/>
      <c r="N28"/>
      <c r="O28"/>
    </row>
    <row r="29" spans="1:15" ht="14.4" x14ac:dyDescent="0.3">
      <c r="A29" s="101">
        <f t="shared" si="0"/>
        <v>17</v>
      </c>
      <c r="B29" s="120" t="s">
        <v>124</v>
      </c>
      <c r="C29" s="121"/>
      <c r="D29" s="121"/>
      <c r="E29" s="104"/>
      <c r="F29" s="84"/>
      <c r="G29" s="115"/>
      <c r="H29"/>
      <c r="I29"/>
      <c r="J29"/>
      <c r="K29"/>
      <c r="L29"/>
      <c r="M29"/>
      <c r="N29"/>
      <c r="O29"/>
    </row>
    <row r="30" spans="1:15" ht="14.4" x14ac:dyDescent="0.3">
      <c r="A30" s="101">
        <f>A29+1</f>
        <v>18</v>
      </c>
      <c r="B30" s="122" t="s">
        <v>11</v>
      </c>
      <c r="C30" s="122"/>
      <c r="D30" s="122">
        <v>85</v>
      </c>
      <c r="E30" s="114">
        <f>'Weather Adj. For CBR'!P47</f>
        <v>-23737.260580196824</v>
      </c>
      <c r="F30" s="104"/>
      <c r="G30" s="123"/>
      <c r="H30"/>
      <c r="I30"/>
      <c r="J30"/>
      <c r="K30"/>
      <c r="L30"/>
      <c r="M30"/>
      <c r="N30"/>
      <c r="O30"/>
    </row>
    <row r="31" spans="1:15" ht="14.4" x14ac:dyDescent="0.3">
      <c r="A31" s="101">
        <f t="shared" ref="A31:A51" si="2">+A30+1</f>
        <v>19</v>
      </c>
      <c r="B31" s="122" t="s">
        <v>23</v>
      </c>
      <c r="C31" s="122"/>
      <c r="D31" s="124" t="s">
        <v>24</v>
      </c>
      <c r="E31" s="114">
        <f>'Weather Adj. For CBR'!P48</f>
        <v>-7981.9909811767393</v>
      </c>
      <c r="F31" s="104"/>
      <c r="G31" s="115"/>
      <c r="H31"/>
      <c r="I31"/>
      <c r="J31"/>
      <c r="K31"/>
      <c r="L31"/>
      <c r="M31"/>
      <c r="N31"/>
      <c r="O31"/>
    </row>
    <row r="32" spans="1:15" ht="14.4" x14ac:dyDescent="0.3">
      <c r="A32" s="101">
        <f t="shared" si="2"/>
        <v>20</v>
      </c>
      <c r="B32" s="122" t="s">
        <v>41</v>
      </c>
      <c r="C32" s="122"/>
      <c r="D32" s="122">
        <v>87</v>
      </c>
      <c r="E32" s="114">
        <f>'Weather Adj. For CBR'!P49</f>
        <v>-13334.104408698688</v>
      </c>
      <c r="F32" s="104"/>
      <c r="G32" s="115"/>
      <c r="H32"/>
      <c r="I32"/>
      <c r="J32"/>
      <c r="K32"/>
      <c r="L32"/>
      <c r="M32"/>
      <c r="N32"/>
      <c r="O32"/>
    </row>
    <row r="33" spans="1:15" ht="14.4" x14ac:dyDescent="0.3">
      <c r="A33" s="101">
        <f t="shared" si="2"/>
        <v>21</v>
      </c>
      <c r="B33" s="122" t="s">
        <v>26</v>
      </c>
      <c r="C33" s="122"/>
      <c r="D33" s="124" t="s">
        <v>27</v>
      </c>
      <c r="E33" s="114">
        <f>'Weather Adj. For CBR'!P50</f>
        <v>-9919.3404685850801</v>
      </c>
      <c r="F33" s="104"/>
      <c r="G33" s="115"/>
      <c r="H33"/>
      <c r="I33"/>
      <c r="J33"/>
      <c r="K33"/>
      <c r="L33"/>
      <c r="M33"/>
      <c r="N33"/>
      <c r="O33"/>
    </row>
    <row r="34" spans="1:15" ht="14.4" x14ac:dyDescent="0.3">
      <c r="A34" s="101">
        <f t="shared" si="2"/>
        <v>22</v>
      </c>
      <c r="B34" s="125" t="s">
        <v>32</v>
      </c>
      <c r="C34" s="125"/>
      <c r="D34" s="126" t="s">
        <v>33</v>
      </c>
      <c r="E34" s="114">
        <f>'Weather Adj. For CBR'!P51</f>
        <v>-5579.2154245546772</v>
      </c>
      <c r="F34" s="127"/>
      <c r="G34" s="115"/>
      <c r="H34"/>
      <c r="I34"/>
      <c r="J34"/>
      <c r="K34"/>
      <c r="L34"/>
      <c r="M34"/>
      <c r="N34"/>
      <c r="O34"/>
    </row>
    <row r="35" spans="1:15" ht="14.4" x14ac:dyDescent="0.3">
      <c r="A35" s="101">
        <f t="shared" si="2"/>
        <v>23</v>
      </c>
      <c r="B35" s="104" t="s">
        <v>125</v>
      </c>
      <c r="C35" s="104"/>
      <c r="E35" s="129"/>
      <c r="F35" s="130">
        <f>SUM(E30:E34)</f>
        <v>-60551.911863212015</v>
      </c>
      <c r="G35" s="115"/>
      <c r="H35"/>
      <c r="I35"/>
      <c r="J35"/>
      <c r="K35"/>
      <c r="L35"/>
      <c r="M35"/>
      <c r="N35"/>
      <c r="O35"/>
    </row>
    <row r="36" spans="1:15" ht="14.4" x14ac:dyDescent="0.3">
      <c r="A36" s="101">
        <f t="shared" si="2"/>
        <v>24</v>
      </c>
      <c r="B36" s="131"/>
      <c r="C36" s="131"/>
      <c r="D36" s="132"/>
      <c r="E36" s="133"/>
      <c r="F36" s="104"/>
      <c r="G36" s="115"/>
      <c r="H36"/>
      <c r="I36"/>
      <c r="J36"/>
      <c r="K36"/>
      <c r="L36"/>
      <c r="M36"/>
      <c r="N36"/>
      <c r="O36"/>
    </row>
    <row r="37" spans="1:15" ht="14.4" x14ac:dyDescent="0.3">
      <c r="A37" s="101">
        <f t="shared" si="2"/>
        <v>25</v>
      </c>
      <c r="B37" s="134" t="s">
        <v>126</v>
      </c>
      <c r="C37" s="131"/>
      <c r="D37" s="132"/>
      <c r="E37" s="133"/>
      <c r="F37" s="104"/>
      <c r="G37" s="115"/>
      <c r="H37"/>
      <c r="I37"/>
      <c r="J37"/>
      <c r="K37"/>
      <c r="L37"/>
      <c r="M37"/>
      <c r="N37"/>
      <c r="O37"/>
    </row>
    <row r="38" spans="1:15" ht="14.4" x14ac:dyDescent="0.3">
      <c r="A38" s="101">
        <f t="shared" si="2"/>
        <v>26</v>
      </c>
      <c r="B38" s="102" t="s">
        <v>127</v>
      </c>
      <c r="C38" s="131"/>
      <c r="D38" s="132"/>
      <c r="E38" s="135">
        <v>0</v>
      </c>
      <c r="G38" s="115"/>
      <c r="H38"/>
      <c r="I38"/>
      <c r="J38"/>
      <c r="K38"/>
      <c r="L38"/>
      <c r="M38"/>
      <c r="N38"/>
      <c r="O38"/>
    </row>
    <row r="39" spans="1:15" ht="14.4" x14ac:dyDescent="0.3">
      <c r="A39" s="101">
        <f t="shared" si="2"/>
        <v>27</v>
      </c>
      <c r="B39" s="102"/>
      <c r="C39" s="131"/>
      <c r="D39" s="132"/>
      <c r="E39" s="133"/>
      <c r="F39" s="129">
        <f>E38</f>
        <v>0</v>
      </c>
      <c r="G39" s="115"/>
      <c r="H39"/>
      <c r="I39"/>
      <c r="J39"/>
      <c r="K39"/>
      <c r="L39"/>
      <c r="M39"/>
      <c r="N39"/>
      <c r="O39"/>
    </row>
    <row r="40" spans="1:15" ht="14.4" x14ac:dyDescent="0.3">
      <c r="A40" s="101">
        <f t="shared" si="2"/>
        <v>28</v>
      </c>
      <c r="B40" s="131"/>
      <c r="C40" s="131"/>
      <c r="D40" s="132"/>
      <c r="E40" s="133"/>
      <c r="F40" s="104"/>
      <c r="G40" s="136"/>
      <c r="H40"/>
      <c r="I40"/>
      <c r="J40"/>
      <c r="K40"/>
      <c r="L40"/>
      <c r="M40"/>
      <c r="N40"/>
      <c r="O40"/>
    </row>
    <row r="41" spans="1:15" ht="14.4" x14ac:dyDescent="0.3">
      <c r="A41" s="101">
        <f t="shared" si="2"/>
        <v>29</v>
      </c>
      <c r="B41" s="103" t="s">
        <v>128</v>
      </c>
      <c r="C41" s="103"/>
      <c r="D41" s="137">
        <f>[2]Inputs!$B$6</f>
        <v>2.7460000000000002E-3</v>
      </c>
      <c r="E41" s="138">
        <f>ROUND(F35*D41,0)</f>
        <v>-166</v>
      </c>
      <c r="F41" s="139"/>
      <c r="G41" s="136"/>
      <c r="H41"/>
      <c r="I41"/>
      <c r="J41"/>
      <c r="K41"/>
      <c r="L41"/>
      <c r="M41"/>
      <c r="N41"/>
      <c r="O41"/>
    </row>
    <row r="42" spans="1:15" ht="14.4" x14ac:dyDescent="0.3">
      <c r="A42" s="101">
        <f t="shared" si="2"/>
        <v>30</v>
      </c>
      <c r="B42" s="103" t="s">
        <v>129</v>
      </c>
      <c r="C42" s="103"/>
      <c r="D42" s="137">
        <f>[2]Inputs!$B$7</f>
        <v>2E-3</v>
      </c>
      <c r="E42" s="140">
        <f>ROUND(F35*D42,0)</f>
        <v>-121</v>
      </c>
      <c r="F42" s="139"/>
      <c r="G42" s="136"/>
      <c r="H42"/>
      <c r="I42"/>
      <c r="J42"/>
      <c r="K42"/>
      <c r="L42"/>
      <c r="M42"/>
      <c r="N42"/>
      <c r="O42"/>
    </row>
    <row r="43" spans="1:15" ht="14.4" x14ac:dyDescent="0.3">
      <c r="A43" s="101">
        <f t="shared" si="2"/>
        <v>31</v>
      </c>
      <c r="B43" s="141" t="s">
        <v>130</v>
      </c>
      <c r="C43" s="103"/>
      <c r="D43" s="142"/>
      <c r="E43" s="143"/>
      <c r="F43" s="144">
        <f>SUM(E41:E42)</f>
        <v>-287</v>
      </c>
      <c r="G43" s="136"/>
      <c r="H43"/>
      <c r="I43"/>
      <c r="J43"/>
      <c r="K43"/>
      <c r="L43"/>
      <c r="M43"/>
      <c r="N43"/>
      <c r="O43"/>
    </row>
    <row r="44" spans="1:15" ht="14.4" x14ac:dyDescent="0.3">
      <c r="A44" s="101">
        <f t="shared" si="2"/>
        <v>32</v>
      </c>
      <c r="B44" s="103"/>
      <c r="C44" s="103"/>
      <c r="D44" s="145"/>
      <c r="E44" s="146"/>
      <c r="F44" s="139"/>
      <c r="G44" s="136"/>
      <c r="H44"/>
      <c r="I44"/>
      <c r="J44"/>
      <c r="K44"/>
      <c r="L44"/>
      <c r="M44"/>
      <c r="N44"/>
      <c r="O44"/>
    </row>
    <row r="45" spans="1:15" ht="14.4" x14ac:dyDescent="0.3">
      <c r="A45" s="101">
        <f t="shared" si="2"/>
        <v>33</v>
      </c>
      <c r="B45" s="103" t="s">
        <v>131</v>
      </c>
      <c r="C45" s="103"/>
      <c r="D45" s="137">
        <f>[2]Inputs!$B$8</f>
        <v>3.8413999999999997E-2</v>
      </c>
      <c r="E45" s="135">
        <f>ROUND(F35*D45,0)</f>
        <v>-2326</v>
      </c>
      <c r="F45" s="139"/>
      <c r="G45" s="136"/>
      <c r="H45"/>
      <c r="I45"/>
      <c r="J45"/>
      <c r="K45"/>
      <c r="L45"/>
      <c r="M45"/>
      <c r="N45"/>
      <c r="O45"/>
    </row>
    <row r="46" spans="1:15" ht="14.4" x14ac:dyDescent="0.3">
      <c r="A46" s="101">
        <f t="shared" si="2"/>
        <v>34</v>
      </c>
      <c r="B46" s="141" t="s">
        <v>132</v>
      </c>
      <c r="C46" s="103"/>
      <c r="D46" s="104"/>
      <c r="E46" s="146"/>
      <c r="F46" s="147">
        <f>SUM(E45:E45)</f>
        <v>-2326</v>
      </c>
      <c r="G46" s="136"/>
      <c r="H46"/>
      <c r="I46"/>
      <c r="J46"/>
      <c r="K46"/>
      <c r="L46"/>
      <c r="M46"/>
      <c r="N46"/>
      <c r="O46"/>
    </row>
    <row r="47" spans="1:15" ht="14.4" x14ac:dyDescent="0.3">
      <c r="A47" s="101">
        <f t="shared" si="2"/>
        <v>35</v>
      </c>
      <c r="B47" s="103"/>
      <c r="C47" s="103"/>
      <c r="D47" s="104"/>
      <c r="E47" s="104"/>
      <c r="F47" s="139"/>
      <c r="G47" s="136"/>
      <c r="H47"/>
      <c r="I47"/>
      <c r="J47"/>
      <c r="K47"/>
      <c r="L47"/>
      <c r="M47"/>
      <c r="N47"/>
      <c r="O47"/>
    </row>
    <row r="48" spans="1:15" ht="14.4" x14ac:dyDescent="0.3">
      <c r="A48" s="101">
        <f t="shared" si="2"/>
        <v>36</v>
      </c>
      <c r="B48" s="103" t="s">
        <v>133</v>
      </c>
      <c r="C48" s="103"/>
      <c r="D48" s="104"/>
      <c r="E48" s="143"/>
      <c r="F48" s="148">
        <f>F35-F39-F43-F46</f>
        <v>-57938.911863212015</v>
      </c>
      <c r="G48" s="136"/>
      <c r="H48"/>
      <c r="I48"/>
      <c r="J48"/>
      <c r="K48"/>
      <c r="L48"/>
      <c r="M48"/>
      <c r="N48"/>
      <c r="O48"/>
    </row>
    <row r="49" spans="1:15" ht="14.4" x14ac:dyDescent="0.3">
      <c r="A49" s="101">
        <f t="shared" si="2"/>
        <v>37</v>
      </c>
      <c r="B49" s="103"/>
      <c r="C49" s="103"/>
      <c r="D49" s="104"/>
      <c r="E49" s="143"/>
      <c r="F49" s="143"/>
      <c r="G49" s="136"/>
      <c r="H49"/>
      <c r="I49"/>
      <c r="J49"/>
      <c r="K49"/>
      <c r="L49"/>
      <c r="M49"/>
      <c r="N49"/>
      <c r="O49"/>
    </row>
    <row r="50" spans="1:15" ht="14.4" x14ac:dyDescent="0.3">
      <c r="A50" s="101">
        <f t="shared" si="2"/>
        <v>38</v>
      </c>
      <c r="B50" s="103" t="s">
        <v>134</v>
      </c>
      <c r="C50" s="103"/>
      <c r="D50" s="149">
        <v>0.21</v>
      </c>
      <c r="E50" s="143"/>
      <c r="F50" s="150">
        <f>ROUND(F48*D50,0)</f>
        <v>-12167</v>
      </c>
      <c r="G50" s="136"/>
      <c r="H50"/>
      <c r="I50"/>
      <c r="J50"/>
      <c r="K50"/>
      <c r="L50"/>
      <c r="M50"/>
      <c r="N50"/>
      <c r="O50"/>
    </row>
    <row r="51" spans="1:15" ht="15" thickBot="1" x14ac:dyDescent="0.35">
      <c r="A51" s="101">
        <f t="shared" si="2"/>
        <v>39</v>
      </c>
      <c r="B51" s="103" t="s">
        <v>135</v>
      </c>
      <c r="C51" s="103"/>
      <c r="D51" s="104"/>
      <c r="E51" s="143"/>
      <c r="F51" s="151">
        <f>F48-F50</f>
        <v>-45771.911863212015</v>
      </c>
      <c r="G51" s="136"/>
      <c r="H51"/>
      <c r="I51"/>
      <c r="J51"/>
      <c r="K51"/>
      <c r="L51"/>
      <c r="M51"/>
      <c r="N51"/>
      <c r="O51"/>
    </row>
    <row r="52" spans="1:15" ht="15" thickTop="1" x14ac:dyDescent="0.3">
      <c r="G52" s="152"/>
      <c r="H52"/>
      <c r="I52"/>
      <c r="J52"/>
      <c r="K52"/>
      <c r="L52"/>
      <c r="M52"/>
      <c r="N52"/>
      <c r="O52"/>
    </row>
    <row r="53" spans="1:15" ht="14.4" x14ac:dyDescent="0.3">
      <c r="H53"/>
      <c r="I53"/>
      <c r="J53"/>
      <c r="K53"/>
      <c r="L53"/>
      <c r="M53"/>
      <c r="N53"/>
      <c r="O53"/>
    </row>
    <row r="54" spans="1:15" ht="14.4" x14ac:dyDescent="0.3">
      <c r="H54"/>
      <c r="I54"/>
      <c r="J54"/>
      <c r="K54"/>
      <c r="L54"/>
      <c r="M54"/>
      <c r="N54"/>
      <c r="O54"/>
    </row>
    <row r="55" spans="1:15" ht="14.4" x14ac:dyDescent="0.3">
      <c r="H55"/>
      <c r="I55"/>
      <c r="J55"/>
      <c r="K55"/>
      <c r="L55"/>
      <c r="M55"/>
      <c r="N55"/>
      <c r="O55"/>
    </row>
    <row r="56" spans="1:15" ht="14.4" x14ac:dyDescent="0.3">
      <c r="H56"/>
      <c r="I56"/>
      <c r="J56"/>
      <c r="K56"/>
      <c r="L56"/>
      <c r="M56"/>
      <c r="N56"/>
      <c r="O56"/>
    </row>
    <row r="57" spans="1:15" ht="14.4" x14ac:dyDescent="0.3">
      <c r="H57"/>
      <c r="I57"/>
      <c r="J57"/>
      <c r="K57"/>
      <c r="L57"/>
      <c r="M57"/>
      <c r="N57"/>
      <c r="O57"/>
    </row>
    <row r="58" spans="1:15" ht="14.4" x14ac:dyDescent="0.3">
      <c r="H58"/>
      <c r="I58"/>
      <c r="J58"/>
      <c r="K58"/>
      <c r="L58"/>
      <c r="M58"/>
      <c r="N58"/>
      <c r="O58"/>
    </row>
    <row r="59" spans="1:15" ht="14.4" x14ac:dyDescent="0.3">
      <c r="H59"/>
      <c r="I59"/>
      <c r="J59"/>
      <c r="K59"/>
      <c r="L59"/>
      <c r="M59"/>
      <c r="N59"/>
      <c r="O59"/>
    </row>
    <row r="60" spans="1:15" ht="14.4" x14ac:dyDescent="0.3">
      <c r="H60"/>
      <c r="I60"/>
      <c r="J60"/>
      <c r="K60"/>
      <c r="L60"/>
      <c r="M60"/>
      <c r="N60"/>
      <c r="O60"/>
    </row>
    <row r="61" spans="1:15" ht="14.4" x14ac:dyDescent="0.3">
      <c r="H61"/>
      <c r="I61"/>
      <c r="J61"/>
      <c r="K61"/>
      <c r="L61"/>
      <c r="M61"/>
      <c r="N61"/>
      <c r="O61"/>
    </row>
    <row r="62" spans="1:15" ht="14.4" x14ac:dyDescent="0.3">
      <c r="H62"/>
      <c r="I62"/>
      <c r="J62"/>
      <c r="K62"/>
      <c r="L62"/>
      <c r="M62"/>
      <c r="N62"/>
      <c r="O62"/>
    </row>
    <row r="63" spans="1:15" ht="14.4" x14ac:dyDescent="0.3">
      <c r="H63"/>
      <c r="I63"/>
      <c r="J63"/>
      <c r="K63"/>
      <c r="L63"/>
      <c r="M63"/>
      <c r="N63"/>
      <c r="O63"/>
    </row>
    <row r="64" spans="1:15" ht="14.4" x14ac:dyDescent="0.3">
      <c r="H64"/>
      <c r="I64"/>
      <c r="J64"/>
      <c r="K64"/>
      <c r="L64"/>
      <c r="M64"/>
      <c r="N64"/>
      <c r="O64"/>
    </row>
    <row r="65" spans="8:15" ht="14.4" x14ac:dyDescent="0.3">
      <c r="H65"/>
      <c r="I65"/>
      <c r="J65"/>
      <c r="K65"/>
      <c r="L65"/>
      <c r="M65"/>
      <c r="N65"/>
      <c r="O65"/>
    </row>
    <row r="66" spans="8:15" ht="14.4" x14ac:dyDescent="0.3">
      <c r="H66"/>
      <c r="I66"/>
      <c r="J66"/>
      <c r="K66"/>
      <c r="L66"/>
      <c r="M66"/>
      <c r="N66"/>
      <c r="O66"/>
    </row>
    <row r="67" spans="8:15" ht="14.4" x14ac:dyDescent="0.3">
      <c r="H67"/>
      <c r="I67"/>
      <c r="J67"/>
      <c r="K67"/>
      <c r="L67"/>
      <c r="M67"/>
      <c r="N67"/>
      <c r="O67"/>
    </row>
    <row r="68" spans="8:15" ht="14.4" x14ac:dyDescent="0.3">
      <c r="H68"/>
      <c r="I68"/>
      <c r="J68"/>
      <c r="K68"/>
      <c r="L68"/>
      <c r="M68"/>
      <c r="N68"/>
      <c r="O68"/>
    </row>
    <row r="69" spans="8:15" ht="14.4" x14ac:dyDescent="0.3">
      <c r="H69"/>
      <c r="I69"/>
      <c r="J69"/>
      <c r="K69"/>
      <c r="L69"/>
      <c r="M69"/>
      <c r="N69"/>
      <c r="O69"/>
    </row>
    <row r="70" spans="8:15" ht="14.4" x14ac:dyDescent="0.3">
      <c r="H70"/>
      <c r="I70"/>
      <c r="J70"/>
      <c r="K70"/>
      <c r="L70"/>
      <c r="M70"/>
      <c r="N70"/>
      <c r="O70"/>
    </row>
    <row r="71" spans="8:15" ht="14.4" x14ac:dyDescent="0.3">
      <c r="H71"/>
      <c r="I71"/>
      <c r="J71"/>
      <c r="K71"/>
      <c r="L71"/>
      <c r="M71"/>
      <c r="N71"/>
      <c r="O71"/>
    </row>
    <row r="72" spans="8:15" ht="14.4" x14ac:dyDescent="0.3">
      <c r="H72"/>
      <c r="I72"/>
      <c r="J72"/>
      <c r="K72"/>
      <c r="L72"/>
      <c r="M72"/>
      <c r="N72"/>
      <c r="O72"/>
    </row>
    <row r="73" spans="8:15" ht="14.4" x14ac:dyDescent="0.3">
      <c r="H73"/>
      <c r="I73"/>
      <c r="J73"/>
      <c r="K73"/>
      <c r="L73"/>
      <c r="M73"/>
      <c r="N73"/>
      <c r="O73"/>
    </row>
    <row r="74" spans="8:15" ht="14.4" x14ac:dyDescent="0.3">
      <c r="H74"/>
      <c r="I74"/>
      <c r="J74"/>
      <c r="K74"/>
      <c r="L74"/>
      <c r="M74"/>
      <c r="N74"/>
      <c r="O74"/>
    </row>
    <row r="75" spans="8:15" ht="14.4" x14ac:dyDescent="0.3">
      <c r="H75"/>
      <c r="I75"/>
      <c r="J75"/>
      <c r="K75"/>
      <c r="L75"/>
      <c r="M75"/>
      <c r="N75"/>
      <c r="O75"/>
    </row>
    <row r="76" spans="8:15" ht="14.4" x14ac:dyDescent="0.3">
      <c r="H76"/>
      <c r="I76"/>
      <c r="J76"/>
      <c r="K76"/>
      <c r="L76"/>
      <c r="M76"/>
      <c r="N76"/>
      <c r="O76"/>
    </row>
    <row r="77" spans="8:15" ht="14.4" x14ac:dyDescent="0.3">
      <c r="H77"/>
      <c r="I77"/>
      <c r="J77"/>
      <c r="K77"/>
      <c r="L77"/>
      <c r="M77"/>
      <c r="N77"/>
      <c r="O77"/>
    </row>
    <row r="78" spans="8:15" ht="14.4" x14ac:dyDescent="0.3">
      <c r="H78"/>
      <c r="I78"/>
      <c r="J78"/>
      <c r="K78"/>
      <c r="L78"/>
      <c r="M78"/>
      <c r="N78"/>
      <c r="O78"/>
    </row>
    <row r="79" spans="8:15" ht="14.4" x14ac:dyDescent="0.3">
      <c r="H79"/>
      <c r="I79"/>
      <c r="J79"/>
      <c r="K79"/>
      <c r="L79"/>
      <c r="M79"/>
      <c r="N79"/>
      <c r="O79"/>
    </row>
    <row r="80" spans="8:15" ht="14.4" x14ac:dyDescent="0.3">
      <c r="H80"/>
      <c r="I80"/>
      <c r="J80"/>
      <c r="K80"/>
      <c r="L80"/>
      <c r="M80"/>
      <c r="N80"/>
      <c r="O80"/>
    </row>
    <row r="81" spans="8:15" ht="14.4" x14ac:dyDescent="0.3">
      <c r="H81"/>
      <c r="I81"/>
      <c r="J81"/>
      <c r="K81"/>
      <c r="L81"/>
      <c r="M81"/>
      <c r="N81"/>
      <c r="O81"/>
    </row>
    <row r="82" spans="8:15" ht="14.4" x14ac:dyDescent="0.3">
      <c r="H82"/>
      <c r="I82"/>
      <c r="J82"/>
      <c r="K82"/>
      <c r="L82"/>
      <c r="M82"/>
      <c r="N82"/>
      <c r="O82"/>
    </row>
    <row r="83" spans="8:15" ht="14.4" x14ac:dyDescent="0.3">
      <c r="H83"/>
      <c r="I83"/>
      <c r="J83"/>
      <c r="K83"/>
      <c r="L83"/>
      <c r="M83"/>
      <c r="N83"/>
      <c r="O83"/>
    </row>
    <row r="84" spans="8:15" ht="14.4" x14ac:dyDescent="0.3">
      <c r="H84"/>
      <c r="I84"/>
      <c r="J84"/>
      <c r="K84"/>
      <c r="L84"/>
      <c r="M84"/>
      <c r="N84"/>
      <c r="O84"/>
    </row>
    <row r="85" spans="8:15" ht="14.4" x14ac:dyDescent="0.3">
      <c r="H85"/>
      <c r="I85"/>
      <c r="J85"/>
      <c r="K85"/>
      <c r="L85"/>
      <c r="M85"/>
      <c r="N85"/>
      <c r="O85"/>
    </row>
    <row r="86" spans="8:15" ht="14.4" x14ac:dyDescent="0.3">
      <c r="H86"/>
      <c r="I86"/>
      <c r="J86"/>
      <c r="K86"/>
      <c r="L86"/>
      <c r="M86"/>
      <c r="N86"/>
      <c r="O86"/>
    </row>
    <row r="87" spans="8:15" ht="14.4" x14ac:dyDescent="0.3">
      <c r="H87"/>
      <c r="I87"/>
      <c r="J87"/>
      <c r="K87"/>
      <c r="L87"/>
      <c r="M87"/>
      <c r="N87"/>
      <c r="O87"/>
    </row>
    <row r="88" spans="8:15" ht="14.4" x14ac:dyDescent="0.3">
      <c r="H88"/>
      <c r="I88"/>
      <c r="J88"/>
      <c r="K88"/>
      <c r="L88"/>
      <c r="M88"/>
      <c r="N88"/>
      <c r="O88"/>
    </row>
    <row r="89" spans="8:15" ht="14.4" x14ac:dyDescent="0.3">
      <c r="H89"/>
      <c r="I89"/>
      <c r="J89"/>
      <c r="K89"/>
      <c r="L89"/>
      <c r="M89"/>
      <c r="N89"/>
      <c r="O89"/>
    </row>
    <row r="90" spans="8:15" ht="14.4" x14ac:dyDescent="0.3">
      <c r="H90"/>
      <c r="I90"/>
      <c r="J90"/>
      <c r="K90"/>
      <c r="L90"/>
      <c r="M90"/>
      <c r="N90"/>
      <c r="O90"/>
    </row>
    <row r="91" spans="8:15" ht="14.4" x14ac:dyDescent="0.3">
      <c r="H91"/>
      <c r="I91"/>
      <c r="J91"/>
      <c r="K91"/>
      <c r="L91"/>
      <c r="M91"/>
      <c r="N91"/>
      <c r="O91"/>
    </row>
    <row r="92" spans="8:15" ht="14.4" x14ac:dyDescent="0.3">
      <c r="H92"/>
      <c r="I92"/>
      <c r="J92"/>
      <c r="K92"/>
      <c r="L92"/>
      <c r="M92"/>
      <c r="N92"/>
      <c r="O92"/>
    </row>
    <row r="93" spans="8:15" ht="14.4" x14ac:dyDescent="0.3">
      <c r="H93"/>
      <c r="I93"/>
      <c r="J93"/>
      <c r="K93"/>
      <c r="L93"/>
      <c r="M93"/>
      <c r="N93"/>
      <c r="O93"/>
    </row>
    <row r="94" spans="8:15" ht="14.4" x14ac:dyDescent="0.3">
      <c r="H94"/>
      <c r="I94"/>
      <c r="J94"/>
      <c r="K94"/>
      <c r="L94"/>
      <c r="M94"/>
      <c r="N94"/>
      <c r="O94"/>
    </row>
    <row r="95" spans="8:15" ht="14.4" x14ac:dyDescent="0.3">
      <c r="H95"/>
      <c r="I95"/>
      <c r="J95"/>
      <c r="K95"/>
      <c r="L95"/>
      <c r="M95"/>
      <c r="N95"/>
      <c r="O95"/>
    </row>
    <row r="96" spans="8:15" ht="14.4" x14ac:dyDescent="0.3">
      <c r="H96"/>
      <c r="I96"/>
      <c r="J96"/>
      <c r="K96"/>
      <c r="L96"/>
      <c r="M96"/>
      <c r="N96"/>
      <c r="O96"/>
    </row>
    <row r="97" spans="8:15" ht="14.4" x14ac:dyDescent="0.3">
      <c r="H97"/>
      <c r="I97"/>
      <c r="J97"/>
      <c r="K97"/>
      <c r="L97"/>
      <c r="M97"/>
      <c r="N97"/>
      <c r="O97"/>
    </row>
    <row r="98" spans="8:15" ht="14.4" x14ac:dyDescent="0.3">
      <c r="H98"/>
      <c r="I98"/>
      <c r="J98"/>
      <c r="K98"/>
      <c r="L98"/>
      <c r="M98"/>
      <c r="N98"/>
      <c r="O98"/>
    </row>
    <row r="99" spans="8:15" ht="14.4" x14ac:dyDescent="0.3">
      <c r="H99"/>
      <c r="I99"/>
      <c r="J99"/>
      <c r="K99"/>
      <c r="L99"/>
      <c r="M99"/>
      <c r="N99"/>
      <c r="O99"/>
    </row>
    <row r="100" spans="8:15" ht="14.4" x14ac:dyDescent="0.3">
      <c r="H100"/>
      <c r="I100"/>
      <c r="J100"/>
      <c r="K100"/>
      <c r="L100"/>
      <c r="M100"/>
      <c r="N100"/>
      <c r="O100"/>
    </row>
    <row r="101" spans="8:15" ht="14.4" x14ac:dyDescent="0.3">
      <c r="H101"/>
      <c r="I101"/>
      <c r="J101"/>
      <c r="K101"/>
      <c r="L101"/>
      <c r="M101"/>
      <c r="N101"/>
      <c r="O101"/>
    </row>
    <row r="102" spans="8:15" ht="14.4" x14ac:dyDescent="0.3">
      <c r="H102"/>
      <c r="I102"/>
      <c r="J102"/>
      <c r="K102"/>
      <c r="L102"/>
      <c r="M102"/>
      <c r="N102"/>
      <c r="O102"/>
    </row>
    <row r="103" spans="8:15" ht="14.4" x14ac:dyDescent="0.3">
      <c r="H103"/>
      <c r="I103"/>
      <c r="J103"/>
      <c r="K103"/>
      <c r="L103"/>
      <c r="M103"/>
      <c r="N103"/>
      <c r="O103"/>
    </row>
    <row r="104" spans="8:15" ht="14.4" x14ac:dyDescent="0.3">
      <c r="H104"/>
      <c r="I104"/>
      <c r="J104"/>
      <c r="K104"/>
      <c r="L104"/>
      <c r="M104"/>
      <c r="N104"/>
      <c r="O104"/>
    </row>
    <row r="105" spans="8:15" ht="14.4" x14ac:dyDescent="0.3">
      <c r="H105"/>
      <c r="I105"/>
      <c r="J105"/>
      <c r="K105"/>
      <c r="L105"/>
      <c r="M105"/>
      <c r="N105"/>
      <c r="O105"/>
    </row>
    <row r="106" spans="8:15" ht="14.4" x14ac:dyDescent="0.3">
      <c r="H106"/>
      <c r="I106"/>
      <c r="J106"/>
      <c r="K106"/>
      <c r="L106"/>
      <c r="M106"/>
      <c r="N106"/>
      <c r="O106"/>
    </row>
    <row r="107" spans="8:15" ht="14.4" x14ac:dyDescent="0.3">
      <c r="H107"/>
      <c r="I107"/>
      <c r="J107"/>
      <c r="K107"/>
      <c r="L107"/>
      <c r="M107"/>
      <c r="N107"/>
      <c r="O107"/>
    </row>
    <row r="108" spans="8:15" ht="14.4" x14ac:dyDescent="0.3">
      <c r="H108"/>
      <c r="I108"/>
      <c r="J108"/>
      <c r="K108"/>
      <c r="L108"/>
      <c r="M108"/>
      <c r="N108"/>
      <c r="O10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ySplit="6" topLeftCell="A22" activePane="bottomLeft" state="frozen"/>
      <selection pane="bottomLeft" activeCell="Q36" sqref="Q36"/>
    </sheetView>
  </sheetViews>
  <sheetFormatPr defaultColWidth="9.109375" defaultRowHeight="13.2" x14ac:dyDescent="0.25"/>
  <cols>
    <col min="1" max="1" width="2" style="59" customWidth="1"/>
    <col min="2" max="2" width="35.88671875" style="59" bestFit="1" customWidth="1"/>
    <col min="3" max="3" width="8.6640625" style="59" bestFit="1" customWidth="1"/>
    <col min="4" max="15" width="11.6640625" style="59" customWidth="1"/>
    <col min="16" max="16" width="12.109375" style="59" customWidth="1"/>
    <col min="17" max="16384" width="9.109375" style="59"/>
  </cols>
  <sheetData>
    <row r="1" spans="1:17" s="2" customFormat="1" ht="15" customHeight="1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"/>
    </row>
    <row r="2" spans="1:17" s="2" customFormat="1" ht="15" customHeight="1" x14ac:dyDescent="0.25">
      <c r="A2" s="158" t="s">
        <v>97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"/>
    </row>
    <row r="3" spans="1:17" s="2" customFormat="1" ht="15" customHeight="1" x14ac:dyDescent="0.25">
      <c r="A3" s="159" t="s">
        <v>98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"/>
    </row>
    <row r="4" spans="1:17" s="2" customFormat="1" ht="15" customHeight="1" x14ac:dyDescent="0.25">
      <c r="A4" s="158" t="s">
        <v>107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"/>
    </row>
    <row r="5" spans="1:17" s="2" customFormat="1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x14ac:dyDescent="0.25">
      <c r="A6" s="65"/>
      <c r="B6" s="4" t="s">
        <v>1</v>
      </c>
      <c r="C6" s="4" t="s">
        <v>2</v>
      </c>
      <c r="D6" s="5">
        <v>44562</v>
      </c>
      <c r="E6" s="5">
        <f>EDATE(D6,1)</f>
        <v>44593</v>
      </c>
      <c r="F6" s="5">
        <f t="shared" ref="F6:O6" si="0">EDATE(E6,1)</f>
        <v>44621</v>
      </c>
      <c r="G6" s="5">
        <f t="shared" si="0"/>
        <v>44652</v>
      </c>
      <c r="H6" s="5">
        <f t="shared" si="0"/>
        <v>44682</v>
      </c>
      <c r="I6" s="5">
        <f t="shared" si="0"/>
        <v>44713</v>
      </c>
      <c r="J6" s="5">
        <f t="shared" si="0"/>
        <v>44743</v>
      </c>
      <c r="K6" s="5">
        <f t="shared" si="0"/>
        <v>44774</v>
      </c>
      <c r="L6" s="5">
        <f t="shared" si="0"/>
        <v>44805</v>
      </c>
      <c r="M6" s="5">
        <f t="shared" si="0"/>
        <v>44835</v>
      </c>
      <c r="N6" s="5">
        <f t="shared" si="0"/>
        <v>44866</v>
      </c>
      <c r="O6" s="5">
        <f t="shared" si="0"/>
        <v>44896</v>
      </c>
      <c r="P6" s="6" t="s">
        <v>3</v>
      </c>
      <c r="Q6" s="7"/>
    </row>
    <row r="7" spans="1:17" s="2" customFormat="1" x14ac:dyDescent="0.25">
      <c r="A7" s="41" t="s">
        <v>57</v>
      </c>
      <c r="B7" s="41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7"/>
      <c r="Q7" s="7"/>
    </row>
    <row r="8" spans="1:17" s="11" customFormat="1" x14ac:dyDescent="0.25">
      <c r="B8" s="11" t="s">
        <v>11</v>
      </c>
      <c r="C8" s="11">
        <v>85</v>
      </c>
      <c r="D8" s="66">
        <f>'Weather Adj. Volumes'!D151</f>
        <v>-55660.645874999929</v>
      </c>
      <c r="E8" s="66">
        <f>'Weather Adj. Volumes'!E151</f>
        <v>-29675.078010417055</v>
      </c>
      <c r="F8" s="66">
        <f>'Weather Adj. Volumes'!F151</f>
        <v>17188.665618054103</v>
      </c>
      <c r="G8" s="66">
        <f>'Weather Adj. Volumes'!G151</f>
        <v>-129204.14120833389</v>
      </c>
      <c r="H8" s="66">
        <f>'Weather Adj. Volumes'!H151</f>
        <v>-103387.58620486071</v>
      </c>
      <c r="I8" s="66">
        <f>'Weather Adj. Volumes'!I151</f>
        <v>0</v>
      </c>
      <c r="J8" s="66">
        <f>'Weather Adj. Volumes'!J151</f>
        <v>0</v>
      </c>
      <c r="K8" s="66">
        <f>'Weather Adj. Volumes'!K151</f>
        <v>0</v>
      </c>
      <c r="L8" s="66">
        <f>'Weather Adj. Volumes'!L151</f>
        <v>0</v>
      </c>
      <c r="M8" s="66">
        <f>'Weather Adj. Volumes'!M151</f>
        <v>182777.15462808381</v>
      </c>
      <c r="N8" s="66">
        <f>'Weather Adj. Volumes'!N151</f>
        <v>-167002.08898029104</v>
      </c>
      <c r="O8" s="66">
        <f>'Weather Adj. Volumes'!O151</f>
        <v>-118949.44626955502</v>
      </c>
      <c r="P8" s="56">
        <f>SUM(D8:O8)</f>
        <v>-403913.16630231973</v>
      </c>
      <c r="Q8" s="14"/>
    </row>
    <row r="9" spans="1:17" s="11" customFormat="1" x14ac:dyDescent="0.25">
      <c r="B9" s="2" t="s">
        <v>23</v>
      </c>
      <c r="C9" s="17" t="s">
        <v>24</v>
      </c>
      <c r="D9" s="66">
        <f>'Weather Adj. Volumes'!D149</f>
        <v>-22313.314891111106</v>
      </c>
      <c r="E9" s="66">
        <f>'Weather Adj. Volumes'!E149</f>
        <v>-8968.410744583467</v>
      </c>
      <c r="F9" s="66">
        <f>'Weather Adj. Volumes'!F149</f>
        <v>6720.1391896521673</v>
      </c>
      <c r="G9" s="66">
        <f>'Weather Adj. Volumes'!G149</f>
        <v>-37585.200835000258</v>
      </c>
      <c r="H9" s="66">
        <f>'Weather Adj. Volumes'!H149</f>
        <v>-43812.660002222052</v>
      </c>
      <c r="I9" s="66">
        <f>'Weather Adj. Volumes'!I149</f>
        <v>0</v>
      </c>
      <c r="J9" s="66">
        <f>'Weather Adj. Volumes'!J149</f>
        <v>0</v>
      </c>
      <c r="K9" s="66">
        <f>'Weather Adj. Volumes'!K149</f>
        <v>0</v>
      </c>
      <c r="L9" s="66">
        <f>'Weather Adj. Volumes'!L149</f>
        <v>0</v>
      </c>
      <c r="M9" s="66">
        <f>'Weather Adj. Volumes'!M149</f>
        <v>57732.668589375215</v>
      </c>
      <c r="N9" s="66">
        <f>'Weather Adj. Volumes'!N149</f>
        <v>-49582.422240291489</v>
      </c>
      <c r="O9" s="66">
        <f>'Weather Adj. Volumes'!O149</f>
        <v>-38053.067191749811</v>
      </c>
      <c r="P9" s="56">
        <f t="shared" ref="P9:P12" si="1">SUM(D9:O9)</f>
        <v>-135862.2681259308</v>
      </c>
      <c r="Q9" s="14"/>
    </row>
    <row r="10" spans="1:17" s="11" customFormat="1" x14ac:dyDescent="0.25">
      <c r="B10" s="11" t="s">
        <v>41</v>
      </c>
      <c r="C10" s="11">
        <v>87</v>
      </c>
      <c r="D10" s="66">
        <f>'Weather Adj. Volumes'!D153</f>
        <v>-56285.540444444865</v>
      </c>
      <c r="E10" s="66">
        <f>'Weather Adj. Volumes'!E153</f>
        <v>-32591.525541666895</v>
      </c>
      <c r="F10" s="66">
        <f>'Weather Adj. Volumes'!F153</f>
        <v>17993.496140276548</v>
      </c>
      <c r="G10" s="66">
        <f>'Weather Adj. Volumes'!G153</f>
        <v>-155038.99553333374</v>
      </c>
      <c r="H10" s="66">
        <f>'Weather Adj. Volumes'!H153</f>
        <v>-133714.1907833328</v>
      </c>
      <c r="I10" s="66">
        <f>'Weather Adj. Volumes'!I153</f>
        <v>-9244.1928611111362</v>
      </c>
      <c r="J10" s="66">
        <f>'Weather Adj. Volumes'!J153</f>
        <v>0</v>
      </c>
      <c r="K10" s="66">
        <f>'Weather Adj. Volumes'!K153</f>
        <v>0</v>
      </c>
      <c r="L10" s="66">
        <f>'Weather Adj. Volumes'!L153</f>
        <v>0</v>
      </c>
      <c r="M10" s="66">
        <f>'Weather Adj. Volumes'!M153</f>
        <v>154610.57347333373</v>
      </c>
      <c r="N10" s="66">
        <f>'Weather Adj. Volumes'!N153</f>
        <v>-151761.41487833252</v>
      </c>
      <c r="O10" s="66">
        <f>'Weather Adj. Volumes'!O153</f>
        <v>-109194.3873922216</v>
      </c>
      <c r="P10" s="56">
        <f t="shared" si="1"/>
        <v>-475226.17782083328</v>
      </c>
      <c r="Q10" s="14"/>
    </row>
    <row r="11" spans="1:17" s="11" customFormat="1" x14ac:dyDescent="0.25">
      <c r="B11" s="2" t="s">
        <v>26</v>
      </c>
      <c r="C11" s="17" t="s">
        <v>27</v>
      </c>
      <c r="D11" s="66">
        <f>'Weather Adj. Volumes'!D150</f>
        <v>-49914.224525000202</v>
      </c>
      <c r="E11" s="66">
        <f>'Weather Adj. Volumes'!E150</f>
        <v>-28393.484575000359</v>
      </c>
      <c r="F11" s="66">
        <f>'Weather Adj. Volumes'!F150</f>
        <v>14039.529831249034</v>
      </c>
      <c r="G11" s="66">
        <f>'Weather Adj. Volumes'!G150</f>
        <v>-105090.73071000027</v>
      </c>
      <c r="H11" s="66">
        <f>'Weather Adj. Volumes'!H150</f>
        <v>-96558.342800832819</v>
      </c>
      <c r="I11" s="66">
        <f>'Weather Adj. Volumes'!I150</f>
        <v>0</v>
      </c>
      <c r="J11" s="66">
        <f>'Weather Adj. Volumes'!J150</f>
        <v>0</v>
      </c>
      <c r="K11" s="66">
        <f>'Weather Adj. Volumes'!K150</f>
        <v>0</v>
      </c>
      <c r="L11" s="66">
        <f>'Weather Adj. Volumes'!L150</f>
        <v>0</v>
      </c>
      <c r="M11" s="66">
        <f>'Weather Adj. Volumes'!M150</f>
        <v>126519.64507625042</v>
      </c>
      <c r="N11" s="66">
        <f>'Weather Adj. Volumes'!N150</f>
        <v>-119551.55193124921</v>
      </c>
      <c r="O11" s="66">
        <f>'Weather Adj. Volumes'!O150</f>
        <v>-94525.325987499673</v>
      </c>
      <c r="P11" s="56">
        <f>SUM(D11:O11)</f>
        <v>-353474.48562208307</v>
      </c>
      <c r="Q11" s="14"/>
    </row>
    <row r="12" spans="1:17" s="18" customFormat="1" x14ac:dyDescent="0.25">
      <c r="B12" s="18" t="s">
        <v>32</v>
      </c>
      <c r="C12" s="57" t="s">
        <v>33</v>
      </c>
      <c r="D12" s="67">
        <f>'Weather Adj. Volumes'!D156</f>
        <v>-113125.74970000004</v>
      </c>
      <c r="E12" s="67">
        <f>'Weather Adj. Volumes'!E156</f>
        <v>-65733.428550000768</v>
      </c>
      <c r="F12" s="67">
        <f>'Weather Adj. Volumes'!F156</f>
        <v>31454.375837497413</v>
      </c>
      <c r="G12" s="67">
        <f>'Weather Adj. Volumes'!G156</f>
        <v>-224289.6585300006</v>
      </c>
      <c r="H12" s="67">
        <f>'Weather Adj. Volumes'!H156</f>
        <v>-174911.4882124993</v>
      </c>
      <c r="I12" s="67">
        <f>'Weather Adj. Volumes'!I156</f>
        <v>0</v>
      </c>
      <c r="J12" s="67">
        <f>'Weather Adj. Volumes'!J156</f>
        <v>0</v>
      </c>
      <c r="K12" s="67">
        <f>'Weather Adj. Volumes'!K156</f>
        <v>0</v>
      </c>
      <c r="L12" s="67">
        <f>'Weather Adj. Volumes'!L156</f>
        <v>143705.74278500048</v>
      </c>
      <c r="M12" s="67">
        <f>'Weather Adj. Volumes'!M156</f>
        <v>359098.11165375123</v>
      </c>
      <c r="N12" s="67">
        <f>'Weather Adj. Volumes'!N156</f>
        <v>-314132.37980249827</v>
      </c>
      <c r="O12" s="67">
        <f>'Weather Adj. Volumes'!O156</f>
        <v>-214292.74851249903</v>
      </c>
      <c r="P12" s="58">
        <f t="shared" si="1"/>
        <v>-572227.2230312489</v>
      </c>
      <c r="Q12" s="22"/>
    </row>
    <row r="13" spans="1:17" x14ac:dyDescent="0.25">
      <c r="B13" s="11" t="s">
        <v>3</v>
      </c>
      <c r="C13" s="11"/>
      <c r="D13" s="60">
        <f t="shared" ref="D13:P13" si="2">SUM(D8:D12)</f>
        <v>-297299.47543555615</v>
      </c>
      <c r="E13" s="60">
        <f t="shared" si="2"/>
        <v>-165361.92742166854</v>
      </c>
      <c r="F13" s="60">
        <f t="shared" si="2"/>
        <v>87396.206616729265</v>
      </c>
      <c r="G13" s="60">
        <f t="shared" si="2"/>
        <v>-651208.72681666876</v>
      </c>
      <c r="H13" s="60">
        <f t="shared" si="2"/>
        <v>-552384.26800374768</v>
      </c>
      <c r="I13" s="60">
        <f t="shared" si="2"/>
        <v>-9244.1928611111362</v>
      </c>
      <c r="J13" s="60">
        <f t="shared" si="2"/>
        <v>0</v>
      </c>
      <c r="K13" s="60">
        <f t="shared" si="2"/>
        <v>0</v>
      </c>
      <c r="L13" s="60">
        <f t="shared" si="2"/>
        <v>143705.74278500048</v>
      </c>
      <c r="M13" s="60">
        <f t="shared" si="2"/>
        <v>880738.15342079441</v>
      </c>
      <c r="N13" s="60">
        <f t="shared" si="2"/>
        <v>-802029.85783266253</v>
      </c>
      <c r="O13" s="60">
        <f t="shared" si="2"/>
        <v>-575014.97535352514</v>
      </c>
      <c r="P13" s="60">
        <f t="shared" si="2"/>
        <v>-1940703.3209024158</v>
      </c>
    </row>
    <row r="14" spans="1:17" x14ac:dyDescent="0.25">
      <c r="B14" s="11" t="s">
        <v>79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</row>
    <row r="16" spans="1:17" x14ac:dyDescent="0.25">
      <c r="A16" s="41" t="s">
        <v>99</v>
      </c>
      <c r="D16" s="61"/>
      <c r="E16" s="61"/>
      <c r="F16" s="61"/>
      <c r="H16" s="61"/>
      <c r="I16" s="61"/>
      <c r="J16" s="61"/>
      <c r="P16" s="61"/>
    </row>
    <row r="17" spans="1:17" s="11" customFormat="1" x14ac:dyDescent="0.25">
      <c r="A17" s="11" t="s">
        <v>11</v>
      </c>
      <c r="C17" s="11">
        <v>85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s="11" customFormat="1" x14ac:dyDescent="0.25">
      <c r="A18" s="2"/>
      <c r="B18" s="11" t="s">
        <v>100</v>
      </c>
      <c r="C18" s="12"/>
      <c r="D18" s="70">
        <v>5.1319999999999998E-2</v>
      </c>
      <c r="E18" s="70">
        <v>5.1319999999999998E-2</v>
      </c>
      <c r="F18" s="70">
        <v>5.1319999999999998E-2</v>
      </c>
      <c r="G18" s="70">
        <v>5.1319999999999998E-2</v>
      </c>
      <c r="H18" s="70">
        <v>5.1319999999999998E-2</v>
      </c>
      <c r="I18" s="70">
        <v>5.1319999999999998E-2</v>
      </c>
      <c r="J18" s="70">
        <v>5.1319999999999998E-2</v>
      </c>
      <c r="K18" s="70">
        <v>5.1319999999999998E-2</v>
      </c>
      <c r="L18" s="70">
        <v>5.1319999999999998E-2</v>
      </c>
      <c r="M18" s="70">
        <v>5.1319999999999998E-2</v>
      </c>
      <c r="N18" s="70">
        <v>5.1319999999999998E-2</v>
      </c>
      <c r="O18" s="70">
        <v>5.1319999999999998E-2</v>
      </c>
      <c r="P18" s="14"/>
      <c r="Q18" s="14"/>
    </row>
    <row r="19" spans="1:17" s="11" customFormat="1" x14ac:dyDescent="0.25">
      <c r="A19" s="2"/>
      <c r="B19" s="11" t="s">
        <v>103</v>
      </c>
      <c r="C19" s="12"/>
      <c r="D19" s="70">
        <v>8.0999999999999996E-4</v>
      </c>
      <c r="E19" s="70">
        <v>8.0999999999999996E-4</v>
      </c>
      <c r="F19" s="70">
        <v>8.0999999999999996E-4</v>
      </c>
      <c r="G19" s="70">
        <v>8.0999999999999996E-4</v>
      </c>
      <c r="H19" s="70">
        <v>8.0999999999999996E-4</v>
      </c>
      <c r="I19" s="70">
        <v>8.0999999999999996E-4</v>
      </c>
      <c r="J19" s="70">
        <v>8.0999999999999996E-4</v>
      </c>
      <c r="K19" s="70">
        <v>8.0999999999999996E-4</v>
      </c>
      <c r="L19" s="70">
        <v>8.0999999999999996E-4</v>
      </c>
      <c r="M19" s="70">
        <v>8.0999999999999996E-4</v>
      </c>
      <c r="N19" s="70">
        <v>8.0999999999999996E-4</v>
      </c>
      <c r="O19" s="70">
        <v>8.0999999999999996E-4</v>
      </c>
      <c r="P19" s="14"/>
      <c r="Q19" s="14"/>
    </row>
    <row r="20" spans="1:17" s="11" customFormat="1" x14ac:dyDescent="0.25">
      <c r="A20" s="2"/>
      <c r="B20" s="11" t="s">
        <v>104</v>
      </c>
      <c r="C20" s="12"/>
      <c r="D20" s="70">
        <v>-2.7E-4</v>
      </c>
      <c r="E20" s="70">
        <v>-2.7E-4</v>
      </c>
      <c r="F20" s="70">
        <v>-2.7E-4</v>
      </c>
      <c r="G20" s="70">
        <v>-2.7E-4</v>
      </c>
      <c r="H20" s="70">
        <v>-2.7E-4</v>
      </c>
      <c r="I20" s="70">
        <v>-2.7E-4</v>
      </c>
      <c r="J20" s="70">
        <v>-2.7E-4</v>
      </c>
      <c r="K20" s="70">
        <v>-2.7E-4</v>
      </c>
      <c r="L20" s="70">
        <v>-2.7E-4</v>
      </c>
      <c r="M20" s="70">
        <v>-2.7E-4</v>
      </c>
      <c r="N20" s="70">
        <v>-2.7E-4</v>
      </c>
      <c r="O20" s="70">
        <v>-2.7E-4</v>
      </c>
      <c r="P20" s="14"/>
      <c r="Q20" s="14"/>
    </row>
    <row r="21" spans="1:17" s="11" customFormat="1" x14ac:dyDescent="0.25">
      <c r="A21" s="2"/>
      <c r="B21" s="11" t="s">
        <v>105</v>
      </c>
      <c r="C21" s="12"/>
      <c r="D21" s="70">
        <v>6.7099999999999998E-3</v>
      </c>
      <c r="E21" s="70">
        <v>6.7099999999999998E-3</v>
      </c>
      <c r="F21" s="70">
        <v>6.7099999999999998E-3</v>
      </c>
      <c r="G21" s="70">
        <v>6.7099999999999998E-3</v>
      </c>
      <c r="H21" s="70">
        <v>6.7099999999999998E-3</v>
      </c>
      <c r="I21" s="70">
        <v>6.7099999999999998E-3</v>
      </c>
      <c r="J21" s="70">
        <v>6.7099999999999998E-3</v>
      </c>
      <c r="K21" s="70">
        <v>6.7099999999999998E-3</v>
      </c>
      <c r="L21" s="70">
        <v>6.7099999999999998E-3</v>
      </c>
      <c r="M21" s="70">
        <v>6.7099999999999998E-3</v>
      </c>
      <c r="N21" s="70">
        <v>6.9899999999999997E-3</v>
      </c>
      <c r="O21" s="70">
        <v>6.9899999999999997E-3</v>
      </c>
      <c r="P21" s="14"/>
      <c r="Q21" s="14"/>
    </row>
    <row r="22" spans="1:17" s="11" customFormat="1" x14ac:dyDescent="0.25">
      <c r="B22" s="2" t="s">
        <v>101</v>
      </c>
      <c r="C22" s="12"/>
      <c r="D22" s="72">
        <f t="shared" ref="D22:O22" si="3">SUM(D18:D21)</f>
        <v>5.8569999999999997E-2</v>
      </c>
      <c r="E22" s="72">
        <f t="shared" si="3"/>
        <v>5.8569999999999997E-2</v>
      </c>
      <c r="F22" s="72">
        <f t="shared" si="3"/>
        <v>5.8569999999999997E-2</v>
      </c>
      <c r="G22" s="72">
        <f t="shared" si="3"/>
        <v>5.8569999999999997E-2</v>
      </c>
      <c r="H22" s="72">
        <f t="shared" si="3"/>
        <v>5.8569999999999997E-2</v>
      </c>
      <c r="I22" s="72">
        <f t="shared" si="3"/>
        <v>5.8569999999999997E-2</v>
      </c>
      <c r="J22" s="72">
        <f t="shared" si="3"/>
        <v>5.8569999999999997E-2</v>
      </c>
      <c r="K22" s="72">
        <f t="shared" si="3"/>
        <v>5.8569999999999997E-2</v>
      </c>
      <c r="L22" s="72">
        <f t="shared" si="3"/>
        <v>5.8569999999999997E-2</v>
      </c>
      <c r="M22" s="72">
        <f t="shared" si="3"/>
        <v>5.8569999999999997E-2</v>
      </c>
      <c r="N22" s="72">
        <f t="shared" si="3"/>
        <v>5.885E-2</v>
      </c>
      <c r="O22" s="72">
        <f t="shared" si="3"/>
        <v>5.885E-2</v>
      </c>
      <c r="P22" s="14"/>
      <c r="Q22" s="14"/>
    </row>
    <row r="23" spans="1:17" s="11" customFormat="1" x14ac:dyDescent="0.25"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14"/>
      <c r="Q23" s="14"/>
    </row>
    <row r="24" spans="1:17" s="11" customFormat="1" x14ac:dyDescent="0.25">
      <c r="A24" s="2" t="s">
        <v>23</v>
      </c>
      <c r="C24" s="17" t="s">
        <v>24</v>
      </c>
      <c r="D24" s="7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14"/>
      <c r="Q24" s="14"/>
    </row>
    <row r="25" spans="1:17" s="11" customFormat="1" x14ac:dyDescent="0.25">
      <c r="A25" s="2"/>
      <c r="B25" s="11" t="s">
        <v>100</v>
      </c>
      <c r="C25" s="12"/>
      <c r="D25" s="70">
        <v>5.1319999999999998E-2</v>
      </c>
      <c r="E25" s="70">
        <v>5.1319999999999998E-2</v>
      </c>
      <c r="F25" s="70">
        <v>5.1319999999999998E-2</v>
      </c>
      <c r="G25" s="70">
        <v>5.1319999999999998E-2</v>
      </c>
      <c r="H25" s="70">
        <v>5.1319999999999998E-2</v>
      </c>
      <c r="I25" s="70">
        <v>5.1319999999999998E-2</v>
      </c>
      <c r="J25" s="70">
        <v>5.1319999999999998E-2</v>
      </c>
      <c r="K25" s="70">
        <v>5.1319999999999998E-2</v>
      </c>
      <c r="L25" s="70">
        <v>5.1319999999999998E-2</v>
      </c>
      <c r="M25" s="70">
        <v>5.1319999999999998E-2</v>
      </c>
      <c r="N25" s="70">
        <v>5.1319999999999998E-2</v>
      </c>
      <c r="O25" s="70">
        <v>5.1319999999999998E-2</v>
      </c>
      <c r="P25" s="14"/>
      <c r="Q25" s="14"/>
    </row>
    <row r="26" spans="1:17" s="11" customFormat="1" x14ac:dyDescent="0.25">
      <c r="A26" s="2"/>
      <c r="B26" s="11" t="s">
        <v>103</v>
      </c>
      <c r="C26" s="12"/>
      <c r="D26" s="70">
        <v>8.0999999999999996E-4</v>
      </c>
      <c r="E26" s="70">
        <v>8.0999999999999996E-4</v>
      </c>
      <c r="F26" s="70">
        <v>8.0999999999999996E-4</v>
      </c>
      <c r="G26" s="70">
        <v>8.0999999999999996E-4</v>
      </c>
      <c r="H26" s="70">
        <v>8.0999999999999996E-4</v>
      </c>
      <c r="I26" s="70">
        <v>8.0999999999999996E-4</v>
      </c>
      <c r="J26" s="70">
        <v>8.0999999999999996E-4</v>
      </c>
      <c r="K26" s="70">
        <v>8.0999999999999996E-4</v>
      </c>
      <c r="L26" s="70">
        <v>8.0999999999999996E-4</v>
      </c>
      <c r="M26" s="70">
        <v>8.0999999999999996E-4</v>
      </c>
      <c r="N26" s="70">
        <v>8.0999999999999996E-4</v>
      </c>
      <c r="O26" s="70">
        <v>8.0999999999999996E-4</v>
      </c>
      <c r="P26" s="14"/>
      <c r="Q26" s="14"/>
    </row>
    <row r="27" spans="1:17" s="11" customFormat="1" x14ac:dyDescent="0.25">
      <c r="A27" s="2"/>
      <c r="B27" s="11" t="s">
        <v>104</v>
      </c>
      <c r="C27" s="12"/>
      <c r="D27" s="70">
        <v>-2.7E-4</v>
      </c>
      <c r="E27" s="70">
        <v>-2.7E-4</v>
      </c>
      <c r="F27" s="70">
        <v>-2.7E-4</v>
      </c>
      <c r="G27" s="70">
        <v>-2.7E-4</v>
      </c>
      <c r="H27" s="70">
        <v>-2.7E-4</v>
      </c>
      <c r="I27" s="70">
        <v>-2.7E-4</v>
      </c>
      <c r="J27" s="70">
        <v>-2.7E-4</v>
      </c>
      <c r="K27" s="70">
        <v>-2.7E-4</v>
      </c>
      <c r="L27" s="70">
        <v>-2.7E-4</v>
      </c>
      <c r="M27" s="70">
        <v>-2.7E-4</v>
      </c>
      <c r="N27" s="70">
        <v>-2.7E-4</v>
      </c>
      <c r="O27" s="70">
        <v>-2.7E-4</v>
      </c>
      <c r="P27" s="14"/>
      <c r="Q27" s="14"/>
    </row>
    <row r="28" spans="1:17" s="11" customFormat="1" x14ac:dyDescent="0.25">
      <c r="A28" s="2"/>
      <c r="B28" s="11" t="s">
        <v>105</v>
      </c>
      <c r="C28" s="12"/>
      <c r="D28" s="70">
        <v>6.7099999999999998E-3</v>
      </c>
      <c r="E28" s="70">
        <v>6.7099999999999998E-3</v>
      </c>
      <c r="F28" s="70">
        <v>6.7099999999999998E-3</v>
      </c>
      <c r="G28" s="70">
        <v>6.7099999999999998E-3</v>
      </c>
      <c r="H28" s="70">
        <v>6.7099999999999998E-3</v>
      </c>
      <c r="I28" s="70">
        <v>6.7099999999999998E-3</v>
      </c>
      <c r="J28" s="70">
        <v>6.7099999999999998E-3</v>
      </c>
      <c r="K28" s="70">
        <v>6.7099999999999998E-3</v>
      </c>
      <c r="L28" s="70">
        <v>6.7099999999999998E-3</v>
      </c>
      <c r="M28" s="70">
        <v>6.7099999999999998E-3</v>
      </c>
      <c r="N28" s="70">
        <v>6.9899999999999997E-3</v>
      </c>
      <c r="O28" s="70">
        <v>6.9899999999999997E-3</v>
      </c>
      <c r="P28" s="14"/>
      <c r="Q28" s="14"/>
    </row>
    <row r="29" spans="1:17" s="11" customFormat="1" x14ac:dyDescent="0.25">
      <c r="B29" s="2" t="s">
        <v>101</v>
      </c>
      <c r="C29" s="12"/>
      <c r="D29" s="72">
        <f t="shared" ref="D29:O29" si="4">SUM(D25:D28)</f>
        <v>5.8569999999999997E-2</v>
      </c>
      <c r="E29" s="72">
        <f t="shared" si="4"/>
        <v>5.8569999999999997E-2</v>
      </c>
      <c r="F29" s="72">
        <f t="shared" si="4"/>
        <v>5.8569999999999997E-2</v>
      </c>
      <c r="G29" s="72">
        <f t="shared" si="4"/>
        <v>5.8569999999999997E-2</v>
      </c>
      <c r="H29" s="72">
        <f t="shared" si="4"/>
        <v>5.8569999999999997E-2</v>
      </c>
      <c r="I29" s="72">
        <f t="shared" si="4"/>
        <v>5.8569999999999997E-2</v>
      </c>
      <c r="J29" s="72">
        <f t="shared" si="4"/>
        <v>5.8569999999999997E-2</v>
      </c>
      <c r="K29" s="72">
        <f t="shared" si="4"/>
        <v>5.8569999999999997E-2</v>
      </c>
      <c r="L29" s="72">
        <f t="shared" si="4"/>
        <v>5.8569999999999997E-2</v>
      </c>
      <c r="M29" s="72">
        <f t="shared" si="4"/>
        <v>5.8569999999999997E-2</v>
      </c>
      <c r="N29" s="72">
        <f t="shared" si="4"/>
        <v>5.885E-2</v>
      </c>
      <c r="O29" s="72">
        <f t="shared" si="4"/>
        <v>5.885E-2</v>
      </c>
      <c r="P29" s="14"/>
      <c r="Q29" s="14"/>
    </row>
    <row r="30" spans="1:17" s="11" customFormat="1" x14ac:dyDescent="0.25">
      <c r="A30" s="2"/>
      <c r="C30" s="17"/>
      <c r="D30" s="73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14"/>
    </row>
    <row r="31" spans="1:17" s="11" customFormat="1" x14ac:dyDescent="0.25">
      <c r="A31" s="11" t="s">
        <v>41</v>
      </c>
      <c r="C31" s="11">
        <v>87</v>
      </c>
      <c r="D31" s="7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14"/>
    </row>
    <row r="32" spans="1:17" s="11" customFormat="1" x14ac:dyDescent="0.25">
      <c r="A32" s="2"/>
      <c r="B32" s="11" t="s">
        <v>100</v>
      </c>
      <c r="C32" s="12"/>
      <c r="D32" s="70">
        <v>2.3990000000000001E-2</v>
      </c>
      <c r="E32" s="70">
        <v>2.3990000000000001E-2</v>
      </c>
      <c r="F32" s="70">
        <v>2.3990000000000001E-2</v>
      </c>
      <c r="G32" s="70">
        <v>2.3990000000000001E-2</v>
      </c>
      <c r="H32" s="70">
        <v>2.3990000000000001E-2</v>
      </c>
      <c r="I32" s="70">
        <v>2.3990000000000001E-2</v>
      </c>
      <c r="J32" s="70">
        <v>2.3990000000000001E-2</v>
      </c>
      <c r="K32" s="70">
        <v>2.3990000000000001E-2</v>
      </c>
      <c r="L32" s="70">
        <v>2.3990000000000001E-2</v>
      </c>
      <c r="M32" s="70">
        <v>2.3990000000000001E-2</v>
      </c>
      <c r="N32" s="70">
        <v>2.3990000000000001E-2</v>
      </c>
      <c r="O32" s="70">
        <v>2.3990000000000001E-2</v>
      </c>
      <c r="P32" s="14"/>
    </row>
    <row r="33" spans="1:17" s="11" customFormat="1" x14ac:dyDescent="0.25">
      <c r="A33" s="2"/>
      <c r="B33" s="11" t="s">
        <v>103</v>
      </c>
      <c r="C33" s="12"/>
      <c r="D33" s="70">
        <v>4.2999999999999999E-4</v>
      </c>
      <c r="E33" s="70">
        <v>4.2999999999999999E-4</v>
      </c>
      <c r="F33" s="70">
        <v>4.2999999999999999E-4</v>
      </c>
      <c r="G33" s="70">
        <v>4.2999999999999999E-4</v>
      </c>
      <c r="H33" s="70">
        <v>4.2999999999999999E-4</v>
      </c>
      <c r="I33" s="70">
        <v>4.2999999999999999E-4</v>
      </c>
      <c r="J33" s="70">
        <v>4.2999999999999999E-4</v>
      </c>
      <c r="K33" s="70">
        <v>4.2999999999999999E-4</v>
      </c>
      <c r="L33" s="70">
        <v>4.2999999999999999E-4</v>
      </c>
      <c r="M33" s="70">
        <v>4.2999999999999999E-4</v>
      </c>
      <c r="N33" s="70">
        <v>4.2999999999999999E-4</v>
      </c>
      <c r="O33" s="70">
        <v>4.2999999999999999E-4</v>
      </c>
      <c r="P33" s="14"/>
    </row>
    <row r="34" spans="1:17" s="11" customFormat="1" x14ac:dyDescent="0.25">
      <c r="A34" s="2"/>
      <c r="B34" s="11" t="s">
        <v>104</v>
      </c>
      <c r="C34" s="12"/>
      <c r="D34" s="70">
        <v>-1.3999999999999999E-4</v>
      </c>
      <c r="E34" s="70">
        <v>-1.3999999999999999E-4</v>
      </c>
      <c r="F34" s="70">
        <v>-1.3999999999999999E-4</v>
      </c>
      <c r="G34" s="70">
        <v>-1.3999999999999999E-4</v>
      </c>
      <c r="H34" s="70">
        <v>-1.3999999999999999E-4</v>
      </c>
      <c r="I34" s="70">
        <v>-1.3999999999999999E-4</v>
      </c>
      <c r="J34" s="70">
        <v>-1.3999999999999999E-4</v>
      </c>
      <c r="K34" s="70">
        <v>-1.3999999999999999E-4</v>
      </c>
      <c r="L34" s="70">
        <v>-1.3999999999999999E-4</v>
      </c>
      <c r="M34" s="70">
        <v>-1.3999999999999999E-4</v>
      </c>
      <c r="N34" s="70">
        <v>-1.3999999999999999E-4</v>
      </c>
      <c r="O34" s="70">
        <v>-1.3999999999999999E-4</v>
      </c>
      <c r="P34" s="14"/>
    </row>
    <row r="35" spans="1:17" s="11" customFormat="1" x14ac:dyDescent="0.25">
      <c r="A35" s="2"/>
      <c r="B35" s="11" t="s">
        <v>105</v>
      </c>
      <c r="C35" s="12"/>
      <c r="D35" s="70">
        <v>3.7399999999999998E-3</v>
      </c>
      <c r="E35" s="70">
        <v>3.7399999999999998E-3</v>
      </c>
      <c r="F35" s="70">
        <v>3.7399999999999998E-3</v>
      </c>
      <c r="G35" s="70">
        <v>3.7399999999999998E-3</v>
      </c>
      <c r="H35" s="70">
        <v>3.7399999999999998E-3</v>
      </c>
      <c r="I35" s="70">
        <v>3.7399999999999998E-3</v>
      </c>
      <c r="J35" s="70">
        <v>3.7399999999999998E-3</v>
      </c>
      <c r="K35" s="70">
        <v>3.7399999999999998E-3</v>
      </c>
      <c r="L35" s="70">
        <v>3.7399999999999998E-3</v>
      </c>
      <c r="M35" s="70">
        <v>3.7399999999999998E-3</v>
      </c>
      <c r="N35" s="70">
        <v>3.81E-3</v>
      </c>
      <c r="O35" s="70">
        <v>3.81E-3</v>
      </c>
      <c r="P35" s="14"/>
    </row>
    <row r="36" spans="1:17" s="11" customFormat="1" x14ac:dyDescent="0.25">
      <c r="B36" s="2" t="s">
        <v>101</v>
      </c>
      <c r="C36" s="12"/>
      <c r="D36" s="72">
        <f t="shared" ref="D36:O36" si="5">SUM(D32:D35)</f>
        <v>2.802E-2</v>
      </c>
      <c r="E36" s="72">
        <f t="shared" si="5"/>
        <v>2.802E-2</v>
      </c>
      <c r="F36" s="72">
        <f t="shared" si="5"/>
        <v>2.802E-2</v>
      </c>
      <c r="G36" s="72">
        <f t="shared" si="5"/>
        <v>2.802E-2</v>
      </c>
      <c r="H36" s="72">
        <f t="shared" si="5"/>
        <v>2.802E-2</v>
      </c>
      <c r="I36" s="72">
        <f t="shared" si="5"/>
        <v>2.802E-2</v>
      </c>
      <c r="J36" s="72">
        <f t="shared" si="5"/>
        <v>2.802E-2</v>
      </c>
      <c r="K36" s="72">
        <f t="shared" si="5"/>
        <v>2.802E-2</v>
      </c>
      <c r="L36" s="72">
        <f t="shared" si="5"/>
        <v>2.802E-2</v>
      </c>
      <c r="M36" s="72">
        <f t="shared" si="5"/>
        <v>2.802E-2</v>
      </c>
      <c r="N36" s="72">
        <f t="shared" si="5"/>
        <v>2.809E-2</v>
      </c>
      <c r="O36" s="72">
        <f t="shared" si="5"/>
        <v>2.809E-2</v>
      </c>
      <c r="P36" s="14"/>
      <c r="Q36" s="14"/>
    </row>
    <row r="37" spans="1:17" s="11" customFormat="1" x14ac:dyDescent="0.25">
      <c r="A37" s="2"/>
      <c r="C37" s="17"/>
      <c r="D37" s="73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14"/>
      <c r="Q37" s="14"/>
    </row>
    <row r="38" spans="1:17" s="11" customFormat="1" x14ac:dyDescent="0.25">
      <c r="A38" s="2" t="s">
        <v>26</v>
      </c>
      <c r="C38" s="17" t="s">
        <v>27</v>
      </c>
      <c r="D38" s="73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14"/>
      <c r="Q38" s="14"/>
    </row>
    <row r="39" spans="1:17" s="11" customFormat="1" x14ac:dyDescent="0.25">
      <c r="A39" s="2"/>
      <c r="B39" s="11" t="s">
        <v>100</v>
      </c>
      <c r="C39" s="12"/>
      <c r="D39" s="70">
        <v>2.3990000000000001E-2</v>
      </c>
      <c r="E39" s="70">
        <v>2.3990000000000001E-2</v>
      </c>
      <c r="F39" s="70">
        <v>2.3990000000000001E-2</v>
      </c>
      <c r="G39" s="70">
        <v>2.3990000000000001E-2</v>
      </c>
      <c r="H39" s="70">
        <v>2.3990000000000001E-2</v>
      </c>
      <c r="I39" s="70">
        <v>2.3990000000000001E-2</v>
      </c>
      <c r="J39" s="70">
        <v>2.3990000000000001E-2</v>
      </c>
      <c r="K39" s="70">
        <v>2.3990000000000001E-2</v>
      </c>
      <c r="L39" s="70">
        <v>2.3990000000000001E-2</v>
      </c>
      <c r="M39" s="70">
        <v>2.3990000000000001E-2</v>
      </c>
      <c r="N39" s="70">
        <v>2.3990000000000001E-2</v>
      </c>
      <c r="O39" s="70">
        <v>2.3990000000000001E-2</v>
      </c>
      <c r="P39" s="14"/>
      <c r="Q39" s="14"/>
    </row>
    <row r="40" spans="1:17" s="11" customFormat="1" x14ac:dyDescent="0.25">
      <c r="A40" s="2"/>
      <c r="B40" s="11" t="s">
        <v>103</v>
      </c>
      <c r="C40" s="12"/>
      <c r="D40" s="70">
        <v>4.2999999999999999E-4</v>
      </c>
      <c r="E40" s="70">
        <v>4.2999999999999999E-4</v>
      </c>
      <c r="F40" s="70">
        <v>4.2999999999999999E-4</v>
      </c>
      <c r="G40" s="70">
        <v>4.2999999999999999E-4</v>
      </c>
      <c r="H40" s="70">
        <v>4.2999999999999999E-4</v>
      </c>
      <c r="I40" s="70">
        <v>4.2999999999999999E-4</v>
      </c>
      <c r="J40" s="70">
        <v>4.2999999999999999E-4</v>
      </c>
      <c r="K40" s="70">
        <v>4.2999999999999999E-4</v>
      </c>
      <c r="L40" s="70">
        <v>4.2999999999999999E-4</v>
      </c>
      <c r="M40" s="70">
        <v>4.2999999999999999E-4</v>
      </c>
      <c r="N40" s="70">
        <v>4.2999999999999999E-4</v>
      </c>
      <c r="O40" s="70">
        <v>4.2999999999999999E-4</v>
      </c>
      <c r="P40" s="14"/>
      <c r="Q40" s="14"/>
    </row>
    <row r="41" spans="1:17" s="11" customFormat="1" x14ac:dyDescent="0.25">
      <c r="A41" s="2"/>
      <c r="B41" s="11" t="s">
        <v>104</v>
      </c>
      <c r="C41" s="12"/>
      <c r="D41" s="70">
        <v>-1.3999999999999999E-4</v>
      </c>
      <c r="E41" s="70">
        <v>-1.3999999999999999E-4</v>
      </c>
      <c r="F41" s="70">
        <v>-1.3999999999999999E-4</v>
      </c>
      <c r="G41" s="70">
        <v>-1.3999999999999999E-4</v>
      </c>
      <c r="H41" s="70">
        <v>-1.3999999999999999E-4</v>
      </c>
      <c r="I41" s="70">
        <v>-1.3999999999999999E-4</v>
      </c>
      <c r="J41" s="70">
        <v>-1.3999999999999999E-4</v>
      </c>
      <c r="K41" s="70">
        <v>-1.3999999999999999E-4</v>
      </c>
      <c r="L41" s="70">
        <v>-1.3999999999999999E-4</v>
      </c>
      <c r="M41" s="70">
        <v>-1.3999999999999999E-4</v>
      </c>
      <c r="N41" s="70">
        <v>-1.3999999999999999E-4</v>
      </c>
      <c r="O41" s="70">
        <v>-1.3999999999999999E-4</v>
      </c>
      <c r="P41" s="14"/>
      <c r="Q41" s="14"/>
    </row>
    <row r="42" spans="1:17" s="11" customFormat="1" x14ac:dyDescent="0.25">
      <c r="A42" s="2"/>
      <c r="B42" s="11" t="s">
        <v>105</v>
      </c>
      <c r="C42" s="12"/>
      <c r="D42" s="70">
        <v>3.7399999999999998E-3</v>
      </c>
      <c r="E42" s="70">
        <v>3.7399999999999998E-3</v>
      </c>
      <c r="F42" s="70">
        <v>3.7399999999999998E-3</v>
      </c>
      <c r="G42" s="70">
        <v>3.7399999999999998E-3</v>
      </c>
      <c r="H42" s="70">
        <v>3.7399999999999998E-3</v>
      </c>
      <c r="I42" s="70">
        <v>3.7399999999999998E-3</v>
      </c>
      <c r="J42" s="70">
        <v>3.7399999999999998E-3</v>
      </c>
      <c r="K42" s="70">
        <v>3.7399999999999998E-3</v>
      </c>
      <c r="L42" s="70">
        <v>3.7399999999999998E-3</v>
      </c>
      <c r="M42" s="70">
        <v>3.7399999999999998E-3</v>
      </c>
      <c r="N42" s="70">
        <v>3.81E-3</v>
      </c>
      <c r="O42" s="70">
        <v>3.81E-3</v>
      </c>
      <c r="P42" s="14"/>
      <c r="Q42" s="14"/>
    </row>
    <row r="43" spans="1:17" s="11" customFormat="1" x14ac:dyDescent="0.25">
      <c r="B43" s="2" t="s">
        <v>101</v>
      </c>
      <c r="C43" s="12"/>
      <c r="D43" s="72">
        <f t="shared" ref="D43:O43" si="6">SUM(D39:D42)</f>
        <v>2.802E-2</v>
      </c>
      <c r="E43" s="72">
        <f t="shared" si="6"/>
        <v>2.802E-2</v>
      </c>
      <c r="F43" s="72">
        <f t="shared" si="6"/>
        <v>2.802E-2</v>
      </c>
      <c r="G43" s="72">
        <f t="shared" si="6"/>
        <v>2.802E-2</v>
      </c>
      <c r="H43" s="72">
        <f t="shared" si="6"/>
        <v>2.802E-2</v>
      </c>
      <c r="I43" s="72">
        <f t="shared" si="6"/>
        <v>2.802E-2</v>
      </c>
      <c r="J43" s="72">
        <f t="shared" si="6"/>
        <v>2.802E-2</v>
      </c>
      <c r="K43" s="72">
        <f t="shared" si="6"/>
        <v>2.802E-2</v>
      </c>
      <c r="L43" s="72">
        <f t="shared" si="6"/>
        <v>2.802E-2</v>
      </c>
      <c r="M43" s="72">
        <f t="shared" si="6"/>
        <v>2.802E-2</v>
      </c>
      <c r="N43" s="72">
        <f t="shared" si="6"/>
        <v>2.809E-2</v>
      </c>
      <c r="O43" s="72">
        <f t="shared" si="6"/>
        <v>2.809E-2</v>
      </c>
      <c r="P43" s="14"/>
      <c r="Q43" s="14"/>
    </row>
    <row r="44" spans="1:17" s="11" customFormat="1" x14ac:dyDescent="0.25">
      <c r="A44" s="2"/>
      <c r="C44" s="17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1" customFormat="1" x14ac:dyDescent="0.25">
      <c r="A45" s="2"/>
      <c r="C45" s="1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x14ac:dyDescent="0.25">
      <c r="A46" s="41" t="s">
        <v>102</v>
      </c>
    </row>
    <row r="47" spans="1:17" s="11" customFormat="1" x14ac:dyDescent="0.25">
      <c r="B47" s="11" t="s">
        <v>11</v>
      </c>
      <c r="C47" s="11">
        <v>85</v>
      </c>
      <c r="D47" s="62">
        <f t="shared" ref="D47:O47" si="7">D8*D22</f>
        <v>-3260.0440288987456</v>
      </c>
      <c r="E47" s="62">
        <f t="shared" si="7"/>
        <v>-1738.0693190701268</v>
      </c>
      <c r="F47" s="62">
        <f t="shared" si="7"/>
        <v>1006.7401452494288</v>
      </c>
      <c r="G47" s="62">
        <f t="shared" si="7"/>
        <v>-7567.4865505721154</v>
      </c>
      <c r="H47" s="62">
        <f t="shared" si="7"/>
        <v>-6055.4109240186917</v>
      </c>
      <c r="I47" s="62">
        <f t="shared" si="7"/>
        <v>0</v>
      </c>
      <c r="J47" s="62">
        <f t="shared" si="7"/>
        <v>0</v>
      </c>
      <c r="K47" s="62">
        <f t="shared" si="7"/>
        <v>0</v>
      </c>
      <c r="L47" s="62">
        <f t="shared" si="7"/>
        <v>0</v>
      </c>
      <c r="M47" s="62">
        <f t="shared" si="7"/>
        <v>10705.257946566868</v>
      </c>
      <c r="N47" s="62">
        <f t="shared" si="7"/>
        <v>-9828.0729364901272</v>
      </c>
      <c r="O47" s="62">
        <f t="shared" si="7"/>
        <v>-7000.1749129633126</v>
      </c>
      <c r="P47" s="62">
        <f t="shared" ref="P47:P51" si="8">SUM(D47:O47)</f>
        <v>-23737.260580196824</v>
      </c>
      <c r="Q47" s="14"/>
    </row>
    <row r="48" spans="1:17" s="11" customFormat="1" x14ac:dyDescent="0.25">
      <c r="B48" s="2" t="s">
        <v>23</v>
      </c>
      <c r="C48" s="17" t="s">
        <v>24</v>
      </c>
      <c r="D48" s="62">
        <f t="shared" ref="D48:O48" si="9">D9*D29</f>
        <v>-1306.8908531723773</v>
      </c>
      <c r="E48" s="62">
        <f t="shared" si="9"/>
        <v>-525.27981731025363</v>
      </c>
      <c r="F48" s="62">
        <f t="shared" si="9"/>
        <v>393.5985523379274</v>
      </c>
      <c r="G48" s="62">
        <f t="shared" si="9"/>
        <v>-2201.3652129059651</v>
      </c>
      <c r="H48" s="62">
        <f t="shared" si="9"/>
        <v>-2566.1074963301453</v>
      </c>
      <c r="I48" s="62">
        <f t="shared" si="9"/>
        <v>0</v>
      </c>
      <c r="J48" s="62">
        <f t="shared" si="9"/>
        <v>0</v>
      </c>
      <c r="K48" s="62">
        <f t="shared" si="9"/>
        <v>0</v>
      </c>
      <c r="L48" s="62">
        <f t="shared" si="9"/>
        <v>0</v>
      </c>
      <c r="M48" s="62">
        <f t="shared" si="9"/>
        <v>3381.4023992797061</v>
      </c>
      <c r="N48" s="62">
        <f t="shared" si="9"/>
        <v>-2917.9255488411541</v>
      </c>
      <c r="O48" s="62">
        <f t="shared" si="9"/>
        <v>-2239.4230042344766</v>
      </c>
      <c r="P48" s="62">
        <f t="shared" si="8"/>
        <v>-7981.9909811767393</v>
      </c>
      <c r="Q48" s="14"/>
    </row>
    <row r="49" spans="1:17" s="11" customFormat="1" x14ac:dyDescent="0.25">
      <c r="B49" s="11" t="s">
        <v>41</v>
      </c>
      <c r="C49" s="11">
        <v>87</v>
      </c>
      <c r="D49" s="62">
        <f t="shared" ref="D49:O49" si="10">D10*D36</f>
        <v>-1577.1208432533451</v>
      </c>
      <c r="E49" s="62">
        <f t="shared" si="10"/>
        <v>-913.21454567750641</v>
      </c>
      <c r="F49" s="62">
        <f t="shared" si="10"/>
        <v>504.17776185054885</v>
      </c>
      <c r="G49" s="62">
        <f t="shared" si="10"/>
        <v>-4344.1926548440115</v>
      </c>
      <c r="H49" s="62">
        <f t="shared" si="10"/>
        <v>-3746.6716257489852</v>
      </c>
      <c r="I49" s="62">
        <f t="shared" si="10"/>
        <v>-259.02228396833402</v>
      </c>
      <c r="J49" s="62">
        <f t="shared" si="10"/>
        <v>0</v>
      </c>
      <c r="K49" s="62">
        <f t="shared" si="10"/>
        <v>0</v>
      </c>
      <c r="L49" s="62">
        <f t="shared" si="10"/>
        <v>0</v>
      </c>
      <c r="M49" s="62">
        <f t="shared" si="10"/>
        <v>4332.1882687228108</v>
      </c>
      <c r="N49" s="62">
        <f t="shared" si="10"/>
        <v>-4262.9781439323606</v>
      </c>
      <c r="O49" s="62">
        <f t="shared" si="10"/>
        <v>-3067.2703418475048</v>
      </c>
      <c r="P49" s="62">
        <f t="shared" si="8"/>
        <v>-13334.104408698688</v>
      </c>
      <c r="Q49" s="14"/>
    </row>
    <row r="50" spans="1:17" s="11" customFormat="1" x14ac:dyDescent="0.25">
      <c r="B50" s="2" t="s">
        <v>26</v>
      </c>
      <c r="C50" s="17" t="s">
        <v>27</v>
      </c>
      <c r="D50" s="62">
        <f t="shared" ref="D50:O50" si="11">D11*D43</f>
        <v>-1398.5965711905055</v>
      </c>
      <c r="E50" s="62">
        <f t="shared" si="11"/>
        <v>-795.58543779151</v>
      </c>
      <c r="F50" s="62">
        <f t="shared" si="11"/>
        <v>393.38762587159795</v>
      </c>
      <c r="G50" s="62">
        <f t="shared" si="11"/>
        <v>-2944.6422744942074</v>
      </c>
      <c r="H50" s="62">
        <f t="shared" si="11"/>
        <v>-2705.5647652793355</v>
      </c>
      <c r="I50" s="62">
        <f t="shared" si="11"/>
        <v>0</v>
      </c>
      <c r="J50" s="62">
        <f t="shared" si="11"/>
        <v>0</v>
      </c>
      <c r="K50" s="62">
        <f t="shared" si="11"/>
        <v>0</v>
      </c>
      <c r="L50" s="62">
        <f t="shared" si="11"/>
        <v>0</v>
      </c>
      <c r="M50" s="62">
        <f t="shared" si="11"/>
        <v>3545.0804550365369</v>
      </c>
      <c r="N50" s="62">
        <f t="shared" si="11"/>
        <v>-3358.2030937487903</v>
      </c>
      <c r="O50" s="62">
        <f t="shared" si="11"/>
        <v>-2655.2164069888659</v>
      </c>
      <c r="P50" s="62">
        <f t="shared" si="8"/>
        <v>-9919.3404685850801</v>
      </c>
      <c r="Q50" s="14"/>
    </row>
    <row r="51" spans="1:17" s="18" customFormat="1" x14ac:dyDescent="0.25">
      <c r="B51" s="18" t="s">
        <v>32</v>
      </c>
      <c r="C51" s="63" t="s">
        <v>33</v>
      </c>
      <c r="D51" s="69">
        <v>-1102.9760595750004</v>
      </c>
      <c r="E51" s="69">
        <v>-640.90092836250744</v>
      </c>
      <c r="F51" s="69">
        <v>306.68016441559979</v>
      </c>
      <c r="G51" s="69">
        <v>-2186.8241706675058</v>
      </c>
      <c r="H51" s="69">
        <v>-1705.3870100718682</v>
      </c>
      <c r="I51" s="69">
        <v>0</v>
      </c>
      <c r="J51" s="69">
        <v>0</v>
      </c>
      <c r="K51" s="69">
        <v>0</v>
      </c>
      <c r="L51" s="69">
        <v>1401.1309921537547</v>
      </c>
      <c r="M51" s="69">
        <v>3501.2065886240744</v>
      </c>
      <c r="N51" s="69">
        <v>-3062.7907030743581</v>
      </c>
      <c r="O51" s="69">
        <v>-2089.3542979968656</v>
      </c>
      <c r="P51" s="155">
        <f t="shared" si="8"/>
        <v>-5579.2154245546772</v>
      </c>
      <c r="Q51" s="22"/>
    </row>
    <row r="52" spans="1:17" x14ac:dyDescent="0.25">
      <c r="B52" s="59" t="s">
        <v>3</v>
      </c>
      <c r="D52" s="64">
        <f t="shared" ref="D52:P52" si="12">SUM(D47:D51)</f>
        <v>-8645.6283560899737</v>
      </c>
      <c r="E52" s="64">
        <f t="shared" si="12"/>
        <v>-4613.0500482119041</v>
      </c>
      <c r="F52" s="64">
        <f t="shared" si="12"/>
        <v>2604.5842497251028</v>
      </c>
      <c r="G52" s="64">
        <f t="shared" si="12"/>
        <v>-19244.510863483807</v>
      </c>
      <c r="H52" s="64">
        <f t="shared" si="12"/>
        <v>-16779.141821449026</v>
      </c>
      <c r="I52" s="64">
        <f t="shared" si="12"/>
        <v>-259.02228396833402</v>
      </c>
      <c r="J52" s="64">
        <f t="shared" si="12"/>
        <v>0</v>
      </c>
      <c r="K52" s="64">
        <f t="shared" si="12"/>
        <v>0</v>
      </c>
      <c r="L52" s="64">
        <f t="shared" si="12"/>
        <v>1401.1309921537547</v>
      </c>
      <c r="M52" s="64">
        <f t="shared" si="12"/>
        <v>25465.135658229996</v>
      </c>
      <c r="N52" s="64">
        <f t="shared" si="12"/>
        <v>-23429.970426086791</v>
      </c>
      <c r="O52" s="64">
        <f t="shared" si="12"/>
        <v>-17051.438964031026</v>
      </c>
      <c r="P52" s="156">
        <f t="shared" si="12"/>
        <v>-60551.911863212015</v>
      </c>
    </row>
    <row r="53" spans="1:17" x14ac:dyDescent="0.25">
      <c r="B53" s="59" t="s">
        <v>79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</row>
    <row r="60" spans="1:17" x14ac:dyDescent="0.25">
      <c r="A60" s="2"/>
      <c r="B60" s="11"/>
      <c r="C60" s="17"/>
      <c r="D60" s="1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64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N299"/>
  <sheetViews>
    <sheetView zoomScale="90" zoomScaleNormal="90" workbookViewId="0">
      <pane ySplit="6" topLeftCell="A7" activePane="bottomLeft" state="frozen"/>
      <selection pane="bottomLeft" activeCell="H42" sqref="H42"/>
    </sheetView>
  </sheetViews>
  <sheetFormatPr defaultColWidth="9.109375" defaultRowHeight="13.2" x14ac:dyDescent="0.25"/>
  <cols>
    <col min="1" max="1" width="2.33203125" style="2" customWidth="1"/>
    <col min="2" max="2" width="48.109375" style="2" customWidth="1"/>
    <col min="3" max="3" width="9.88671875" style="2" bestFit="1" customWidth="1"/>
    <col min="4" max="9" width="12.88671875" style="2" bestFit="1" customWidth="1"/>
    <col min="10" max="11" width="11" style="2" bestFit="1" customWidth="1"/>
    <col min="12" max="15" width="12.88671875" style="2" bestFit="1" customWidth="1"/>
    <col min="16" max="16" width="13.5546875" style="2" bestFit="1" customWidth="1"/>
    <col min="17" max="17" width="12.6640625" style="2" customWidth="1"/>
    <col min="18" max="18" width="12.44140625" style="2" bestFit="1" customWidth="1"/>
    <col min="19" max="19" width="9.109375" style="2"/>
    <col min="20" max="20" width="13.44140625" style="2" bestFit="1" customWidth="1"/>
    <col min="21" max="16384" width="9.109375" style="2"/>
  </cols>
  <sheetData>
    <row r="1" spans="2:19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9" x14ac:dyDescent="0.25">
      <c r="B2" s="1" t="s">
        <v>106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9" x14ac:dyDescent="0.25">
      <c r="B3" s="1" t="s">
        <v>107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9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9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9" x14ac:dyDescent="0.25">
      <c r="B6" s="4" t="s">
        <v>1</v>
      </c>
      <c r="C6" s="4" t="s">
        <v>2</v>
      </c>
      <c r="D6" s="5">
        <v>44562</v>
      </c>
      <c r="E6" s="5">
        <f>EDATE(D6,1)</f>
        <v>44593</v>
      </c>
      <c r="F6" s="5">
        <f t="shared" ref="F6:O6" si="0">EDATE(E6,1)</f>
        <v>44621</v>
      </c>
      <c r="G6" s="5">
        <f t="shared" si="0"/>
        <v>44652</v>
      </c>
      <c r="H6" s="5">
        <f t="shared" si="0"/>
        <v>44682</v>
      </c>
      <c r="I6" s="5">
        <f t="shared" si="0"/>
        <v>44713</v>
      </c>
      <c r="J6" s="5">
        <f t="shared" si="0"/>
        <v>44743</v>
      </c>
      <c r="K6" s="5">
        <f t="shared" si="0"/>
        <v>44774</v>
      </c>
      <c r="L6" s="5">
        <f t="shared" si="0"/>
        <v>44805</v>
      </c>
      <c r="M6" s="5">
        <f t="shared" si="0"/>
        <v>44835</v>
      </c>
      <c r="N6" s="5">
        <f t="shared" si="0"/>
        <v>44866</v>
      </c>
      <c r="O6" s="5">
        <f t="shared" si="0"/>
        <v>44896</v>
      </c>
      <c r="P6" s="6" t="s">
        <v>3</v>
      </c>
      <c r="Q6" s="7"/>
    </row>
    <row r="7" spans="2:19" x14ac:dyDescent="0.25">
      <c r="B7" s="8" t="s">
        <v>4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19" s="11" customFormat="1" x14ac:dyDescent="0.25">
      <c r="B8" s="11" t="s">
        <v>5</v>
      </c>
      <c r="C8" s="12">
        <v>16</v>
      </c>
      <c r="D8" s="13">
        <v>1041.8335</v>
      </c>
      <c r="E8" s="13">
        <v>475</v>
      </c>
      <c r="F8" s="13">
        <v>475.9495</v>
      </c>
      <c r="G8" s="13">
        <v>456.63299999999998</v>
      </c>
      <c r="H8" s="13">
        <v>1196.6834999999999</v>
      </c>
      <c r="I8" s="13">
        <v>228.00000000000011</v>
      </c>
      <c r="J8" s="13">
        <v>589</v>
      </c>
      <c r="K8" s="13">
        <v>533.90050000000008</v>
      </c>
      <c r="L8" s="13">
        <v>550.36649999999997</v>
      </c>
      <c r="M8" s="13">
        <v>551</v>
      </c>
      <c r="N8" s="13">
        <v>551</v>
      </c>
      <c r="O8" s="13">
        <v>567.15050000000008</v>
      </c>
      <c r="P8" s="14">
        <f>SUM(D8:O8)</f>
        <v>7216.5169999999989</v>
      </c>
      <c r="Q8" s="14"/>
      <c r="S8" s="14"/>
    </row>
    <row r="9" spans="2:19" s="11" customFormat="1" x14ac:dyDescent="0.25">
      <c r="B9" s="11" t="s">
        <v>6</v>
      </c>
      <c r="C9" s="11">
        <v>23</v>
      </c>
      <c r="D9" s="13">
        <v>99168923.925404817</v>
      </c>
      <c r="E9" s="13">
        <v>81380256.404472411</v>
      </c>
      <c r="F9" s="13">
        <v>68898417.52006501</v>
      </c>
      <c r="G9" s="13">
        <v>60696831.093732864</v>
      </c>
      <c r="H9" s="13">
        <v>40647878.116170652</v>
      </c>
      <c r="I9" s="13">
        <v>21141703.590172384</v>
      </c>
      <c r="J9" s="13">
        <v>13791833.230969097</v>
      </c>
      <c r="K9" s="13">
        <v>12345798.854900207</v>
      </c>
      <c r="L9" s="13">
        <v>14389394.654371649</v>
      </c>
      <c r="M9" s="13">
        <v>31386695.182207827</v>
      </c>
      <c r="N9" s="13">
        <v>83817408.996998638</v>
      </c>
      <c r="O9" s="13">
        <v>104472674.20755935</v>
      </c>
      <c r="P9" s="14">
        <f t="shared" ref="P9:P33" si="1">SUM(D9:O9)</f>
        <v>632137815.77702487</v>
      </c>
      <c r="Q9" s="14"/>
      <c r="R9" s="15"/>
    </row>
    <row r="10" spans="2:19" s="11" customFormat="1" x14ac:dyDescent="0.25">
      <c r="B10" s="11" t="s">
        <v>7</v>
      </c>
      <c r="C10" s="11">
        <v>53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4">
        <f t="shared" si="1"/>
        <v>0</v>
      </c>
      <c r="Q10" s="14"/>
      <c r="R10" s="15"/>
    </row>
    <row r="11" spans="2:19" s="11" customFormat="1" x14ac:dyDescent="0.25">
      <c r="B11" s="11" t="s">
        <v>8</v>
      </c>
      <c r="C11" s="11">
        <v>31</v>
      </c>
      <c r="D11" s="13">
        <v>33934018.245559201</v>
      </c>
      <c r="E11" s="13">
        <v>28472979.270249013</v>
      </c>
      <c r="F11" s="13">
        <v>24602794.425391171</v>
      </c>
      <c r="G11" s="13">
        <v>22203721.220507655</v>
      </c>
      <c r="H11" s="13">
        <v>14919679.147115275</v>
      </c>
      <c r="I11" s="13">
        <v>12017100.596870586</v>
      </c>
      <c r="J11" s="13">
        <v>9349362.3968216404</v>
      </c>
      <c r="K11" s="13">
        <v>6070068.9032028671</v>
      </c>
      <c r="L11" s="13">
        <v>7944586.7905777395</v>
      </c>
      <c r="M11" s="13">
        <v>12569965.72504722</v>
      </c>
      <c r="N11" s="13">
        <v>28014444.664332792</v>
      </c>
      <c r="O11" s="13">
        <v>35369273.864767686</v>
      </c>
      <c r="P11" s="14">
        <f t="shared" si="1"/>
        <v>235467995.2504428</v>
      </c>
      <c r="Q11" s="14"/>
    </row>
    <row r="12" spans="2:19" s="11" customFormat="1" x14ac:dyDescent="0.25">
      <c r="B12" s="11" t="s">
        <v>9</v>
      </c>
      <c r="C12" s="11">
        <v>41</v>
      </c>
      <c r="D12" s="13">
        <v>7724753.397712213</v>
      </c>
      <c r="E12" s="13">
        <v>6723792.726998942</v>
      </c>
      <c r="F12" s="13">
        <v>5951005.2822044883</v>
      </c>
      <c r="G12" s="13">
        <v>5964586.4994468857</v>
      </c>
      <c r="H12" s="13">
        <v>4324318.2110490985</v>
      </c>
      <c r="I12" s="13">
        <v>3578673.5674013244</v>
      </c>
      <c r="J12" s="13">
        <v>1738246.7494408269</v>
      </c>
      <c r="K12" s="13">
        <v>2348649.822723547</v>
      </c>
      <c r="L12" s="13">
        <v>2454785.4201263739</v>
      </c>
      <c r="M12" s="13">
        <v>3738575.1368305259</v>
      </c>
      <c r="N12" s="13">
        <v>6807822.7564689741</v>
      </c>
      <c r="O12" s="13">
        <v>8055881.9509005109</v>
      </c>
      <c r="P12" s="14">
        <f t="shared" si="1"/>
        <v>59411091.521303698</v>
      </c>
      <c r="Q12" s="14"/>
      <c r="R12" s="16"/>
    </row>
    <row r="13" spans="2:19" s="11" customFormat="1" x14ac:dyDescent="0.25">
      <c r="B13" s="11" t="s">
        <v>10</v>
      </c>
      <c r="C13" s="11">
        <v>50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4">
        <f t="shared" si="1"/>
        <v>0</v>
      </c>
      <c r="Q13" s="14"/>
    </row>
    <row r="14" spans="2:19" s="11" customFormat="1" x14ac:dyDescent="0.25">
      <c r="B14" s="11" t="s">
        <v>11</v>
      </c>
      <c r="C14" s="11">
        <v>85</v>
      </c>
      <c r="D14" s="13">
        <v>2526125.1188399</v>
      </c>
      <c r="E14" s="13">
        <v>1294313.7686520098</v>
      </c>
      <c r="F14" s="13">
        <v>1263909.8081522898</v>
      </c>
      <c r="G14" s="13">
        <v>1425848.8568652798</v>
      </c>
      <c r="H14" s="13">
        <v>1122984.4187284</v>
      </c>
      <c r="I14" s="13">
        <v>848355.18724377989</v>
      </c>
      <c r="J14" s="13">
        <v>2939532.10182954</v>
      </c>
      <c r="K14" s="13">
        <v>197798.39722711992</v>
      </c>
      <c r="L14" s="13">
        <v>767720.82073171984</v>
      </c>
      <c r="M14" s="13">
        <v>1173531.1017978746</v>
      </c>
      <c r="N14" s="13">
        <v>1834401.8243092527</v>
      </c>
      <c r="O14" s="13">
        <v>2792954.8965449529</v>
      </c>
      <c r="P14" s="14">
        <f t="shared" si="1"/>
        <v>18187476.300922118</v>
      </c>
      <c r="Q14" s="14"/>
    </row>
    <row r="15" spans="2:19" s="11" customFormat="1" x14ac:dyDescent="0.25">
      <c r="B15" s="11" t="s">
        <v>12</v>
      </c>
      <c r="C15" s="11">
        <v>86</v>
      </c>
      <c r="D15" s="13">
        <v>806665.84162599791</v>
      </c>
      <c r="E15" s="13">
        <v>695339.2845003237</v>
      </c>
      <c r="F15" s="13">
        <v>738866.80897335918</v>
      </c>
      <c r="G15" s="13">
        <v>611294.07483125199</v>
      </c>
      <c r="H15" s="13">
        <v>491638.59221626644</v>
      </c>
      <c r="I15" s="13">
        <v>253020.22061029865</v>
      </c>
      <c r="J15" s="13">
        <v>128574.31158566147</v>
      </c>
      <c r="K15" s="13">
        <v>119526.15024334873</v>
      </c>
      <c r="L15" s="13">
        <v>147409.27428992797</v>
      </c>
      <c r="M15" s="13">
        <v>277002.8211387808</v>
      </c>
      <c r="N15" s="13">
        <v>661446.47654541698</v>
      </c>
      <c r="O15" s="13">
        <v>854650.83541284455</v>
      </c>
      <c r="P15" s="14">
        <f t="shared" si="1"/>
        <v>5785434.6919734776</v>
      </c>
      <c r="Q15" s="14"/>
    </row>
    <row r="16" spans="2:19" s="11" customFormat="1" x14ac:dyDescent="0.25">
      <c r="B16" s="11" t="s">
        <v>13</v>
      </c>
      <c r="C16" s="11">
        <v>87</v>
      </c>
      <c r="D16" s="13">
        <v>3821951.8505000002</v>
      </c>
      <c r="E16" s="13">
        <v>2540163.2905000001</v>
      </c>
      <c r="F16" s="13">
        <v>4150125.1614999995</v>
      </c>
      <c r="G16" s="13">
        <v>343949.88849999965</v>
      </c>
      <c r="H16" s="13">
        <v>2021751.6330000001</v>
      </c>
      <c r="I16" s="13">
        <v>1545290.1644999997</v>
      </c>
      <c r="J16" s="13">
        <v>798120.7585</v>
      </c>
      <c r="K16" s="13">
        <v>1215946.9330000002</v>
      </c>
      <c r="L16" s="13">
        <v>936174.70450000011</v>
      </c>
      <c r="M16" s="13">
        <v>967786.96400000004</v>
      </c>
      <c r="N16" s="13">
        <v>4290088.4620000003</v>
      </c>
      <c r="O16" s="13">
        <v>-615205.0915000001</v>
      </c>
      <c r="P16" s="14">
        <f t="shared" si="1"/>
        <v>22016144.719000004</v>
      </c>
      <c r="Q16" s="14"/>
    </row>
    <row r="17" spans="2:18" s="11" customFormat="1" x14ac:dyDescent="0.25">
      <c r="B17" s="11" t="s">
        <v>14</v>
      </c>
      <c r="C17" s="11">
        <v>31</v>
      </c>
      <c r="D17" s="13">
        <v>2078160.9449868202</v>
      </c>
      <c r="E17" s="13">
        <v>1840894.1100721951</v>
      </c>
      <c r="F17" s="13">
        <v>1462476.9498637635</v>
      </c>
      <c r="G17" s="13">
        <v>1324645.8708568646</v>
      </c>
      <c r="H17" s="13">
        <v>722435.0827818173</v>
      </c>
      <c r="I17" s="13">
        <v>668234.89620577847</v>
      </c>
      <c r="J17" s="13">
        <v>239839.42545811259</v>
      </c>
      <c r="K17" s="13">
        <v>433879.92342909612</v>
      </c>
      <c r="L17" s="13">
        <v>470092.61091587297</v>
      </c>
      <c r="M17" s="13">
        <v>576193.27610360063</v>
      </c>
      <c r="N17" s="13">
        <v>1809659.0706218979</v>
      </c>
      <c r="O17" s="13">
        <v>2172325.6312640812</v>
      </c>
      <c r="P17" s="14">
        <f t="shared" si="1"/>
        <v>13798837.792559903</v>
      </c>
      <c r="Q17" s="14"/>
    </row>
    <row r="18" spans="2:18" s="11" customFormat="1" x14ac:dyDescent="0.25">
      <c r="B18" s="11" t="s">
        <v>15</v>
      </c>
      <c r="C18" s="11">
        <v>41</v>
      </c>
      <c r="D18" s="13">
        <v>928618.10928909993</v>
      </c>
      <c r="E18" s="13">
        <v>842016.11714716873</v>
      </c>
      <c r="F18" s="13">
        <v>1156325.0054479474</v>
      </c>
      <c r="G18" s="13">
        <v>817434.25535189651</v>
      </c>
      <c r="H18" s="13">
        <v>815194.35772660421</v>
      </c>
      <c r="I18" s="13">
        <v>758848.50064139592</v>
      </c>
      <c r="J18" s="13">
        <v>609909.18383613857</v>
      </c>
      <c r="K18" s="13">
        <v>614793.33374261518</v>
      </c>
      <c r="L18" s="13">
        <v>556015.25149459438</v>
      </c>
      <c r="M18" s="13">
        <v>673370.76834177668</v>
      </c>
      <c r="N18" s="13">
        <v>1071177.7426269879</v>
      </c>
      <c r="O18" s="13">
        <v>824246.55185842072</v>
      </c>
      <c r="P18" s="14">
        <f t="shared" si="1"/>
        <v>9667949.1775046475</v>
      </c>
      <c r="Q18" s="14"/>
    </row>
    <row r="19" spans="2:18" s="11" customFormat="1" x14ac:dyDescent="0.25">
      <c r="B19" s="11" t="s">
        <v>16</v>
      </c>
      <c r="C19" s="11">
        <v>85</v>
      </c>
      <c r="D19" s="13">
        <v>177823.34316240001</v>
      </c>
      <c r="E19" s="13">
        <v>338.34977760000766</v>
      </c>
      <c r="F19" s="13">
        <v>178333.4365904</v>
      </c>
      <c r="G19" s="13">
        <v>169216.8966104</v>
      </c>
      <c r="H19" s="13">
        <v>235429.09864320001</v>
      </c>
      <c r="I19" s="13">
        <v>249977.74891920001</v>
      </c>
      <c r="J19" s="13">
        <v>254643.83428239997</v>
      </c>
      <c r="K19" s="13">
        <v>328184.45963679999</v>
      </c>
      <c r="L19" s="13">
        <v>289603.41091999994</v>
      </c>
      <c r="M19" s="13">
        <v>279766.17789759999</v>
      </c>
      <c r="N19" s="13">
        <v>457733.98754</v>
      </c>
      <c r="O19" s="13">
        <v>467379.06836000003</v>
      </c>
      <c r="P19" s="14">
        <f t="shared" si="1"/>
        <v>3088429.8123399997</v>
      </c>
      <c r="Q19" s="14"/>
    </row>
    <row r="20" spans="2:18" s="11" customFormat="1" x14ac:dyDescent="0.25">
      <c r="B20" s="11" t="s">
        <v>17</v>
      </c>
      <c r="C20" s="11">
        <v>86</v>
      </c>
      <c r="D20" s="13">
        <v>15304.048999999999</v>
      </c>
      <c r="E20" s="13">
        <v>23375.376000000004</v>
      </c>
      <c r="F20" s="13">
        <v>15964.413999999997</v>
      </c>
      <c r="G20" s="13">
        <v>11687.023000000001</v>
      </c>
      <c r="H20" s="13">
        <v>9413.2749999999996</v>
      </c>
      <c r="I20" s="13">
        <v>7889.835</v>
      </c>
      <c r="J20" s="13">
        <v>32099.501</v>
      </c>
      <c r="K20" s="13">
        <v>14971.103999999999</v>
      </c>
      <c r="L20" s="13">
        <v>15152.795999999998</v>
      </c>
      <c r="M20" s="13">
        <v>22255.497000000003</v>
      </c>
      <c r="N20" s="13">
        <v>34898.038</v>
      </c>
      <c r="O20" s="13">
        <v>41960.582000000002</v>
      </c>
      <c r="P20" s="14">
        <f t="shared" si="1"/>
        <v>244971.49</v>
      </c>
      <c r="Q20" s="14"/>
    </row>
    <row r="21" spans="2:18" s="11" customFormat="1" x14ac:dyDescent="0.25">
      <c r="B21" s="11" t="s">
        <v>18</v>
      </c>
      <c r="C21" s="11">
        <v>87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4">
        <f t="shared" si="1"/>
        <v>0</v>
      </c>
      <c r="Q21" s="14"/>
    </row>
    <row r="22" spans="2:18" s="11" customFormat="1" x14ac:dyDescent="0.25">
      <c r="B22" s="2" t="s">
        <v>19</v>
      </c>
      <c r="C22" s="12" t="s">
        <v>20</v>
      </c>
      <c r="D22" s="13">
        <v>6600.3399999999992</v>
      </c>
      <c r="E22" s="13">
        <v>5481.23</v>
      </c>
      <c r="F22" s="13">
        <v>4285.0499999999993</v>
      </c>
      <c r="G22" s="13">
        <v>6266.7300000000005</v>
      </c>
      <c r="H22" s="13">
        <v>5196.2200000000012</v>
      </c>
      <c r="I22" s="13">
        <v>3401.4099999999994</v>
      </c>
      <c r="J22" s="13">
        <v>0</v>
      </c>
      <c r="K22" s="13">
        <v>95.45</v>
      </c>
      <c r="L22" s="13">
        <v>219.42</v>
      </c>
      <c r="M22" s="13">
        <v>15.4</v>
      </c>
      <c r="N22" s="13">
        <v>1.0900000000000001</v>
      </c>
      <c r="O22" s="13">
        <v>127.59</v>
      </c>
      <c r="P22" s="14">
        <f t="shared" si="1"/>
        <v>31689.93</v>
      </c>
      <c r="Q22" s="14"/>
    </row>
    <row r="23" spans="2:18" s="11" customFormat="1" x14ac:dyDescent="0.25">
      <c r="B23" s="2" t="s">
        <v>21</v>
      </c>
      <c r="C23" s="12" t="s">
        <v>22</v>
      </c>
      <c r="D23" s="13">
        <v>1565393.81</v>
      </c>
      <c r="E23" s="13">
        <v>1445477.17</v>
      </c>
      <c r="F23" s="13">
        <v>1658983.2200000002</v>
      </c>
      <c r="G23" s="13">
        <v>1196561.7099999997</v>
      </c>
      <c r="H23" s="13">
        <v>1209976.6600000001</v>
      </c>
      <c r="I23" s="13">
        <v>1100329.97</v>
      </c>
      <c r="J23" s="13">
        <v>1026576.58</v>
      </c>
      <c r="K23" s="13">
        <v>1049768.5</v>
      </c>
      <c r="L23" s="13">
        <v>1049279.21</v>
      </c>
      <c r="M23" s="13">
        <v>1073721.4700000002</v>
      </c>
      <c r="N23" s="13">
        <v>1332918.33</v>
      </c>
      <c r="O23" s="13">
        <v>1460227.0900000003</v>
      </c>
      <c r="P23" s="14">
        <f t="shared" si="1"/>
        <v>15169213.719999999</v>
      </c>
      <c r="Q23" s="14"/>
    </row>
    <row r="24" spans="2:18" s="11" customFormat="1" x14ac:dyDescent="0.25">
      <c r="B24" s="2" t="s">
        <v>23</v>
      </c>
      <c r="C24" s="12" t="s">
        <v>24</v>
      </c>
      <c r="D24" s="13">
        <v>1711008.77</v>
      </c>
      <c r="E24" s="13">
        <v>1748999.3099999998</v>
      </c>
      <c r="F24" s="13">
        <v>1964109.2300000002</v>
      </c>
      <c r="G24" s="13">
        <v>1724407.75</v>
      </c>
      <c r="H24" s="13">
        <v>1606643.5299999998</v>
      </c>
      <c r="I24" s="13">
        <v>1370293.6500000004</v>
      </c>
      <c r="J24" s="13">
        <v>1163426.8700000001</v>
      </c>
      <c r="K24" s="13">
        <v>1542272.5900000003</v>
      </c>
      <c r="L24" s="13">
        <v>1285466.0599999998</v>
      </c>
      <c r="M24" s="13">
        <v>1305595.9400000002</v>
      </c>
      <c r="N24" s="13">
        <v>1064020.4899999998</v>
      </c>
      <c r="O24" s="13">
        <v>1927966.65</v>
      </c>
      <c r="P24" s="14">
        <f t="shared" si="1"/>
        <v>18414210.84</v>
      </c>
      <c r="Q24" s="14"/>
    </row>
    <row r="25" spans="2:18" s="11" customFormat="1" x14ac:dyDescent="0.25">
      <c r="B25" s="11" t="s">
        <v>23</v>
      </c>
      <c r="C25" s="12" t="s">
        <v>25</v>
      </c>
      <c r="D25" s="13">
        <v>69139.02</v>
      </c>
      <c r="E25" s="13">
        <v>105498.33</v>
      </c>
      <c r="F25" s="13">
        <v>63352.55</v>
      </c>
      <c r="G25" s="13">
        <v>23377.360000000001</v>
      </c>
      <c r="H25" s="13">
        <v>33986.400000000001</v>
      </c>
      <c r="I25" s="13">
        <v>237249.48</v>
      </c>
      <c r="J25" s="13">
        <v>106680.56</v>
      </c>
      <c r="K25" s="13">
        <v>115476.28</v>
      </c>
      <c r="L25" s="13">
        <v>144568.95000000001</v>
      </c>
      <c r="M25" s="13">
        <v>138095.67999999999</v>
      </c>
      <c r="N25" s="13">
        <v>162552.1</v>
      </c>
      <c r="O25" s="13">
        <v>0</v>
      </c>
      <c r="P25" s="14">
        <f t="shared" si="1"/>
        <v>1199976.71</v>
      </c>
      <c r="Q25" s="14"/>
    </row>
    <row r="26" spans="2:18" s="11" customFormat="1" x14ac:dyDescent="0.25">
      <c r="B26" s="2" t="s">
        <v>26</v>
      </c>
      <c r="C26" s="12" t="s">
        <v>27</v>
      </c>
      <c r="D26" s="13">
        <v>1749845.6699999992</v>
      </c>
      <c r="E26" s="13">
        <v>1720873.5000000002</v>
      </c>
      <c r="F26" s="13">
        <v>1977113.83</v>
      </c>
      <c r="G26" s="13">
        <v>1621166.54</v>
      </c>
      <c r="H26" s="13">
        <v>1401463.4299999997</v>
      </c>
      <c r="I26" s="13">
        <v>1154561.1099999999</v>
      </c>
      <c r="J26" s="13">
        <v>1054036.4600000002</v>
      </c>
      <c r="K26" s="13">
        <v>1037830.69</v>
      </c>
      <c r="L26" s="13">
        <v>1058778.7799999998</v>
      </c>
      <c r="M26" s="13">
        <v>1276801.1600000001</v>
      </c>
      <c r="N26" s="13">
        <v>1823304.09</v>
      </c>
      <c r="O26" s="13">
        <v>2108113.0099999993</v>
      </c>
      <c r="P26" s="14">
        <f t="shared" si="1"/>
        <v>17983888.269999996</v>
      </c>
      <c r="Q26" s="14"/>
    </row>
    <row r="27" spans="2:18" s="11" customFormat="1" x14ac:dyDescent="0.25">
      <c r="B27" s="2" t="s">
        <v>28</v>
      </c>
      <c r="C27" s="12" t="s">
        <v>22</v>
      </c>
      <c r="D27" s="13">
        <v>511318.87999999989</v>
      </c>
      <c r="E27" s="13">
        <v>492523.17000000004</v>
      </c>
      <c r="F27" s="13">
        <v>783483.96</v>
      </c>
      <c r="G27" s="13">
        <v>422939.38</v>
      </c>
      <c r="H27" s="13">
        <v>720209.05000000016</v>
      </c>
      <c r="I27" s="13">
        <v>538672.94999999972</v>
      </c>
      <c r="J27" s="13">
        <v>487468.86</v>
      </c>
      <c r="K27" s="13">
        <v>510689.2</v>
      </c>
      <c r="L27" s="13">
        <v>434965.28</v>
      </c>
      <c r="M27" s="13">
        <v>483581.12</v>
      </c>
      <c r="N27" s="13">
        <v>457960.80999999994</v>
      </c>
      <c r="O27" s="13">
        <v>593512.53</v>
      </c>
      <c r="P27" s="14">
        <f t="shared" si="1"/>
        <v>6437325.1899999995</v>
      </c>
      <c r="Q27" s="14"/>
    </row>
    <row r="28" spans="2:18" s="11" customFormat="1" x14ac:dyDescent="0.25">
      <c r="B28" s="2" t="s">
        <v>29</v>
      </c>
      <c r="C28" s="12" t="s">
        <v>24</v>
      </c>
      <c r="D28" s="13">
        <v>4487934.9499999983</v>
      </c>
      <c r="E28" s="13">
        <v>3009425.040000001</v>
      </c>
      <c r="F28" s="13">
        <v>5787089.7800000003</v>
      </c>
      <c r="G28" s="13">
        <v>3838916.34</v>
      </c>
      <c r="H28" s="13">
        <v>4821700.75</v>
      </c>
      <c r="I28" s="13">
        <v>4000540.2799999993</v>
      </c>
      <c r="J28" s="13">
        <v>3709036.0279999999</v>
      </c>
      <c r="K28" s="13">
        <v>3889654.162</v>
      </c>
      <c r="L28" s="13">
        <v>3676197.8400000008</v>
      </c>
      <c r="M28" s="13">
        <v>3868359.169999999</v>
      </c>
      <c r="N28" s="13">
        <v>3029309.79</v>
      </c>
      <c r="O28" s="13">
        <v>4469778</v>
      </c>
      <c r="P28" s="14">
        <f t="shared" si="1"/>
        <v>48587942.130000003</v>
      </c>
      <c r="Q28" s="14"/>
    </row>
    <row r="29" spans="2:18" s="11" customFormat="1" x14ac:dyDescent="0.25">
      <c r="B29" s="11" t="s">
        <v>30</v>
      </c>
      <c r="C29" s="12" t="s">
        <v>25</v>
      </c>
      <c r="D29" s="13">
        <v>84199.92</v>
      </c>
      <c r="E29" s="13">
        <v>99056.94</v>
      </c>
      <c r="F29" s="13">
        <v>78808.31</v>
      </c>
      <c r="G29" s="13">
        <v>72774.789999999994</v>
      </c>
      <c r="H29" s="13">
        <v>84275.450000000012</v>
      </c>
      <c r="I29" s="13">
        <v>48816.960000000006</v>
      </c>
      <c r="J29" s="13">
        <v>46534.510000000009</v>
      </c>
      <c r="K29" s="13">
        <v>36132.86</v>
      </c>
      <c r="L29" s="13">
        <v>41387.839999999997</v>
      </c>
      <c r="M29" s="13">
        <v>59670.759999999995</v>
      </c>
      <c r="N29" s="13">
        <v>100398.66</v>
      </c>
      <c r="O29" s="13">
        <v>42328.770000000004</v>
      </c>
      <c r="P29" s="14">
        <f t="shared" si="1"/>
        <v>794385.77</v>
      </c>
      <c r="Q29" s="14"/>
    </row>
    <row r="30" spans="2:18" s="11" customFormat="1" x14ac:dyDescent="0.25">
      <c r="B30" s="2" t="s">
        <v>31</v>
      </c>
      <c r="C30" s="12" t="s">
        <v>27</v>
      </c>
      <c r="D30" s="13">
        <v>5791777.2200000007</v>
      </c>
      <c r="E30" s="13">
        <v>6992290.7999999989</v>
      </c>
      <c r="F30" s="13">
        <v>6035087.9000000004</v>
      </c>
      <c r="G30" s="13">
        <v>7382391.3499999996</v>
      </c>
      <c r="H30" s="13">
        <v>6698867.2299999995</v>
      </c>
      <c r="I30" s="13">
        <v>5334231.5100000007</v>
      </c>
      <c r="J30" s="13">
        <v>5003492.2399999993</v>
      </c>
      <c r="K30" s="13">
        <v>6359563.1799999997</v>
      </c>
      <c r="L30" s="13">
        <v>6573317.669999999</v>
      </c>
      <c r="M30" s="13">
        <v>5846593.870000002</v>
      </c>
      <c r="N30" s="13">
        <v>6913306.8499999996</v>
      </c>
      <c r="O30" s="13">
        <v>8683169.8499999996</v>
      </c>
      <c r="P30" s="14">
        <f t="shared" si="1"/>
        <v>77614089.670000002</v>
      </c>
      <c r="Q30" s="14"/>
    </row>
    <row r="31" spans="2:18" s="18" customFormat="1" ht="14.4" x14ac:dyDescent="0.3">
      <c r="B31" s="18" t="s">
        <v>32</v>
      </c>
      <c r="C31" s="19" t="s">
        <v>33</v>
      </c>
      <c r="D31" s="13">
        <v>3810410.23</v>
      </c>
      <c r="E31" s="13">
        <v>1496532.7000000002</v>
      </c>
      <c r="F31" s="13">
        <v>5201963.53</v>
      </c>
      <c r="G31" s="13">
        <v>2689759.1279999996</v>
      </c>
      <c r="H31" s="13">
        <v>2745471.102</v>
      </c>
      <c r="I31" s="13">
        <v>1878007.3499999996</v>
      </c>
      <c r="J31" s="13">
        <v>1675637.9400000002</v>
      </c>
      <c r="K31" s="13">
        <v>1623663.14</v>
      </c>
      <c r="L31" s="13">
        <v>1706716.3300000005</v>
      </c>
      <c r="M31" s="20">
        <v>2216347.5499999998</v>
      </c>
      <c r="N31" s="20">
        <v>1648424.6800000002</v>
      </c>
      <c r="O31" s="20">
        <v>6132494.9699999997</v>
      </c>
      <c r="P31" s="21">
        <f t="shared" si="1"/>
        <v>32825428.650000002</v>
      </c>
      <c r="Q31" s="22"/>
    </row>
    <row r="32" spans="2:18" s="11" customFormat="1" x14ac:dyDescent="0.25">
      <c r="B32" s="11" t="s">
        <v>34</v>
      </c>
      <c r="D32" s="23">
        <f t="shared" ref="D32:O32" si="2">SUM(D8:D31)</f>
        <v>170971015.46958038</v>
      </c>
      <c r="E32" s="23">
        <f t="shared" si="2"/>
        <v>140930101.88836965</v>
      </c>
      <c r="F32" s="23">
        <f t="shared" si="2"/>
        <v>131972972.12168844</v>
      </c>
      <c r="G32" s="23">
        <f t="shared" si="2"/>
        <v>112548233.39070311</v>
      </c>
      <c r="H32" s="23">
        <f t="shared" si="2"/>
        <v>84639708.437931314</v>
      </c>
      <c r="I32" s="23">
        <f t="shared" si="2"/>
        <v>56735426.977564737</v>
      </c>
      <c r="J32" s="23">
        <f t="shared" si="2"/>
        <v>44155640.541723408</v>
      </c>
      <c r="K32" s="23">
        <f t="shared" si="2"/>
        <v>39855297.834605597</v>
      </c>
      <c r="L32" s="23">
        <f t="shared" si="2"/>
        <v>43942383.480427884</v>
      </c>
      <c r="M32" s="23">
        <f t="shared" si="2"/>
        <v>67934475.770365208</v>
      </c>
      <c r="N32" s="23">
        <f t="shared" si="2"/>
        <v>145331829.90944397</v>
      </c>
      <c r="O32" s="23">
        <f t="shared" si="2"/>
        <v>179854428.10766783</v>
      </c>
      <c r="P32" s="14">
        <f t="shared" si="1"/>
        <v>1218871513.9300714</v>
      </c>
      <c r="Q32" s="22"/>
      <c r="R32" s="14"/>
    </row>
    <row r="33" spans="2:40" s="11" customFormat="1" x14ac:dyDescent="0.25">
      <c r="B33" s="11" t="s">
        <v>35</v>
      </c>
      <c r="D33" s="22">
        <f>SUM(D22:D31)</f>
        <v>19787628.809999999</v>
      </c>
      <c r="E33" s="22">
        <f t="shared" ref="E33:O33" si="3">SUM(E22:E31)</f>
        <v>17116158.189999998</v>
      </c>
      <c r="F33" s="22">
        <f t="shared" si="3"/>
        <v>23554277.360000003</v>
      </c>
      <c r="G33" s="22">
        <f t="shared" si="3"/>
        <v>18978561.077999998</v>
      </c>
      <c r="H33" s="22">
        <f t="shared" si="3"/>
        <v>19327789.821999997</v>
      </c>
      <c r="I33" s="22">
        <f t="shared" si="3"/>
        <v>15666104.67</v>
      </c>
      <c r="J33" s="22">
        <f t="shared" si="3"/>
        <v>14272890.047999999</v>
      </c>
      <c r="K33" s="22">
        <f t="shared" si="3"/>
        <v>16165146.052000001</v>
      </c>
      <c r="L33" s="22">
        <f t="shared" si="3"/>
        <v>15970897.379999999</v>
      </c>
      <c r="M33" s="22">
        <f t="shared" si="3"/>
        <v>16268782.120000001</v>
      </c>
      <c r="N33" s="22">
        <f t="shared" si="3"/>
        <v>16532196.890000001</v>
      </c>
      <c r="O33" s="22">
        <f t="shared" si="3"/>
        <v>25417718.460000001</v>
      </c>
      <c r="P33" s="14">
        <f t="shared" si="1"/>
        <v>219058150.87999997</v>
      </c>
      <c r="Q33" s="14"/>
    </row>
    <row r="34" spans="2:40" s="11" customFormat="1" x14ac:dyDescent="0.25">
      <c r="B34" s="157" t="s">
        <v>108</v>
      </c>
      <c r="C34" s="12"/>
      <c r="D34" s="14">
        <f>D14+D16+D19+D21+D24+D26+D28+D30+D31</f>
        <v>24076877.152502302</v>
      </c>
      <c r="E34" s="14">
        <f t="shared" ref="E34:P34" si="4">E14+E16+E19+E21+E24+E26+E28+E30+E31</f>
        <v>18802936.758929607</v>
      </c>
      <c r="F34" s="14">
        <f t="shared" si="4"/>
        <v>26557732.676242694</v>
      </c>
      <c r="G34" s="14">
        <f t="shared" si="4"/>
        <v>19195656.749975678</v>
      </c>
      <c r="H34" s="14">
        <f t="shared" si="4"/>
        <v>20654311.192371599</v>
      </c>
      <c r="I34" s="14">
        <f t="shared" si="4"/>
        <v>16381257.000662981</v>
      </c>
      <c r="J34" s="14">
        <f t="shared" si="4"/>
        <v>16597926.232611937</v>
      </c>
      <c r="K34" s="14">
        <f t="shared" si="4"/>
        <v>16194913.551863922</v>
      </c>
      <c r="L34" s="14">
        <f t="shared" si="4"/>
        <v>16293975.616151718</v>
      </c>
      <c r="M34" s="14">
        <f t="shared" si="4"/>
        <v>16934781.933695477</v>
      </c>
      <c r="N34" s="14">
        <f t="shared" si="4"/>
        <v>21060590.173849255</v>
      </c>
      <c r="O34" s="14">
        <f t="shared" si="4"/>
        <v>25966651.35340495</v>
      </c>
      <c r="P34" s="14">
        <f t="shared" si="4"/>
        <v>238717610.39226213</v>
      </c>
      <c r="Q34" s="14"/>
    </row>
    <row r="35" spans="2:40" x14ac:dyDescent="0.25">
      <c r="B35" s="8" t="s">
        <v>36</v>
      </c>
      <c r="C35" s="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40" ht="13.8" x14ac:dyDescent="0.3">
      <c r="B36" s="11" t="s">
        <v>5</v>
      </c>
      <c r="C36" s="12">
        <v>16</v>
      </c>
      <c r="D36" s="13">
        <v>6</v>
      </c>
      <c r="E36" s="13">
        <v>6</v>
      </c>
      <c r="F36" s="13">
        <v>7</v>
      </c>
      <c r="G36" s="13">
        <v>5</v>
      </c>
      <c r="H36" s="13">
        <v>5</v>
      </c>
      <c r="I36" s="13">
        <v>6</v>
      </c>
      <c r="J36" s="13">
        <v>6</v>
      </c>
      <c r="K36" s="13">
        <v>4</v>
      </c>
      <c r="L36" s="13">
        <v>4</v>
      </c>
      <c r="M36" s="13">
        <v>4</v>
      </c>
      <c r="N36" s="13">
        <v>4</v>
      </c>
      <c r="O36" s="13">
        <v>4</v>
      </c>
      <c r="P36" s="14">
        <f t="shared" ref="P36:P63" si="5">SUM(D36:O36)</f>
        <v>61</v>
      </c>
      <c r="Q36" s="25"/>
      <c r="R36" s="12"/>
      <c r="S36" s="25"/>
      <c r="T36" s="25"/>
      <c r="U36" s="26"/>
      <c r="V36" s="26"/>
      <c r="W36" s="25"/>
      <c r="X36" s="25"/>
      <c r="Y36" s="25"/>
      <c r="Z36" s="25"/>
      <c r="AA36" s="25"/>
      <c r="AB36" s="26"/>
      <c r="AC36" s="25"/>
      <c r="AD36" s="25"/>
      <c r="AE36" s="27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2:40" s="11" customFormat="1" ht="13.8" x14ac:dyDescent="0.3">
      <c r="B37" s="11" t="s">
        <v>6</v>
      </c>
      <c r="C37" s="11">
        <v>23</v>
      </c>
      <c r="D37" s="13">
        <v>807215</v>
      </c>
      <c r="E37" s="13">
        <v>807928</v>
      </c>
      <c r="F37" s="13">
        <v>808713</v>
      </c>
      <c r="G37" s="13">
        <v>809218</v>
      </c>
      <c r="H37" s="13">
        <v>809468</v>
      </c>
      <c r="I37" s="13">
        <v>809850</v>
      </c>
      <c r="J37" s="13">
        <v>809893</v>
      </c>
      <c r="K37" s="13">
        <v>810230</v>
      </c>
      <c r="L37" s="13">
        <v>810668</v>
      </c>
      <c r="M37" s="13">
        <v>811223</v>
      </c>
      <c r="N37" s="13">
        <v>812200</v>
      </c>
      <c r="O37" s="13">
        <v>812917</v>
      </c>
      <c r="P37" s="14">
        <f t="shared" si="5"/>
        <v>9719523</v>
      </c>
      <c r="Q37" s="25"/>
    </row>
    <row r="38" spans="2:40" s="11" customFormat="1" ht="13.8" x14ac:dyDescent="0.3">
      <c r="B38" s="11" t="s">
        <v>7</v>
      </c>
      <c r="C38" s="11">
        <v>53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4">
        <f t="shared" si="5"/>
        <v>0</v>
      </c>
      <c r="Q38" s="25"/>
    </row>
    <row r="39" spans="2:40" s="11" customFormat="1" ht="13.8" x14ac:dyDescent="0.3">
      <c r="B39" s="11" t="s">
        <v>37</v>
      </c>
      <c r="C39" s="11">
        <v>61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4">
        <f t="shared" si="5"/>
        <v>0</v>
      </c>
      <c r="Q39" s="25"/>
    </row>
    <row r="40" spans="2:40" s="11" customFormat="1" ht="13.8" x14ac:dyDescent="0.3">
      <c r="B40" s="11" t="s">
        <v>38</v>
      </c>
      <c r="C40" s="11">
        <v>31</v>
      </c>
      <c r="D40" s="13">
        <v>55659</v>
      </c>
      <c r="E40" s="13">
        <v>55737</v>
      </c>
      <c r="F40" s="13">
        <v>55761</v>
      </c>
      <c r="G40" s="13">
        <v>55771</v>
      </c>
      <c r="H40" s="13">
        <v>55798</v>
      </c>
      <c r="I40" s="13">
        <v>55739</v>
      </c>
      <c r="J40" s="13">
        <v>55652</v>
      </c>
      <c r="K40" s="13">
        <v>55621</v>
      </c>
      <c r="L40" s="13">
        <v>55569</v>
      </c>
      <c r="M40" s="13">
        <v>55531</v>
      </c>
      <c r="N40" s="13">
        <v>55623</v>
      </c>
      <c r="O40" s="13">
        <v>55736</v>
      </c>
      <c r="P40" s="14">
        <f t="shared" si="5"/>
        <v>668197</v>
      </c>
      <c r="Q40" s="25"/>
    </row>
    <row r="41" spans="2:40" s="11" customFormat="1" ht="13.8" x14ac:dyDescent="0.3">
      <c r="B41" s="11" t="s">
        <v>39</v>
      </c>
      <c r="C41" s="11">
        <v>41</v>
      </c>
      <c r="D41" s="13">
        <v>1136</v>
      </c>
      <c r="E41" s="13">
        <v>1129</v>
      </c>
      <c r="F41" s="13">
        <v>1131</v>
      </c>
      <c r="G41" s="13">
        <v>1135</v>
      </c>
      <c r="H41" s="13">
        <v>1134</v>
      </c>
      <c r="I41" s="13">
        <v>1121</v>
      </c>
      <c r="J41" s="13">
        <v>1133</v>
      </c>
      <c r="K41" s="13">
        <v>1136</v>
      </c>
      <c r="L41" s="13">
        <v>1156</v>
      </c>
      <c r="M41" s="13">
        <v>1162</v>
      </c>
      <c r="N41" s="13">
        <v>1163</v>
      </c>
      <c r="O41" s="13">
        <v>1159</v>
      </c>
      <c r="P41" s="14">
        <f t="shared" si="5"/>
        <v>13695</v>
      </c>
      <c r="Q41" s="25"/>
    </row>
    <row r="42" spans="2:40" s="11" customFormat="1" ht="13.8" x14ac:dyDescent="0.3">
      <c r="B42" s="11" t="s">
        <v>10</v>
      </c>
      <c r="C42" s="11">
        <v>50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>
        <f t="shared" si="5"/>
        <v>0</v>
      </c>
      <c r="Q42" s="25"/>
    </row>
    <row r="43" spans="2:40" s="11" customFormat="1" ht="13.8" x14ac:dyDescent="0.3">
      <c r="B43" s="11" t="s">
        <v>40</v>
      </c>
      <c r="C43" s="11">
        <v>61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>
        <f t="shared" si="5"/>
        <v>0</v>
      </c>
      <c r="Q43" s="25"/>
    </row>
    <row r="44" spans="2:40" s="11" customFormat="1" ht="13.8" x14ac:dyDescent="0.3">
      <c r="B44" s="11" t="s">
        <v>11</v>
      </c>
      <c r="C44" s="11">
        <v>85</v>
      </c>
      <c r="D44" s="13">
        <v>25</v>
      </c>
      <c r="E44" s="13">
        <v>25</v>
      </c>
      <c r="F44" s="13">
        <v>25</v>
      </c>
      <c r="G44" s="13">
        <v>25</v>
      </c>
      <c r="H44" s="13">
        <v>25</v>
      </c>
      <c r="I44" s="13">
        <v>27</v>
      </c>
      <c r="J44" s="13">
        <v>27</v>
      </c>
      <c r="K44" s="13">
        <v>27</v>
      </c>
      <c r="L44" s="13">
        <v>29</v>
      </c>
      <c r="M44" s="13">
        <v>29</v>
      </c>
      <c r="N44" s="13">
        <v>29</v>
      </c>
      <c r="O44" s="13">
        <v>29</v>
      </c>
      <c r="P44" s="14">
        <f t="shared" si="5"/>
        <v>322</v>
      </c>
      <c r="Q44" s="25"/>
    </row>
    <row r="45" spans="2:40" s="11" customFormat="1" ht="13.8" x14ac:dyDescent="0.3">
      <c r="B45" s="11" t="s">
        <v>12</v>
      </c>
      <c r="C45" s="11">
        <v>86</v>
      </c>
      <c r="D45" s="13">
        <v>103</v>
      </c>
      <c r="E45" s="13">
        <v>102</v>
      </c>
      <c r="F45" s="13">
        <v>102</v>
      </c>
      <c r="G45" s="13">
        <v>102</v>
      </c>
      <c r="H45" s="13">
        <v>102</v>
      </c>
      <c r="I45" s="13">
        <v>102</v>
      </c>
      <c r="J45" s="13">
        <v>102</v>
      </c>
      <c r="K45" s="13">
        <v>102</v>
      </c>
      <c r="L45" s="13">
        <v>102</v>
      </c>
      <c r="M45" s="13">
        <v>102</v>
      </c>
      <c r="N45" s="13">
        <v>102</v>
      </c>
      <c r="O45" s="13">
        <v>101</v>
      </c>
      <c r="P45" s="14">
        <f t="shared" si="5"/>
        <v>1224</v>
      </c>
      <c r="Q45" s="25"/>
    </row>
    <row r="46" spans="2:40" s="11" customFormat="1" ht="13.8" x14ac:dyDescent="0.3">
      <c r="B46" s="11" t="s">
        <v>41</v>
      </c>
      <c r="C46" s="11">
        <v>87</v>
      </c>
      <c r="D46" s="13">
        <v>4</v>
      </c>
      <c r="E46" s="13">
        <v>4</v>
      </c>
      <c r="F46" s="13">
        <v>4</v>
      </c>
      <c r="G46" s="13">
        <v>4</v>
      </c>
      <c r="H46" s="13">
        <v>4</v>
      </c>
      <c r="I46" s="13">
        <v>4</v>
      </c>
      <c r="J46" s="13">
        <v>4</v>
      </c>
      <c r="K46" s="13">
        <v>4</v>
      </c>
      <c r="L46" s="13">
        <v>4</v>
      </c>
      <c r="M46" s="13">
        <v>4</v>
      </c>
      <c r="N46" s="13">
        <v>4</v>
      </c>
      <c r="O46" s="13">
        <v>4</v>
      </c>
      <c r="P46" s="14">
        <f t="shared" si="5"/>
        <v>48</v>
      </c>
      <c r="Q46" s="25"/>
    </row>
    <row r="47" spans="2:40" s="11" customFormat="1" ht="13.8" x14ac:dyDescent="0.3">
      <c r="B47" s="11" t="s">
        <v>14</v>
      </c>
      <c r="C47" s="11">
        <v>31</v>
      </c>
      <c r="D47" s="13">
        <v>2204</v>
      </c>
      <c r="E47" s="13">
        <v>2203</v>
      </c>
      <c r="F47" s="13">
        <v>2199</v>
      </c>
      <c r="G47" s="13">
        <v>2195</v>
      </c>
      <c r="H47" s="13">
        <v>2196</v>
      </c>
      <c r="I47" s="13">
        <v>2193</v>
      </c>
      <c r="J47" s="13">
        <v>2187</v>
      </c>
      <c r="K47" s="13">
        <v>2183</v>
      </c>
      <c r="L47" s="13">
        <v>2185</v>
      </c>
      <c r="M47" s="13">
        <v>2184</v>
      </c>
      <c r="N47" s="13">
        <v>2186</v>
      </c>
      <c r="O47" s="13">
        <v>2196</v>
      </c>
      <c r="P47" s="14">
        <f t="shared" si="5"/>
        <v>26311</v>
      </c>
      <c r="Q47" s="25"/>
    </row>
    <row r="48" spans="2:40" s="11" customFormat="1" ht="14.4" x14ac:dyDescent="0.3">
      <c r="B48" s="11" t="s">
        <v>15</v>
      </c>
      <c r="C48" s="11">
        <v>41</v>
      </c>
      <c r="D48" s="13">
        <v>68</v>
      </c>
      <c r="E48" s="13">
        <v>67</v>
      </c>
      <c r="F48" s="13">
        <v>67</v>
      </c>
      <c r="G48" s="13">
        <v>66</v>
      </c>
      <c r="H48" s="13">
        <v>66</v>
      </c>
      <c r="I48" s="13">
        <v>67</v>
      </c>
      <c r="J48" s="13">
        <v>68</v>
      </c>
      <c r="K48" s="13">
        <v>68</v>
      </c>
      <c r="L48" s="13">
        <v>68</v>
      </c>
      <c r="M48" s="13">
        <v>68</v>
      </c>
      <c r="N48" s="13">
        <v>68</v>
      </c>
      <c r="O48" s="13">
        <v>69</v>
      </c>
      <c r="P48" s="14">
        <f t="shared" si="5"/>
        <v>810</v>
      </c>
      <c r="Q48" s="25"/>
      <c r="S48" s="14"/>
      <c r="T48" s="28"/>
    </row>
    <row r="49" spans="2:20" s="11" customFormat="1" ht="13.8" x14ac:dyDescent="0.3">
      <c r="B49" s="11" t="s">
        <v>42</v>
      </c>
      <c r="C49" s="11">
        <v>61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>
        <f t="shared" si="5"/>
        <v>0</v>
      </c>
      <c r="Q49" s="25"/>
      <c r="S49" s="14"/>
    </row>
    <row r="50" spans="2:20" s="11" customFormat="1" ht="13.8" x14ac:dyDescent="0.3">
      <c r="B50" s="11" t="s">
        <v>16</v>
      </c>
      <c r="C50" s="11">
        <v>85</v>
      </c>
      <c r="D50" s="13">
        <v>5</v>
      </c>
      <c r="E50" s="13">
        <v>4</v>
      </c>
      <c r="F50" s="13">
        <v>4</v>
      </c>
      <c r="G50" s="13">
        <v>4</v>
      </c>
      <c r="H50" s="13">
        <v>4</v>
      </c>
      <c r="I50" s="13">
        <v>5</v>
      </c>
      <c r="J50" s="13">
        <v>5</v>
      </c>
      <c r="K50" s="13">
        <v>5</v>
      </c>
      <c r="L50" s="13">
        <v>5</v>
      </c>
      <c r="M50" s="13">
        <v>5</v>
      </c>
      <c r="N50" s="13">
        <v>6</v>
      </c>
      <c r="O50" s="13">
        <v>6</v>
      </c>
      <c r="P50" s="14">
        <f t="shared" si="5"/>
        <v>58</v>
      </c>
      <c r="Q50" s="25"/>
    </row>
    <row r="51" spans="2:20" s="11" customFormat="1" ht="13.8" x14ac:dyDescent="0.3">
      <c r="B51" s="11" t="s">
        <v>17</v>
      </c>
      <c r="C51" s="11">
        <v>86</v>
      </c>
      <c r="D51" s="13">
        <v>4</v>
      </c>
      <c r="E51" s="13">
        <v>4</v>
      </c>
      <c r="F51" s="13">
        <v>4</v>
      </c>
      <c r="G51" s="13">
        <v>4</v>
      </c>
      <c r="H51" s="13">
        <v>4</v>
      </c>
      <c r="I51" s="13">
        <v>5</v>
      </c>
      <c r="J51" s="13">
        <v>5</v>
      </c>
      <c r="K51" s="13">
        <v>5</v>
      </c>
      <c r="L51" s="13">
        <v>5</v>
      </c>
      <c r="M51" s="13">
        <v>6</v>
      </c>
      <c r="N51" s="13">
        <v>6</v>
      </c>
      <c r="O51" s="13">
        <v>6</v>
      </c>
      <c r="P51" s="14">
        <f t="shared" si="5"/>
        <v>58</v>
      </c>
      <c r="Q51" s="25"/>
    </row>
    <row r="52" spans="2:20" s="11" customFormat="1" ht="13.8" x14ac:dyDescent="0.3">
      <c r="B52" s="11" t="s">
        <v>18</v>
      </c>
      <c r="C52" s="11">
        <v>87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>
        <f t="shared" si="5"/>
        <v>0</v>
      </c>
      <c r="Q52" s="25"/>
    </row>
    <row r="53" spans="2:20" s="11" customFormat="1" ht="13.8" x14ac:dyDescent="0.3">
      <c r="B53" s="2" t="s">
        <v>19</v>
      </c>
      <c r="C53" s="12" t="s">
        <v>20</v>
      </c>
      <c r="D53" s="13">
        <v>2</v>
      </c>
      <c r="E53" s="13">
        <v>2</v>
      </c>
      <c r="F53" s="13">
        <v>2</v>
      </c>
      <c r="G53" s="13">
        <v>4</v>
      </c>
      <c r="H53" s="13">
        <v>4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4">
        <f t="shared" si="5"/>
        <v>14</v>
      </c>
      <c r="Q53" s="25"/>
      <c r="R53" s="12"/>
    </row>
    <row r="54" spans="2:20" s="11" customFormat="1" ht="13.8" x14ac:dyDescent="0.3">
      <c r="B54" s="2" t="s">
        <v>21</v>
      </c>
      <c r="C54" s="17" t="s">
        <v>22</v>
      </c>
      <c r="D54" s="13">
        <v>81</v>
      </c>
      <c r="E54" s="13">
        <v>81</v>
      </c>
      <c r="F54" s="13">
        <v>81</v>
      </c>
      <c r="G54" s="13">
        <v>79</v>
      </c>
      <c r="H54" s="13">
        <v>79</v>
      </c>
      <c r="I54" s="13">
        <v>78</v>
      </c>
      <c r="J54" s="13">
        <v>77</v>
      </c>
      <c r="K54" s="13">
        <v>77</v>
      </c>
      <c r="L54" s="13">
        <v>77</v>
      </c>
      <c r="M54" s="13">
        <v>77</v>
      </c>
      <c r="N54" s="13">
        <v>77</v>
      </c>
      <c r="O54" s="13">
        <v>77</v>
      </c>
      <c r="P54" s="14">
        <f t="shared" si="5"/>
        <v>941</v>
      </c>
      <c r="Q54" s="25"/>
      <c r="R54" s="17"/>
    </row>
    <row r="55" spans="2:20" s="11" customFormat="1" ht="13.8" x14ac:dyDescent="0.3">
      <c r="B55" s="2" t="s">
        <v>23</v>
      </c>
      <c r="C55" s="17" t="s">
        <v>24</v>
      </c>
      <c r="D55" s="13">
        <v>26</v>
      </c>
      <c r="E55" s="13">
        <v>26</v>
      </c>
      <c r="F55" s="13">
        <v>26</v>
      </c>
      <c r="G55" s="13">
        <v>26</v>
      </c>
      <c r="H55" s="13">
        <v>26</v>
      </c>
      <c r="I55" s="13">
        <v>25</v>
      </c>
      <c r="J55" s="13">
        <v>25</v>
      </c>
      <c r="K55" s="13">
        <v>25</v>
      </c>
      <c r="L55" s="13">
        <v>23</v>
      </c>
      <c r="M55" s="13">
        <v>23</v>
      </c>
      <c r="N55" s="13">
        <v>23</v>
      </c>
      <c r="O55" s="13">
        <v>23</v>
      </c>
      <c r="P55" s="14">
        <f t="shared" si="5"/>
        <v>297</v>
      </c>
      <c r="Q55" s="25"/>
      <c r="R55" s="17"/>
    </row>
    <row r="56" spans="2:20" s="11" customFormat="1" ht="13.8" x14ac:dyDescent="0.3">
      <c r="B56" s="11" t="s">
        <v>43</v>
      </c>
      <c r="C56" s="17" t="s">
        <v>25</v>
      </c>
      <c r="D56" s="13">
        <v>3</v>
      </c>
      <c r="E56" s="13">
        <v>3</v>
      </c>
      <c r="F56" s="13">
        <v>3</v>
      </c>
      <c r="G56" s="13">
        <v>3</v>
      </c>
      <c r="H56" s="13">
        <v>3</v>
      </c>
      <c r="I56" s="13">
        <v>2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2</v>
      </c>
      <c r="P56" s="14">
        <f t="shared" si="5"/>
        <v>29</v>
      </c>
      <c r="Q56" s="25"/>
      <c r="R56" s="17"/>
    </row>
    <row r="57" spans="2:20" s="11" customFormat="1" ht="13.8" x14ac:dyDescent="0.3">
      <c r="B57" s="2" t="s">
        <v>26</v>
      </c>
      <c r="C57" s="17" t="s">
        <v>27</v>
      </c>
      <c r="D57" s="13">
        <v>3</v>
      </c>
      <c r="E57" s="13">
        <v>3</v>
      </c>
      <c r="F57" s="13">
        <v>3</v>
      </c>
      <c r="G57" s="13">
        <v>3</v>
      </c>
      <c r="H57" s="13">
        <v>3</v>
      </c>
      <c r="I57" s="13">
        <v>3</v>
      </c>
      <c r="J57" s="13">
        <v>3</v>
      </c>
      <c r="K57" s="13">
        <v>3</v>
      </c>
      <c r="L57" s="13">
        <v>3</v>
      </c>
      <c r="M57" s="13">
        <v>3</v>
      </c>
      <c r="N57" s="13">
        <v>3</v>
      </c>
      <c r="O57" s="13">
        <v>3</v>
      </c>
      <c r="P57" s="14">
        <f t="shared" si="5"/>
        <v>36</v>
      </c>
      <c r="Q57" s="25"/>
      <c r="R57" s="17"/>
    </row>
    <row r="58" spans="2:20" s="11" customFormat="1" ht="13.8" x14ac:dyDescent="0.3">
      <c r="B58" s="2" t="s">
        <v>44</v>
      </c>
      <c r="C58" s="12" t="s">
        <v>20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>
        <v>1</v>
      </c>
      <c r="O58" s="13">
        <v>1</v>
      </c>
      <c r="P58" s="14">
        <f t="shared" si="5"/>
        <v>7</v>
      </c>
      <c r="Q58" s="25"/>
      <c r="R58" s="12"/>
    </row>
    <row r="59" spans="2:20" s="11" customFormat="1" ht="13.8" x14ac:dyDescent="0.3">
      <c r="B59" s="2" t="s">
        <v>28</v>
      </c>
      <c r="C59" s="17" t="s">
        <v>22</v>
      </c>
      <c r="D59" s="13">
        <v>18</v>
      </c>
      <c r="E59" s="13">
        <v>18</v>
      </c>
      <c r="F59" s="13">
        <v>18</v>
      </c>
      <c r="G59" s="13">
        <v>18</v>
      </c>
      <c r="H59" s="13">
        <v>19</v>
      </c>
      <c r="I59" s="13">
        <v>18</v>
      </c>
      <c r="J59" s="13">
        <v>18</v>
      </c>
      <c r="K59" s="13">
        <v>18</v>
      </c>
      <c r="L59" s="13">
        <v>18</v>
      </c>
      <c r="M59" s="13">
        <v>18</v>
      </c>
      <c r="N59" s="13">
        <v>17</v>
      </c>
      <c r="O59" s="13">
        <v>17</v>
      </c>
      <c r="P59" s="14">
        <f t="shared" si="5"/>
        <v>215</v>
      </c>
      <c r="Q59" s="25"/>
      <c r="R59" s="17"/>
      <c r="T59" s="75"/>
    </row>
    <row r="60" spans="2:20" s="11" customFormat="1" ht="13.8" x14ac:dyDescent="0.3">
      <c r="B60" s="2" t="s">
        <v>29</v>
      </c>
      <c r="C60" s="17" t="s">
        <v>24</v>
      </c>
      <c r="D60" s="13">
        <v>63</v>
      </c>
      <c r="E60" s="13">
        <v>63</v>
      </c>
      <c r="F60" s="13">
        <v>63</v>
      </c>
      <c r="G60" s="13">
        <v>63</v>
      </c>
      <c r="H60" s="13">
        <v>63</v>
      </c>
      <c r="I60" s="13">
        <v>61</v>
      </c>
      <c r="J60" s="13">
        <v>61</v>
      </c>
      <c r="K60" s="13">
        <v>60</v>
      </c>
      <c r="L60" s="13">
        <v>60</v>
      </c>
      <c r="M60" s="13">
        <v>60</v>
      </c>
      <c r="N60" s="13">
        <v>59</v>
      </c>
      <c r="O60" s="13">
        <v>59</v>
      </c>
      <c r="P60" s="14">
        <f t="shared" si="5"/>
        <v>735</v>
      </c>
      <c r="Q60" s="25"/>
      <c r="R60" s="17"/>
      <c r="T60" s="75"/>
    </row>
    <row r="61" spans="2:20" s="11" customFormat="1" ht="13.8" x14ac:dyDescent="0.3">
      <c r="B61" s="11" t="s">
        <v>30</v>
      </c>
      <c r="C61" s="17" t="s">
        <v>25</v>
      </c>
      <c r="D61" s="13">
        <v>6</v>
      </c>
      <c r="E61" s="13">
        <v>7</v>
      </c>
      <c r="F61" s="13">
        <v>7</v>
      </c>
      <c r="G61" s="13">
        <v>7</v>
      </c>
      <c r="H61" s="13">
        <v>6</v>
      </c>
      <c r="I61" s="13">
        <v>5</v>
      </c>
      <c r="J61" s="13">
        <v>5</v>
      </c>
      <c r="K61" s="13">
        <v>5</v>
      </c>
      <c r="L61" s="13">
        <v>5</v>
      </c>
      <c r="M61" s="13">
        <v>4</v>
      </c>
      <c r="N61" s="13">
        <v>4</v>
      </c>
      <c r="O61" s="13">
        <v>4</v>
      </c>
      <c r="P61" s="14">
        <f t="shared" si="5"/>
        <v>65</v>
      </c>
      <c r="Q61" s="25"/>
      <c r="R61" s="17"/>
    </row>
    <row r="62" spans="2:20" s="11" customFormat="1" ht="13.8" x14ac:dyDescent="0.3">
      <c r="B62" s="2" t="s">
        <v>31</v>
      </c>
      <c r="C62" s="17" t="s">
        <v>27</v>
      </c>
      <c r="D62" s="13">
        <v>7</v>
      </c>
      <c r="E62" s="13">
        <v>7</v>
      </c>
      <c r="F62" s="13">
        <v>7</v>
      </c>
      <c r="G62" s="13">
        <v>7</v>
      </c>
      <c r="H62" s="13">
        <v>7</v>
      </c>
      <c r="I62" s="13">
        <v>7</v>
      </c>
      <c r="J62" s="13">
        <v>7</v>
      </c>
      <c r="K62" s="13">
        <v>7</v>
      </c>
      <c r="L62" s="13">
        <v>7</v>
      </c>
      <c r="M62" s="13">
        <v>7</v>
      </c>
      <c r="N62" s="13">
        <v>7</v>
      </c>
      <c r="O62" s="13">
        <v>8</v>
      </c>
      <c r="P62" s="14">
        <f t="shared" si="5"/>
        <v>85</v>
      </c>
      <c r="Q62" s="25"/>
      <c r="R62" s="17"/>
    </row>
    <row r="63" spans="2:20" s="18" customFormat="1" ht="14.4" x14ac:dyDescent="0.3">
      <c r="B63" s="18" t="s">
        <v>32</v>
      </c>
      <c r="C63" s="19" t="s">
        <v>33</v>
      </c>
      <c r="D63" s="20">
        <v>9</v>
      </c>
      <c r="E63" s="20">
        <v>9</v>
      </c>
      <c r="F63" s="20">
        <v>9</v>
      </c>
      <c r="G63" s="20">
        <v>9</v>
      </c>
      <c r="H63" s="20">
        <v>9</v>
      </c>
      <c r="I63" s="20">
        <v>9</v>
      </c>
      <c r="J63" s="20">
        <v>9</v>
      </c>
      <c r="K63" s="20">
        <v>9</v>
      </c>
      <c r="L63" s="20">
        <v>9</v>
      </c>
      <c r="M63" s="20">
        <v>9</v>
      </c>
      <c r="N63" s="20">
        <v>9</v>
      </c>
      <c r="O63" s="20">
        <v>9</v>
      </c>
      <c r="P63" s="21">
        <f t="shared" si="5"/>
        <v>108</v>
      </c>
      <c r="Q63" s="25"/>
      <c r="R63" s="19"/>
    </row>
    <row r="64" spans="2:20" s="11" customFormat="1" x14ac:dyDescent="0.25">
      <c r="B64" s="11" t="s">
        <v>3</v>
      </c>
      <c r="D64" s="23">
        <f>SUM(D36:D63)</f>
        <v>866647</v>
      </c>
      <c r="E64" s="23">
        <f t="shared" ref="E64:O64" si="6">SUM(E36:E63)</f>
        <v>867428</v>
      </c>
      <c r="F64" s="23">
        <f t="shared" si="6"/>
        <v>868236</v>
      </c>
      <c r="G64" s="23">
        <f t="shared" si="6"/>
        <v>868748</v>
      </c>
      <c r="H64" s="23">
        <f t="shared" si="6"/>
        <v>869025</v>
      </c>
      <c r="I64" s="23">
        <f t="shared" si="6"/>
        <v>869328</v>
      </c>
      <c r="J64" s="23">
        <f t="shared" si="6"/>
        <v>869290</v>
      </c>
      <c r="K64" s="23">
        <f t="shared" si="6"/>
        <v>869592</v>
      </c>
      <c r="L64" s="23">
        <f t="shared" si="6"/>
        <v>870000</v>
      </c>
      <c r="M64" s="23">
        <f t="shared" si="6"/>
        <v>870522</v>
      </c>
      <c r="N64" s="23">
        <f t="shared" si="6"/>
        <v>871593</v>
      </c>
      <c r="O64" s="23">
        <f t="shared" si="6"/>
        <v>872430</v>
      </c>
      <c r="P64" s="14">
        <f>SUM(D64:O64)</f>
        <v>10432839</v>
      </c>
      <c r="Q64" s="22"/>
    </row>
    <row r="65" spans="2:17" s="11" customFormat="1" x14ac:dyDescent="0.25">
      <c r="C65" s="12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2:17" x14ac:dyDescent="0.25">
      <c r="B66" s="8" t="s">
        <v>45</v>
      </c>
      <c r="C66" s="17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2:17" x14ac:dyDescent="0.25">
      <c r="B67" s="2" t="s">
        <v>6</v>
      </c>
      <c r="C67" s="17">
        <v>23</v>
      </c>
      <c r="D67" s="24">
        <f t="shared" ref="D67:I67" si="7">IFERROR(D9/D37,0)</f>
        <v>122.85317285407831</v>
      </c>
      <c r="E67" s="24">
        <f t="shared" si="7"/>
        <v>100.7271147979429</v>
      </c>
      <c r="F67" s="24">
        <f t="shared" si="7"/>
        <v>85.195140327984106</v>
      </c>
      <c r="G67" s="24">
        <f t="shared" si="7"/>
        <v>75.006773321568303</v>
      </c>
      <c r="H67" s="24">
        <f t="shared" si="7"/>
        <v>50.215546650603422</v>
      </c>
      <c r="I67" s="24">
        <f t="shared" si="7"/>
        <v>26.105703019290466</v>
      </c>
      <c r="J67" s="24">
        <f>IFERROR(J9/J37,0)</f>
        <v>17.029204142978266</v>
      </c>
      <c r="K67" s="24">
        <f t="shared" ref="K67:O67" si="8">IFERROR(K9/K37,0)</f>
        <v>15.237400312133847</v>
      </c>
      <c r="L67" s="24">
        <f t="shared" si="8"/>
        <v>17.750046448572842</v>
      </c>
      <c r="M67" s="24">
        <f t="shared" si="8"/>
        <v>38.690588385940522</v>
      </c>
      <c r="N67" s="24">
        <f t="shared" si="8"/>
        <v>103.19799187022733</v>
      </c>
      <c r="O67" s="24">
        <f t="shared" si="8"/>
        <v>128.51579461071591</v>
      </c>
      <c r="P67" s="24">
        <f>SUM(D67:O67)</f>
        <v>780.5244767420362</v>
      </c>
      <c r="Q67" s="24"/>
    </row>
    <row r="68" spans="2:17" x14ac:dyDescent="0.25">
      <c r="B68" s="11" t="s">
        <v>8</v>
      </c>
      <c r="C68" s="11">
        <v>31</v>
      </c>
      <c r="D68" s="24">
        <f t="shared" ref="D68:I69" si="9">IFERROR(D11/D40,0)</f>
        <v>609.67710964191235</v>
      </c>
      <c r="E68" s="24">
        <f t="shared" si="9"/>
        <v>510.8452064203135</v>
      </c>
      <c r="F68" s="24">
        <f t="shared" si="9"/>
        <v>441.2186730042713</v>
      </c>
      <c r="G68" s="24">
        <f t="shared" si="9"/>
        <v>398.12306073958968</v>
      </c>
      <c r="H68" s="24">
        <f t="shared" si="9"/>
        <v>267.38734626895723</v>
      </c>
      <c r="I68" s="24">
        <f t="shared" si="9"/>
        <v>215.59591303881638</v>
      </c>
      <c r="J68" s="24">
        <f>IFERROR(J11/J40,0)</f>
        <v>167.99688055814059</v>
      </c>
      <c r="K68" s="24">
        <f t="shared" ref="K68:O69" si="10">IFERROR(K11/K40,0)</f>
        <v>109.13268195830473</v>
      </c>
      <c r="L68" s="24">
        <f t="shared" si="10"/>
        <v>142.9679639831154</v>
      </c>
      <c r="M68" s="24">
        <f t="shared" si="10"/>
        <v>226.35943392064289</v>
      </c>
      <c r="N68" s="24">
        <f t="shared" si="10"/>
        <v>503.64857458843989</v>
      </c>
      <c r="O68" s="24">
        <f t="shared" si="10"/>
        <v>634.58579490397028</v>
      </c>
      <c r="P68" s="24">
        <f t="shared" ref="P68:P78" si="11">SUM(D68:O68)</f>
        <v>4227.5386390264739</v>
      </c>
      <c r="Q68" s="24"/>
    </row>
    <row r="69" spans="2:17" s="11" customFormat="1" x14ac:dyDescent="0.25">
      <c r="B69" s="11" t="s">
        <v>9</v>
      </c>
      <c r="C69" s="11">
        <v>41</v>
      </c>
      <c r="D69" s="14">
        <f t="shared" si="9"/>
        <v>6799.9589768593423</v>
      </c>
      <c r="E69" s="14">
        <f t="shared" si="9"/>
        <v>5955.5294304685049</v>
      </c>
      <c r="F69" s="14">
        <f t="shared" si="9"/>
        <v>5261.7199665822181</v>
      </c>
      <c r="G69" s="14">
        <f t="shared" si="9"/>
        <v>5255.1422902615732</v>
      </c>
      <c r="H69" s="14">
        <f t="shared" si="9"/>
        <v>3813.3317557752193</v>
      </c>
      <c r="I69" s="14">
        <f t="shared" si="9"/>
        <v>3192.3939049075152</v>
      </c>
      <c r="J69" s="14">
        <f>IFERROR(J12/J41,0)</f>
        <v>1534.1983666732806</v>
      </c>
      <c r="K69" s="14">
        <f t="shared" si="10"/>
        <v>2067.4734354960801</v>
      </c>
      <c r="L69" s="14">
        <f t="shared" si="10"/>
        <v>2123.5167994172784</v>
      </c>
      <c r="M69" s="14">
        <f t="shared" si="10"/>
        <v>3217.3624241226557</v>
      </c>
      <c r="N69" s="14">
        <f t="shared" si="10"/>
        <v>5853.6739092596508</v>
      </c>
      <c r="O69" s="14">
        <f t="shared" si="10"/>
        <v>6950.7178178606655</v>
      </c>
      <c r="P69" s="24">
        <f t="shared" si="11"/>
        <v>52025.019077683995</v>
      </c>
      <c r="Q69" s="24"/>
    </row>
    <row r="70" spans="2:17" s="11" customFormat="1" x14ac:dyDescent="0.25">
      <c r="B70" s="11" t="s">
        <v>15</v>
      </c>
      <c r="C70" s="11">
        <v>41</v>
      </c>
      <c r="D70" s="14">
        <f t="shared" ref="D70:I70" si="12">IFERROR(D18/D48,0)</f>
        <v>13656.148666016175</v>
      </c>
      <c r="E70" s="14">
        <f t="shared" si="12"/>
        <v>12567.404733539832</v>
      </c>
      <c r="F70" s="14">
        <f t="shared" si="12"/>
        <v>17258.582170864887</v>
      </c>
      <c r="G70" s="14">
        <f t="shared" si="12"/>
        <v>12385.367505331766</v>
      </c>
      <c r="H70" s="14">
        <f t="shared" si="12"/>
        <v>12351.429662524306</v>
      </c>
      <c r="I70" s="14">
        <f t="shared" si="12"/>
        <v>11326.097024498447</v>
      </c>
      <c r="J70" s="14">
        <f>IFERROR(J18/J48,0)</f>
        <v>8969.2527034726263</v>
      </c>
      <c r="K70" s="14">
        <f t="shared" ref="K70:O70" si="13">IFERROR(K18/K48,0)</f>
        <v>9041.0784373913993</v>
      </c>
      <c r="L70" s="14">
        <f t="shared" si="13"/>
        <v>8176.6948749205058</v>
      </c>
      <c r="M70" s="14">
        <f t="shared" si="13"/>
        <v>9902.5112991437745</v>
      </c>
      <c r="N70" s="14">
        <f t="shared" si="13"/>
        <v>15752.613862161586</v>
      </c>
      <c r="O70" s="14">
        <f t="shared" si="13"/>
        <v>11945.602200846677</v>
      </c>
      <c r="P70" s="24">
        <f t="shared" si="11"/>
        <v>143332.78314071198</v>
      </c>
      <c r="Q70" s="24"/>
    </row>
    <row r="71" spans="2:17" x14ac:dyDescent="0.25">
      <c r="B71" s="2" t="s">
        <v>21</v>
      </c>
      <c r="C71" s="17" t="s">
        <v>22</v>
      </c>
      <c r="D71" s="24">
        <f t="shared" ref="D71:I72" si="14">IFERROR(D23/D54,0)</f>
        <v>19325.849506172839</v>
      </c>
      <c r="E71" s="24">
        <f t="shared" si="14"/>
        <v>17845.397160493827</v>
      </c>
      <c r="F71" s="24">
        <f t="shared" si="14"/>
        <v>20481.274320987657</v>
      </c>
      <c r="G71" s="24">
        <f t="shared" si="14"/>
        <v>15146.350759493667</v>
      </c>
      <c r="H71" s="24">
        <f t="shared" si="14"/>
        <v>15316.160253164559</v>
      </c>
      <c r="I71" s="24">
        <f t="shared" si="14"/>
        <v>14106.794487179486</v>
      </c>
      <c r="J71" s="24">
        <f>IFERROR(J23/J54,0)</f>
        <v>13332.163376623375</v>
      </c>
      <c r="K71" s="24">
        <f t="shared" ref="K71:O72" si="15">IFERROR(K23/K54,0)</f>
        <v>13633.357142857143</v>
      </c>
      <c r="L71" s="24">
        <f t="shared" si="15"/>
        <v>13627.002727272727</v>
      </c>
      <c r="M71" s="24">
        <f t="shared" si="15"/>
        <v>13944.434675324677</v>
      </c>
      <c r="N71" s="24">
        <f t="shared" si="15"/>
        <v>17310.627662337662</v>
      </c>
      <c r="O71" s="24">
        <f t="shared" si="15"/>
        <v>18963.988181818186</v>
      </c>
      <c r="P71" s="24">
        <f t="shared" si="11"/>
        <v>193033.40025372579</v>
      </c>
      <c r="Q71" s="24"/>
    </row>
    <row r="72" spans="2:17" x14ac:dyDescent="0.25">
      <c r="B72" s="2" t="s">
        <v>23</v>
      </c>
      <c r="C72" s="17" t="s">
        <v>24</v>
      </c>
      <c r="D72" s="24">
        <f t="shared" si="14"/>
        <v>65808.029615384614</v>
      </c>
      <c r="E72" s="24">
        <f t="shared" si="14"/>
        <v>67269.204230769217</v>
      </c>
      <c r="F72" s="24">
        <f t="shared" si="14"/>
        <v>75542.662692307698</v>
      </c>
      <c r="G72" s="24">
        <f t="shared" si="14"/>
        <v>66323.375</v>
      </c>
      <c r="H72" s="24">
        <f t="shared" si="14"/>
        <v>61793.981923076914</v>
      </c>
      <c r="I72" s="24">
        <f t="shared" si="14"/>
        <v>54811.746000000014</v>
      </c>
      <c r="J72" s="24">
        <f>IFERROR(J24/J55,0)</f>
        <v>46537.074800000002</v>
      </c>
      <c r="K72" s="24">
        <f t="shared" si="15"/>
        <v>61690.903600000012</v>
      </c>
      <c r="L72" s="24">
        <f t="shared" si="15"/>
        <v>55889.82869565217</v>
      </c>
      <c r="M72" s="24">
        <f t="shared" si="15"/>
        <v>56765.040869565222</v>
      </c>
      <c r="N72" s="24">
        <f t="shared" si="15"/>
        <v>46261.760434782598</v>
      </c>
      <c r="O72" s="24">
        <f t="shared" si="15"/>
        <v>83824.636956521732</v>
      </c>
      <c r="P72" s="24">
        <f t="shared" si="11"/>
        <v>742518.24481806031</v>
      </c>
      <c r="Q72" s="24"/>
    </row>
    <row r="73" spans="2:17" x14ac:dyDescent="0.25">
      <c r="B73" s="2" t="s">
        <v>26</v>
      </c>
      <c r="C73" s="17" t="s">
        <v>27</v>
      </c>
      <c r="D73" s="24">
        <f t="shared" ref="D73:I73" si="16">IFERROR(D26/D57,0)</f>
        <v>583281.88999999978</v>
      </c>
      <c r="E73" s="24">
        <f t="shared" si="16"/>
        <v>573624.50000000012</v>
      </c>
      <c r="F73" s="24">
        <f t="shared" si="16"/>
        <v>659037.94333333336</v>
      </c>
      <c r="G73" s="24">
        <f t="shared" si="16"/>
        <v>540388.84666666668</v>
      </c>
      <c r="H73" s="24">
        <f t="shared" si="16"/>
        <v>467154.47666666657</v>
      </c>
      <c r="I73" s="24">
        <f t="shared" si="16"/>
        <v>384853.70333333331</v>
      </c>
      <c r="J73" s="24">
        <f>IFERROR(J26/J57,0)</f>
        <v>351345.48666666675</v>
      </c>
      <c r="K73" s="24">
        <f t="shared" ref="K73:O73" si="17">IFERROR(K26/K57,0)</f>
        <v>345943.5633333333</v>
      </c>
      <c r="L73" s="24">
        <f t="shared" si="17"/>
        <v>352926.25999999995</v>
      </c>
      <c r="M73" s="24">
        <f t="shared" si="17"/>
        <v>425600.38666666672</v>
      </c>
      <c r="N73" s="24">
        <f t="shared" si="17"/>
        <v>607768.03</v>
      </c>
      <c r="O73" s="24">
        <f t="shared" si="17"/>
        <v>702704.33666666644</v>
      </c>
      <c r="P73" s="24">
        <f t="shared" si="11"/>
        <v>5994629.4233333338</v>
      </c>
      <c r="Q73" s="24"/>
    </row>
    <row r="74" spans="2:17" x14ac:dyDescent="0.25">
      <c r="B74" s="2" t="s">
        <v>11</v>
      </c>
      <c r="C74" s="2">
        <v>85</v>
      </c>
      <c r="D74" s="24">
        <f t="shared" ref="D74:I77" si="18">IFERROR(D14/D44,0)</f>
        <v>101045.004753596</v>
      </c>
      <c r="E74" s="24">
        <f t="shared" si="18"/>
        <v>51772.550746080393</v>
      </c>
      <c r="F74" s="24">
        <f t="shared" si="18"/>
        <v>50556.392326091591</v>
      </c>
      <c r="G74" s="24">
        <f t="shared" si="18"/>
        <v>57033.954274611191</v>
      </c>
      <c r="H74" s="24">
        <f t="shared" si="18"/>
        <v>44919.376749135998</v>
      </c>
      <c r="I74" s="24">
        <f t="shared" si="18"/>
        <v>31420.562490510365</v>
      </c>
      <c r="J74" s="24">
        <f>IFERROR(J14/J44,0)</f>
        <v>108871.55932702</v>
      </c>
      <c r="K74" s="24">
        <f t="shared" ref="K74:O77" si="19">IFERROR(K14/K44,0)</f>
        <v>7325.8665639674045</v>
      </c>
      <c r="L74" s="24">
        <f t="shared" si="19"/>
        <v>26473.131749369648</v>
      </c>
      <c r="M74" s="24">
        <f t="shared" si="19"/>
        <v>40466.589717168084</v>
      </c>
      <c r="N74" s="24">
        <f t="shared" si="19"/>
        <v>63255.235321008709</v>
      </c>
      <c r="O74" s="24">
        <f t="shared" si="19"/>
        <v>96308.789536032855</v>
      </c>
      <c r="P74" s="24">
        <f t="shared" si="11"/>
        <v>679449.01355459227</v>
      </c>
      <c r="Q74" s="24"/>
    </row>
    <row r="75" spans="2:17" x14ac:dyDescent="0.25">
      <c r="B75" s="2" t="s">
        <v>12</v>
      </c>
      <c r="C75" s="2">
        <v>86</v>
      </c>
      <c r="D75" s="24">
        <f t="shared" si="18"/>
        <v>7831.7072002524073</v>
      </c>
      <c r="E75" s="24">
        <f t="shared" si="18"/>
        <v>6817.0518088267027</v>
      </c>
      <c r="F75" s="24">
        <f t="shared" si="18"/>
        <v>7243.7922448368545</v>
      </c>
      <c r="G75" s="24">
        <f t="shared" si="18"/>
        <v>5993.0791650122746</v>
      </c>
      <c r="H75" s="24">
        <f t="shared" si="18"/>
        <v>4819.9861981986905</v>
      </c>
      <c r="I75" s="24">
        <f t="shared" si="18"/>
        <v>2480.590398140183</v>
      </c>
      <c r="J75" s="24">
        <f>IFERROR(J15/J45,0)</f>
        <v>1260.532466526093</v>
      </c>
      <c r="K75" s="24">
        <f t="shared" si="19"/>
        <v>1171.825002385772</v>
      </c>
      <c r="L75" s="24">
        <f t="shared" si="19"/>
        <v>1445.1889636267449</v>
      </c>
      <c r="M75" s="24">
        <f t="shared" si="19"/>
        <v>2715.7139327331452</v>
      </c>
      <c r="N75" s="24">
        <f t="shared" si="19"/>
        <v>6484.7693778962448</v>
      </c>
      <c r="O75" s="24">
        <f t="shared" si="19"/>
        <v>8461.8894595331149</v>
      </c>
      <c r="P75" s="24">
        <f t="shared" si="11"/>
        <v>56726.126217968224</v>
      </c>
      <c r="Q75" s="24"/>
    </row>
    <row r="76" spans="2:17" x14ac:dyDescent="0.25">
      <c r="B76" s="11" t="s">
        <v>41</v>
      </c>
      <c r="C76" s="11">
        <v>87</v>
      </c>
      <c r="D76" s="24">
        <f t="shared" si="18"/>
        <v>955487.96262500004</v>
      </c>
      <c r="E76" s="24">
        <f t="shared" si="18"/>
        <v>635040.82262500003</v>
      </c>
      <c r="F76" s="24">
        <f t="shared" si="18"/>
        <v>1037531.2903749999</v>
      </c>
      <c r="G76" s="24">
        <f t="shared" si="18"/>
        <v>85987.472124999913</v>
      </c>
      <c r="H76" s="24">
        <f t="shared" si="18"/>
        <v>505437.90825000004</v>
      </c>
      <c r="I76" s="24">
        <f t="shared" si="18"/>
        <v>386322.54112499993</v>
      </c>
      <c r="J76" s="24">
        <f>IFERROR(J16/J46,0)</f>
        <v>199530.189625</v>
      </c>
      <c r="K76" s="24">
        <f t="shared" si="19"/>
        <v>303986.73325000005</v>
      </c>
      <c r="L76" s="24">
        <f t="shared" si="19"/>
        <v>234043.67612500003</v>
      </c>
      <c r="M76" s="24">
        <f t="shared" si="19"/>
        <v>241946.74100000001</v>
      </c>
      <c r="N76" s="24">
        <f t="shared" si="19"/>
        <v>1072522.1155000001</v>
      </c>
      <c r="O76" s="24">
        <f t="shared" si="19"/>
        <v>-153801.27287500002</v>
      </c>
      <c r="P76" s="24">
        <f t="shared" si="11"/>
        <v>5504036.1797500011</v>
      </c>
      <c r="Q76" s="24"/>
    </row>
    <row r="77" spans="2:17" x14ac:dyDescent="0.25">
      <c r="B77" s="2" t="s">
        <v>14</v>
      </c>
      <c r="C77" s="2">
        <v>31</v>
      </c>
      <c r="D77" s="24">
        <f t="shared" si="18"/>
        <v>942.90424001216888</v>
      </c>
      <c r="E77" s="24">
        <f t="shared" si="18"/>
        <v>835.6305538230572</v>
      </c>
      <c r="F77" s="24">
        <f t="shared" si="18"/>
        <v>665.06455200716846</v>
      </c>
      <c r="G77" s="24">
        <f t="shared" si="18"/>
        <v>603.48331246326404</v>
      </c>
      <c r="H77" s="24">
        <f t="shared" si="18"/>
        <v>328.97772439973465</v>
      </c>
      <c r="I77" s="24">
        <f t="shared" si="18"/>
        <v>304.71267496843524</v>
      </c>
      <c r="J77" s="24">
        <f>IFERROR(J17/J47,0)</f>
        <v>109.66594671152839</v>
      </c>
      <c r="K77" s="24">
        <f t="shared" si="19"/>
        <v>198.75397316953556</v>
      </c>
      <c r="L77" s="24">
        <f t="shared" si="19"/>
        <v>215.14535968689839</v>
      </c>
      <c r="M77" s="24">
        <f t="shared" si="19"/>
        <v>263.82476012069628</v>
      </c>
      <c r="N77" s="24">
        <f t="shared" si="19"/>
        <v>827.8403799734208</v>
      </c>
      <c r="O77" s="24">
        <f t="shared" si="19"/>
        <v>989.21932206925374</v>
      </c>
      <c r="P77" s="24">
        <f t="shared" si="11"/>
        <v>6285.2227994051609</v>
      </c>
      <c r="Q77" s="24"/>
    </row>
    <row r="78" spans="2:17" s="31" customFormat="1" ht="14.4" x14ac:dyDescent="0.3">
      <c r="B78" s="18" t="s">
        <v>32</v>
      </c>
      <c r="C78" s="29" t="s">
        <v>33</v>
      </c>
      <c r="D78" s="30">
        <f t="shared" ref="D78:I78" si="20">IFERROR(D31/D63,0)</f>
        <v>423378.91444444447</v>
      </c>
      <c r="E78" s="30">
        <f t="shared" si="20"/>
        <v>166281.41111111114</v>
      </c>
      <c r="F78" s="30">
        <f t="shared" si="20"/>
        <v>577995.94777777779</v>
      </c>
      <c r="G78" s="30">
        <f t="shared" si="20"/>
        <v>298862.12533333327</v>
      </c>
      <c r="H78" s="30">
        <f t="shared" si="20"/>
        <v>305052.34466666664</v>
      </c>
      <c r="I78" s="30">
        <f t="shared" si="20"/>
        <v>208667.48333333328</v>
      </c>
      <c r="J78" s="30">
        <f>IFERROR(J31/J63,0)</f>
        <v>186181.99333333335</v>
      </c>
      <c r="K78" s="30">
        <f t="shared" ref="K78:O78" si="21">IFERROR(K31/K63,0)</f>
        <v>180407.01555555555</v>
      </c>
      <c r="L78" s="30">
        <f t="shared" si="21"/>
        <v>189635.14777777783</v>
      </c>
      <c r="M78" s="30">
        <f t="shared" si="21"/>
        <v>246260.83888888886</v>
      </c>
      <c r="N78" s="30">
        <f t="shared" si="21"/>
        <v>183158.2977777778</v>
      </c>
      <c r="O78" s="30">
        <f t="shared" si="21"/>
        <v>681388.33</v>
      </c>
      <c r="P78" s="24">
        <f t="shared" si="11"/>
        <v>3647269.8499999996</v>
      </c>
      <c r="Q78" s="30"/>
    </row>
    <row r="79" spans="2:17" x14ac:dyDescent="0.25">
      <c r="C79" s="1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2:17" x14ac:dyDescent="0.25">
      <c r="B80" s="8" t="s">
        <v>46</v>
      </c>
      <c r="C80" s="17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2:23" s="11" customFormat="1" x14ac:dyDescent="0.25">
      <c r="B81" s="11" t="s">
        <v>47</v>
      </c>
      <c r="C81" s="12"/>
      <c r="D81" s="13">
        <v>744.375</v>
      </c>
      <c r="E81" s="13">
        <v>643.29166666666697</v>
      </c>
      <c r="F81" s="13">
        <v>576.33333333333405</v>
      </c>
      <c r="G81" s="13">
        <v>553.79166666666697</v>
      </c>
      <c r="H81" s="13">
        <v>394.875</v>
      </c>
      <c r="I81" s="13">
        <v>166.333333333333</v>
      </c>
      <c r="J81" s="13">
        <v>31.875</v>
      </c>
      <c r="K81" s="13">
        <v>10.5416666666667</v>
      </c>
      <c r="L81" s="13">
        <v>52.7916666666667</v>
      </c>
      <c r="M81" s="13">
        <v>255.333333333333</v>
      </c>
      <c r="N81" s="13">
        <v>692.08333333333303</v>
      </c>
      <c r="O81" s="13">
        <v>815</v>
      </c>
      <c r="P81" s="14">
        <f>SUM(D81:O81)</f>
        <v>4936.625</v>
      </c>
      <c r="Q81" s="14"/>
    </row>
    <row r="82" spans="2:23" s="11" customFormat="1" x14ac:dyDescent="0.25">
      <c r="B82" s="11" t="s">
        <v>48</v>
      </c>
      <c r="C82" s="12"/>
      <c r="D82" s="13">
        <v>707.73611111111097</v>
      </c>
      <c r="E82" s="13">
        <v>620.9375</v>
      </c>
      <c r="F82" s="13">
        <v>587.82986111111097</v>
      </c>
      <c r="G82" s="13">
        <v>445.17500000000001</v>
      </c>
      <c r="H82" s="13">
        <v>280.65555555555602</v>
      </c>
      <c r="I82" s="13">
        <v>154.04722222222199</v>
      </c>
      <c r="J82" s="13">
        <v>53.3541666666667</v>
      </c>
      <c r="K82" s="13">
        <v>44.404166666666697</v>
      </c>
      <c r="L82" s="13">
        <v>135.31805555555599</v>
      </c>
      <c r="M82" s="13">
        <v>386.91250000000002</v>
      </c>
      <c r="N82" s="13">
        <v>580.37916666666695</v>
      </c>
      <c r="O82" s="13">
        <v>741.23055555555595</v>
      </c>
      <c r="P82" s="14">
        <f>SUM(D82:O82)</f>
        <v>4737.9798611111119</v>
      </c>
      <c r="Q82" s="14"/>
    </row>
    <row r="83" spans="2:23" s="11" customFormat="1" x14ac:dyDescent="0.25">
      <c r="B83" s="11" t="s">
        <v>49</v>
      </c>
      <c r="C83" s="12"/>
      <c r="D83" s="23">
        <f t="shared" ref="D83:P83" si="22">D81-D82</f>
        <v>36.638888888889028</v>
      </c>
      <c r="E83" s="23">
        <f t="shared" si="22"/>
        <v>22.35416666666697</v>
      </c>
      <c r="F83" s="23">
        <f t="shared" si="22"/>
        <v>-11.496527777776919</v>
      </c>
      <c r="G83" s="23">
        <f t="shared" si="22"/>
        <v>108.61666666666696</v>
      </c>
      <c r="H83" s="23">
        <f t="shared" si="22"/>
        <v>114.21944444444398</v>
      </c>
      <c r="I83" s="23">
        <f t="shared" si="22"/>
        <v>12.286111111111012</v>
      </c>
      <c r="J83" s="23">
        <f t="shared" si="22"/>
        <v>-21.4791666666667</v>
      </c>
      <c r="K83" s="23">
        <f t="shared" si="22"/>
        <v>-33.862499999999997</v>
      </c>
      <c r="L83" s="23">
        <f t="shared" si="22"/>
        <v>-82.526388888889286</v>
      </c>
      <c r="M83" s="23">
        <f t="shared" si="22"/>
        <v>-131.57916666666702</v>
      </c>
      <c r="N83" s="23">
        <f t="shared" si="22"/>
        <v>111.70416666666608</v>
      </c>
      <c r="O83" s="23">
        <f t="shared" si="22"/>
        <v>73.769444444444048</v>
      </c>
      <c r="P83" s="23">
        <f t="shared" si="22"/>
        <v>198.64513888888814</v>
      </c>
      <c r="Q83" s="32"/>
    </row>
    <row r="84" spans="2:23" x14ac:dyDescent="0.25">
      <c r="C84" s="17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2:23" x14ac:dyDescent="0.25">
      <c r="B85" s="8" t="s">
        <v>50</v>
      </c>
      <c r="C85" s="17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2:23" s="11" customFormat="1" x14ac:dyDescent="0.25">
      <c r="B86" s="2" t="s">
        <v>6</v>
      </c>
      <c r="C86" s="12">
        <v>23</v>
      </c>
      <c r="D86" s="33">
        <v>0.149283</v>
      </c>
      <c r="E86" s="33">
        <v>0.13245100000000001</v>
      </c>
      <c r="F86" s="33">
        <v>0.13011200000000001</v>
      </c>
      <c r="G86" s="33">
        <v>0.102386</v>
      </c>
      <c r="H86" s="33">
        <v>7.5924000000000005E-2</v>
      </c>
      <c r="I86" s="33">
        <v>4.4643000000000002E-2</v>
      </c>
      <c r="J86" s="33">
        <v>0</v>
      </c>
      <c r="K86" s="33">
        <v>0</v>
      </c>
      <c r="L86" s="33">
        <v>6.9582000000000005E-2</v>
      </c>
      <c r="M86" s="33">
        <v>0.10345699999999999</v>
      </c>
      <c r="N86" s="33">
        <v>0.132573</v>
      </c>
      <c r="O86" s="33">
        <v>0.13778899999999999</v>
      </c>
      <c r="P86" s="14"/>
      <c r="Q86" s="14"/>
      <c r="R86" s="34"/>
      <c r="S86" s="34"/>
      <c r="T86" s="34"/>
      <c r="U86" s="34"/>
      <c r="V86" s="34"/>
      <c r="W86" s="34"/>
    </row>
    <row r="87" spans="2:23" s="11" customFormat="1" x14ac:dyDescent="0.25">
      <c r="B87" s="11" t="s">
        <v>8</v>
      </c>
      <c r="C87" s="11">
        <v>31</v>
      </c>
      <c r="D87" s="33">
        <v>0.58853599999999995</v>
      </c>
      <c r="E87" s="33">
        <v>0.51550099999999999</v>
      </c>
      <c r="F87" s="33">
        <v>0.50259500000000001</v>
      </c>
      <c r="G87" s="33">
        <v>0.34961399999999998</v>
      </c>
      <c r="H87" s="33">
        <v>0.20785100000000001</v>
      </c>
      <c r="I87" s="33">
        <v>0</v>
      </c>
      <c r="J87" s="33">
        <v>0</v>
      </c>
      <c r="K87" s="33">
        <v>0</v>
      </c>
      <c r="L87" s="33">
        <v>0</v>
      </c>
      <c r="M87" s="33">
        <v>0.32377400000000001</v>
      </c>
      <c r="N87" s="33">
        <v>0.47609800000000002</v>
      </c>
      <c r="O87" s="33">
        <v>0.53524700000000003</v>
      </c>
      <c r="P87" s="14"/>
      <c r="Q87" s="14"/>
      <c r="R87" s="34"/>
      <c r="S87" s="34"/>
      <c r="T87" s="34"/>
      <c r="U87" s="34"/>
      <c r="V87" s="34"/>
      <c r="W87" s="34"/>
    </row>
    <row r="88" spans="2:23" s="11" customFormat="1" x14ac:dyDescent="0.25">
      <c r="B88" s="11" t="s">
        <v>9</v>
      </c>
      <c r="C88" s="11">
        <v>41</v>
      </c>
      <c r="D88" s="33">
        <v>5.1220359999999996</v>
      </c>
      <c r="E88" s="33">
        <v>4.5974069999999996</v>
      </c>
      <c r="F88" s="33">
        <v>4.6937040000000003</v>
      </c>
      <c r="G88" s="33">
        <v>3.5982630000000002</v>
      </c>
      <c r="H88" s="33">
        <v>2.62649</v>
      </c>
      <c r="I88" s="33">
        <v>0</v>
      </c>
      <c r="J88" s="33">
        <v>0</v>
      </c>
      <c r="K88" s="33">
        <v>0</v>
      </c>
      <c r="L88" s="33">
        <v>0</v>
      </c>
      <c r="M88" s="33">
        <v>3.3531439999999999</v>
      </c>
      <c r="N88" s="33">
        <v>4.2875569999999996</v>
      </c>
      <c r="O88" s="33">
        <v>4.6163699999999999</v>
      </c>
      <c r="P88" s="14"/>
      <c r="Q88" s="14"/>
      <c r="R88" s="34"/>
      <c r="S88" s="34"/>
      <c r="T88" s="34"/>
      <c r="U88" s="34"/>
      <c r="V88" s="34"/>
      <c r="W88" s="34"/>
    </row>
    <row r="89" spans="2:23" s="11" customFormat="1" x14ac:dyDescent="0.25">
      <c r="B89" s="2" t="s">
        <v>21</v>
      </c>
      <c r="C89" s="17" t="s">
        <v>22</v>
      </c>
      <c r="D89" s="33">
        <v>6.9783090000000003</v>
      </c>
      <c r="E89" s="33">
        <v>5.5706889999999998</v>
      </c>
      <c r="F89" s="33">
        <v>6.9531429999999999</v>
      </c>
      <c r="G89" s="33">
        <v>3.9353229999999999</v>
      </c>
      <c r="H89" s="33">
        <v>2.9699080000000002</v>
      </c>
      <c r="I89" s="33">
        <v>0</v>
      </c>
      <c r="J89" s="33">
        <v>0</v>
      </c>
      <c r="K89" s="33">
        <v>0</v>
      </c>
      <c r="L89" s="33">
        <v>0</v>
      </c>
      <c r="M89" s="33">
        <v>5.6044159999999996</v>
      </c>
      <c r="N89" s="33">
        <v>5.3690230000000003</v>
      </c>
      <c r="O89" s="33">
        <v>6.1808509999999997</v>
      </c>
      <c r="P89" s="14"/>
      <c r="Q89" s="14"/>
      <c r="R89" s="34"/>
      <c r="S89" s="34"/>
      <c r="T89" s="34"/>
      <c r="U89" s="34"/>
      <c r="V89" s="34"/>
      <c r="W89" s="34"/>
    </row>
    <row r="90" spans="2:23" s="11" customFormat="1" x14ac:dyDescent="0.25">
      <c r="B90" s="2" t="s">
        <v>23</v>
      </c>
      <c r="C90" s="17" t="s">
        <v>24</v>
      </c>
      <c r="D90" s="33">
        <v>23.42332</v>
      </c>
      <c r="E90" s="33">
        <v>15.430630000000001</v>
      </c>
      <c r="F90" s="33">
        <v>22.48217</v>
      </c>
      <c r="G90" s="33">
        <v>13.309049999999999</v>
      </c>
      <c r="H90" s="33">
        <v>14.7532</v>
      </c>
      <c r="I90" s="33">
        <v>0</v>
      </c>
      <c r="J90" s="33">
        <v>0</v>
      </c>
      <c r="K90" s="33">
        <v>0</v>
      </c>
      <c r="L90" s="33">
        <v>0</v>
      </c>
      <c r="M90" s="33">
        <v>19.07685</v>
      </c>
      <c r="N90" s="33">
        <v>19.29881</v>
      </c>
      <c r="O90" s="33">
        <v>22.42773</v>
      </c>
      <c r="P90" s="14"/>
      <c r="Q90" s="14"/>
      <c r="R90" s="34"/>
      <c r="S90" s="34"/>
      <c r="T90" s="34"/>
      <c r="U90" s="34"/>
      <c r="V90" s="34"/>
      <c r="W90" s="34"/>
    </row>
    <row r="91" spans="2:23" s="11" customFormat="1" x14ac:dyDescent="0.25">
      <c r="B91" s="2" t="s">
        <v>26</v>
      </c>
      <c r="C91" s="17" t="s">
        <v>27</v>
      </c>
      <c r="D91" s="33">
        <v>454.10969999999998</v>
      </c>
      <c r="E91" s="33">
        <v>423.38839999999999</v>
      </c>
      <c r="F91" s="33">
        <v>407.06580000000002</v>
      </c>
      <c r="G91" s="33">
        <v>322.51260000000002</v>
      </c>
      <c r="H91" s="33">
        <v>281.7919</v>
      </c>
      <c r="I91" s="33">
        <v>0</v>
      </c>
      <c r="J91" s="33">
        <v>0</v>
      </c>
      <c r="K91" s="33">
        <v>0</v>
      </c>
      <c r="L91" s="33">
        <v>0</v>
      </c>
      <c r="M91" s="33">
        <v>320.51589999999999</v>
      </c>
      <c r="N91" s="33">
        <v>356.75049999999999</v>
      </c>
      <c r="O91" s="33">
        <v>427.12049999999999</v>
      </c>
      <c r="P91" s="14"/>
      <c r="Q91" s="14"/>
      <c r="R91" s="34"/>
      <c r="S91" s="34"/>
      <c r="T91" s="34"/>
      <c r="U91" s="34"/>
      <c r="V91" s="34"/>
      <c r="W91" s="34"/>
    </row>
    <row r="92" spans="2:23" s="11" customFormat="1" x14ac:dyDescent="0.25">
      <c r="B92" s="11" t="s">
        <v>11</v>
      </c>
      <c r="C92" s="11">
        <v>85</v>
      </c>
      <c r="D92" s="33">
        <v>60.766739999999999</v>
      </c>
      <c r="E92" s="33">
        <v>53.09986</v>
      </c>
      <c r="F92" s="33">
        <v>59.804720000000003</v>
      </c>
      <c r="G92" s="33">
        <v>47.581699999999998</v>
      </c>
      <c r="H92" s="33">
        <v>36.206650000000003</v>
      </c>
      <c r="I92" s="33">
        <v>0</v>
      </c>
      <c r="J92" s="33">
        <v>0</v>
      </c>
      <c r="K92" s="33">
        <v>0</v>
      </c>
      <c r="L92" s="33">
        <v>0</v>
      </c>
      <c r="M92" s="33">
        <v>47.90014</v>
      </c>
      <c r="N92" s="33">
        <v>51.553069999999998</v>
      </c>
      <c r="O92" s="33">
        <v>55.601680000000002</v>
      </c>
      <c r="P92" s="14"/>
      <c r="Q92" s="14"/>
      <c r="R92" s="34"/>
      <c r="S92" s="34"/>
      <c r="T92" s="34"/>
      <c r="U92" s="34"/>
      <c r="V92" s="34"/>
      <c r="W92" s="34"/>
    </row>
    <row r="93" spans="2:23" s="11" customFormat="1" x14ac:dyDescent="0.25">
      <c r="B93" s="11" t="s">
        <v>12</v>
      </c>
      <c r="C93" s="11">
        <v>86</v>
      </c>
      <c r="D93" s="33">
        <v>6.7948700000000004</v>
      </c>
      <c r="E93" s="33">
        <v>6.0093329999999998</v>
      </c>
      <c r="F93" s="33">
        <v>6.5296120000000002</v>
      </c>
      <c r="G93" s="33">
        <v>5.586938</v>
      </c>
      <c r="H93" s="33">
        <v>4.160768</v>
      </c>
      <c r="I93" s="33">
        <v>0</v>
      </c>
      <c r="J93" s="33">
        <v>0</v>
      </c>
      <c r="K93" s="33">
        <v>0</v>
      </c>
      <c r="L93" s="33">
        <v>0</v>
      </c>
      <c r="M93" s="33">
        <v>4.8927880000000004</v>
      </c>
      <c r="N93" s="33">
        <v>5.8560040000000004</v>
      </c>
      <c r="O93" s="33">
        <v>6.0456789999999998</v>
      </c>
      <c r="P93" s="14"/>
      <c r="Q93" s="14"/>
      <c r="R93" s="34"/>
      <c r="S93" s="34"/>
      <c r="T93" s="34"/>
      <c r="U93" s="34"/>
      <c r="V93" s="34"/>
      <c r="W93" s="34"/>
    </row>
    <row r="94" spans="2:23" s="11" customFormat="1" x14ac:dyDescent="0.25">
      <c r="B94" s="11" t="s">
        <v>41</v>
      </c>
      <c r="C94" s="11">
        <v>87</v>
      </c>
      <c r="D94" s="33">
        <v>384.05599999999998</v>
      </c>
      <c r="E94" s="33">
        <v>364.4905</v>
      </c>
      <c r="F94" s="33">
        <v>391.28109999999998</v>
      </c>
      <c r="G94" s="33">
        <v>356.84899999999999</v>
      </c>
      <c r="H94" s="33">
        <v>292.66950000000003</v>
      </c>
      <c r="I94" s="33">
        <v>188.10249999999999</v>
      </c>
      <c r="J94" s="33">
        <v>0</v>
      </c>
      <c r="K94" s="33">
        <v>0</v>
      </c>
      <c r="L94" s="33">
        <v>0</v>
      </c>
      <c r="M94" s="33">
        <v>293.75959999999998</v>
      </c>
      <c r="N94" s="33">
        <v>339.65030000000002</v>
      </c>
      <c r="O94" s="33">
        <v>370.05290000000002</v>
      </c>
      <c r="P94" s="14"/>
      <c r="Q94" s="14"/>
      <c r="R94" s="35"/>
      <c r="S94" s="35"/>
      <c r="T94" s="34"/>
      <c r="U94" s="34"/>
      <c r="V94" s="34"/>
      <c r="W94" s="34"/>
    </row>
    <row r="95" spans="2:23" s="11" customFormat="1" x14ac:dyDescent="0.25">
      <c r="B95" s="11" t="s">
        <v>14</v>
      </c>
      <c r="C95" s="11">
        <v>31</v>
      </c>
      <c r="D95" s="33">
        <v>1.0952139999999999</v>
      </c>
      <c r="E95" s="33">
        <v>0.97720700000000005</v>
      </c>
      <c r="F95" s="33">
        <v>0.94183499999999998</v>
      </c>
      <c r="G95" s="33">
        <v>0.67150799999999999</v>
      </c>
      <c r="H95" s="33">
        <v>0.41473399999999999</v>
      </c>
      <c r="I95" s="33">
        <v>0</v>
      </c>
      <c r="J95" s="33">
        <v>0</v>
      </c>
      <c r="K95" s="33">
        <v>0</v>
      </c>
      <c r="L95" s="33">
        <v>0.37680200000000003</v>
      </c>
      <c r="M95" s="33">
        <v>0.64661100000000005</v>
      </c>
      <c r="N95" s="33">
        <v>0.89490599999999998</v>
      </c>
      <c r="O95" s="33">
        <v>0.98136299999999999</v>
      </c>
      <c r="P95" s="14"/>
      <c r="Q95" s="14"/>
      <c r="R95" s="34"/>
      <c r="S95" s="34"/>
      <c r="T95" s="34"/>
      <c r="U95" s="34"/>
      <c r="V95" s="34"/>
      <c r="W95" s="34"/>
    </row>
    <row r="96" spans="2:23" s="11" customFormat="1" x14ac:dyDescent="0.25">
      <c r="B96" s="11" t="s">
        <v>15</v>
      </c>
      <c r="C96" s="11">
        <v>41</v>
      </c>
      <c r="D96" s="33">
        <v>6.3264639999999996</v>
      </c>
      <c r="E96" s="33">
        <v>5.1070320000000002</v>
      </c>
      <c r="F96" s="33">
        <v>6.104838</v>
      </c>
      <c r="G96" s="33">
        <v>4.0105219999999999</v>
      </c>
      <c r="H96" s="33">
        <v>3.426396</v>
      </c>
      <c r="I96" s="33">
        <v>0</v>
      </c>
      <c r="J96" s="33">
        <v>0</v>
      </c>
      <c r="K96" s="33">
        <v>0</v>
      </c>
      <c r="L96" s="33">
        <v>0</v>
      </c>
      <c r="M96" s="33">
        <v>5.1129600000000002</v>
      </c>
      <c r="N96" s="33">
        <v>5.1278300000000003</v>
      </c>
      <c r="O96" s="33">
        <v>5.1055270000000004</v>
      </c>
      <c r="P96" s="14"/>
      <c r="Q96" s="14"/>
      <c r="R96" s="34"/>
      <c r="S96" s="34"/>
      <c r="T96" s="34"/>
      <c r="U96" s="34"/>
      <c r="V96" s="34"/>
      <c r="W96" s="34"/>
    </row>
    <row r="97" spans="2:23" s="18" customFormat="1" ht="14.4" x14ac:dyDescent="0.3">
      <c r="B97" s="29"/>
      <c r="C97" s="19" t="s">
        <v>33</v>
      </c>
      <c r="D97" s="36">
        <v>343.0652</v>
      </c>
      <c r="E97" s="33">
        <v>326.72719999999998</v>
      </c>
      <c r="F97" s="36">
        <v>303.99880000000002</v>
      </c>
      <c r="G97" s="33">
        <v>229.44059999999999</v>
      </c>
      <c r="H97" s="33">
        <v>170.1515</v>
      </c>
      <c r="I97" s="33">
        <v>0</v>
      </c>
      <c r="J97" s="33">
        <v>0</v>
      </c>
      <c r="K97" s="33">
        <v>0</v>
      </c>
      <c r="L97" s="33">
        <v>193.4812</v>
      </c>
      <c r="M97" s="36">
        <v>303.23790000000002</v>
      </c>
      <c r="N97" s="36">
        <v>312.46460000000002</v>
      </c>
      <c r="O97" s="36">
        <v>322.76650000000001</v>
      </c>
      <c r="P97" s="22"/>
      <c r="Q97" s="22"/>
      <c r="R97" s="37"/>
      <c r="S97" s="37"/>
      <c r="T97" s="38"/>
      <c r="U97" s="38"/>
      <c r="V97" s="38"/>
      <c r="W97" s="38"/>
    </row>
    <row r="98" spans="2:23" x14ac:dyDescent="0.25">
      <c r="C98" s="17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2:23" x14ac:dyDescent="0.25">
      <c r="B99" s="8" t="s">
        <v>51</v>
      </c>
      <c r="C99" s="17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2:23" x14ac:dyDescent="0.25">
      <c r="B100" s="2" t="s">
        <v>6</v>
      </c>
      <c r="C100" s="17">
        <v>23</v>
      </c>
      <c r="D100" s="24">
        <f>IF(D67=0,0,D67+D86*(-D$83))</f>
        <v>117.38360960407829</v>
      </c>
      <c r="E100" s="24">
        <f t="shared" ref="E100:O102" si="23">IF(E67=0,0,E67+E86*(-E$83))</f>
        <v>97.76628306877619</v>
      </c>
      <c r="F100" s="24">
        <f t="shared" si="23"/>
        <v>86.690976550206216</v>
      </c>
      <c r="G100" s="24">
        <f t="shared" si="23"/>
        <v>63.885947288234938</v>
      </c>
      <c r="H100" s="24">
        <f t="shared" si="23"/>
        <v>41.543549550603458</v>
      </c>
      <c r="I100" s="24">
        <f t="shared" si="23"/>
        <v>25.557214160957137</v>
      </c>
      <c r="J100" s="24">
        <f t="shared" si="23"/>
        <v>17.029204142978266</v>
      </c>
      <c r="K100" s="24">
        <f t="shared" si="23"/>
        <v>15.237400312133847</v>
      </c>
      <c r="L100" s="24">
        <f t="shared" si="23"/>
        <v>23.492397640239538</v>
      </c>
      <c r="M100" s="24">
        <f t="shared" si="23"/>
        <v>52.303374231773887</v>
      </c>
      <c r="N100" s="24">
        <f t="shared" si="23"/>
        <v>88.3890353827274</v>
      </c>
      <c r="O100" s="24">
        <f t="shared" si="23"/>
        <v>118.35117663016041</v>
      </c>
      <c r="P100" s="24">
        <f>SUM(D100:O100)</f>
        <v>747.63016856286959</v>
      </c>
      <c r="Q100" s="24"/>
    </row>
    <row r="101" spans="2:23" x14ac:dyDescent="0.25">
      <c r="B101" s="11" t="s">
        <v>8</v>
      </c>
      <c r="C101" s="17">
        <v>31</v>
      </c>
      <c r="D101" s="24">
        <f>IF(D68=0,0,D68+D87*(-D$83))</f>
        <v>588.11380453080119</v>
      </c>
      <c r="E101" s="24">
        <f t="shared" si="23"/>
        <v>499.32161114948002</v>
      </c>
      <c r="F101" s="24">
        <f t="shared" si="23"/>
        <v>446.99677038274308</v>
      </c>
      <c r="G101" s="24">
        <f t="shared" si="23"/>
        <v>360.14915343958955</v>
      </c>
      <c r="H101" s="24">
        <f t="shared" si="23"/>
        <v>243.64672052173512</v>
      </c>
      <c r="I101" s="24">
        <f t="shared" si="23"/>
        <v>215.59591303881638</v>
      </c>
      <c r="J101" s="24">
        <f t="shared" si="23"/>
        <v>167.99688055814059</v>
      </c>
      <c r="K101" s="24">
        <f t="shared" si="23"/>
        <v>109.13268195830473</v>
      </c>
      <c r="L101" s="24">
        <f t="shared" si="23"/>
        <v>142.9679639831154</v>
      </c>
      <c r="M101" s="24">
        <f t="shared" si="23"/>
        <v>268.96134702897632</v>
      </c>
      <c r="N101" s="24">
        <f t="shared" si="23"/>
        <v>450.46644424677351</v>
      </c>
      <c r="O101" s="24">
        <f t="shared" si="23"/>
        <v>595.10092107341495</v>
      </c>
      <c r="P101" s="24">
        <f t="shared" ref="P101:P111" si="24">SUM(D101:O101)</f>
        <v>4088.4502119118911</v>
      </c>
      <c r="Q101" s="24"/>
    </row>
    <row r="102" spans="2:23" x14ac:dyDescent="0.25">
      <c r="B102" s="11" t="s">
        <v>9</v>
      </c>
      <c r="C102" s="11">
        <v>41</v>
      </c>
      <c r="D102" s="24">
        <f>IF(D69=0,0,D69+D88*(-D$83))</f>
        <v>6612.293268970453</v>
      </c>
      <c r="E102" s="24">
        <f t="shared" si="23"/>
        <v>5852.7582281560035</v>
      </c>
      <c r="F102" s="24">
        <f t="shared" si="23"/>
        <v>5315.6812649988806</v>
      </c>
      <c r="G102" s="24">
        <f t="shared" si="23"/>
        <v>4864.3109574115724</v>
      </c>
      <c r="H102" s="24">
        <f t="shared" si="23"/>
        <v>3513.3355271363316</v>
      </c>
      <c r="I102" s="24">
        <f t="shared" si="23"/>
        <v>3192.3939049075152</v>
      </c>
      <c r="J102" s="24">
        <f t="shared" si="23"/>
        <v>1534.1983666732806</v>
      </c>
      <c r="K102" s="24">
        <f t="shared" si="23"/>
        <v>2067.4734354960801</v>
      </c>
      <c r="L102" s="24">
        <f t="shared" si="23"/>
        <v>2123.5167994172784</v>
      </c>
      <c r="M102" s="24">
        <f t="shared" si="23"/>
        <v>3658.5663173559901</v>
      </c>
      <c r="N102" s="24">
        <f t="shared" si="23"/>
        <v>5374.7359275388199</v>
      </c>
      <c r="O102" s="24">
        <f t="shared" si="23"/>
        <v>6610.1707676106671</v>
      </c>
      <c r="P102" s="24">
        <f t="shared" si="24"/>
        <v>50719.434765672879</v>
      </c>
      <c r="Q102" s="24"/>
    </row>
    <row r="103" spans="2:23" x14ac:dyDescent="0.25">
      <c r="B103" s="2" t="s">
        <v>21</v>
      </c>
      <c r="C103" s="17" t="s">
        <v>22</v>
      </c>
      <c r="D103" s="24">
        <f t="shared" ref="D103:O109" si="25">IF(D71=0,0,D71+D89*(-D$83))</f>
        <v>19070.172018089506</v>
      </c>
      <c r="E103" s="24">
        <f t="shared" si="25"/>
        <v>17720.86905013966</v>
      </c>
      <c r="F103" s="24">
        <f t="shared" si="25"/>
        <v>20561.211322630013</v>
      </c>
      <c r="G103" s="24">
        <f t="shared" si="25"/>
        <v>14718.909092976999</v>
      </c>
      <c r="H103" s="24">
        <f t="shared" si="25"/>
        <v>14976.939011353448</v>
      </c>
      <c r="I103" s="24">
        <f t="shared" si="25"/>
        <v>14106.794487179486</v>
      </c>
      <c r="J103" s="24">
        <f t="shared" si="25"/>
        <v>13332.163376623375</v>
      </c>
      <c r="K103" s="24">
        <f t="shared" si="25"/>
        <v>13633.357142857143</v>
      </c>
      <c r="L103" s="24">
        <f t="shared" si="25"/>
        <v>13627.002727272727</v>
      </c>
      <c r="M103" s="24">
        <f t="shared" si="25"/>
        <v>14681.859062258012</v>
      </c>
      <c r="N103" s="24">
        <f t="shared" si="25"/>
        <v>16710.885422308496</v>
      </c>
      <c r="O103" s="24">
        <f t="shared" si="25"/>
        <v>18508.030237354298</v>
      </c>
      <c r="P103" s="24">
        <f t="shared" si="24"/>
        <v>191648.19295104317</v>
      </c>
      <c r="Q103" s="24"/>
    </row>
    <row r="104" spans="2:23" x14ac:dyDescent="0.25">
      <c r="B104" s="2" t="s">
        <v>23</v>
      </c>
      <c r="C104" s="17" t="s">
        <v>24</v>
      </c>
      <c r="D104" s="24">
        <f t="shared" si="25"/>
        <v>64949.825196495724</v>
      </c>
      <c r="E104" s="24">
        <f t="shared" si="25"/>
        <v>66924.26535597755</v>
      </c>
      <c r="F104" s="24">
        <f t="shared" si="25"/>
        <v>75801.1295842174</v>
      </c>
      <c r="G104" s="24">
        <f t="shared" si="25"/>
        <v>64877.790352499993</v>
      </c>
      <c r="H104" s="24">
        <f t="shared" si="25"/>
        <v>60108.879615299142</v>
      </c>
      <c r="I104" s="24">
        <f t="shared" si="25"/>
        <v>54811.746000000014</v>
      </c>
      <c r="J104" s="24">
        <f t="shared" si="25"/>
        <v>46537.074800000002</v>
      </c>
      <c r="K104" s="24">
        <f t="shared" si="25"/>
        <v>61690.903600000012</v>
      </c>
      <c r="L104" s="24">
        <f t="shared" si="25"/>
        <v>55889.82869565217</v>
      </c>
      <c r="M104" s="24">
        <f t="shared" si="25"/>
        <v>59275.15689519023</v>
      </c>
      <c r="N104" s="24">
        <f t="shared" si="25"/>
        <v>44106.002946074273</v>
      </c>
      <c r="O104" s="24">
        <f t="shared" si="25"/>
        <v>82170.155774271741</v>
      </c>
      <c r="P104" s="24">
        <f t="shared" si="24"/>
        <v>737142.75881567819</v>
      </c>
      <c r="Q104" s="24"/>
    </row>
    <row r="105" spans="2:23" x14ac:dyDescent="0.25">
      <c r="B105" s="2" t="s">
        <v>26</v>
      </c>
      <c r="C105" s="17" t="s">
        <v>27</v>
      </c>
      <c r="D105" s="24">
        <f t="shared" si="25"/>
        <v>566643.81515833305</v>
      </c>
      <c r="E105" s="24">
        <f t="shared" si="25"/>
        <v>564160.00514166662</v>
      </c>
      <c r="F105" s="24">
        <f t="shared" si="25"/>
        <v>663717.78661041637</v>
      </c>
      <c r="G105" s="24">
        <f t="shared" si="25"/>
        <v>505358.60309666657</v>
      </c>
      <c r="H105" s="24">
        <f t="shared" si="25"/>
        <v>434968.36239972227</v>
      </c>
      <c r="I105" s="24">
        <f t="shared" si="25"/>
        <v>384853.70333333331</v>
      </c>
      <c r="J105" s="24">
        <f t="shared" si="25"/>
        <v>351345.48666666675</v>
      </c>
      <c r="K105" s="24">
        <f t="shared" si="25"/>
        <v>345943.5633333333</v>
      </c>
      <c r="L105" s="24">
        <f t="shared" si="25"/>
        <v>352926.25999999995</v>
      </c>
      <c r="M105" s="24">
        <f t="shared" si="25"/>
        <v>467773.60169208352</v>
      </c>
      <c r="N105" s="24">
        <f t="shared" si="25"/>
        <v>567917.51268958359</v>
      </c>
      <c r="O105" s="24">
        <f t="shared" si="25"/>
        <v>671195.89467083325</v>
      </c>
      <c r="P105" s="24">
        <f t="shared" si="24"/>
        <v>5876804.5947926389</v>
      </c>
      <c r="Q105" s="24"/>
    </row>
    <row r="106" spans="2:23" x14ac:dyDescent="0.25">
      <c r="B106" s="2" t="s">
        <v>11</v>
      </c>
      <c r="C106" s="2">
        <v>85</v>
      </c>
      <c r="D106" s="24">
        <f t="shared" si="25"/>
        <v>98818.578918596002</v>
      </c>
      <c r="E106" s="24">
        <f t="shared" si="25"/>
        <v>50585.547625663712</v>
      </c>
      <c r="F106" s="24">
        <f t="shared" si="25"/>
        <v>51243.938950813761</v>
      </c>
      <c r="G106" s="24">
        <f t="shared" si="25"/>
        <v>51865.788626277841</v>
      </c>
      <c r="H106" s="24">
        <f t="shared" si="25"/>
        <v>40783.873300941574</v>
      </c>
      <c r="I106" s="24">
        <f t="shared" si="25"/>
        <v>31420.562490510365</v>
      </c>
      <c r="J106" s="24">
        <f t="shared" si="25"/>
        <v>108871.55932702</v>
      </c>
      <c r="K106" s="24">
        <f t="shared" si="25"/>
        <v>7325.8665639674045</v>
      </c>
      <c r="L106" s="24">
        <f t="shared" si="25"/>
        <v>26473.131749369648</v>
      </c>
      <c r="M106" s="24">
        <f t="shared" si="25"/>
        <v>46769.250221584771</v>
      </c>
      <c r="N106" s="24">
        <f t="shared" si="25"/>
        <v>57496.542597550404</v>
      </c>
      <c r="O106" s="24">
        <f t="shared" si="25"/>
        <v>92207.084492255104</v>
      </c>
      <c r="P106" s="24">
        <f t="shared" si="24"/>
        <v>663861.72486455063</v>
      </c>
      <c r="Q106" s="24"/>
    </row>
    <row r="107" spans="2:23" x14ac:dyDescent="0.25">
      <c r="B107" s="2" t="s">
        <v>12</v>
      </c>
      <c r="C107" s="2">
        <v>86</v>
      </c>
      <c r="D107" s="24">
        <f t="shared" si="25"/>
        <v>7582.7507133079616</v>
      </c>
      <c r="E107" s="24">
        <f t="shared" si="25"/>
        <v>6682.7181773892007</v>
      </c>
      <c r="F107" s="24">
        <f t="shared" si="25"/>
        <v>7318.8601105729604</v>
      </c>
      <c r="G107" s="24">
        <f t="shared" si="25"/>
        <v>5386.24458257894</v>
      </c>
      <c r="H107" s="24">
        <f t="shared" si="25"/>
        <v>4344.74558877647</v>
      </c>
      <c r="I107" s="24">
        <f t="shared" si="25"/>
        <v>2480.590398140183</v>
      </c>
      <c r="J107" s="24">
        <f t="shared" si="25"/>
        <v>1260.532466526093</v>
      </c>
      <c r="K107" s="24">
        <f t="shared" si="25"/>
        <v>1171.825002385772</v>
      </c>
      <c r="L107" s="24">
        <f t="shared" si="25"/>
        <v>1445.1889636267449</v>
      </c>
      <c r="M107" s="24">
        <f t="shared" si="25"/>
        <v>3359.5029004498138</v>
      </c>
      <c r="N107" s="24">
        <f t="shared" si="25"/>
        <v>5830.6293310795818</v>
      </c>
      <c r="O107" s="24">
        <f t="shared" si="25"/>
        <v>8015.903078413673</v>
      </c>
      <c r="P107" s="24">
        <f t="shared" si="24"/>
        <v>54879.491313247388</v>
      </c>
      <c r="Q107" s="24"/>
    </row>
    <row r="108" spans="2:23" x14ac:dyDescent="0.25">
      <c r="B108" s="11" t="s">
        <v>41</v>
      </c>
      <c r="C108" s="11">
        <v>87</v>
      </c>
      <c r="D108" s="24">
        <f t="shared" si="25"/>
        <v>941416.57751388883</v>
      </c>
      <c r="E108" s="24">
        <f t="shared" si="25"/>
        <v>626892.94123958331</v>
      </c>
      <c r="F108" s="24">
        <f t="shared" si="25"/>
        <v>1042029.664410069</v>
      </c>
      <c r="G108" s="24">
        <f t="shared" si="25"/>
        <v>47227.723241666477</v>
      </c>
      <c r="H108" s="24">
        <f t="shared" si="25"/>
        <v>472009.36055416684</v>
      </c>
      <c r="I108" s="24">
        <f t="shared" si="25"/>
        <v>384011.49290972215</v>
      </c>
      <c r="J108" s="24">
        <f t="shared" si="25"/>
        <v>199530.189625</v>
      </c>
      <c r="K108" s="24">
        <f t="shared" si="25"/>
        <v>303986.73325000005</v>
      </c>
      <c r="L108" s="24">
        <f t="shared" si="25"/>
        <v>234043.67612500003</v>
      </c>
      <c r="M108" s="24">
        <f t="shared" si="25"/>
        <v>280599.38436833344</v>
      </c>
      <c r="N108" s="24">
        <f t="shared" si="25"/>
        <v>1034581.7617804169</v>
      </c>
      <c r="O108" s="24">
        <f t="shared" si="25"/>
        <v>-181099.86972305542</v>
      </c>
      <c r="P108" s="24">
        <f t="shared" si="24"/>
        <v>5385229.6352947913</v>
      </c>
      <c r="Q108" s="24"/>
    </row>
    <row r="109" spans="2:23" x14ac:dyDescent="0.25">
      <c r="B109" s="2" t="s">
        <v>14</v>
      </c>
      <c r="C109" s="2">
        <v>31</v>
      </c>
      <c r="D109" s="24">
        <f t="shared" si="25"/>
        <v>902.77681595661318</v>
      </c>
      <c r="E109" s="24">
        <f t="shared" si="25"/>
        <v>813.78590567722358</v>
      </c>
      <c r="F109" s="24">
        <f t="shared" si="25"/>
        <v>675.89238424675102</v>
      </c>
      <c r="G109" s="24">
        <f t="shared" si="25"/>
        <v>530.54635186326391</v>
      </c>
      <c r="H109" s="24">
        <f t="shared" si="25"/>
        <v>281.60703732751261</v>
      </c>
      <c r="I109" s="24">
        <f t="shared" si="25"/>
        <v>304.71267496843524</v>
      </c>
      <c r="J109" s="24">
        <f t="shared" si="25"/>
        <v>109.66594671152839</v>
      </c>
      <c r="K109" s="24">
        <f t="shared" si="25"/>
        <v>198.75397316953556</v>
      </c>
      <c r="L109" s="24">
        <f t="shared" si="25"/>
        <v>246.24146807300966</v>
      </c>
      <c r="M109" s="24">
        <f t="shared" si="25"/>
        <v>348.90529665819651</v>
      </c>
      <c r="N109" s="24">
        <f t="shared" si="25"/>
        <v>727.87565099842129</v>
      </c>
      <c r="O109" s="24">
        <f t="shared" si="25"/>
        <v>916.82471876092075</v>
      </c>
      <c r="P109" s="24">
        <f t="shared" si="24"/>
        <v>6057.5882244114109</v>
      </c>
      <c r="Q109" s="24"/>
    </row>
    <row r="110" spans="2:23" x14ac:dyDescent="0.25">
      <c r="B110" s="11" t="s">
        <v>15</v>
      </c>
      <c r="C110" s="11">
        <v>41</v>
      </c>
      <c r="D110" s="24">
        <f>IF(D70=0,0,D70+D96*(-D$83))</f>
        <v>13424.354054460618</v>
      </c>
      <c r="E110" s="24">
        <f t="shared" ref="E110:O110" si="26">IF(E70=0,0,E70+E96*(-E$83))</f>
        <v>12453.24128903983</v>
      </c>
      <c r="F110" s="24">
        <f t="shared" si="26"/>
        <v>17328.766610510716</v>
      </c>
      <c r="G110" s="24">
        <f t="shared" si="26"/>
        <v>11949.757974098431</v>
      </c>
      <c r="H110" s="24">
        <f t="shared" si="26"/>
        <v>11960.068614957641</v>
      </c>
      <c r="I110" s="24">
        <f t="shared" si="26"/>
        <v>11326.097024498447</v>
      </c>
      <c r="J110" s="24">
        <f t="shared" si="26"/>
        <v>8969.2527034726263</v>
      </c>
      <c r="K110" s="24">
        <f t="shared" si="26"/>
        <v>9041.0784373913993</v>
      </c>
      <c r="L110" s="24">
        <f t="shared" si="26"/>
        <v>8176.6948749205058</v>
      </c>
      <c r="M110" s="24">
        <f t="shared" si="26"/>
        <v>10575.270315143776</v>
      </c>
      <c r="N110" s="24">
        <f t="shared" si="26"/>
        <v>15179.813885203255</v>
      </c>
      <c r="O110" s="24">
        <f t="shared" si="26"/>
        <v>11568.970310460569</v>
      </c>
      <c r="P110" s="24">
        <f t="shared" si="24"/>
        <v>141953.3660941578</v>
      </c>
      <c r="Q110" s="24"/>
    </row>
    <row r="111" spans="2:23" s="31" customFormat="1" ht="14.4" x14ac:dyDescent="0.3">
      <c r="B111" s="18" t="s">
        <v>32</v>
      </c>
      <c r="C111" s="29" t="s">
        <v>33</v>
      </c>
      <c r="D111" s="30">
        <f>IF(D78=0,0,D78+D97*(-D$83))</f>
        <v>410809.38669999997</v>
      </c>
      <c r="E111" s="30">
        <f t="shared" ref="E111:O111" si="27">IF(E78=0,0,E78+E97*(-E$83))</f>
        <v>158977.69682777772</v>
      </c>
      <c r="F111" s="30">
        <f t="shared" si="27"/>
        <v>581490.8784263886</v>
      </c>
      <c r="G111" s="30">
        <f t="shared" si="27"/>
        <v>273941.05216333322</v>
      </c>
      <c r="H111" s="30">
        <f t="shared" si="27"/>
        <v>285617.73486527783</v>
      </c>
      <c r="I111" s="30">
        <f t="shared" si="27"/>
        <v>208667.48333333328</v>
      </c>
      <c r="J111" s="30">
        <f t="shared" si="27"/>
        <v>186181.99333333335</v>
      </c>
      <c r="K111" s="30">
        <f t="shared" si="27"/>
        <v>180407.01555555555</v>
      </c>
      <c r="L111" s="30">
        <f t="shared" si="27"/>
        <v>205602.45253166679</v>
      </c>
      <c r="M111" s="30">
        <f t="shared" si="27"/>
        <v>286160.62907263899</v>
      </c>
      <c r="N111" s="30">
        <f t="shared" si="27"/>
        <v>148254.70002194465</v>
      </c>
      <c r="O111" s="30">
        <f t="shared" si="27"/>
        <v>657578.02460972231</v>
      </c>
      <c r="P111" s="24">
        <f t="shared" si="24"/>
        <v>3583689.0474409717</v>
      </c>
      <c r="Q111" s="30"/>
    </row>
    <row r="112" spans="2:23" x14ac:dyDescent="0.25">
      <c r="C112" s="17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2:17" x14ac:dyDescent="0.25">
      <c r="B113" s="8" t="s">
        <v>52</v>
      </c>
      <c r="C113" s="17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x14ac:dyDescent="0.25">
      <c r="B114" s="2" t="s">
        <v>6</v>
      </c>
      <c r="C114" s="17">
        <v>23</v>
      </c>
      <c r="D114" s="24">
        <f>D100*D37</f>
        <v>94753810.426556051</v>
      </c>
      <c r="E114" s="24">
        <f t="shared" ref="E114:O114" si="28">E100*E37</f>
        <v>78988117.547190204</v>
      </c>
      <c r="F114" s="24">
        <f t="shared" si="28"/>
        <v>70108119.718846917</v>
      </c>
      <c r="G114" s="24">
        <f t="shared" si="28"/>
        <v>51697658.492690898</v>
      </c>
      <c r="H114" s="24">
        <f t="shared" si="28"/>
        <v>33628173.967627883</v>
      </c>
      <c r="I114" s="24">
        <f t="shared" si="28"/>
        <v>20697509.888251137</v>
      </c>
      <c r="J114" s="24">
        <f t="shared" si="28"/>
        <v>13791833.230969096</v>
      </c>
      <c r="K114" s="24">
        <f t="shared" si="28"/>
        <v>12345798.854900207</v>
      </c>
      <c r="L114" s="24">
        <f t="shared" si="28"/>
        <v>19044535.010217708</v>
      </c>
      <c r="M114" s="24">
        <f t="shared" si="28"/>
        <v>42429700.154422306</v>
      </c>
      <c r="N114" s="24">
        <f t="shared" si="28"/>
        <v>71789574.5378512</v>
      </c>
      <c r="O114" s="24">
        <f t="shared" si="28"/>
        <v>96209683.452660114</v>
      </c>
      <c r="P114" s="24">
        <f>SUM(D114:O114)</f>
        <v>605484515.28218365</v>
      </c>
      <c r="Q114" s="24"/>
    </row>
    <row r="115" spans="2:17" x14ac:dyDescent="0.25">
      <c r="B115" s="11" t="s">
        <v>8</v>
      </c>
      <c r="C115" s="17">
        <v>31</v>
      </c>
      <c r="D115" s="24">
        <f>D101*D40</f>
        <v>32733826.246379863</v>
      </c>
      <c r="E115" s="24">
        <f t="shared" ref="E115:O116" si="29">E101*E40</f>
        <v>27830688.640638568</v>
      </c>
      <c r="F115" s="24">
        <f t="shared" si="29"/>
        <v>24924986.913312137</v>
      </c>
      <c r="G115" s="24">
        <f t="shared" si="29"/>
        <v>20085878.436479349</v>
      </c>
      <c r="H115" s="24">
        <f t="shared" si="29"/>
        <v>13594999.711671777</v>
      </c>
      <c r="I115" s="24">
        <f t="shared" si="29"/>
        <v>12017100.596870586</v>
      </c>
      <c r="J115" s="24">
        <f t="shared" si="29"/>
        <v>9349362.3968216404</v>
      </c>
      <c r="K115" s="24">
        <f t="shared" si="29"/>
        <v>6070068.9032028671</v>
      </c>
      <c r="L115" s="24">
        <f t="shared" si="29"/>
        <v>7944586.7905777395</v>
      </c>
      <c r="M115" s="24">
        <f t="shared" si="29"/>
        <v>14935692.561866084</v>
      </c>
      <c r="N115" s="24">
        <f t="shared" si="29"/>
        <v>25056295.028338283</v>
      </c>
      <c r="O115" s="24">
        <f t="shared" si="29"/>
        <v>33168544.936947856</v>
      </c>
      <c r="P115" s="24">
        <f t="shared" ref="P115:P126" si="30">SUM(D115:O115)</f>
        <v>227712031.16310671</v>
      </c>
      <c r="Q115" s="24"/>
    </row>
    <row r="116" spans="2:17" x14ac:dyDescent="0.25">
      <c r="B116" s="11" t="s">
        <v>9</v>
      </c>
      <c r="C116" s="11">
        <v>41</v>
      </c>
      <c r="D116" s="24">
        <f>D102*D41</f>
        <v>7511565.1535504349</v>
      </c>
      <c r="E116" s="24">
        <f t="shared" si="29"/>
        <v>6607764.0395881282</v>
      </c>
      <c r="F116" s="24">
        <f t="shared" si="29"/>
        <v>6012035.5107137337</v>
      </c>
      <c r="G116" s="24">
        <f t="shared" si="29"/>
        <v>5520992.9366621347</v>
      </c>
      <c r="H116" s="24">
        <f t="shared" si="29"/>
        <v>3984122.4877726003</v>
      </c>
      <c r="I116" s="24">
        <f t="shared" si="29"/>
        <v>3578673.5674013244</v>
      </c>
      <c r="J116" s="24">
        <f t="shared" si="29"/>
        <v>1738246.7494408269</v>
      </c>
      <c r="K116" s="24">
        <f t="shared" si="29"/>
        <v>2348649.822723547</v>
      </c>
      <c r="L116" s="24">
        <f t="shared" si="29"/>
        <v>2454785.4201263739</v>
      </c>
      <c r="M116" s="24">
        <f t="shared" si="29"/>
        <v>4251254.0607676608</v>
      </c>
      <c r="N116" s="24">
        <f t="shared" si="29"/>
        <v>6250817.8837276474</v>
      </c>
      <c r="O116" s="24">
        <f t="shared" si="29"/>
        <v>7661187.9196607629</v>
      </c>
      <c r="P116" s="24">
        <f t="shared" si="30"/>
        <v>57920095.552135162</v>
      </c>
      <c r="Q116" s="24"/>
    </row>
    <row r="117" spans="2:17" x14ac:dyDescent="0.25">
      <c r="B117" s="2" t="s">
        <v>21</v>
      </c>
      <c r="C117" s="17" t="s">
        <v>22</v>
      </c>
      <c r="D117" s="24">
        <f>D103*D54</f>
        <v>1544683.9334652501</v>
      </c>
      <c r="E117" s="24">
        <f t="shared" ref="E117:O118" si="31">E103*E54</f>
        <v>1435390.3930613124</v>
      </c>
      <c r="F117" s="24">
        <f t="shared" si="31"/>
        <v>1665458.1171330311</v>
      </c>
      <c r="G117" s="24">
        <f t="shared" si="31"/>
        <v>1162793.818345183</v>
      </c>
      <c r="H117" s="24">
        <f t="shared" si="31"/>
        <v>1183178.1818969224</v>
      </c>
      <c r="I117" s="24">
        <f t="shared" si="31"/>
        <v>1100329.97</v>
      </c>
      <c r="J117" s="24">
        <f t="shared" si="31"/>
        <v>1026576.58</v>
      </c>
      <c r="K117" s="24">
        <f t="shared" si="31"/>
        <v>1049768.5</v>
      </c>
      <c r="L117" s="24">
        <f t="shared" si="31"/>
        <v>1049279.21</v>
      </c>
      <c r="M117" s="24">
        <f t="shared" si="31"/>
        <v>1130503.1477938669</v>
      </c>
      <c r="N117" s="24">
        <f t="shared" si="31"/>
        <v>1286738.1775177543</v>
      </c>
      <c r="O117" s="24">
        <f t="shared" si="31"/>
        <v>1425118.328276281</v>
      </c>
      <c r="P117" s="24">
        <f t="shared" ref="P117:P118" si="32">P103*P59</f>
        <v>41204361.484474279</v>
      </c>
      <c r="Q117" s="24"/>
    </row>
    <row r="118" spans="2:17" x14ac:dyDescent="0.25">
      <c r="B118" s="2" t="s">
        <v>23</v>
      </c>
      <c r="C118" s="17" t="s">
        <v>24</v>
      </c>
      <c r="D118" s="24">
        <f>D104*D55</f>
        <v>1688695.4551088889</v>
      </c>
      <c r="E118" s="24">
        <f t="shared" si="31"/>
        <v>1740030.8992554164</v>
      </c>
      <c r="F118" s="24">
        <f t="shared" si="31"/>
        <v>1970829.3691896524</v>
      </c>
      <c r="G118" s="24">
        <f t="shared" si="31"/>
        <v>1686822.5491649997</v>
      </c>
      <c r="H118" s="24">
        <f t="shared" si="31"/>
        <v>1562830.8699977777</v>
      </c>
      <c r="I118" s="24">
        <f t="shared" si="31"/>
        <v>1370293.6500000004</v>
      </c>
      <c r="J118" s="24">
        <f t="shared" si="31"/>
        <v>1163426.8700000001</v>
      </c>
      <c r="K118" s="24">
        <f t="shared" si="31"/>
        <v>1542272.5900000003</v>
      </c>
      <c r="L118" s="24">
        <f t="shared" si="31"/>
        <v>1285466.0599999998</v>
      </c>
      <c r="M118" s="24">
        <f t="shared" si="31"/>
        <v>1363328.6085893754</v>
      </c>
      <c r="N118" s="24">
        <f t="shared" si="31"/>
        <v>1014438.0677597083</v>
      </c>
      <c r="O118" s="24">
        <f t="shared" si="31"/>
        <v>1889913.5828082501</v>
      </c>
      <c r="P118" s="24">
        <f t="shared" si="32"/>
        <v>541799927.72952342</v>
      </c>
      <c r="Q118" s="24"/>
    </row>
    <row r="119" spans="2:17" x14ac:dyDescent="0.25">
      <c r="B119" s="2" t="s">
        <v>26</v>
      </c>
      <c r="C119" s="17" t="s">
        <v>27</v>
      </c>
      <c r="D119" s="24">
        <f>D105*D57</f>
        <v>1699931.445474999</v>
      </c>
      <c r="E119" s="24">
        <f t="shared" ref="E119:O119" si="33">E105*E57</f>
        <v>1692480.0154249999</v>
      </c>
      <c r="F119" s="24">
        <f t="shared" si="33"/>
        <v>1991153.3598312491</v>
      </c>
      <c r="G119" s="24">
        <f t="shared" si="33"/>
        <v>1516075.8092899998</v>
      </c>
      <c r="H119" s="24">
        <f t="shared" si="33"/>
        <v>1304905.0871991669</v>
      </c>
      <c r="I119" s="24">
        <f t="shared" si="33"/>
        <v>1154561.1099999999</v>
      </c>
      <c r="J119" s="24">
        <f t="shared" si="33"/>
        <v>1054036.4600000002</v>
      </c>
      <c r="K119" s="24">
        <f t="shared" si="33"/>
        <v>1037830.69</v>
      </c>
      <c r="L119" s="24">
        <f t="shared" si="33"/>
        <v>1058778.7799999998</v>
      </c>
      <c r="M119" s="24">
        <f t="shared" si="33"/>
        <v>1403320.8050762506</v>
      </c>
      <c r="N119" s="24">
        <f t="shared" si="33"/>
        <v>1703752.5380687509</v>
      </c>
      <c r="O119" s="24">
        <f t="shared" si="33"/>
        <v>2013587.6840124996</v>
      </c>
      <c r="P119" s="24">
        <f t="shared" si="30"/>
        <v>17630413.784377914</v>
      </c>
      <c r="Q119" s="24"/>
    </row>
    <row r="120" spans="2:17" x14ac:dyDescent="0.25">
      <c r="B120" s="2" t="s">
        <v>11</v>
      </c>
      <c r="C120" s="2">
        <v>85</v>
      </c>
      <c r="D120" s="24">
        <f>D106*D44</f>
        <v>2470464.4729649001</v>
      </c>
      <c r="E120" s="24">
        <f t="shared" ref="E120:O124" si="34">E106*E44</f>
        <v>1264638.6906415927</v>
      </c>
      <c r="F120" s="24">
        <f t="shared" si="34"/>
        <v>1281098.4737703439</v>
      </c>
      <c r="G120" s="24">
        <f t="shared" si="34"/>
        <v>1296644.7156569459</v>
      </c>
      <c r="H120" s="24">
        <f t="shared" si="34"/>
        <v>1019596.8325235393</v>
      </c>
      <c r="I120" s="24">
        <f t="shared" si="34"/>
        <v>848355.18724377989</v>
      </c>
      <c r="J120" s="24">
        <f t="shared" si="34"/>
        <v>2939532.10182954</v>
      </c>
      <c r="K120" s="24">
        <f t="shared" si="34"/>
        <v>197798.39722711992</v>
      </c>
      <c r="L120" s="24">
        <f t="shared" si="34"/>
        <v>767720.82073171984</v>
      </c>
      <c r="M120" s="24">
        <f t="shared" si="34"/>
        <v>1356308.2564259584</v>
      </c>
      <c r="N120" s="24">
        <f t="shared" si="34"/>
        <v>1667399.7353289616</v>
      </c>
      <c r="O120" s="24">
        <f t="shared" si="34"/>
        <v>2674005.4502753979</v>
      </c>
      <c r="P120" s="24">
        <f t="shared" si="30"/>
        <v>17783563.134619799</v>
      </c>
      <c r="Q120" s="24"/>
    </row>
    <row r="121" spans="2:17" x14ac:dyDescent="0.25">
      <c r="B121" s="2" t="s">
        <v>12</v>
      </c>
      <c r="C121" s="2">
        <v>86</v>
      </c>
      <c r="D121" s="24">
        <f>D107*D45</f>
        <v>781023.32347072009</v>
      </c>
      <c r="E121" s="24">
        <f t="shared" si="34"/>
        <v>681637.25409369846</v>
      </c>
      <c r="F121" s="24">
        <f t="shared" si="34"/>
        <v>746523.73127844196</v>
      </c>
      <c r="G121" s="24">
        <f t="shared" si="34"/>
        <v>549396.94742305193</v>
      </c>
      <c r="H121" s="24">
        <f>H107*H45</f>
        <v>443164.05005519994</v>
      </c>
      <c r="I121" s="24">
        <f t="shared" si="34"/>
        <v>253020.22061029865</v>
      </c>
      <c r="J121" s="24">
        <f t="shared" si="34"/>
        <v>128574.31158566149</v>
      </c>
      <c r="K121" s="24">
        <f t="shared" si="34"/>
        <v>119526.15024334875</v>
      </c>
      <c r="L121" s="24">
        <f t="shared" si="34"/>
        <v>147409.27428992797</v>
      </c>
      <c r="M121" s="24">
        <f t="shared" si="34"/>
        <v>342669.29584588099</v>
      </c>
      <c r="N121" s="24">
        <f t="shared" si="34"/>
        <v>594724.19177011738</v>
      </c>
      <c r="O121" s="24">
        <f t="shared" si="34"/>
        <v>809606.21091978101</v>
      </c>
      <c r="P121" s="24">
        <f t="shared" si="30"/>
        <v>5597274.9615861289</v>
      </c>
      <c r="Q121" s="24"/>
    </row>
    <row r="122" spans="2:17" x14ac:dyDescent="0.25">
      <c r="B122" s="11" t="s">
        <v>41</v>
      </c>
      <c r="C122" s="11">
        <v>87</v>
      </c>
      <c r="D122" s="24">
        <f>D108*D46</f>
        <v>3765666.3100555553</v>
      </c>
      <c r="E122" s="24">
        <f t="shared" si="34"/>
        <v>2507571.7649583332</v>
      </c>
      <c r="F122" s="24">
        <f t="shared" si="34"/>
        <v>4168118.657640276</v>
      </c>
      <c r="G122" s="24">
        <f t="shared" si="34"/>
        <v>188910.89296666591</v>
      </c>
      <c r="H122" s="24">
        <f t="shared" si="34"/>
        <v>1888037.4422166673</v>
      </c>
      <c r="I122" s="24">
        <f t="shared" si="34"/>
        <v>1536045.9716388886</v>
      </c>
      <c r="J122" s="24">
        <f t="shared" si="34"/>
        <v>798120.7585</v>
      </c>
      <c r="K122" s="24">
        <f t="shared" si="34"/>
        <v>1215946.9330000002</v>
      </c>
      <c r="L122" s="24">
        <f t="shared" si="34"/>
        <v>936174.70450000011</v>
      </c>
      <c r="M122" s="24">
        <f t="shared" si="34"/>
        <v>1122397.5374733338</v>
      </c>
      <c r="N122" s="24">
        <f t="shared" si="34"/>
        <v>4138327.0471216678</v>
      </c>
      <c r="O122" s="24">
        <f t="shared" si="34"/>
        <v>-724399.4788922217</v>
      </c>
      <c r="P122" s="24">
        <f t="shared" si="30"/>
        <v>21540918.541179165</v>
      </c>
      <c r="Q122" s="24"/>
    </row>
    <row r="123" spans="2:17" x14ac:dyDescent="0.25">
      <c r="B123" s="2" t="s">
        <v>14</v>
      </c>
      <c r="C123" s="2">
        <v>31</v>
      </c>
      <c r="D123" s="24">
        <f>D109*D47</f>
        <v>1989720.1023683755</v>
      </c>
      <c r="E123" s="24">
        <f t="shared" si="34"/>
        <v>1792770.3502069234</v>
      </c>
      <c r="F123" s="24">
        <f t="shared" si="34"/>
        <v>1486287.3529586054</v>
      </c>
      <c r="G123" s="24">
        <f t="shared" si="34"/>
        <v>1164549.2423398644</v>
      </c>
      <c r="H123" s="24">
        <f t="shared" si="34"/>
        <v>618409.05397121771</v>
      </c>
      <c r="I123" s="24">
        <f t="shared" si="34"/>
        <v>668234.89620577847</v>
      </c>
      <c r="J123" s="24">
        <f t="shared" si="34"/>
        <v>239839.42545811259</v>
      </c>
      <c r="K123" s="24">
        <f t="shared" si="34"/>
        <v>433879.92342909612</v>
      </c>
      <c r="L123" s="24">
        <f t="shared" si="34"/>
        <v>538037.60773952608</v>
      </c>
      <c r="M123" s="24">
        <f t="shared" si="34"/>
        <v>762009.16790150118</v>
      </c>
      <c r="N123" s="24">
        <f t="shared" si="34"/>
        <v>1591136.1730825489</v>
      </c>
      <c r="O123" s="24">
        <f t="shared" si="34"/>
        <v>2013347.082398982</v>
      </c>
      <c r="P123" s="24">
        <f t="shared" si="30"/>
        <v>13298220.378060533</v>
      </c>
      <c r="Q123" s="24"/>
    </row>
    <row r="124" spans="2:17" x14ac:dyDescent="0.25">
      <c r="B124" s="11" t="s">
        <v>15</v>
      </c>
      <c r="C124" s="11">
        <v>41</v>
      </c>
      <c r="D124" s="24">
        <f>D110*D48</f>
        <v>912856.07570332207</v>
      </c>
      <c r="E124" s="24">
        <f t="shared" si="34"/>
        <v>834367.16636566864</v>
      </c>
      <c r="F124" s="24">
        <f t="shared" si="34"/>
        <v>1161027.362904218</v>
      </c>
      <c r="G124" s="24">
        <f t="shared" si="34"/>
        <v>788684.02629049646</v>
      </c>
      <c r="H124" s="24">
        <f t="shared" si="34"/>
        <v>789364.52858720429</v>
      </c>
      <c r="I124" s="24">
        <f t="shared" si="34"/>
        <v>758848.50064139592</v>
      </c>
      <c r="J124" s="24">
        <f t="shared" si="34"/>
        <v>609909.18383613857</v>
      </c>
      <c r="K124" s="24">
        <f t="shared" si="34"/>
        <v>614793.33374261518</v>
      </c>
      <c r="L124" s="24">
        <f t="shared" si="34"/>
        <v>556015.25149459438</v>
      </c>
      <c r="M124" s="24">
        <f t="shared" si="34"/>
        <v>719118.38142977678</v>
      </c>
      <c r="N124" s="24">
        <f t="shared" si="34"/>
        <v>1032227.3441938213</v>
      </c>
      <c r="O124" s="24">
        <f t="shared" si="34"/>
        <v>798258.95142177923</v>
      </c>
      <c r="P124" s="24">
        <f t="shared" si="30"/>
        <v>9575470.1066110302</v>
      </c>
      <c r="Q124" s="24"/>
    </row>
    <row r="125" spans="2:17" s="31" customFormat="1" ht="14.4" x14ac:dyDescent="0.3">
      <c r="B125" s="18" t="s">
        <v>32</v>
      </c>
      <c r="C125" s="29" t="s">
        <v>33</v>
      </c>
      <c r="D125" s="30">
        <f>D111*D63</f>
        <v>3697284.4802999999</v>
      </c>
      <c r="E125" s="30">
        <f t="shared" ref="E125:O125" si="35">E111*E63</f>
        <v>1430799.2714499994</v>
      </c>
      <c r="F125" s="30">
        <f t="shared" si="35"/>
        <v>5233417.9058374977</v>
      </c>
      <c r="G125" s="30">
        <f t="shared" si="35"/>
        <v>2465469.469469999</v>
      </c>
      <c r="H125" s="30">
        <f t="shared" si="35"/>
        <v>2570559.6137875007</v>
      </c>
      <c r="I125" s="30">
        <f t="shared" si="35"/>
        <v>1878007.3499999996</v>
      </c>
      <c r="J125" s="30">
        <f t="shared" si="35"/>
        <v>1675637.9400000002</v>
      </c>
      <c r="K125" s="30">
        <f t="shared" si="35"/>
        <v>1623663.14</v>
      </c>
      <c r="L125" s="30">
        <f t="shared" si="35"/>
        <v>1850422.072785001</v>
      </c>
      <c r="M125" s="30">
        <f t="shared" si="35"/>
        <v>2575445.661653751</v>
      </c>
      <c r="N125" s="30">
        <f t="shared" si="35"/>
        <v>1334292.3001975019</v>
      </c>
      <c r="O125" s="30">
        <f t="shared" si="35"/>
        <v>5918202.2214875007</v>
      </c>
      <c r="P125" s="39">
        <f t="shared" si="30"/>
        <v>32253201.42696875</v>
      </c>
      <c r="Q125" s="30"/>
    </row>
    <row r="126" spans="2:17" x14ac:dyDescent="0.25">
      <c r="B126" s="2" t="s">
        <v>53</v>
      </c>
      <c r="C126" s="17"/>
      <c r="D126" s="40">
        <f t="shared" ref="D126:O126" si="36">SUM(D114:D125)</f>
        <v>153549527.42539838</v>
      </c>
      <c r="E126" s="40">
        <f t="shared" si="36"/>
        <v>126806256.03287484</v>
      </c>
      <c r="F126" s="40">
        <f t="shared" si="36"/>
        <v>120749056.4734161</v>
      </c>
      <c r="G126" s="40">
        <f t="shared" si="36"/>
        <v>88123877.336779609</v>
      </c>
      <c r="H126" s="40">
        <f t="shared" si="36"/>
        <v>62587341.827307455</v>
      </c>
      <c r="I126" s="40">
        <f t="shared" si="36"/>
        <v>45860980.908863187</v>
      </c>
      <c r="J126" s="40">
        <f t="shared" si="36"/>
        <v>34515096.008441009</v>
      </c>
      <c r="K126" s="40">
        <f t="shared" si="36"/>
        <v>28599997.2384688</v>
      </c>
      <c r="L126" s="40">
        <f t="shared" si="36"/>
        <v>37633211.002462581</v>
      </c>
      <c r="M126" s="40">
        <f t="shared" si="36"/>
        <v>72391747.639245749</v>
      </c>
      <c r="N126" s="40">
        <f t="shared" si="36"/>
        <v>117459723.02495797</v>
      </c>
      <c r="O126" s="40">
        <f t="shared" si="36"/>
        <v>153857056.34197697</v>
      </c>
      <c r="P126" s="24">
        <f t="shared" si="30"/>
        <v>1042133871.2601926</v>
      </c>
      <c r="Q126" s="30"/>
    </row>
    <row r="127" spans="2:17" x14ac:dyDescent="0.25">
      <c r="C127" s="17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2:17" s="11" customFormat="1" x14ac:dyDescent="0.25">
      <c r="B128" s="11" t="s">
        <v>58</v>
      </c>
      <c r="C128" s="11">
        <v>16</v>
      </c>
      <c r="D128" s="14">
        <f t="shared" ref="D128:O128" si="37">D8</f>
        <v>1041.8335</v>
      </c>
      <c r="E128" s="14">
        <f t="shared" si="37"/>
        <v>475</v>
      </c>
      <c r="F128" s="14">
        <f t="shared" si="37"/>
        <v>475.9495</v>
      </c>
      <c r="G128" s="14">
        <f t="shared" si="37"/>
        <v>456.63299999999998</v>
      </c>
      <c r="H128" s="14">
        <f t="shared" si="37"/>
        <v>1196.6834999999999</v>
      </c>
      <c r="I128" s="14">
        <f t="shared" si="37"/>
        <v>228.00000000000011</v>
      </c>
      <c r="J128" s="14">
        <f t="shared" si="37"/>
        <v>589</v>
      </c>
      <c r="K128" s="14">
        <f t="shared" si="37"/>
        <v>533.90050000000008</v>
      </c>
      <c r="L128" s="14">
        <f t="shared" si="37"/>
        <v>550.36649999999997</v>
      </c>
      <c r="M128" s="14">
        <f t="shared" si="37"/>
        <v>551</v>
      </c>
      <c r="N128" s="14">
        <f t="shared" si="37"/>
        <v>551</v>
      </c>
      <c r="O128" s="14">
        <f t="shared" si="37"/>
        <v>567.15050000000008</v>
      </c>
      <c r="P128" s="14">
        <f t="shared" ref="P128:P139" si="38">SUM(D128:O128)</f>
        <v>7216.5169999999989</v>
      </c>
      <c r="Q128" s="14"/>
    </row>
    <row r="129" spans="2:18" s="11" customFormat="1" x14ac:dyDescent="0.25">
      <c r="B129" s="11" t="str">
        <f t="shared" ref="B129:O129" si="39">B10</f>
        <v>Propane</v>
      </c>
      <c r="C129" s="12">
        <f t="shared" si="39"/>
        <v>53</v>
      </c>
      <c r="D129" s="14">
        <f t="shared" si="39"/>
        <v>0</v>
      </c>
      <c r="E129" s="14">
        <f t="shared" si="39"/>
        <v>0</v>
      </c>
      <c r="F129" s="14">
        <f t="shared" si="39"/>
        <v>0</v>
      </c>
      <c r="G129" s="14">
        <f t="shared" si="39"/>
        <v>0</v>
      </c>
      <c r="H129" s="14">
        <f t="shared" si="39"/>
        <v>0</v>
      </c>
      <c r="I129" s="14">
        <f t="shared" si="39"/>
        <v>0</v>
      </c>
      <c r="J129" s="14">
        <f t="shared" si="39"/>
        <v>0</v>
      </c>
      <c r="K129" s="14">
        <f t="shared" si="39"/>
        <v>0</v>
      </c>
      <c r="L129" s="14">
        <f t="shared" si="39"/>
        <v>0</v>
      </c>
      <c r="M129" s="14">
        <f t="shared" si="39"/>
        <v>0</v>
      </c>
      <c r="N129" s="14">
        <f t="shared" si="39"/>
        <v>0</v>
      </c>
      <c r="O129" s="14">
        <f t="shared" si="39"/>
        <v>0</v>
      </c>
      <c r="P129" s="14">
        <f t="shared" si="38"/>
        <v>0</v>
      </c>
      <c r="Q129" s="14"/>
    </row>
    <row r="130" spans="2:18" s="11" customFormat="1" x14ac:dyDescent="0.25">
      <c r="B130" s="11" t="s">
        <v>10</v>
      </c>
      <c r="C130" s="11">
        <v>50</v>
      </c>
      <c r="D130" s="14">
        <f t="shared" ref="D130:O130" si="40">D13</f>
        <v>0</v>
      </c>
      <c r="E130" s="14">
        <f t="shared" si="40"/>
        <v>0</v>
      </c>
      <c r="F130" s="14">
        <f t="shared" si="40"/>
        <v>0</v>
      </c>
      <c r="G130" s="14">
        <f t="shared" si="40"/>
        <v>0</v>
      </c>
      <c r="H130" s="14">
        <f t="shared" si="40"/>
        <v>0</v>
      </c>
      <c r="I130" s="14">
        <f t="shared" si="40"/>
        <v>0</v>
      </c>
      <c r="J130" s="14">
        <f t="shared" si="40"/>
        <v>0</v>
      </c>
      <c r="K130" s="14">
        <f t="shared" si="40"/>
        <v>0</v>
      </c>
      <c r="L130" s="14">
        <f t="shared" si="40"/>
        <v>0</v>
      </c>
      <c r="M130" s="14">
        <f t="shared" si="40"/>
        <v>0</v>
      </c>
      <c r="N130" s="14">
        <f t="shared" si="40"/>
        <v>0</v>
      </c>
      <c r="O130" s="14">
        <f t="shared" si="40"/>
        <v>0</v>
      </c>
      <c r="P130" s="14">
        <f t="shared" si="38"/>
        <v>0</v>
      </c>
      <c r="Q130" s="14"/>
    </row>
    <row r="131" spans="2:18" s="11" customFormat="1" x14ac:dyDescent="0.25">
      <c r="B131" s="2" t="s">
        <v>59</v>
      </c>
      <c r="C131" s="17" t="s">
        <v>20</v>
      </c>
      <c r="D131" s="14">
        <f t="shared" ref="D131:O131" si="41">D22</f>
        <v>6600.3399999999992</v>
      </c>
      <c r="E131" s="14">
        <f t="shared" si="41"/>
        <v>5481.23</v>
      </c>
      <c r="F131" s="14">
        <f t="shared" si="41"/>
        <v>4285.0499999999993</v>
      </c>
      <c r="G131" s="14">
        <f t="shared" si="41"/>
        <v>6266.7300000000005</v>
      </c>
      <c r="H131" s="14">
        <f t="shared" si="41"/>
        <v>5196.2200000000012</v>
      </c>
      <c r="I131" s="14">
        <f t="shared" si="41"/>
        <v>3401.4099999999994</v>
      </c>
      <c r="J131" s="14">
        <f t="shared" si="41"/>
        <v>0</v>
      </c>
      <c r="K131" s="14">
        <f t="shared" si="41"/>
        <v>95.45</v>
      </c>
      <c r="L131" s="14">
        <f t="shared" si="41"/>
        <v>219.42</v>
      </c>
      <c r="M131" s="14">
        <f t="shared" si="41"/>
        <v>15.4</v>
      </c>
      <c r="N131" s="14">
        <f t="shared" si="41"/>
        <v>1.0900000000000001</v>
      </c>
      <c r="O131" s="14">
        <f t="shared" si="41"/>
        <v>127.59</v>
      </c>
      <c r="P131" s="14">
        <f t="shared" si="38"/>
        <v>31689.93</v>
      </c>
      <c r="Q131" s="14"/>
    </row>
    <row r="132" spans="2:18" s="11" customFormat="1" x14ac:dyDescent="0.25">
      <c r="B132" s="11" t="s">
        <v>60</v>
      </c>
      <c r="C132" s="17" t="s">
        <v>25</v>
      </c>
      <c r="D132" s="14">
        <f t="shared" ref="D132:O132" si="42">D25</f>
        <v>69139.02</v>
      </c>
      <c r="E132" s="14">
        <f t="shared" si="42"/>
        <v>105498.33</v>
      </c>
      <c r="F132" s="14">
        <f t="shared" si="42"/>
        <v>63352.55</v>
      </c>
      <c r="G132" s="14">
        <f t="shared" si="42"/>
        <v>23377.360000000001</v>
      </c>
      <c r="H132" s="14">
        <f t="shared" si="42"/>
        <v>33986.400000000001</v>
      </c>
      <c r="I132" s="14">
        <f t="shared" si="42"/>
        <v>237249.48</v>
      </c>
      <c r="J132" s="14">
        <f t="shared" si="42"/>
        <v>106680.56</v>
      </c>
      <c r="K132" s="14">
        <f t="shared" si="42"/>
        <v>115476.28</v>
      </c>
      <c r="L132" s="14">
        <f t="shared" si="42"/>
        <v>144568.95000000001</v>
      </c>
      <c r="M132" s="14">
        <f t="shared" si="42"/>
        <v>138095.67999999999</v>
      </c>
      <c r="N132" s="14">
        <f t="shared" si="42"/>
        <v>162552.1</v>
      </c>
      <c r="O132" s="14">
        <f t="shared" si="42"/>
        <v>0</v>
      </c>
      <c r="P132" s="14">
        <f t="shared" si="38"/>
        <v>1199976.71</v>
      </c>
      <c r="Q132" s="14"/>
    </row>
    <row r="133" spans="2:18" s="11" customFormat="1" x14ac:dyDescent="0.25">
      <c r="B133" s="11" t="str">
        <f t="shared" ref="B133:O135" si="43">B19</f>
        <v>Interruptible with firm option - ind</v>
      </c>
      <c r="C133" s="12">
        <f t="shared" si="43"/>
        <v>85</v>
      </c>
      <c r="D133" s="14">
        <f t="shared" si="43"/>
        <v>177823.34316240001</v>
      </c>
      <c r="E133" s="14">
        <f t="shared" si="43"/>
        <v>338.34977760000766</v>
      </c>
      <c r="F133" s="14">
        <f t="shared" si="43"/>
        <v>178333.4365904</v>
      </c>
      <c r="G133" s="14">
        <f t="shared" si="43"/>
        <v>169216.8966104</v>
      </c>
      <c r="H133" s="14">
        <f t="shared" si="43"/>
        <v>235429.09864320001</v>
      </c>
      <c r="I133" s="14">
        <f t="shared" si="43"/>
        <v>249977.74891920001</v>
      </c>
      <c r="J133" s="14">
        <f t="shared" si="43"/>
        <v>254643.83428239997</v>
      </c>
      <c r="K133" s="14">
        <f t="shared" si="43"/>
        <v>328184.45963679999</v>
      </c>
      <c r="L133" s="14">
        <f t="shared" si="43"/>
        <v>289603.41091999994</v>
      </c>
      <c r="M133" s="14">
        <f t="shared" si="43"/>
        <v>279766.17789759999</v>
      </c>
      <c r="N133" s="14">
        <f t="shared" si="43"/>
        <v>457733.98754</v>
      </c>
      <c r="O133" s="14">
        <f t="shared" si="43"/>
        <v>467379.06836000003</v>
      </c>
      <c r="P133" s="14">
        <f t="shared" si="38"/>
        <v>3088429.8123399997</v>
      </c>
      <c r="Q133" s="14"/>
    </row>
    <row r="134" spans="2:18" s="11" customFormat="1" x14ac:dyDescent="0.25">
      <c r="B134" s="11" t="str">
        <f t="shared" si="43"/>
        <v>Limited interrupt w/ firm option - ind</v>
      </c>
      <c r="C134" s="12">
        <f t="shared" si="43"/>
        <v>86</v>
      </c>
      <c r="D134" s="14">
        <f t="shared" si="43"/>
        <v>15304.048999999999</v>
      </c>
      <c r="E134" s="14">
        <f t="shared" si="43"/>
        <v>23375.376000000004</v>
      </c>
      <c r="F134" s="14">
        <f t="shared" si="43"/>
        <v>15964.413999999997</v>
      </c>
      <c r="G134" s="14">
        <f t="shared" si="43"/>
        <v>11687.023000000001</v>
      </c>
      <c r="H134" s="14">
        <f t="shared" si="43"/>
        <v>9413.2749999999996</v>
      </c>
      <c r="I134" s="14">
        <f t="shared" si="43"/>
        <v>7889.835</v>
      </c>
      <c r="J134" s="14">
        <f t="shared" si="43"/>
        <v>32099.501</v>
      </c>
      <c r="K134" s="14">
        <f t="shared" si="43"/>
        <v>14971.103999999999</v>
      </c>
      <c r="L134" s="14">
        <f t="shared" si="43"/>
        <v>15152.795999999998</v>
      </c>
      <c r="M134" s="14">
        <f t="shared" si="43"/>
        <v>22255.497000000003</v>
      </c>
      <c r="N134" s="14">
        <f t="shared" si="43"/>
        <v>34898.038</v>
      </c>
      <c r="O134" s="14">
        <f t="shared" si="43"/>
        <v>41960.582000000002</v>
      </c>
      <c r="P134" s="14">
        <f t="shared" si="38"/>
        <v>244971.49</v>
      </c>
      <c r="Q134" s="14"/>
    </row>
    <row r="135" spans="2:18" s="11" customFormat="1" x14ac:dyDescent="0.25">
      <c r="B135" s="11" t="str">
        <f t="shared" si="43"/>
        <v>Non-excl interrupt w/ firm option - ind</v>
      </c>
      <c r="C135" s="12">
        <f t="shared" si="43"/>
        <v>87</v>
      </c>
      <c r="D135" s="14">
        <f t="shared" si="43"/>
        <v>0</v>
      </c>
      <c r="E135" s="14">
        <f t="shared" si="43"/>
        <v>0</v>
      </c>
      <c r="F135" s="14">
        <f t="shared" si="43"/>
        <v>0</v>
      </c>
      <c r="G135" s="14">
        <f t="shared" si="43"/>
        <v>0</v>
      </c>
      <c r="H135" s="14">
        <f t="shared" si="43"/>
        <v>0</v>
      </c>
      <c r="I135" s="14">
        <f t="shared" si="43"/>
        <v>0</v>
      </c>
      <c r="J135" s="14">
        <f t="shared" si="43"/>
        <v>0</v>
      </c>
      <c r="K135" s="14">
        <f t="shared" si="43"/>
        <v>0</v>
      </c>
      <c r="L135" s="14">
        <f t="shared" si="43"/>
        <v>0</v>
      </c>
      <c r="M135" s="14">
        <f t="shared" si="43"/>
        <v>0</v>
      </c>
      <c r="N135" s="14">
        <f t="shared" si="43"/>
        <v>0</v>
      </c>
      <c r="O135" s="14">
        <f t="shared" si="43"/>
        <v>0</v>
      </c>
      <c r="P135" s="14">
        <f t="shared" si="38"/>
        <v>0</v>
      </c>
      <c r="Q135" s="14"/>
    </row>
    <row r="136" spans="2:18" s="11" customFormat="1" x14ac:dyDescent="0.25">
      <c r="B136" s="2" t="s">
        <v>28</v>
      </c>
      <c r="C136" s="17" t="s">
        <v>22</v>
      </c>
      <c r="D136" s="14">
        <f t="shared" ref="D136:O139" si="44">D27</f>
        <v>511318.87999999989</v>
      </c>
      <c r="E136" s="14">
        <f t="shared" si="44"/>
        <v>492523.17000000004</v>
      </c>
      <c r="F136" s="14">
        <f t="shared" si="44"/>
        <v>783483.96</v>
      </c>
      <c r="G136" s="14">
        <f t="shared" si="44"/>
        <v>422939.38</v>
      </c>
      <c r="H136" s="14">
        <f t="shared" si="44"/>
        <v>720209.05000000016</v>
      </c>
      <c r="I136" s="14">
        <f t="shared" si="44"/>
        <v>538672.94999999972</v>
      </c>
      <c r="J136" s="14">
        <f t="shared" si="44"/>
        <v>487468.86</v>
      </c>
      <c r="K136" s="14">
        <f t="shared" si="44"/>
        <v>510689.2</v>
      </c>
      <c r="L136" s="14">
        <f t="shared" si="44"/>
        <v>434965.28</v>
      </c>
      <c r="M136" s="14">
        <f t="shared" si="44"/>
        <v>483581.12</v>
      </c>
      <c r="N136" s="14">
        <f t="shared" si="44"/>
        <v>457960.80999999994</v>
      </c>
      <c r="O136" s="14">
        <f t="shared" si="44"/>
        <v>593512.53</v>
      </c>
      <c r="P136" s="14">
        <f t="shared" si="38"/>
        <v>6437325.1899999995</v>
      </c>
      <c r="Q136" s="14"/>
    </row>
    <row r="137" spans="2:18" s="11" customFormat="1" x14ac:dyDescent="0.25">
      <c r="B137" s="2" t="s">
        <v>29</v>
      </c>
      <c r="C137" s="17" t="s">
        <v>24</v>
      </c>
      <c r="D137" s="14">
        <f t="shared" si="44"/>
        <v>4487934.9499999983</v>
      </c>
      <c r="E137" s="14">
        <f t="shared" si="44"/>
        <v>3009425.040000001</v>
      </c>
      <c r="F137" s="14">
        <f t="shared" si="44"/>
        <v>5787089.7800000003</v>
      </c>
      <c r="G137" s="14">
        <f t="shared" si="44"/>
        <v>3838916.34</v>
      </c>
      <c r="H137" s="14">
        <f t="shared" si="44"/>
        <v>4821700.75</v>
      </c>
      <c r="I137" s="14">
        <f t="shared" si="44"/>
        <v>4000540.2799999993</v>
      </c>
      <c r="J137" s="14">
        <f t="shared" si="44"/>
        <v>3709036.0279999999</v>
      </c>
      <c r="K137" s="14">
        <f t="shared" si="44"/>
        <v>3889654.162</v>
      </c>
      <c r="L137" s="14">
        <f t="shared" si="44"/>
        <v>3676197.8400000008</v>
      </c>
      <c r="M137" s="14">
        <f t="shared" si="44"/>
        <v>3868359.169999999</v>
      </c>
      <c r="N137" s="14">
        <f t="shared" si="44"/>
        <v>3029309.79</v>
      </c>
      <c r="O137" s="14">
        <f t="shared" si="44"/>
        <v>4469778</v>
      </c>
      <c r="P137" s="14">
        <f t="shared" si="38"/>
        <v>48587942.130000003</v>
      </c>
      <c r="Q137" s="14"/>
    </row>
    <row r="138" spans="2:18" s="11" customFormat="1" x14ac:dyDescent="0.25">
      <c r="B138" s="11" t="s">
        <v>30</v>
      </c>
      <c r="C138" s="17" t="s">
        <v>25</v>
      </c>
      <c r="D138" s="14">
        <f t="shared" si="44"/>
        <v>84199.92</v>
      </c>
      <c r="E138" s="14">
        <f t="shared" si="44"/>
        <v>99056.94</v>
      </c>
      <c r="F138" s="14">
        <f t="shared" si="44"/>
        <v>78808.31</v>
      </c>
      <c r="G138" s="14">
        <f t="shared" si="44"/>
        <v>72774.789999999994</v>
      </c>
      <c r="H138" s="14">
        <f t="shared" si="44"/>
        <v>84275.450000000012</v>
      </c>
      <c r="I138" s="14">
        <f t="shared" si="44"/>
        <v>48816.960000000006</v>
      </c>
      <c r="J138" s="14">
        <f t="shared" si="44"/>
        <v>46534.510000000009</v>
      </c>
      <c r="K138" s="14">
        <f t="shared" si="44"/>
        <v>36132.86</v>
      </c>
      <c r="L138" s="14">
        <f t="shared" si="44"/>
        <v>41387.839999999997</v>
      </c>
      <c r="M138" s="14">
        <f t="shared" si="44"/>
        <v>59670.759999999995</v>
      </c>
      <c r="N138" s="14">
        <f t="shared" si="44"/>
        <v>100398.66</v>
      </c>
      <c r="O138" s="14">
        <f t="shared" si="44"/>
        <v>42328.770000000004</v>
      </c>
      <c r="P138" s="14">
        <f t="shared" si="38"/>
        <v>794385.77</v>
      </c>
      <c r="Q138" s="14"/>
    </row>
    <row r="139" spans="2:18" s="11" customFormat="1" x14ac:dyDescent="0.25">
      <c r="B139" s="2" t="s">
        <v>31</v>
      </c>
      <c r="C139" s="17" t="s">
        <v>27</v>
      </c>
      <c r="D139" s="14">
        <f t="shared" si="44"/>
        <v>5791777.2200000007</v>
      </c>
      <c r="E139" s="14">
        <f t="shared" si="44"/>
        <v>6992290.7999999989</v>
      </c>
      <c r="F139" s="14">
        <f t="shared" si="44"/>
        <v>6035087.9000000004</v>
      </c>
      <c r="G139" s="14">
        <f t="shared" si="44"/>
        <v>7382391.3499999996</v>
      </c>
      <c r="H139" s="14">
        <f t="shared" si="44"/>
        <v>6698867.2299999995</v>
      </c>
      <c r="I139" s="14">
        <f t="shared" si="44"/>
        <v>5334231.5100000007</v>
      </c>
      <c r="J139" s="14">
        <f t="shared" si="44"/>
        <v>5003492.2399999993</v>
      </c>
      <c r="K139" s="14">
        <f t="shared" si="44"/>
        <v>6359563.1799999997</v>
      </c>
      <c r="L139" s="14">
        <f t="shared" si="44"/>
        <v>6573317.669999999</v>
      </c>
      <c r="M139" s="14">
        <f t="shared" si="44"/>
        <v>5846593.870000002</v>
      </c>
      <c r="N139" s="14">
        <f t="shared" si="44"/>
        <v>6913306.8499999996</v>
      </c>
      <c r="O139" s="14">
        <f t="shared" si="44"/>
        <v>8683169.8499999996</v>
      </c>
      <c r="P139" s="14">
        <f t="shared" si="38"/>
        <v>77614089.670000002</v>
      </c>
      <c r="Q139" s="14"/>
    </row>
    <row r="140" spans="2:18" s="11" customFormat="1" x14ac:dyDescent="0.25">
      <c r="B140" s="11" t="s">
        <v>61</v>
      </c>
      <c r="C140" s="12"/>
      <c r="D140" s="23">
        <f>SUM(D128:D139)</f>
        <v>11145139.555662399</v>
      </c>
      <c r="E140" s="23">
        <f t="shared" ref="E140:O140" si="45">SUM(E128:E139)</f>
        <v>10728464.2357776</v>
      </c>
      <c r="F140" s="23">
        <f t="shared" si="45"/>
        <v>12946881.350090399</v>
      </c>
      <c r="G140" s="23">
        <f t="shared" si="45"/>
        <v>11928026.5026104</v>
      </c>
      <c r="H140" s="23">
        <f t="shared" si="45"/>
        <v>12610274.1571432</v>
      </c>
      <c r="I140" s="23">
        <f t="shared" si="45"/>
        <v>10421008.173919201</v>
      </c>
      <c r="J140" s="23">
        <f t="shared" si="45"/>
        <v>9640544.5332823992</v>
      </c>
      <c r="K140" s="23">
        <f t="shared" si="45"/>
        <v>11255300.596136801</v>
      </c>
      <c r="L140" s="23">
        <f t="shared" si="45"/>
        <v>11175963.573419999</v>
      </c>
      <c r="M140" s="23">
        <f t="shared" si="45"/>
        <v>10698888.6748976</v>
      </c>
      <c r="N140" s="23">
        <f t="shared" si="45"/>
        <v>11156712.325539999</v>
      </c>
      <c r="O140" s="23">
        <f t="shared" si="45"/>
        <v>14298823.540859999</v>
      </c>
      <c r="P140" s="23">
        <f>SUM(P128:P139)</f>
        <v>138006027.21934</v>
      </c>
      <c r="Q140" s="22"/>
    </row>
    <row r="141" spans="2:18" s="11" customFormat="1" x14ac:dyDescent="0.25">
      <c r="C141" s="1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2:18" s="11" customFormat="1" x14ac:dyDescent="0.25">
      <c r="B142" s="11" t="s">
        <v>62</v>
      </c>
      <c r="C142" s="12"/>
      <c r="D142" s="23">
        <f>D126+D140</f>
        <v>164694666.98106077</v>
      </c>
      <c r="E142" s="23">
        <f t="shared" ref="E142:P142" si="46">E126+E140</f>
        <v>137534720.26865244</v>
      </c>
      <c r="F142" s="23">
        <f t="shared" si="46"/>
        <v>133695937.8235065</v>
      </c>
      <c r="G142" s="23">
        <f t="shared" si="46"/>
        <v>100051903.83939001</v>
      </c>
      <c r="H142" s="23">
        <f t="shared" si="46"/>
        <v>75197615.984450653</v>
      </c>
      <c r="I142" s="23">
        <f t="shared" si="46"/>
        <v>56281989.082782388</v>
      </c>
      <c r="J142" s="23">
        <f t="shared" si="46"/>
        <v>44155640.541723408</v>
      </c>
      <c r="K142" s="23">
        <f t="shared" si="46"/>
        <v>39855297.834605604</v>
      </c>
      <c r="L142" s="23">
        <f t="shared" si="46"/>
        <v>48809174.575882584</v>
      </c>
      <c r="M142" s="23">
        <f t="shared" si="46"/>
        <v>83090636.314143345</v>
      </c>
      <c r="N142" s="23">
        <f t="shared" si="46"/>
        <v>128616435.35049796</v>
      </c>
      <c r="O142" s="23">
        <f t="shared" si="46"/>
        <v>168155879.88283697</v>
      </c>
      <c r="P142" s="23">
        <f t="shared" si="46"/>
        <v>1180139898.4795327</v>
      </c>
      <c r="Q142" s="22"/>
      <c r="R142" s="14"/>
    </row>
    <row r="143" spans="2:18" x14ac:dyDescent="0.25">
      <c r="C143" s="17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2:18" s="11" customFormat="1" x14ac:dyDescent="0.25">
      <c r="B144" s="41" t="s">
        <v>54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2:17" s="11" customFormat="1" x14ac:dyDescent="0.25">
      <c r="B145" s="2" t="s">
        <v>6</v>
      </c>
      <c r="C145" s="12">
        <v>23</v>
      </c>
      <c r="D145" s="14">
        <f>D114-D9</f>
        <v>-4415113.4988487661</v>
      </c>
      <c r="E145" s="14">
        <f t="shared" ref="E145:O145" si="47">E114-E9</f>
        <v>-2392138.8572822064</v>
      </c>
      <c r="F145" s="14">
        <f t="shared" si="47"/>
        <v>1209702.1987819076</v>
      </c>
      <c r="G145" s="14">
        <f t="shared" si="47"/>
        <v>-8999172.6010419652</v>
      </c>
      <c r="H145" s="14">
        <f t="shared" si="47"/>
        <v>-7019704.1485427693</v>
      </c>
      <c r="I145" s="14">
        <f t="shared" si="47"/>
        <v>-444193.70192124695</v>
      </c>
      <c r="J145" s="14">
        <f t="shared" si="47"/>
        <v>0</v>
      </c>
      <c r="K145" s="14">
        <f t="shared" si="47"/>
        <v>0</v>
      </c>
      <c r="L145" s="14">
        <f t="shared" si="47"/>
        <v>4655140.3558460586</v>
      </c>
      <c r="M145" s="14">
        <f t="shared" si="47"/>
        <v>11043004.972214479</v>
      </c>
      <c r="N145" s="14">
        <f t="shared" si="47"/>
        <v>-12027834.459147438</v>
      </c>
      <c r="O145" s="14">
        <f t="shared" si="47"/>
        <v>-8262990.7548992336</v>
      </c>
      <c r="P145" s="14">
        <f>SUM(D145:O145)</f>
        <v>-26653300.494841181</v>
      </c>
      <c r="Q145" s="14"/>
    </row>
    <row r="146" spans="2:17" s="11" customFormat="1" x14ac:dyDescent="0.25">
      <c r="B146" s="11" t="s">
        <v>8</v>
      </c>
      <c r="C146" s="17">
        <v>31</v>
      </c>
      <c r="D146" s="14">
        <f t="shared" ref="D146:O147" si="48">D115-D11</f>
        <v>-1200191.9991793372</v>
      </c>
      <c r="E146" s="14">
        <f t="shared" si="48"/>
        <v>-642290.62961044535</v>
      </c>
      <c r="F146" s="14">
        <f t="shared" si="48"/>
        <v>322192.487920966</v>
      </c>
      <c r="G146" s="14">
        <f t="shared" si="48"/>
        <v>-2117842.7840283066</v>
      </c>
      <c r="H146" s="14">
        <f t="shared" si="48"/>
        <v>-1324679.4354434982</v>
      </c>
      <c r="I146" s="14">
        <f t="shared" si="48"/>
        <v>0</v>
      </c>
      <c r="J146" s="14">
        <f t="shared" si="48"/>
        <v>0</v>
      </c>
      <c r="K146" s="14">
        <f t="shared" si="48"/>
        <v>0</v>
      </c>
      <c r="L146" s="14">
        <f t="shared" si="48"/>
        <v>0</v>
      </c>
      <c r="M146" s="14">
        <f t="shared" si="48"/>
        <v>2365726.8368188646</v>
      </c>
      <c r="N146" s="14">
        <f t="shared" si="48"/>
        <v>-2958149.6359945089</v>
      </c>
      <c r="O146" s="14">
        <f t="shared" si="48"/>
        <v>-2200728.9278198294</v>
      </c>
      <c r="P146" s="14">
        <f t="shared" ref="P146:P157" si="49">SUM(D146:O146)</f>
        <v>-7755964.087336095</v>
      </c>
      <c r="Q146" s="14"/>
    </row>
    <row r="147" spans="2:17" s="11" customFormat="1" x14ac:dyDescent="0.25">
      <c r="B147" s="11" t="s">
        <v>9</v>
      </c>
      <c r="C147" s="11">
        <v>41</v>
      </c>
      <c r="D147" s="14">
        <f t="shared" si="48"/>
        <v>-213188.24416177813</v>
      </c>
      <c r="E147" s="14">
        <f t="shared" si="48"/>
        <v>-116028.68741081376</v>
      </c>
      <c r="F147" s="14">
        <f t="shared" si="48"/>
        <v>61030.22850924544</v>
      </c>
      <c r="G147" s="14">
        <f t="shared" si="48"/>
        <v>-443593.56278475095</v>
      </c>
      <c r="H147" s="14">
        <f t="shared" si="48"/>
        <v>-340195.72327649826</v>
      </c>
      <c r="I147" s="14">
        <f t="shared" si="48"/>
        <v>0</v>
      </c>
      <c r="J147" s="14">
        <f t="shared" si="48"/>
        <v>0</v>
      </c>
      <c r="K147" s="14">
        <f t="shared" si="48"/>
        <v>0</v>
      </c>
      <c r="L147" s="14">
        <f t="shared" si="48"/>
        <v>0</v>
      </c>
      <c r="M147" s="14">
        <f t="shared" si="48"/>
        <v>512678.92393713491</v>
      </c>
      <c r="N147" s="14">
        <f t="shared" si="48"/>
        <v>-557004.87274132669</v>
      </c>
      <c r="O147" s="14">
        <f t="shared" si="48"/>
        <v>-394694.031239748</v>
      </c>
      <c r="P147" s="14">
        <f t="shared" si="49"/>
        <v>-1490995.9691685354</v>
      </c>
      <c r="Q147" s="14"/>
    </row>
    <row r="148" spans="2:17" s="11" customFormat="1" x14ac:dyDescent="0.25">
      <c r="B148" s="2" t="s">
        <v>21</v>
      </c>
      <c r="C148" s="17" t="s">
        <v>22</v>
      </c>
      <c r="D148" s="14">
        <f t="shared" ref="D148:O149" si="50">D117-D23</f>
        <v>-20709.876534749987</v>
      </c>
      <c r="E148" s="14">
        <f t="shared" si="50"/>
        <v>-10086.776938687544</v>
      </c>
      <c r="F148" s="14">
        <f t="shared" si="50"/>
        <v>6474.8971330309287</v>
      </c>
      <c r="G148" s="14">
        <f t="shared" si="50"/>
        <v>-33767.891654816689</v>
      </c>
      <c r="H148" s="14">
        <f t="shared" si="50"/>
        <v>-26798.478103077738</v>
      </c>
      <c r="I148" s="14">
        <f t="shared" si="50"/>
        <v>0</v>
      </c>
      <c r="J148" s="14">
        <f t="shared" si="50"/>
        <v>0</v>
      </c>
      <c r="K148" s="14">
        <f t="shared" si="50"/>
        <v>0</v>
      </c>
      <c r="L148" s="14">
        <f t="shared" si="50"/>
        <v>0</v>
      </c>
      <c r="M148" s="14">
        <f t="shared" si="50"/>
        <v>56781.677793866722</v>
      </c>
      <c r="N148" s="14">
        <f t="shared" si="50"/>
        <v>-46180.152482245816</v>
      </c>
      <c r="O148" s="14">
        <f t="shared" si="50"/>
        <v>-35108.761723719304</v>
      </c>
      <c r="P148" s="14">
        <f t="shared" si="49"/>
        <v>-109395.36251039943</v>
      </c>
      <c r="Q148" s="14"/>
    </row>
    <row r="149" spans="2:17" s="11" customFormat="1" x14ac:dyDescent="0.25">
      <c r="B149" s="2" t="s">
        <v>23</v>
      </c>
      <c r="C149" s="17" t="s">
        <v>24</v>
      </c>
      <c r="D149" s="14">
        <f t="shared" si="50"/>
        <v>-22313.314891111106</v>
      </c>
      <c r="E149" s="14">
        <f t="shared" si="50"/>
        <v>-8968.410744583467</v>
      </c>
      <c r="F149" s="14">
        <f t="shared" si="50"/>
        <v>6720.1391896521673</v>
      </c>
      <c r="G149" s="14">
        <f t="shared" si="50"/>
        <v>-37585.200835000258</v>
      </c>
      <c r="H149" s="14">
        <f t="shared" si="50"/>
        <v>-43812.660002222052</v>
      </c>
      <c r="I149" s="14">
        <f t="shared" si="50"/>
        <v>0</v>
      </c>
      <c r="J149" s="14">
        <f t="shared" si="50"/>
        <v>0</v>
      </c>
      <c r="K149" s="14">
        <f t="shared" si="50"/>
        <v>0</v>
      </c>
      <c r="L149" s="14">
        <f t="shared" si="50"/>
        <v>0</v>
      </c>
      <c r="M149" s="14">
        <f t="shared" si="50"/>
        <v>57732.668589375215</v>
      </c>
      <c r="N149" s="14">
        <f t="shared" si="50"/>
        <v>-49582.422240291489</v>
      </c>
      <c r="O149" s="14">
        <f t="shared" si="50"/>
        <v>-38053.067191749811</v>
      </c>
      <c r="P149" s="14">
        <f t="shared" si="49"/>
        <v>-135862.2681259308</v>
      </c>
      <c r="Q149" s="14"/>
    </row>
    <row r="150" spans="2:17" s="11" customFormat="1" x14ac:dyDescent="0.25">
      <c r="B150" s="2" t="s">
        <v>26</v>
      </c>
      <c r="C150" s="17" t="s">
        <v>27</v>
      </c>
      <c r="D150" s="14">
        <f>D119-D26</f>
        <v>-49914.224525000202</v>
      </c>
      <c r="E150" s="14">
        <f t="shared" ref="E150:O150" si="51">E119-E26</f>
        <v>-28393.484575000359</v>
      </c>
      <c r="F150" s="14">
        <f t="shared" si="51"/>
        <v>14039.529831249034</v>
      </c>
      <c r="G150" s="14">
        <f t="shared" si="51"/>
        <v>-105090.73071000027</v>
      </c>
      <c r="H150" s="14">
        <f t="shared" si="51"/>
        <v>-96558.342800832819</v>
      </c>
      <c r="I150" s="14">
        <f t="shared" si="51"/>
        <v>0</v>
      </c>
      <c r="J150" s="14">
        <f t="shared" si="51"/>
        <v>0</v>
      </c>
      <c r="K150" s="14">
        <f t="shared" si="51"/>
        <v>0</v>
      </c>
      <c r="L150" s="14">
        <f t="shared" si="51"/>
        <v>0</v>
      </c>
      <c r="M150" s="14">
        <f t="shared" si="51"/>
        <v>126519.64507625042</v>
      </c>
      <c r="N150" s="14">
        <f t="shared" si="51"/>
        <v>-119551.55193124921</v>
      </c>
      <c r="O150" s="14">
        <f t="shared" si="51"/>
        <v>-94525.325987499673</v>
      </c>
      <c r="P150" s="14">
        <f t="shared" si="49"/>
        <v>-353474.48562208307</v>
      </c>
      <c r="Q150" s="14"/>
    </row>
    <row r="151" spans="2:17" s="11" customFormat="1" x14ac:dyDescent="0.25">
      <c r="B151" s="11" t="s">
        <v>11</v>
      </c>
      <c r="C151" s="11">
        <v>85</v>
      </c>
      <c r="D151" s="14">
        <f t="shared" ref="D151:O155" si="52">D120-D14</f>
        <v>-55660.645874999929</v>
      </c>
      <c r="E151" s="14">
        <f t="shared" si="52"/>
        <v>-29675.078010417055</v>
      </c>
      <c r="F151" s="14">
        <f t="shared" si="52"/>
        <v>17188.665618054103</v>
      </c>
      <c r="G151" s="14">
        <f t="shared" si="52"/>
        <v>-129204.14120833389</v>
      </c>
      <c r="H151" s="14">
        <f t="shared" si="52"/>
        <v>-103387.58620486071</v>
      </c>
      <c r="I151" s="14">
        <f t="shared" si="52"/>
        <v>0</v>
      </c>
      <c r="J151" s="14">
        <f t="shared" si="52"/>
        <v>0</v>
      </c>
      <c r="K151" s="14">
        <f t="shared" si="52"/>
        <v>0</v>
      </c>
      <c r="L151" s="14">
        <f t="shared" si="52"/>
        <v>0</v>
      </c>
      <c r="M151" s="14">
        <f t="shared" si="52"/>
        <v>182777.15462808381</v>
      </c>
      <c r="N151" s="14">
        <f t="shared" si="52"/>
        <v>-167002.08898029104</v>
      </c>
      <c r="O151" s="14">
        <f t="shared" si="52"/>
        <v>-118949.44626955502</v>
      </c>
      <c r="P151" s="14">
        <f t="shared" si="49"/>
        <v>-403913.16630231973</v>
      </c>
      <c r="Q151" s="14"/>
    </row>
    <row r="152" spans="2:17" s="11" customFormat="1" x14ac:dyDescent="0.25">
      <c r="B152" s="11" t="s">
        <v>12</v>
      </c>
      <c r="C152" s="11">
        <v>86</v>
      </c>
      <c r="D152" s="14">
        <f t="shared" si="52"/>
        <v>-25642.518155277823</v>
      </c>
      <c r="E152" s="14">
        <f t="shared" si="52"/>
        <v>-13702.030406625243</v>
      </c>
      <c r="F152" s="14">
        <f t="shared" si="52"/>
        <v>7656.9223050827859</v>
      </c>
      <c r="G152" s="14">
        <f t="shared" si="52"/>
        <v>-61897.12740820006</v>
      </c>
      <c r="H152" s="14">
        <f t="shared" si="52"/>
        <v>-48474.542161066493</v>
      </c>
      <c r="I152" s="14">
        <f t="shared" si="52"/>
        <v>0</v>
      </c>
      <c r="J152" s="14">
        <f t="shared" si="52"/>
        <v>0</v>
      </c>
      <c r="K152" s="14">
        <f t="shared" si="52"/>
        <v>0</v>
      </c>
      <c r="L152" s="14">
        <f t="shared" si="52"/>
        <v>0</v>
      </c>
      <c r="M152" s="14">
        <f t="shared" si="52"/>
        <v>65666.474707100191</v>
      </c>
      <c r="N152" s="14">
        <f t="shared" si="52"/>
        <v>-66722.284775299602</v>
      </c>
      <c r="O152" s="14">
        <f t="shared" si="52"/>
        <v>-45044.624493063544</v>
      </c>
      <c r="P152" s="14">
        <f t="shared" si="49"/>
        <v>-188159.73038734979</v>
      </c>
      <c r="Q152" s="14"/>
    </row>
    <row r="153" spans="2:17" s="11" customFormat="1" x14ac:dyDescent="0.25">
      <c r="B153" s="11" t="s">
        <v>41</v>
      </c>
      <c r="C153" s="11">
        <v>87</v>
      </c>
      <c r="D153" s="14">
        <f t="shared" si="52"/>
        <v>-56285.540444444865</v>
      </c>
      <c r="E153" s="14">
        <f t="shared" si="52"/>
        <v>-32591.525541666895</v>
      </c>
      <c r="F153" s="14">
        <f t="shared" si="52"/>
        <v>17993.496140276548</v>
      </c>
      <c r="G153" s="14">
        <f t="shared" si="52"/>
        <v>-155038.99553333374</v>
      </c>
      <c r="H153" s="14">
        <f t="shared" si="52"/>
        <v>-133714.1907833328</v>
      </c>
      <c r="I153" s="14">
        <f t="shared" si="52"/>
        <v>-9244.1928611111362</v>
      </c>
      <c r="J153" s="14">
        <f t="shared" si="52"/>
        <v>0</v>
      </c>
      <c r="K153" s="14">
        <f t="shared" si="52"/>
        <v>0</v>
      </c>
      <c r="L153" s="14">
        <f t="shared" si="52"/>
        <v>0</v>
      </c>
      <c r="M153" s="14">
        <f t="shared" si="52"/>
        <v>154610.57347333373</v>
      </c>
      <c r="N153" s="14">
        <f t="shared" si="52"/>
        <v>-151761.41487833252</v>
      </c>
      <c r="O153" s="14">
        <f t="shared" si="52"/>
        <v>-109194.3873922216</v>
      </c>
      <c r="P153" s="14">
        <f t="shared" si="49"/>
        <v>-475226.17782083328</v>
      </c>
      <c r="Q153" s="14"/>
    </row>
    <row r="154" spans="2:17" s="11" customFormat="1" x14ac:dyDescent="0.25">
      <c r="B154" s="11" t="s">
        <v>14</v>
      </c>
      <c r="C154" s="11">
        <v>31</v>
      </c>
      <c r="D154" s="14">
        <f t="shared" si="52"/>
        <v>-88440.842618444702</v>
      </c>
      <c r="E154" s="14">
        <f t="shared" si="52"/>
        <v>-48123.759865271626</v>
      </c>
      <c r="F154" s="14">
        <f t="shared" si="52"/>
        <v>23810.403094841866</v>
      </c>
      <c r="G154" s="14">
        <f t="shared" si="52"/>
        <v>-160096.62851700024</v>
      </c>
      <c r="H154" s="14">
        <f t="shared" si="52"/>
        <v>-104026.02881059959</v>
      </c>
      <c r="I154" s="14">
        <f t="shared" si="52"/>
        <v>0</v>
      </c>
      <c r="J154" s="14">
        <f t="shared" si="52"/>
        <v>0</v>
      </c>
      <c r="K154" s="14">
        <f t="shared" si="52"/>
        <v>0</v>
      </c>
      <c r="L154" s="14">
        <f t="shared" si="52"/>
        <v>67944.996823653113</v>
      </c>
      <c r="M154" s="14">
        <f t="shared" si="52"/>
        <v>185815.89179790055</v>
      </c>
      <c r="N154" s="14">
        <f t="shared" si="52"/>
        <v>-218522.89753934904</v>
      </c>
      <c r="O154" s="14">
        <f t="shared" si="52"/>
        <v>-158978.5488650992</v>
      </c>
      <c r="P154" s="14">
        <f t="shared" si="49"/>
        <v>-500617.41449936887</v>
      </c>
      <c r="Q154" s="14"/>
    </row>
    <row r="155" spans="2:17" s="11" customFormat="1" x14ac:dyDescent="0.25">
      <c r="B155" s="11" t="s">
        <v>15</v>
      </c>
      <c r="C155" s="11">
        <v>41</v>
      </c>
      <c r="D155" s="14">
        <f t="shared" si="52"/>
        <v>-15762.033585777855</v>
      </c>
      <c r="E155" s="14">
        <f t="shared" si="52"/>
        <v>-7648.9507815000834</v>
      </c>
      <c r="F155" s="14">
        <f t="shared" si="52"/>
        <v>4702.3574562706053</v>
      </c>
      <c r="G155" s="14">
        <f t="shared" si="52"/>
        <v>-28750.229061400052</v>
      </c>
      <c r="H155" s="14">
        <f t="shared" si="52"/>
        <v>-25829.829139399924</v>
      </c>
      <c r="I155" s="14">
        <f t="shared" si="52"/>
        <v>0</v>
      </c>
      <c r="J155" s="14">
        <f t="shared" si="52"/>
        <v>0</v>
      </c>
      <c r="K155" s="14">
        <f t="shared" si="52"/>
        <v>0</v>
      </c>
      <c r="L155" s="14">
        <f t="shared" si="52"/>
        <v>0</v>
      </c>
      <c r="M155" s="14">
        <f t="shared" si="52"/>
        <v>45747.6130880001</v>
      </c>
      <c r="N155" s="14">
        <f t="shared" si="52"/>
        <v>-38950.398433166556</v>
      </c>
      <c r="O155" s="14">
        <f t="shared" si="52"/>
        <v>-25987.600436641485</v>
      </c>
      <c r="P155" s="14">
        <f t="shared" si="49"/>
        <v>-92479.070893615251</v>
      </c>
      <c r="Q155" s="14"/>
    </row>
    <row r="156" spans="2:17" s="18" customFormat="1" ht="14.4" x14ac:dyDescent="0.3">
      <c r="B156" s="18" t="s">
        <v>32</v>
      </c>
      <c r="C156" s="29" t="s">
        <v>33</v>
      </c>
      <c r="D156" s="22">
        <f>D125-D31</f>
        <v>-113125.74970000004</v>
      </c>
      <c r="E156" s="22">
        <f t="shared" ref="E156:O156" si="53">E125-E31</f>
        <v>-65733.428550000768</v>
      </c>
      <c r="F156" s="22">
        <f t="shared" si="53"/>
        <v>31454.375837497413</v>
      </c>
      <c r="G156" s="22">
        <f t="shared" si="53"/>
        <v>-224289.6585300006</v>
      </c>
      <c r="H156" s="22">
        <f t="shared" si="53"/>
        <v>-174911.4882124993</v>
      </c>
      <c r="I156" s="22">
        <f t="shared" si="53"/>
        <v>0</v>
      </c>
      <c r="J156" s="22">
        <f t="shared" si="53"/>
        <v>0</v>
      </c>
      <c r="K156" s="22">
        <f t="shared" si="53"/>
        <v>0</v>
      </c>
      <c r="L156" s="22">
        <f t="shared" si="53"/>
        <v>143705.74278500048</v>
      </c>
      <c r="M156" s="22">
        <f t="shared" si="53"/>
        <v>359098.11165375123</v>
      </c>
      <c r="N156" s="22">
        <f t="shared" si="53"/>
        <v>-314132.37980249827</v>
      </c>
      <c r="O156" s="22">
        <f t="shared" si="53"/>
        <v>-214292.74851249903</v>
      </c>
      <c r="P156" s="21">
        <f t="shared" si="49"/>
        <v>-572227.2230312489</v>
      </c>
      <c r="Q156" s="22"/>
    </row>
    <row r="157" spans="2:17" s="11" customFormat="1" x14ac:dyDescent="0.25">
      <c r="B157" s="11" t="s">
        <v>55</v>
      </c>
      <c r="C157" s="12"/>
      <c r="D157" s="23">
        <f t="shared" ref="D157:O157" si="54">SUM(D145:D156)</f>
        <v>-6276348.4885196872</v>
      </c>
      <c r="E157" s="23">
        <f t="shared" si="54"/>
        <v>-3395381.6197172194</v>
      </c>
      <c r="F157" s="23">
        <f t="shared" si="54"/>
        <v>1722965.7018180743</v>
      </c>
      <c r="G157" s="23">
        <f t="shared" si="54"/>
        <v>-12496329.55131311</v>
      </c>
      <c r="H157" s="23">
        <f t="shared" si="54"/>
        <v>-9442092.4534806572</v>
      </c>
      <c r="I157" s="23">
        <f t="shared" si="54"/>
        <v>-453437.89478235808</v>
      </c>
      <c r="J157" s="23">
        <f t="shared" si="54"/>
        <v>0</v>
      </c>
      <c r="K157" s="23">
        <f t="shared" si="54"/>
        <v>0</v>
      </c>
      <c r="L157" s="23">
        <f t="shared" si="54"/>
        <v>4866791.0954547124</v>
      </c>
      <c r="M157" s="23">
        <f t="shared" si="54"/>
        <v>15156160.54377814</v>
      </c>
      <c r="N157" s="23">
        <f t="shared" si="54"/>
        <v>-16715394.558945999</v>
      </c>
      <c r="O157" s="23">
        <f t="shared" si="54"/>
        <v>-11698548.224830858</v>
      </c>
      <c r="P157" s="14">
        <f t="shared" si="49"/>
        <v>-38731615.450538963</v>
      </c>
      <c r="Q157" s="22"/>
    </row>
    <row r="158" spans="2:17" s="11" customFormat="1" x14ac:dyDescent="0.25">
      <c r="B158" s="11" t="s">
        <v>56</v>
      </c>
      <c r="C158" s="12"/>
      <c r="D158" s="32">
        <f t="shared" ref="D158:I158" si="55">IFERROR(D157/D32,0)</f>
        <v>-3.6710014684543955E-2</v>
      </c>
      <c r="E158" s="32">
        <f t="shared" si="55"/>
        <v>-2.4092664194670717E-2</v>
      </c>
      <c r="F158" s="32">
        <f t="shared" si="55"/>
        <v>1.3055443657276868E-2</v>
      </c>
      <c r="G158" s="32">
        <f t="shared" si="55"/>
        <v>-0.11103088138161173</v>
      </c>
      <c r="H158" s="32">
        <f t="shared" si="55"/>
        <v>-0.11155629701164212</v>
      </c>
      <c r="I158" s="32">
        <f t="shared" si="55"/>
        <v>-7.9921473925218551E-3</v>
      </c>
      <c r="J158" s="32">
        <f>IFERROR(J157/J32,0)</f>
        <v>0</v>
      </c>
      <c r="K158" s="32">
        <f t="shared" ref="K158:P158" si="56">IFERROR(K157/K32,0)</f>
        <v>0</v>
      </c>
      <c r="L158" s="32">
        <f t="shared" si="56"/>
        <v>0.11075391706101698</v>
      </c>
      <c r="M158" s="32">
        <f t="shared" si="56"/>
        <v>0.22309969086991399</v>
      </c>
      <c r="N158" s="32">
        <f t="shared" si="56"/>
        <v>-0.11501537253994072</v>
      </c>
      <c r="O158" s="32">
        <f t="shared" si="56"/>
        <v>-6.5044538229704602E-2</v>
      </c>
      <c r="P158" s="32">
        <f t="shared" si="56"/>
        <v>-3.1776618788681495E-2</v>
      </c>
      <c r="Q158" s="42"/>
    </row>
    <row r="159" spans="2:17" s="11" customFormat="1" x14ac:dyDescent="0.25">
      <c r="C159" s="1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2:17" x14ac:dyDescent="0.25">
      <c r="B160" s="41" t="s">
        <v>63</v>
      </c>
      <c r="C160" s="17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2:17" x14ac:dyDescent="0.25">
      <c r="B161" s="43" t="s">
        <v>64</v>
      </c>
      <c r="C161" s="17"/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24">
        <f t="shared" ref="P161:P175" si="57">SUM(D161:O161)</f>
        <v>0</v>
      </c>
      <c r="Q161" s="24"/>
    </row>
    <row r="162" spans="2:17" x14ac:dyDescent="0.25">
      <c r="B162" s="43" t="s">
        <v>65</v>
      </c>
      <c r="C162" s="17"/>
      <c r="D162" s="30">
        <f>D145</f>
        <v>-4415113.4988487661</v>
      </c>
      <c r="E162" s="30">
        <f t="shared" ref="E162:O162" si="58">E145</f>
        <v>-2392138.8572822064</v>
      </c>
      <c r="F162" s="30">
        <f t="shared" si="58"/>
        <v>1209702.1987819076</v>
      </c>
      <c r="G162" s="30">
        <f t="shared" si="58"/>
        <v>-8999172.6010419652</v>
      </c>
      <c r="H162" s="30">
        <f t="shared" si="58"/>
        <v>-7019704.1485427693</v>
      </c>
      <c r="I162" s="30">
        <f t="shared" si="58"/>
        <v>-444193.70192124695</v>
      </c>
      <c r="J162" s="30">
        <f t="shared" si="58"/>
        <v>0</v>
      </c>
      <c r="K162" s="30">
        <f t="shared" si="58"/>
        <v>0</v>
      </c>
      <c r="L162" s="30">
        <f t="shared" si="58"/>
        <v>4655140.3558460586</v>
      </c>
      <c r="M162" s="30">
        <f t="shared" si="58"/>
        <v>11043004.972214479</v>
      </c>
      <c r="N162" s="30">
        <f t="shared" si="58"/>
        <v>-12027834.459147438</v>
      </c>
      <c r="O162" s="30">
        <f t="shared" si="58"/>
        <v>-8262990.7548992336</v>
      </c>
      <c r="P162" s="24">
        <f t="shared" si="57"/>
        <v>-26653300.494841181</v>
      </c>
      <c r="Q162" s="24"/>
    </row>
    <row r="163" spans="2:17" x14ac:dyDescent="0.25">
      <c r="B163" s="44" t="s">
        <v>66</v>
      </c>
      <c r="C163" s="17"/>
      <c r="D163" s="30">
        <f>D146+D154</f>
        <v>-1288632.8417977819</v>
      </c>
      <c r="E163" s="30">
        <f t="shared" ref="E163:O164" si="59">E146+E154</f>
        <v>-690414.38947571698</v>
      </c>
      <c r="F163" s="30">
        <f t="shared" si="59"/>
        <v>346002.89101580787</v>
      </c>
      <c r="G163" s="30">
        <f t="shared" si="59"/>
        <v>-2277939.4125453066</v>
      </c>
      <c r="H163" s="30">
        <f t="shared" si="59"/>
        <v>-1428705.4642540978</v>
      </c>
      <c r="I163" s="30">
        <f t="shared" si="59"/>
        <v>0</v>
      </c>
      <c r="J163" s="30">
        <f t="shared" si="59"/>
        <v>0</v>
      </c>
      <c r="K163" s="30">
        <f t="shared" si="59"/>
        <v>0</v>
      </c>
      <c r="L163" s="30">
        <f t="shared" si="59"/>
        <v>67944.996823653113</v>
      </c>
      <c r="M163" s="30">
        <f t="shared" si="59"/>
        <v>2551542.7286167652</v>
      </c>
      <c r="N163" s="30">
        <f t="shared" si="59"/>
        <v>-3176672.5335338581</v>
      </c>
      <c r="O163" s="30">
        <f t="shared" si="59"/>
        <v>-2359707.4766849289</v>
      </c>
      <c r="P163" s="24">
        <f t="shared" si="57"/>
        <v>-8256581.5018354645</v>
      </c>
      <c r="Q163" s="24"/>
    </row>
    <row r="164" spans="2:17" x14ac:dyDescent="0.25">
      <c r="B164" s="43" t="s">
        <v>67</v>
      </c>
      <c r="C164" s="17"/>
      <c r="D164" s="30">
        <f>D147+D155</f>
        <v>-228950.27774755599</v>
      </c>
      <c r="E164" s="30">
        <f t="shared" si="59"/>
        <v>-123677.63819231384</v>
      </c>
      <c r="F164" s="30">
        <f t="shared" si="59"/>
        <v>65732.585965516046</v>
      </c>
      <c r="G164" s="30">
        <f t="shared" si="59"/>
        <v>-472343.791846151</v>
      </c>
      <c r="H164" s="30">
        <f t="shared" si="59"/>
        <v>-366025.55241589819</v>
      </c>
      <c r="I164" s="30">
        <f t="shared" si="59"/>
        <v>0</v>
      </c>
      <c r="J164" s="30">
        <f t="shared" si="59"/>
        <v>0</v>
      </c>
      <c r="K164" s="30">
        <f t="shared" si="59"/>
        <v>0</v>
      </c>
      <c r="L164" s="30">
        <f t="shared" si="59"/>
        <v>0</v>
      </c>
      <c r="M164" s="30">
        <f t="shared" si="59"/>
        <v>558426.53702513501</v>
      </c>
      <c r="N164" s="30">
        <f t="shared" si="59"/>
        <v>-595955.27117449325</v>
      </c>
      <c r="O164" s="30">
        <f t="shared" si="59"/>
        <v>-420681.63167638949</v>
      </c>
      <c r="P164" s="24">
        <f t="shared" si="57"/>
        <v>-1583475.0400621505</v>
      </c>
      <c r="Q164" s="24"/>
    </row>
    <row r="165" spans="2:17" x14ac:dyDescent="0.25">
      <c r="B165" s="43" t="s">
        <v>68</v>
      </c>
      <c r="C165" s="17"/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24">
        <f t="shared" si="57"/>
        <v>0</v>
      </c>
      <c r="Q165" s="24"/>
    </row>
    <row r="166" spans="2:17" x14ac:dyDescent="0.25">
      <c r="B166" s="43" t="s">
        <v>69</v>
      </c>
      <c r="C166" s="17"/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24">
        <f t="shared" si="57"/>
        <v>0</v>
      </c>
      <c r="Q166" s="24"/>
    </row>
    <row r="167" spans="2:17" x14ac:dyDescent="0.25">
      <c r="B167" s="43" t="s">
        <v>70</v>
      </c>
      <c r="C167" s="17"/>
      <c r="D167" s="30">
        <f>D151</f>
        <v>-55660.645874999929</v>
      </c>
      <c r="E167" s="30">
        <f t="shared" ref="E167:O169" si="60">E151</f>
        <v>-29675.078010417055</v>
      </c>
      <c r="F167" s="30">
        <f t="shared" si="60"/>
        <v>17188.665618054103</v>
      </c>
      <c r="G167" s="30">
        <f t="shared" si="60"/>
        <v>-129204.14120833389</v>
      </c>
      <c r="H167" s="30">
        <f t="shared" si="60"/>
        <v>-103387.58620486071</v>
      </c>
      <c r="I167" s="30">
        <f t="shared" si="60"/>
        <v>0</v>
      </c>
      <c r="J167" s="30">
        <f t="shared" si="60"/>
        <v>0</v>
      </c>
      <c r="K167" s="30">
        <f t="shared" si="60"/>
        <v>0</v>
      </c>
      <c r="L167" s="30">
        <f t="shared" si="60"/>
        <v>0</v>
      </c>
      <c r="M167" s="30">
        <f t="shared" si="60"/>
        <v>182777.15462808381</v>
      </c>
      <c r="N167" s="30">
        <f t="shared" si="60"/>
        <v>-167002.08898029104</v>
      </c>
      <c r="O167" s="30">
        <f t="shared" si="60"/>
        <v>-118949.44626955502</v>
      </c>
      <c r="P167" s="24">
        <f t="shared" si="57"/>
        <v>-403913.16630231973</v>
      </c>
      <c r="Q167" s="24"/>
    </row>
    <row r="168" spans="2:17" x14ac:dyDescent="0.25">
      <c r="B168" s="43" t="s">
        <v>71</v>
      </c>
      <c r="C168" s="17"/>
      <c r="D168" s="30">
        <f>D152</f>
        <v>-25642.518155277823</v>
      </c>
      <c r="E168" s="30">
        <f t="shared" si="60"/>
        <v>-13702.030406625243</v>
      </c>
      <c r="F168" s="30">
        <f t="shared" si="60"/>
        <v>7656.9223050827859</v>
      </c>
      <c r="G168" s="30">
        <f t="shared" si="60"/>
        <v>-61897.12740820006</v>
      </c>
      <c r="H168" s="30">
        <f t="shared" si="60"/>
        <v>-48474.542161066493</v>
      </c>
      <c r="I168" s="30">
        <f t="shared" si="60"/>
        <v>0</v>
      </c>
      <c r="J168" s="30">
        <f t="shared" si="60"/>
        <v>0</v>
      </c>
      <c r="K168" s="30">
        <f t="shared" si="60"/>
        <v>0</v>
      </c>
      <c r="L168" s="30">
        <f t="shared" si="60"/>
        <v>0</v>
      </c>
      <c r="M168" s="30">
        <f t="shared" si="60"/>
        <v>65666.474707100191</v>
      </c>
      <c r="N168" s="30">
        <f t="shared" si="60"/>
        <v>-66722.284775299602</v>
      </c>
      <c r="O168" s="30">
        <f t="shared" si="60"/>
        <v>-45044.624493063544</v>
      </c>
      <c r="P168" s="24">
        <f t="shared" si="57"/>
        <v>-188159.73038734979</v>
      </c>
      <c r="Q168" s="24"/>
    </row>
    <row r="169" spans="2:17" x14ac:dyDescent="0.25">
      <c r="B169" s="43" t="s">
        <v>72</v>
      </c>
      <c r="C169" s="17"/>
      <c r="D169" s="30">
        <f>D153</f>
        <v>-56285.540444444865</v>
      </c>
      <c r="E169" s="30">
        <f t="shared" si="60"/>
        <v>-32591.525541666895</v>
      </c>
      <c r="F169" s="30">
        <f t="shared" si="60"/>
        <v>17993.496140276548</v>
      </c>
      <c r="G169" s="30">
        <f t="shared" si="60"/>
        <v>-155038.99553333374</v>
      </c>
      <c r="H169" s="30">
        <f t="shared" si="60"/>
        <v>-133714.1907833328</v>
      </c>
      <c r="I169" s="30">
        <f t="shared" si="60"/>
        <v>-9244.1928611111362</v>
      </c>
      <c r="J169" s="30">
        <f t="shared" si="60"/>
        <v>0</v>
      </c>
      <c r="K169" s="30">
        <f t="shared" si="60"/>
        <v>0</v>
      </c>
      <c r="L169" s="30">
        <f t="shared" si="60"/>
        <v>0</v>
      </c>
      <c r="M169" s="30">
        <f t="shared" si="60"/>
        <v>154610.57347333373</v>
      </c>
      <c r="N169" s="30">
        <f t="shared" si="60"/>
        <v>-151761.41487833252</v>
      </c>
      <c r="O169" s="30">
        <f t="shared" si="60"/>
        <v>-109194.3873922216</v>
      </c>
      <c r="P169" s="24">
        <f t="shared" si="57"/>
        <v>-475226.17782083328</v>
      </c>
      <c r="Q169" s="24"/>
    </row>
    <row r="170" spans="2:17" x14ac:dyDescent="0.25">
      <c r="B170" s="2" t="s">
        <v>73</v>
      </c>
      <c r="C170" s="17"/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24">
        <f t="shared" si="57"/>
        <v>0</v>
      </c>
      <c r="Q170" s="24"/>
    </row>
    <row r="171" spans="2:17" x14ac:dyDescent="0.25">
      <c r="B171" s="2" t="s">
        <v>74</v>
      </c>
      <c r="C171" s="17"/>
      <c r="D171" s="30">
        <f>D148</f>
        <v>-20709.876534749987</v>
      </c>
      <c r="E171" s="30">
        <f t="shared" ref="E171:O172" si="61">E148</f>
        <v>-10086.776938687544</v>
      </c>
      <c r="F171" s="30">
        <f t="shared" si="61"/>
        <v>6474.8971330309287</v>
      </c>
      <c r="G171" s="30">
        <f t="shared" si="61"/>
        <v>-33767.891654816689</v>
      </c>
      <c r="H171" s="30">
        <f t="shared" si="61"/>
        <v>-26798.478103077738</v>
      </c>
      <c r="I171" s="30">
        <f t="shared" si="61"/>
        <v>0</v>
      </c>
      <c r="J171" s="30">
        <f t="shared" si="61"/>
        <v>0</v>
      </c>
      <c r="K171" s="30">
        <f t="shared" si="61"/>
        <v>0</v>
      </c>
      <c r="L171" s="30">
        <f t="shared" si="61"/>
        <v>0</v>
      </c>
      <c r="M171" s="30">
        <f t="shared" si="61"/>
        <v>56781.677793866722</v>
      </c>
      <c r="N171" s="30">
        <f t="shared" si="61"/>
        <v>-46180.152482245816</v>
      </c>
      <c r="O171" s="30">
        <f t="shared" si="61"/>
        <v>-35108.761723719304</v>
      </c>
      <c r="P171" s="24">
        <f t="shared" si="57"/>
        <v>-109395.36251039943</v>
      </c>
      <c r="Q171" s="24"/>
    </row>
    <row r="172" spans="2:17" x14ac:dyDescent="0.25">
      <c r="B172" s="2" t="s">
        <v>75</v>
      </c>
      <c r="C172" s="17"/>
      <c r="D172" s="30">
        <f>D149</f>
        <v>-22313.314891111106</v>
      </c>
      <c r="E172" s="30">
        <f t="shared" si="61"/>
        <v>-8968.410744583467</v>
      </c>
      <c r="F172" s="30">
        <f t="shared" si="61"/>
        <v>6720.1391896521673</v>
      </c>
      <c r="G172" s="30">
        <f t="shared" si="61"/>
        <v>-37585.200835000258</v>
      </c>
      <c r="H172" s="30">
        <f t="shared" si="61"/>
        <v>-43812.660002222052</v>
      </c>
      <c r="I172" s="30">
        <f t="shared" si="61"/>
        <v>0</v>
      </c>
      <c r="J172" s="30">
        <f t="shared" si="61"/>
        <v>0</v>
      </c>
      <c r="K172" s="30">
        <f t="shared" si="61"/>
        <v>0</v>
      </c>
      <c r="L172" s="30">
        <f t="shared" si="61"/>
        <v>0</v>
      </c>
      <c r="M172" s="30">
        <f t="shared" si="61"/>
        <v>57732.668589375215</v>
      </c>
      <c r="N172" s="30">
        <f t="shared" si="61"/>
        <v>-49582.422240291489</v>
      </c>
      <c r="O172" s="30">
        <f t="shared" si="61"/>
        <v>-38053.067191749811</v>
      </c>
      <c r="P172" s="24">
        <f t="shared" si="57"/>
        <v>-135862.2681259308</v>
      </c>
      <c r="Q172" s="24"/>
    </row>
    <row r="173" spans="2:17" x14ac:dyDescent="0.25">
      <c r="B173" s="11" t="s">
        <v>76</v>
      </c>
      <c r="C173" s="17"/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24">
        <f t="shared" si="57"/>
        <v>0</v>
      </c>
      <c r="Q173" s="24"/>
    </row>
    <row r="174" spans="2:17" x14ac:dyDescent="0.25">
      <c r="B174" s="2" t="s">
        <v>77</v>
      </c>
      <c r="C174" s="17"/>
      <c r="D174" s="30">
        <f>D150</f>
        <v>-49914.224525000202</v>
      </c>
      <c r="E174" s="30">
        <f t="shared" ref="E174:O174" si="62">E150</f>
        <v>-28393.484575000359</v>
      </c>
      <c r="F174" s="30">
        <f t="shared" si="62"/>
        <v>14039.529831249034</v>
      </c>
      <c r="G174" s="30">
        <f t="shared" si="62"/>
        <v>-105090.73071000027</v>
      </c>
      <c r="H174" s="30">
        <f t="shared" si="62"/>
        <v>-96558.342800832819</v>
      </c>
      <c r="I174" s="30">
        <f t="shared" si="62"/>
        <v>0</v>
      </c>
      <c r="J174" s="30">
        <f t="shared" si="62"/>
        <v>0</v>
      </c>
      <c r="K174" s="30">
        <f t="shared" si="62"/>
        <v>0</v>
      </c>
      <c r="L174" s="30">
        <f t="shared" si="62"/>
        <v>0</v>
      </c>
      <c r="M174" s="30">
        <f t="shared" si="62"/>
        <v>126519.64507625042</v>
      </c>
      <c r="N174" s="30">
        <f t="shared" si="62"/>
        <v>-119551.55193124921</v>
      </c>
      <c r="O174" s="30">
        <f t="shared" si="62"/>
        <v>-94525.325987499673</v>
      </c>
      <c r="P174" s="24">
        <f t="shared" si="57"/>
        <v>-353474.48562208307</v>
      </c>
      <c r="Q174" s="24"/>
    </row>
    <row r="175" spans="2:17" s="31" customFormat="1" x14ac:dyDescent="0.25">
      <c r="B175" s="45" t="s">
        <v>78</v>
      </c>
      <c r="C175" s="46"/>
      <c r="D175" s="30">
        <f>D156</f>
        <v>-113125.74970000004</v>
      </c>
      <c r="E175" s="30">
        <f t="shared" ref="E175:O175" si="63">E156</f>
        <v>-65733.428550000768</v>
      </c>
      <c r="F175" s="30">
        <f t="shared" si="63"/>
        <v>31454.375837497413</v>
      </c>
      <c r="G175" s="30">
        <f t="shared" si="63"/>
        <v>-224289.6585300006</v>
      </c>
      <c r="H175" s="30">
        <f t="shared" si="63"/>
        <v>-174911.4882124993</v>
      </c>
      <c r="I175" s="30">
        <f t="shared" si="63"/>
        <v>0</v>
      </c>
      <c r="J175" s="30">
        <f t="shared" si="63"/>
        <v>0</v>
      </c>
      <c r="K175" s="30">
        <f t="shared" si="63"/>
        <v>0</v>
      </c>
      <c r="L175" s="30">
        <f t="shared" si="63"/>
        <v>143705.74278500048</v>
      </c>
      <c r="M175" s="30">
        <f t="shared" si="63"/>
        <v>359098.11165375123</v>
      </c>
      <c r="N175" s="30">
        <f t="shared" si="63"/>
        <v>-314132.37980249827</v>
      </c>
      <c r="O175" s="30">
        <f t="shared" si="63"/>
        <v>-214292.74851249903</v>
      </c>
      <c r="P175" s="30">
        <f t="shared" si="57"/>
        <v>-572227.2230312489</v>
      </c>
      <c r="Q175" s="30"/>
    </row>
    <row r="176" spans="2:17" x14ac:dyDescent="0.25">
      <c r="B176" s="43" t="s">
        <v>55</v>
      </c>
      <c r="C176" s="17"/>
      <c r="D176" s="40">
        <f t="shared" ref="D176:P176" si="64">SUM(D161:D175)</f>
        <v>-6276348.4885196872</v>
      </c>
      <c r="E176" s="40">
        <f t="shared" si="64"/>
        <v>-3395381.6197172194</v>
      </c>
      <c r="F176" s="40">
        <f t="shared" si="64"/>
        <v>1722965.7018180743</v>
      </c>
      <c r="G176" s="40">
        <f t="shared" si="64"/>
        <v>-12496329.55131311</v>
      </c>
      <c r="H176" s="40">
        <f t="shared" si="64"/>
        <v>-9442092.4534806572</v>
      </c>
      <c r="I176" s="40">
        <f t="shared" si="64"/>
        <v>-453437.89478235808</v>
      </c>
      <c r="J176" s="40">
        <f t="shared" si="64"/>
        <v>0</v>
      </c>
      <c r="K176" s="40">
        <f t="shared" si="64"/>
        <v>0</v>
      </c>
      <c r="L176" s="40">
        <f t="shared" si="64"/>
        <v>4866791.0954547124</v>
      </c>
      <c r="M176" s="40">
        <f t="shared" si="64"/>
        <v>15156160.54377814</v>
      </c>
      <c r="N176" s="40">
        <f t="shared" si="64"/>
        <v>-16715394.558945997</v>
      </c>
      <c r="O176" s="40">
        <f t="shared" si="64"/>
        <v>-11698548.224830858</v>
      </c>
      <c r="P176" s="40">
        <f t="shared" si="64"/>
        <v>-38731615.450538963</v>
      </c>
      <c r="Q176" s="30"/>
    </row>
    <row r="177" spans="2:17" x14ac:dyDescent="0.25">
      <c r="B177" s="47" t="s">
        <v>79</v>
      </c>
      <c r="C177" s="48"/>
      <c r="D177" s="49">
        <f>D157-D176</f>
        <v>0</v>
      </c>
      <c r="E177" s="49">
        <f t="shared" ref="E177:P177" si="65">E157-E176</f>
        <v>0</v>
      </c>
      <c r="F177" s="49">
        <f t="shared" si="65"/>
        <v>0</v>
      </c>
      <c r="G177" s="49">
        <f t="shared" si="65"/>
        <v>0</v>
      </c>
      <c r="H177" s="49">
        <f t="shared" si="65"/>
        <v>0</v>
      </c>
      <c r="I177" s="49">
        <f t="shared" si="65"/>
        <v>0</v>
      </c>
      <c r="J177" s="49">
        <f t="shared" si="65"/>
        <v>0</v>
      </c>
      <c r="K177" s="49">
        <f t="shared" si="65"/>
        <v>0</v>
      </c>
      <c r="L177" s="49">
        <f t="shared" si="65"/>
        <v>0</v>
      </c>
      <c r="M177" s="49">
        <f t="shared" si="65"/>
        <v>0</v>
      </c>
      <c r="N177" s="49">
        <f t="shared" si="65"/>
        <v>0</v>
      </c>
      <c r="O177" s="49">
        <f t="shared" si="65"/>
        <v>0</v>
      </c>
      <c r="P177" s="49">
        <f t="shared" si="65"/>
        <v>0</v>
      </c>
      <c r="Q177" s="30"/>
    </row>
    <row r="178" spans="2:17" x14ac:dyDescent="0.25">
      <c r="C178" s="17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2:17" x14ac:dyDescent="0.25">
      <c r="B179" s="41" t="s">
        <v>80</v>
      </c>
      <c r="C179" s="17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2:17" x14ac:dyDescent="0.25">
      <c r="B180" s="43" t="s">
        <v>64</v>
      </c>
      <c r="C180" s="17"/>
      <c r="D180" s="30">
        <f t="shared" ref="D180:O180" si="66">D128</f>
        <v>1041.8335</v>
      </c>
      <c r="E180" s="30">
        <f t="shared" si="66"/>
        <v>475</v>
      </c>
      <c r="F180" s="30">
        <f t="shared" si="66"/>
        <v>475.9495</v>
      </c>
      <c r="G180" s="30">
        <f t="shared" si="66"/>
        <v>456.63299999999998</v>
      </c>
      <c r="H180" s="30">
        <f t="shared" si="66"/>
        <v>1196.6834999999999</v>
      </c>
      <c r="I180" s="30">
        <f t="shared" si="66"/>
        <v>228.00000000000011</v>
      </c>
      <c r="J180" s="30">
        <f t="shared" si="66"/>
        <v>589</v>
      </c>
      <c r="K180" s="30">
        <f t="shared" si="66"/>
        <v>533.90050000000008</v>
      </c>
      <c r="L180" s="30">
        <f t="shared" si="66"/>
        <v>550.36649999999997</v>
      </c>
      <c r="M180" s="30">
        <f t="shared" si="66"/>
        <v>551</v>
      </c>
      <c r="N180" s="30">
        <f t="shared" si="66"/>
        <v>551</v>
      </c>
      <c r="O180" s="30">
        <f t="shared" si="66"/>
        <v>567.15050000000008</v>
      </c>
      <c r="P180" s="24">
        <f t="shared" ref="P180:P194" si="67">SUM(D180:O180)</f>
        <v>7216.5169999999989</v>
      </c>
      <c r="Q180" s="24"/>
    </row>
    <row r="181" spans="2:17" x14ac:dyDescent="0.25">
      <c r="B181" s="43" t="s">
        <v>65</v>
      </c>
      <c r="C181" s="17"/>
      <c r="D181" s="30">
        <f>D114+D129</f>
        <v>94753810.426556051</v>
      </c>
      <c r="E181" s="30">
        <f t="shared" ref="E181:O181" si="68">E114+E129</f>
        <v>78988117.547190204</v>
      </c>
      <c r="F181" s="30">
        <f t="shared" si="68"/>
        <v>70108119.718846917</v>
      </c>
      <c r="G181" s="30">
        <f t="shared" si="68"/>
        <v>51697658.492690898</v>
      </c>
      <c r="H181" s="30">
        <f t="shared" si="68"/>
        <v>33628173.967627883</v>
      </c>
      <c r="I181" s="30">
        <f t="shared" si="68"/>
        <v>20697509.888251137</v>
      </c>
      <c r="J181" s="30">
        <f t="shared" si="68"/>
        <v>13791833.230969096</v>
      </c>
      <c r="K181" s="30">
        <f t="shared" si="68"/>
        <v>12345798.854900207</v>
      </c>
      <c r="L181" s="30">
        <f t="shared" si="68"/>
        <v>19044535.010217708</v>
      </c>
      <c r="M181" s="30">
        <f t="shared" si="68"/>
        <v>42429700.154422306</v>
      </c>
      <c r="N181" s="30">
        <f t="shared" si="68"/>
        <v>71789574.5378512</v>
      </c>
      <c r="O181" s="30">
        <f t="shared" si="68"/>
        <v>96209683.452660114</v>
      </c>
      <c r="P181" s="24">
        <f t="shared" si="67"/>
        <v>605484515.28218365</v>
      </c>
      <c r="Q181" s="24"/>
    </row>
    <row r="182" spans="2:17" x14ac:dyDescent="0.25">
      <c r="B182" s="44" t="s">
        <v>66</v>
      </c>
      <c r="C182" s="17"/>
      <c r="D182" s="30">
        <f>D115+D123</f>
        <v>34723546.348748237</v>
      </c>
      <c r="E182" s="30">
        <f t="shared" ref="E182:O183" si="69">E115+E123</f>
        <v>29623458.99084549</v>
      </c>
      <c r="F182" s="30">
        <f t="shared" si="69"/>
        <v>26411274.266270742</v>
      </c>
      <c r="G182" s="30">
        <f t="shared" si="69"/>
        <v>21250427.678819213</v>
      </c>
      <c r="H182" s="30">
        <f t="shared" si="69"/>
        <v>14213408.765642995</v>
      </c>
      <c r="I182" s="30">
        <f t="shared" si="69"/>
        <v>12685335.493076365</v>
      </c>
      <c r="J182" s="30">
        <f t="shared" si="69"/>
        <v>9589201.8222797532</v>
      </c>
      <c r="K182" s="30">
        <f t="shared" si="69"/>
        <v>6503948.8266319633</v>
      </c>
      <c r="L182" s="30">
        <f t="shared" si="69"/>
        <v>8482624.3983172663</v>
      </c>
      <c r="M182" s="30">
        <f t="shared" si="69"/>
        <v>15697701.729767585</v>
      </c>
      <c r="N182" s="30">
        <f t="shared" si="69"/>
        <v>26647431.201420832</v>
      </c>
      <c r="O182" s="30">
        <f t="shared" si="69"/>
        <v>35181892.019346841</v>
      </c>
      <c r="P182" s="24">
        <f t="shared" si="67"/>
        <v>241010251.54116729</v>
      </c>
      <c r="Q182" s="24"/>
    </row>
    <row r="183" spans="2:17" x14ac:dyDescent="0.25">
      <c r="B183" s="43" t="s">
        <v>67</v>
      </c>
      <c r="C183" s="17"/>
      <c r="D183" s="30">
        <f>D116+D124</f>
        <v>8424421.2292537577</v>
      </c>
      <c r="E183" s="30">
        <f t="shared" si="69"/>
        <v>7442131.2059537973</v>
      </c>
      <c r="F183" s="30">
        <f t="shared" si="69"/>
        <v>7173062.8736179518</v>
      </c>
      <c r="G183" s="30">
        <f t="shared" si="69"/>
        <v>6309676.9629526315</v>
      </c>
      <c r="H183" s="30">
        <f t="shared" si="69"/>
        <v>4773487.0163598042</v>
      </c>
      <c r="I183" s="30">
        <f t="shared" si="69"/>
        <v>4337522.0680427207</v>
      </c>
      <c r="J183" s="30">
        <f t="shared" si="69"/>
        <v>2348155.9332769653</v>
      </c>
      <c r="K183" s="30">
        <f t="shared" si="69"/>
        <v>2963443.1564661623</v>
      </c>
      <c r="L183" s="30">
        <f t="shared" si="69"/>
        <v>3010800.6716209683</v>
      </c>
      <c r="M183" s="30">
        <f t="shared" si="69"/>
        <v>4970372.4421974374</v>
      </c>
      <c r="N183" s="30">
        <f t="shared" si="69"/>
        <v>7283045.2279214691</v>
      </c>
      <c r="O183" s="30">
        <f t="shared" si="69"/>
        <v>8459446.8710825425</v>
      </c>
      <c r="P183" s="24">
        <f t="shared" si="67"/>
        <v>67495565.658746198</v>
      </c>
      <c r="Q183" s="24"/>
    </row>
    <row r="184" spans="2:17" x14ac:dyDescent="0.25">
      <c r="B184" s="43" t="s">
        <v>68</v>
      </c>
      <c r="C184" s="17"/>
      <c r="D184" s="30">
        <f t="shared" ref="D184:O184" si="70">D130</f>
        <v>0</v>
      </c>
      <c r="E184" s="30">
        <f t="shared" si="70"/>
        <v>0</v>
      </c>
      <c r="F184" s="30">
        <f t="shared" si="70"/>
        <v>0</v>
      </c>
      <c r="G184" s="30">
        <f t="shared" si="70"/>
        <v>0</v>
      </c>
      <c r="H184" s="30">
        <f t="shared" si="70"/>
        <v>0</v>
      </c>
      <c r="I184" s="30">
        <f t="shared" si="70"/>
        <v>0</v>
      </c>
      <c r="J184" s="30">
        <f t="shared" si="70"/>
        <v>0</v>
      </c>
      <c r="K184" s="30">
        <f t="shared" si="70"/>
        <v>0</v>
      </c>
      <c r="L184" s="30">
        <f t="shared" si="70"/>
        <v>0</v>
      </c>
      <c r="M184" s="30">
        <f t="shared" si="70"/>
        <v>0</v>
      </c>
      <c r="N184" s="30">
        <f t="shared" si="70"/>
        <v>0</v>
      </c>
      <c r="O184" s="30">
        <f t="shared" si="70"/>
        <v>0</v>
      </c>
      <c r="P184" s="24">
        <f t="shared" si="67"/>
        <v>0</v>
      </c>
      <c r="Q184" s="24"/>
    </row>
    <row r="185" spans="2:17" x14ac:dyDescent="0.25">
      <c r="B185" s="43" t="s">
        <v>69</v>
      </c>
      <c r="C185" s="17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24">
        <f t="shared" si="67"/>
        <v>0</v>
      </c>
      <c r="Q185" s="24"/>
    </row>
    <row r="186" spans="2:17" x14ac:dyDescent="0.25">
      <c r="B186" s="79" t="s">
        <v>70</v>
      </c>
      <c r="C186" s="77"/>
      <c r="D186" s="80">
        <f>D120+D133</f>
        <v>2648287.8161273003</v>
      </c>
      <c r="E186" s="30">
        <f t="shared" ref="E186:O188" si="71">E120+E133</f>
        <v>1264977.0404191928</v>
      </c>
      <c r="F186" s="30">
        <f t="shared" si="71"/>
        <v>1459431.910360744</v>
      </c>
      <c r="G186" s="30">
        <f t="shared" si="71"/>
        <v>1465861.6122673459</v>
      </c>
      <c r="H186" s="30">
        <f t="shared" si="71"/>
        <v>1255025.9311667392</v>
      </c>
      <c r="I186" s="30">
        <f t="shared" si="71"/>
        <v>1098332.9361629798</v>
      </c>
      <c r="J186" s="30">
        <f t="shared" si="71"/>
        <v>3194175.9361119401</v>
      </c>
      <c r="K186" s="30">
        <f t="shared" si="71"/>
        <v>525982.85686391988</v>
      </c>
      <c r="L186" s="30">
        <f t="shared" si="71"/>
        <v>1057324.2316517197</v>
      </c>
      <c r="M186" s="30">
        <f t="shared" si="71"/>
        <v>1636074.4343235584</v>
      </c>
      <c r="N186" s="30">
        <f t="shared" si="71"/>
        <v>2125133.7228689617</v>
      </c>
      <c r="O186" s="30">
        <f t="shared" si="71"/>
        <v>3141384.5186353978</v>
      </c>
      <c r="P186" s="24">
        <f t="shared" si="67"/>
        <v>20871992.946959801</v>
      </c>
      <c r="Q186" s="24"/>
    </row>
    <row r="187" spans="2:17" x14ac:dyDescent="0.25">
      <c r="B187" s="43" t="s">
        <v>71</v>
      </c>
      <c r="C187" s="17"/>
      <c r="D187" s="30">
        <f>D121+D134</f>
        <v>796327.37247072009</v>
      </c>
      <c r="E187" s="30">
        <f t="shared" si="71"/>
        <v>705012.63009369851</v>
      </c>
      <c r="F187" s="30">
        <f t="shared" si="71"/>
        <v>762488.14527844195</v>
      </c>
      <c r="G187" s="30">
        <f t="shared" si="71"/>
        <v>561083.97042305197</v>
      </c>
      <c r="H187" s="30">
        <f t="shared" si="71"/>
        <v>452577.32505519997</v>
      </c>
      <c r="I187" s="30">
        <f t="shared" si="71"/>
        <v>260910.05561029864</v>
      </c>
      <c r="J187" s="30">
        <f t="shared" si="71"/>
        <v>160673.81258566148</v>
      </c>
      <c r="K187" s="30">
        <f t="shared" si="71"/>
        <v>134497.25424334875</v>
      </c>
      <c r="L187" s="30">
        <f t="shared" si="71"/>
        <v>162562.07028992797</v>
      </c>
      <c r="M187" s="30">
        <f t="shared" si="71"/>
        <v>364924.79284588096</v>
      </c>
      <c r="N187" s="30">
        <f t="shared" si="71"/>
        <v>629622.22977011744</v>
      </c>
      <c r="O187" s="30">
        <f t="shared" si="71"/>
        <v>851566.79291978106</v>
      </c>
      <c r="P187" s="24">
        <f t="shared" si="67"/>
        <v>5842246.4515861291</v>
      </c>
      <c r="Q187" s="24"/>
    </row>
    <row r="188" spans="2:17" x14ac:dyDescent="0.25">
      <c r="B188" s="79" t="s">
        <v>72</v>
      </c>
      <c r="C188" s="77"/>
      <c r="D188" s="80">
        <f>D122+D135</f>
        <v>3765666.3100555553</v>
      </c>
      <c r="E188" s="30">
        <f t="shared" si="71"/>
        <v>2507571.7649583332</v>
      </c>
      <c r="F188" s="30">
        <f t="shared" si="71"/>
        <v>4168118.657640276</v>
      </c>
      <c r="G188" s="30">
        <f t="shared" si="71"/>
        <v>188910.89296666591</v>
      </c>
      <c r="H188" s="30">
        <f t="shared" si="71"/>
        <v>1888037.4422166673</v>
      </c>
      <c r="I188" s="30">
        <f t="shared" si="71"/>
        <v>1536045.9716388886</v>
      </c>
      <c r="J188" s="30">
        <f t="shared" si="71"/>
        <v>798120.7585</v>
      </c>
      <c r="K188" s="30">
        <f t="shared" si="71"/>
        <v>1215946.9330000002</v>
      </c>
      <c r="L188" s="30">
        <f t="shared" si="71"/>
        <v>936174.70450000011</v>
      </c>
      <c r="M188" s="30">
        <f t="shared" si="71"/>
        <v>1122397.5374733338</v>
      </c>
      <c r="N188" s="30">
        <f t="shared" si="71"/>
        <v>4138327.0471216678</v>
      </c>
      <c r="O188" s="30">
        <f t="shared" si="71"/>
        <v>-724399.4788922217</v>
      </c>
      <c r="P188" s="24">
        <f t="shared" si="67"/>
        <v>21540918.541179165</v>
      </c>
      <c r="Q188" s="24"/>
    </row>
    <row r="189" spans="2:17" x14ac:dyDescent="0.25">
      <c r="B189" s="2" t="s">
        <v>73</v>
      </c>
      <c r="C189" s="17"/>
      <c r="D189" s="30">
        <f t="shared" ref="D189:O189" si="72">D131</f>
        <v>6600.3399999999992</v>
      </c>
      <c r="E189" s="30">
        <f t="shared" si="72"/>
        <v>5481.23</v>
      </c>
      <c r="F189" s="30">
        <f t="shared" si="72"/>
        <v>4285.0499999999993</v>
      </c>
      <c r="G189" s="30">
        <f t="shared" si="72"/>
        <v>6266.7300000000005</v>
      </c>
      <c r="H189" s="30">
        <f t="shared" si="72"/>
        <v>5196.2200000000012</v>
      </c>
      <c r="I189" s="30">
        <f t="shared" si="72"/>
        <v>3401.4099999999994</v>
      </c>
      <c r="J189" s="30">
        <f t="shared" si="72"/>
        <v>0</v>
      </c>
      <c r="K189" s="30">
        <f t="shared" si="72"/>
        <v>95.45</v>
      </c>
      <c r="L189" s="30">
        <f t="shared" si="72"/>
        <v>219.42</v>
      </c>
      <c r="M189" s="30">
        <f t="shared" si="72"/>
        <v>15.4</v>
      </c>
      <c r="N189" s="30">
        <f t="shared" si="72"/>
        <v>1.0900000000000001</v>
      </c>
      <c r="O189" s="30">
        <f t="shared" si="72"/>
        <v>127.59</v>
      </c>
      <c r="P189" s="24">
        <f t="shared" si="67"/>
        <v>31689.93</v>
      </c>
      <c r="Q189" s="24"/>
    </row>
    <row r="190" spans="2:17" x14ac:dyDescent="0.25">
      <c r="B190" s="2" t="s">
        <v>74</v>
      </c>
      <c r="C190" s="17"/>
      <c r="D190" s="30">
        <f>D117+D136</f>
        <v>2056002.81346525</v>
      </c>
      <c r="E190" s="30">
        <f t="shared" ref="E190:O191" si="73">E117+E136</f>
        <v>1927913.5630613123</v>
      </c>
      <c r="F190" s="30">
        <f t="shared" si="73"/>
        <v>2448942.0771330311</v>
      </c>
      <c r="G190" s="30">
        <f t="shared" si="73"/>
        <v>1585733.1983451829</v>
      </c>
      <c r="H190" s="30">
        <f t="shared" si="73"/>
        <v>1903387.2318969225</v>
      </c>
      <c r="I190" s="30">
        <f t="shared" si="73"/>
        <v>1639002.9199999997</v>
      </c>
      <c r="J190" s="30">
        <f t="shared" si="73"/>
        <v>1514045.4399999999</v>
      </c>
      <c r="K190" s="30">
        <f t="shared" si="73"/>
        <v>1560457.7</v>
      </c>
      <c r="L190" s="30">
        <f t="shared" si="73"/>
        <v>1484244.49</v>
      </c>
      <c r="M190" s="30">
        <f t="shared" si="73"/>
        <v>1614084.2677938668</v>
      </c>
      <c r="N190" s="30">
        <f t="shared" si="73"/>
        <v>1744698.9875177541</v>
      </c>
      <c r="O190" s="30">
        <f t="shared" si="73"/>
        <v>2018630.858276281</v>
      </c>
      <c r="P190" s="24">
        <f t="shared" si="67"/>
        <v>21497143.547489602</v>
      </c>
      <c r="Q190" s="24"/>
    </row>
    <row r="191" spans="2:17" x14ac:dyDescent="0.25">
      <c r="B191" s="78" t="s">
        <v>75</v>
      </c>
      <c r="C191" s="77"/>
      <c r="D191" s="80">
        <f>D118+D137</f>
        <v>6176630.4051088877</v>
      </c>
      <c r="E191" s="30">
        <f t="shared" si="73"/>
        <v>4749455.9392554173</v>
      </c>
      <c r="F191" s="30">
        <f t="shared" si="73"/>
        <v>7757919.1491896529</v>
      </c>
      <c r="G191" s="30">
        <f t="shared" si="73"/>
        <v>5525738.8891649991</v>
      </c>
      <c r="H191" s="30">
        <f t="shared" si="73"/>
        <v>6384531.619997778</v>
      </c>
      <c r="I191" s="30">
        <f t="shared" si="73"/>
        <v>5370833.9299999997</v>
      </c>
      <c r="J191" s="30">
        <f t="shared" si="73"/>
        <v>4872462.898</v>
      </c>
      <c r="K191" s="30">
        <f t="shared" si="73"/>
        <v>5431926.7520000003</v>
      </c>
      <c r="L191" s="30">
        <f t="shared" si="73"/>
        <v>4961663.9000000004</v>
      </c>
      <c r="M191" s="30">
        <f t="shared" si="73"/>
        <v>5231687.7785893744</v>
      </c>
      <c r="N191" s="30">
        <f t="shared" si="73"/>
        <v>4043747.8577597085</v>
      </c>
      <c r="O191" s="30">
        <f t="shared" si="73"/>
        <v>6359691.5828082506</v>
      </c>
      <c r="P191" s="24">
        <f t="shared" si="67"/>
        <v>66866290.701874062</v>
      </c>
      <c r="Q191" s="24"/>
    </row>
    <row r="192" spans="2:17" x14ac:dyDescent="0.25">
      <c r="B192" s="11" t="s">
        <v>81</v>
      </c>
      <c r="C192" s="17"/>
      <c r="D192" s="30">
        <f t="shared" ref="D192:O192" si="74">D138+D132</f>
        <v>153338.94</v>
      </c>
      <c r="E192" s="30">
        <f t="shared" si="74"/>
        <v>204555.27000000002</v>
      </c>
      <c r="F192" s="30">
        <f t="shared" si="74"/>
        <v>142160.85999999999</v>
      </c>
      <c r="G192" s="30">
        <f t="shared" si="74"/>
        <v>96152.15</v>
      </c>
      <c r="H192" s="30">
        <f t="shared" si="74"/>
        <v>118261.85</v>
      </c>
      <c r="I192" s="30">
        <f t="shared" si="74"/>
        <v>286066.44</v>
      </c>
      <c r="J192" s="30">
        <f t="shared" si="74"/>
        <v>153215.07</v>
      </c>
      <c r="K192" s="30">
        <f t="shared" si="74"/>
        <v>151609.14000000001</v>
      </c>
      <c r="L192" s="30">
        <f t="shared" si="74"/>
        <v>185956.79</v>
      </c>
      <c r="M192" s="30">
        <f t="shared" si="74"/>
        <v>197766.44</v>
      </c>
      <c r="N192" s="30">
        <f t="shared" si="74"/>
        <v>262950.76</v>
      </c>
      <c r="O192" s="30">
        <f t="shared" si="74"/>
        <v>42328.770000000004</v>
      </c>
      <c r="P192" s="24">
        <f t="shared" si="67"/>
        <v>1994362.4800000002</v>
      </c>
      <c r="Q192" s="24"/>
    </row>
    <row r="193" spans="2:17" x14ac:dyDescent="0.25">
      <c r="B193" s="78" t="s">
        <v>77</v>
      </c>
      <c r="C193" s="77"/>
      <c r="D193" s="80">
        <f>D119+D139</f>
        <v>7491708.6654749997</v>
      </c>
      <c r="E193" s="30">
        <f t="shared" ref="E193:O193" si="75">E119+E139</f>
        <v>8684770.8154249992</v>
      </c>
      <c r="F193" s="30">
        <f t="shared" si="75"/>
        <v>8026241.2598312497</v>
      </c>
      <c r="G193" s="30">
        <f t="shared" si="75"/>
        <v>8898467.1592899989</v>
      </c>
      <c r="H193" s="30">
        <f t="shared" si="75"/>
        <v>8003772.3171991669</v>
      </c>
      <c r="I193" s="30">
        <f t="shared" si="75"/>
        <v>6488792.620000001</v>
      </c>
      <c r="J193" s="30">
        <f t="shared" si="75"/>
        <v>6057528.6999999993</v>
      </c>
      <c r="K193" s="30">
        <f t="shared" si="75"/>
        <v>7397393.8699999992</v>
      </c>
      <c r="L193" s="30">
        <f t="shared" si="75"/>
        <v>7632096.4499999993</v>
      </c>
      <c r="M193" s="30">
        <f t="shared" si="75"/>
        <v>7249914.6750762528</v>
      </c>
      <c r="N193" s="30">
        <f t="shared" si="75"/>
        <v>8617059.3880687505</v>
      </c>
      <c r="O193" s="30">
        <f t="shared" si="75"/>
        <v>10696757.5340125</v>
      </c>
      <c r="P193" s="24">
        <f t="shared" si="67"/>
        <v>95244503.454377905</v>
      </c>
      <c r="Q193" s="24"/>
    </row>
    <row r="194" spans="2:17" s="31" customFormat="1" x14ac:dyDescent="0.25">
      <c r="B194" s="81" t="s">
        <v>78</v>
      </c>
      <c r="C194" s="82"/>
      <c r="D194" s="80">
        <f>D125</f>
        <v>3697284.4802999999</v>
      </c>
      <c r="E194" s="30">
        <f t="shared" ref="E194:O194" si="76">E125</f>
        <v>1430799.2714499994</v>
      </c>
      <c r="F194" s="30">
        <f t="shared" si="76"/>
        <v>5233417.9058374977</v>
      </c>
      <c r="G194" s="30">
        <f t="shared" si="76"/>
        <v>2465469.469469999</v>
      </c>
      <c r="H194" s="30">
        <f t="shared" si="76"/>
        <v>2570559.6137875007</v>
      </c>
      <c r="I194" s="30">
        <f t="shared" si="76"/>
        <v>1878007.3499999996</v>
      </c>
      <c r="J194" s="30">
        <f t="shared" si="76"/>
        <v>1675637.9400000002</v>
      </c>
      <c r="K194" s="30">
        <f t="shared" si="76"/>
        <v>1623663.14</v>
      </c>
      <c r="L194" s="30">
        <f t="shared" si="76"/>
        <v>1850422.072785001</v>
      </c>
      <c r="M194" s="30">
        <f t="shared" si="76"/>
        <v>2575445.661653751</v>
      </c>
      <c r="N194" s="30">
        <f t="shared" si="76"/>
        <v>1334292.3001975019</v>
      </c>
      <c r="O194" s="30">
        <f t="shared" si="76"/>
        <v>5918202.2214875007</v>
      </c>
      <c r="P194" s="24">
        <f t="shared" si="67"/>
        <v>32253201.42696875</v>
      </c>
      <c r="Q194" s="30"/>
    </row>
    <row r="195" spans="2:17" x14ac:dyDescent="0.25">
      <c r="B195" s="43" t="s">
        <v>82</v>
      </c>
      <c r="C195" s="17"/>
      <c r="D195" s="40">
        <f t="shared" ref="D195:P195" si="77">SUM(D180:D194)</f>
        <v>164694666.98106077</v>
      </c>
      <c r="E195" s="40">
        <f t="shared" si="77"/>
        <v>137534720.26865244</v>
      </c>
      <c r="F195" s="40">
        <f t="shared" si="77"/>
        <v>133695937.82350647</v>
      </c>
      <c r="G195" s="40">
        <f t="shared" si="77"/>
        <v>100051903.83939001</v>
      </c>
      <c r="H195" s="40">
        <f t="shared" si="77"/>
        <v>75197615.984450653</v>
      </c>
      <c r="I195" s="40">
        <f t="shared" si="77"/>
        <v>56281989.08278238</v>
      </c>
      <c r="J195" s="40">
        <f t="shared" si="77"/>
        <v>44155640.541723415</v>
      </c>
      <c r="K195" s="40">
        <f t="shared" si="77"/>
        <v>39855297.834605604</v>
      </c>
      <c r="L195" s="40">
        <f t="shared" si="77"/>
        <v>48809174.575882591</v>
      </c>
      <c r="M195" s="40">
        <f t="shared" si="77"/>
        <v>83090636.31414333</v>
      </c>
      <c r="N195" s="40">
        <f t="shared" si="77"/>
        <v>128616435.35049799</v>
      </c>
      <c r="O195" s="40">
        <f t="shared" si="77"/>
        <v>168155879.882837</v>
      </c>
      <c r="P195" s="40">
        <f t="shared" si="77"/>
        <v>1180139898.4795327</v>
      </c>
      <c r="Q195" s="30"/>
    </row>
    <row r="196" spans="2:17" x14ac:dyDescent="0.25">
      <c r="B196" s="47" t="s">
        <v>79</v>
      </c>
      <c r="C196" s="48"/>
      <c r="D196" s="49">
        <f t="shared" ref="D196:P196" si="78">D195-D142</f>
        <v>0</v>
      </c>
      <c r="E196" s="49">
        <f t="shared" si="78"/>
        <v>0</v>
      </c>
      <c r="F196" s="49">
        <f t="shared" si="78"/>
        <v>0</v>
      </c>
      <c r="G196" s="49">
        <f t="shared" si="78"/>
        <v>0</v>
      </c>
      <c r="H196" s="49">
        <f t="shared" si="78"/>
        <v>0</v>
      </c>
      <c r="I196" s="49">
        <f t="shared" si="78"/>
        <v>0</v>
      </c>
      <c r="J196" s="49">
        <f t="shared" si="78"/>
        <v>0</v>
      </c>
      <c r="K196" s="49">
        <f t="shared" si="78"/>
        <v>0</v>
      </c>
      <c r="L196" s="49">
        <f t="shared" si="78"/>
        <v>0</v>
      </c>
      <c r="M196" s="49">
        <f t="shared" si="78"/>
        <v>0</v>
      </c>
      <c r="N196" s="49">
        <f t="shared" si="78"/>
        <v>0</v>
      </c>
      <c r="O196" s="49">
        <f t="shared" si="78"/>
        <v>0</v>
      </c>
      <c r="P196" s="49">
        <f t="shared" si="78"/>
        <v>0</v>
      </c>
      <c r="Q196" s="30"/>
    </row>
    <row r="197" spans="2:17" x14ac:dyDescent="0.25">
      <c r="B197" s="76" t="s">
        <v>109</v>
      </c>
      <c r="C197" s="77"/>
      <c r="D197" s="80">
        <f>D186+D188+D191+D193+D194</f>
        <v>23779577.677066743</v>
      </c>
      <c r="E197" s="80">
        <f>E186+E188+E191+E193+E194</f>
        <v>18637574.831507944</v>
      </c>
      <c r="F197" s="80">
        <f t="shared" ref="F197:P197" si="79">F186+F188+F191+F193+F194</f>
        <v>26645128.88285942</v>
      </c>
      <c r="G197" s="80">
        <f t="shared" si="79"/>
        <v>18544448.023159008</v>
      </c>
      <c r="H197" s="80">
        <f t="shared" si="79"/>
        <v>20101926.924367853</v>
      </c>
      <c r="I197" s="80">
        <f t="shared" si="79"/>
        <v>16372012.807801869</v>
      </c>
      <c r="J197" s="80">
        <f t="shared" si="79"/>
        <v>16597926.232611939</v>
      </c>
      <c r="K197" s="80">
        <f t="shared" si="79"/>
        <v>16194913.55186392</v>
      </c>
      <c r="L197" s="80">
        <f t="shared" si="79"/>
        <v>16437681.35893672</v>
      </c>
      <c r="M197" s="80">
        <f t="shared" si="79"/>
        <v>17815520.087116268</v>
      </c>
      <c r="N197" s="80">
        <f t="shared" si="79"/>
        <v>20258560.316016588</v>
      </c>
      <c r="O197" s="80">
        <f t="shared" si="79"/>
        <v>25391636.378051426</v>
      </c>
      <c r="P197" s="80">
        <f t="shared" si="79"/>
        <v>236776907.07135969</v>
      </c>
      <c r="Q197" s="30"/>
    </row>
    <row r="198" spans="2:17" x14ac:dyDescent="0.25">
      <c r="B198" s="41" t="s">
        <v>83</v>
      </c>
      <c r="C198" s="17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2:17" s="11" customFormat="1" x14ac:dyDescent="0.25">
      <c r="B199" s="45" t="s">
        <v>84</v>
      </c>
      <c r="C199" s="12"/>
      <c r="D199" s="22">
        <f t="shared" ref="D199:O199" si="80">SUM(D36:D38)</f>
        <v>807221</v>
      </c>
      <c r="E199" s="22">
        <f t="shared" si="80"/>
        <v>807934</v>
      </c>
      <c r="F199" s="22">
        <f t="shared" si="80"/>
        <v>808720</v>
      </c>
      <c r="G199" s="22">
        <f t="shared" si="80"/>
        <v>809223</v>
      </c>
      <c r="H199" s="22">
        <f t="shared" si="80"/>
        <v>809473</v>
      </c>
      <c r="I199" s="22">
        <f t="shared" si="80"/>
        <v>809856</v>
      </c>
      <c r="J199" s="22">
        <f t="shared" si="80"/>
        <v>809899</v>
      </c>
      <c r="K199" s="22">
        <f t="shared" si="80"/>
        <v>810234</v>
      </c>
      <c r="L199" s="22">
        <f t="shared" si="80"/>
        <v>810672</v>
      </c>
      <c r="M199" s="22">
        <f t="shared" si="80"/>
        <v>811227</v>
      </c>
      <c r="N199" s="22">
        <f t="shared" si="80"/>
        <v>812204</v>
      </c>
      <c r="O199" s="22">
        <f t="shared" si="80"/>
        <v>812921</v>
      </c>
      <c r="P199" s="22">
        <f t="shared" ref="P199:P212" si="81">SUM(D199:O199)</f>
        <v>9719584</v>
      </c>
      <c r="Q199" s="22"/>
    </row>
    <row r="200" spans="2:17" s="11" customFormat="1" x14ac:dyDescent="0.25">
      <c r="B200" s="44" t="s">
        <v>66</v>
      </c>
      <c r="C200" s="12"/>
      <c r="D200" s="22">
        <f t="shared" ref="D200:O200" si="82">SUM(D40,D47)</f>
        <v>57863</v>
      </c>
      <c r="E200" s="22">
        <f t="shared" si="82"/>
        <v>57940</v>
      </c>
      <c r="F200" s="22">
        <f t="shared" si="82"/>
        <v>57960</v>
      </c>
      <c r="G200" s="22">
        <f t="shared" si="82"/>
        <v>57966</v>
      </c>
      <c r="H200" s="22">
        <f t="shared" si="82"/>
        <v>57994</v>
      </c>
      <c r="I200" s="22">
        <f t="shared" si="82"/>
        <v>57932</v>
      </c>
      <c r="J200" s="22">
        <f t="shared" si="82"/>
        <v>57839</v>
      </c>
      <c r="K200" s="22">
        <f t="shared" si="82"/>
        <v>57804</v>
      </c>
      <c r="L200" s="22">
        <f t="shared" si="82"/>
        <v>57754</v>
      </c>
      <c r="M200" s="22">
        <f t="shared" si="82"/>
        <v>57715</v>
      </c>
      <c r="N200" s="22">
        <f t="shared" si="82"/>
        <v>57809</v>
      </c>
      <c r="O200" s="22">
        <f t="shared" si="82"/>
        <v>57932</v>
      </c>
      <c r="P200" s="22">
        <f t="shared" si="81"/>
        <v>694508</v>
      </c>
      <c r="Q200" s="22"/>
    </row>
    <row r="201" spans="2:17" x14ac:dyDescent="0.25">
      <c r="B201" s="45" t="s">
        <v>67</v>
      </c>
      <c r="C201" s="17"/>
      <c r="D201" s="30">
        <f t="shared" ref="D201:O201" si="83">D41+D48</f>
        <v>1204</v>
      </c>
      <c r="E201" s="30">
        <f t="shared" si="83"/>
        <v>1196</v>
      </c>
      <c r="F201" s="30">
        <f t="shared" si="83"/>
        <v>1198</v>
      </c>
      <c r="G201" s="30">
        <f t="shared" si="83"/>
        <v>1201</v>
      </c>
      <c r="H201" s="30">
        <f t="shared" si="83"/>
        <v>1200</v>
      </c>
      <c r="I201" s="30">
        <f t="shared" si="83"/>
        <v>1188</v>
      </c>
      <c r="J201" s="30">
        <f t="shared" si="83"/>
        <v>1201</v>
      </c>
      <c r="K201" s="30">
        <f t="shared" si="83"/>
        <v>1204</v>
      </c>
      <c r="L201" s="30">
        <f t="shared" si="83"/>
        <v>1224</v>
      </c>
      <c r="M201" s="30">
        <f t="shared" si="83"/>
        <v>1230</v>
      </c>
      <c r="N201" s="30">
        <f t="shared" si="83"/>
        <v>1231</v>
      </c>
      <c r="O201" s="30">
        <f t="shared" si="83"/>
        <v>1228</v>
      </c>
      <c r="P201" s="30">
        <f t="shared" si="81"/>
        <v>14505</v>
      </c>
      <c r="Q201" s="30"/>
    </row>
    <row r="202" spans="2:17" x14ac:dyDescent="0.25">
      <c r="B202" s="43" t="s">
        <v>68</v>
      </c>
      <c r="C202" s="17"/>
      <c r="D202" s="30">
        <f t="shared" ref="D202:O202" si="84">D42</f>
        <v>0</v>
      </c>
      <c r="E202" s="30">
        <f t="shared" si="84"/>
        <v>0</v>
      </c>
      <c r="F202" s="30">
        <f t="shared" si="84"/>
        <v>0</v>
      </c>
      <c r="G202" s="30">
        <f t="shared" si="84"/>
        <v>0</v>
      </c>
      <c r="H202" s="30">
        <f t="shared" si="84"/>
        <v>0</v>
      </c>
      <c r="I202" s="30">
        <f t="shared" si="84"/>
        <v>0</v>
      </c>
      <c r="J202" s="30">
        <f t="shared" si="84"/>
        <v>0</v>
      </c>
      <c r="K202" s="30">
        <f t="shared" si="84"/>
        <v>0</v>
      </c>
      <c r="L202" s="30">
        <f t="shared" si="84"/>
        <v>0</v>
      </c>
      <c r="M202" s="30">
        <f t="shared" si="84"/>
        <v>0</v>
      </c>
      <c r="N202" s="30">
        <f t="shared" si="84"/>
        <v>0</v>
      </c>
      <c r="O202" s="30">
        <f t="shared" si="84"/>
        <v>0</v>
      </c>
      <c r="P202" s="30">
        <f t="shared" si="81"/>
        <v>0</v>
      </c>
      <c r="Q202" s="30"/>
    </row>
    <row r="203" spans="2:17" x14ac:dyDescent="0.25">
      <c r="B203" s="45" t="s">
        <v>85</v>
      </c>
      <c r="C203" s="17"/>
      <c r="D203" s="30">
        <f t="shared" ref="D203:O203" si="85">SUM(D39,D43,D49)</f>
        <v>0</v>
      </c>
      <c r="E203" s="30">
        <f t="shared" si="85"/>
        <v>0</v>
      </c>
      <c r="F203" s="30">
        <f t="shared" si="85"/>
        <v>0</v>
      </c>
      <c r="G203" s="30">
        <f t="shared" si="85"/>
        <v>0</v>
      </c>
      <c r="H203" s="30">
        <f t="shared" si="85"/>
        <v>0</v>
      </c>
      <c r="I203" s="30">
        <f t="shared" si="85"/>
        <v>0</v>
      </c>
      <c r="J203" s="30">
        <f t="shared" si="85"/>
        <v>0</v>
      </c>
      <c r="K203" s="30">
        <f t="shared" si="85"/>
        <v>0</v>
      </c>
      <c r="L203" s="30">
        <f t="shared" si="85"/>
        <v>0</v>
      </c>
      <c r="M203" s="30">
        <f t="shared" si="85"/>
        <v>0</v>
      </c>
      <c r="N203" s="30">
        <f t="shared" si="85"/>
        <v>0</v>
      </c>
      <c r="O203" s="30">
        <f t="shared" si="85"/>
        <v>0</v>
      </c>
      <c r="P203" s="30">
        <f t="shared" si="81"/>
        <v>0</v>
      </c>
      <c r="Q203" s="30"/>
    </row>
    <row r="204" spans="2:17" x14ac:dyDescent="0.25">
      <c r="B204" s="45" t="s">
        <v>70</v>
      </c>
      <c r="C204" s="17"/>
      <c r="D204" s="30">
        <f t="shared" ref="D204:O206" si="86">D44+D50</f>
        <v>30</v>
      </c>
      <c r="E204" s="30">
        <f t="shared" si="86"/>
        <v>29</v>
      </c>
      <c r="F204" s="30">
        <f t="shared" si="86"/>
        <v>29</v>
      </c>
      <c r="G204" s="30">
        <f t="shared" si="86"/>
        <v>29</v>
      </c>
      <c r="H204" s="30">
        <f t="shared" si="86"/>
        <v>29</v>
      </c>
      <c r="I204" s="30">
        <f t="shared" si="86"/>
        <v>32</v>
      </c>
      <c r="J204" s="30">
        <f t="shared" si="86"/>
        <v>32</v>
      </c>
      <c r="K204" s="30">
        <f t="shared" si="86"/>
        <v>32</v>
      </c>
      <c r="L204" s="30">
        <f t="shared" si="86"/>
        <v>34</v>
      </c>
      <c r="M204" s="30">
        <f t="shared" si="86"/>
        <v>34</v>
      </c>
      <c r="N204" s="30">
        <f t="shared" si="86"/>
        <v>35</v>
      </c>
      <c r="O204" s="30">
        <f t="shared" si="86"/>
        <v>35</v>
      </c>
      <c r="P204" s="30">
        <f t="shared" si="81"/>
        <v>380</v>
      </c>
      <c r="Q204" s="30"/>
    </row>
    <row r="205" spans="2:17" x14ac:dyDescent="0.25">
      <c r="B205" s="45" t="s">
        <v>71</v>
      </c>
      <c r="C205" s="17"/>
      <c r="D205" s="30">
        <f t="shared" si="86"/>
        <v>107</v>
      </c>
      <c r="E205" s="30">
        <f t="shared" si="86"/>
        <v>106</v>
      </c>
      <c r="F205" s="30">
        <f t="shared" si="86"/>
        <v>106</v>
      </c>
      <c r="G205" s="30">
        <f t="shared" si="86"/>
        <v>106</v>
      </c>
      <c r="H205" s="30">
        <f t="shared" si="86"/>
        <v>106</v>
      </c>
      <c r="I205" s="30">
        <f t="shared" si="86"/>
        <v>107</v>
      </c>
      <c r="J205" s="30">
        <f t="shared" si="86"/>
        <v>107</v>
      </c>
      <c r="K205" s="30">
        <f t="shared" si="86"/>
        <v>107</v>
      </c>
      <c r="L205" s="30">
        <f t="shared" si="86"/>
        <v>107</v>
      </c>
      <c r="M205" s="30">
        <f t="shared" si="86"/>
        <v>108</v>
      </c>
      <c r="N205" s="30">
        <f t="shared" si="86"/>
        <v>108</v>
      </c>
      <c r="O205" s="30">
        <f t="shared" si="86"/>
        <v>107</v>
      </c>
      <c r="P205" s="30">
        <f t="shared" si="81"/>
        <v>1282</v>
      </c>
      <c r="Q205" s="30"/>
    </row>
    <row r="206" spans="2:17" x14ac:dyDescent="0.25">
      <c r="B206" s="45" t="s">
        <v>72</v>
      </c>
      <c r="C206" s="17"/>
      <c r="D206" s="30">
        <f t="shared" si="86"/>
        <v>4</v>
      </c>
      <c r="E206" s="30">
        <f t="shared" si="86"/>
        <v>4</v>
      </c>
      <c r="F206" s="30">
        <f t="shared" si="86"/>
        <v>4</v>
      </c>
      <c r="G206" s="30">
        <f t="shared" si="86"/>
        <v>4</v>
      </c>
      <c r="H206" s="30">
        <f t="shared" si="86"/>
        <v>4</v>
      </c>
      <c r="I206" s="30">
        <f t="shared" si="86"/>
        <v>4</v>
      </c>
      <c r="J206" s="30">
        <f t="shared" si="86"/>
        <v>4</v>
      </c>
      <c r="K206" s="30">
        <f t="shared" si="86"/>
        <v>4</v>
      </c>
      <c r="L206" s="30">
        <f t="shared" si="86"/>
        <v>4</v>
      </c>
      <c r="M206" s="30">
        <f t="shared" si="86"/>
        <v>4</v>
      </c>
      <c r="N206" s="30">
        <f t="shared" si="86"/>
        <v>4</v>
      </c>
      <c r="O206" s="30">
        <f t="shared" si="86"/>
        <v>4</v>
      </c>
      <c r="P206" s="30">
        <f t="shared" si="81"/>
        <v>48</v>
      </c>
      <c r="Q206" s="30"/>
    </row>
    <row r="207" spans="2:17" x14ac:dyDescent="0.25">
      <c r="B207" s="2" t="s">
        <v>73</v>
      </c>
      <c r="C207" s="17"/>
      <c r="D207" s="30">
        <f t="shared" ref="D207:O207" si="87">D53</f>
        <v>2</v>
      </c>
      <c r="E207" s="30">
        <f t="shared" si="87"/>
        <v>2</v>
      </c>
      <c r="F207" s="30">
        <f t="shared" si="87"/>
        <v>2</v>
      </c>
      <c r="G207" s="30">
        <f t="shared" si="87"/>
        <v>4</v>
      </c>
      <c r="H207" s="30">
        <f t="shared" si="87"/>
        <v>4</v>
      </c>
      <c r="I207" s="30">
        <f t="shared" si="87"/>
        <v>0</v>
      </c>
      <c r="J207" s="30">
        <f t="shared" si="87"/>
        <v>0</v>
      </c>
      <c r="K207" s="30">
        <f t="shared" si="87"/>
        <v>0</v>
      </c>
      <c r="L207" s="30">
        <f t="shared" si="87"/>
        <v>0</v>
      </c>
      <c r="M207" s="30">
        <f t="shared" si="87"/>
        <v>0</v>
      </c>
      <c r="N207" s="30">
        <f t="shared" si="87"/>
        <v>0</v>
      </c>
      <c r="O207" s="30">
        <f t="shared" si="87"/>
        <v>0</v>
      </c>
      <c r="P207" s="30">
        <f t="shared" si="81"/>
        <v>14</v>
      </c>
      <c r="Q207" s="30"/>
    </row>
    <row r="208" spans="2:17" x14ac:dyDescent="0.25">
      <c r="B208" s="2" t="s">
        <v>74</v>
      </c>
      <c r="C208" s="17"/>
      <c r="D208" s="30">
        <f t="shared" ref="D208:O209" si="88">D54+D59</f>
        <v>99</v>
      </c>
      <c r="E208" s="30">
        <f t="shared" si="88"/>
        <v>99</v>
      </c>
      <c r="F208" s="30">
        <f t="shared" si="88"/>
        <v>99</v>
      </c>
      <c r="G208" s="30">
        <f t="shared" si="88"/>
        <v>97</v>
      </c>
      <c r="H208" s="30">
        <f t="shared" si="88"/>
        <v>98</v>
      </c>
      <c r="I208" s="30">
        <f t="shared" si="88"/>
        <v>96</v>
      </c>
      <c r="J208" s="30">
        <f t="shared" si="88"/>
        <v>95</v>
      </c>
      <c r="K208" s="30">
        <f t="shared" si="88"/>
        <v>95</v>
      </c>
      <c r="L208" s="30">
        <f t="shared" si="88"/>
        <v>95</v>
      </c>
      <c r="M208" s="30">
        <f t="shared" si="88"/>
        <v>95</v>
      </c>
      <c r="N208" s="30">
        <f t="shared" si="88"/>
        <v>94</v>
      </c>
      <c r="O208" s="30">
        <f t="shared" si="88"/>
        <v>94</v>
      </c>
      <c r="P208" s="30">
        <f t="shared" si="81"/>
        <v>1156</v>
      </c>
      <c r="Q208" s="30"/>
    </row>
    <row r="209" spans="2:17" x14ac:dyDescent="0.25">
      <c r="B209" s="2" t="s">
        <v>75</v>
      </c>
      <c r="C209" s="17"/>
      <c r="D209" s="30">
        <f t="shared" si="88"/>
        <v>89</v>
      </c>
      <c r="E209" s="30">
        <f t="shared" si="88"/>
        <v>89</v>
      </c>
      <c r="F209" s="30">
        <f t="shared" si="88"/>
        <v>89</v>
      </c>
      <c r="G209" s="30">
        <f t="shared" si="88"/>
        <v>89</v>
      </c>
      <c r="H209" s="30">
        <f t="shared" si="88"/>
        <v>89</v>
      </c>
      <c r="I209" s="30">
        <f t="shared" si="88"/>
        <v>86</v>
      </c>
      <c r="J209" s="30">
        <f t="shared" si="88"/>
        <v>86</v>
      </c>
      <c r="K209" s="30">
        <f t="shared" si="88"/>
        <v>85</v>
      </c>
      <c r="L209" s="30">
        <f t="shared" si="88"/>
        <v>83</v>
      </c>
      <c r="M209" s="30">
        <f t="shared" si="88"/>
        <v>83</v>
      </c>
      <c r="N209" s="30">
        <f t="shared" si="88"/>
        <v>82</v>
      </c>
      <c r="O209" s="30">
        <f t="shared" si="88"/>
        <v>82</v>
      </c>
      <c r="P209" s="30">
        <f t="shared" si="81"/>
        <v>1032</v>
      </c>
      <c r="Q209" s="30"/>
    </row>
    <row r="210" spans="2:17" x14ac:dyDescent="0.25">
      <c r="B210" s="11" t="s">
        <v>81</v>
      </c>
      <c r="C210" s="17"/>
      <c r="D210" s="30">
        <f t="shared" ref="D210:O210" si="89">D61+D56</f>
        <v>9</v>
      </c>
      <c r="E210" s="30">
        <f t="shared" si="89"/>
        <v>10</v>
      </c>
      <c r="F210" s="30">
        <f t="shared" si="89"/>
        <v>10</v>
      </c>
      <c r="G210" s="30">
        <f t="shared" si="89"/>
        <v>10</v>
      </c>
      <c r="H210" s="30">
        <f t="shared" si="89"/>
        <v>9</v>
      </c>
      <c r="I210" s="30">
        <f t="shared" si="89"/>
        <v>7</v>
      </c>
      <c r="J210" s="30">
        <f t="shared" si="89"/>
        <v>7</v>
      </c>
      <c r="K210" s="30">
        <f t="shared" si="89"/>
        <v>7</v>
      </c>
      <c r="L210" s="30">
        <f t="shared" si="89"/>
        <v>7</v>
      </c>
      <c r="M210" s="30">
        <f t="shared" si="89"/>
        <v>6</v>
      </c>
      <c r="N210" s="30">
        <f t="shared" si="89"/>
        <v>6</v>
      </c>
      <c r="O210" s="30">
        <f t="shared" si="89"/>
        <v>6</v>
      </c>
      <c r="P210" s="30">
        <f t="shared" si="81"/>
        <v>94</v>
      </c>
      <c r="Q210" s="30"/>
    </row>
    <row r="211" spans="2:17" x14ac:dyDescent="0.25">
      <c r="B211" s="2" t="s">
        <v>77</v>
      </c>
      <c r="C211" s="17"/>
      <c r="D211" s="30">
        <f t="shared" ref="D211:O211" si="90">D57+D62</f>
        <v>10</v>
      </c>
      <c r="E211" s="30">
        <f t="shared" si="90"/>
        <v>10</v>
      </c>
      <c r="F211" s="30">
        <f t="shared" si="90"/>
        <v>10</v>
      </c>
      <c r="G211" s="30">
        <f t="shared" si="90"/>
        <v>10</v>
      </c>
      <c r="H211" s="30">
        <f t="shared" si="90"/>
        <v>10</v>
      </c>
      <c r="I211" s="30">
        <f t="shared" si="90"/>
        <v>10</v>
      </c>
      <c r="J211" s="30">
        <f t="shared" si="90"/>
        <v>10</v>
      </c>
      <c r="K211" s="30">
        <f t="shared" si="90"/>
        <v>10</v>
      </c>
      <c r="L211" s="30">
        <f t="shared" si="90"/>
        <v>10</v>
      </c>
      <c r="M211" s="30">
        <f t="shared" si="90"/>
        <v>10</v>
      </c>
      <c r="N211" s="30">
        <f t="shared" si="90"/>
        <v>10</v>
      </c>
      <c r="O211" s="30">
        <f t="shared" si="90"/>
        <v>11</v>
      </c>
      <c r="P211" s="30">
        <f t="shared" si="81"/>
        <v>121</v>
      </c>
      <c r="Q211" s="30"/>
    </row>
    <row r="212" spans="2:17" s="31" customFormat="1" x14ac:dyDescent="0.25">
      <c r="B212" s="45" t="s">
        <v>78</v>
      </c>
      <c r="C212" s="46"/>
      <c r="D212" s="30">
        <f t="shared" ref="D212:O212" si="91">SUM(D63:D63)</f>
        <v>9</v>
      </c>
      <c r="E212" s="30">
        <f t="shared" si="91"/>
        <v>9</v>
      </c>
      <c r="F212" s="30">
        <f t="shared" si="91"/>
        <v>9</v>
      </c>
      <c r="G212" s="30">
        <f t="shared" si="91"/>
        <v>9</v>
      </c>
      <c r="H212" s="30">
        <f t="shared" si="91"/>
        <v>9</v>
      </c>
      <c r="I212" s="30">
        <f t="shared" si="91"/>
        <v>9</v>
      </c>
      <c r="J212" s="30">
        <f t="shared" si="91"/>
        <v>9</v>
      </c>
      <c r="K212" s="30">
        <f t="shared" si="91"/>
        <v>9</v>
      </c>
      <c r="L212" s="30">
        <f t="shared" si="91"/>
        <v>9</v>
      </c>
      <c r="M212" s="30">
        <f t="shared" si="91"/>
        <v>9</v>
      </c>
      <c r="N212" s="30">
        <f t="shared" si="91"/>
        <v>9</v>
      </c>
      <c r="O212" s="30">
        <f t="shared" si="91"/>
        <v>9</v>
      </c>
      <c r="P212" s="30">
        <f t="shared" si="81"/>
        <v>108</v>
      </c>
      <c r="Q212" s="30"/>
    </row>
    <row r="213" spans="2:17" x14ac:dyDescent="0.25">
      <c r="B213" s="11" t="s">
        <v>86</v>
      </c>
      <c r="C213" s="17"/>
      <c r="D213" s="40">
        <f t="shared" ref="D213:P213" si="92">SUM(D199:D212)</f>
        <v>866647</v>
      </c>
      <c r="E213" s="40">
        <f t="shared" si="92"/>
        <v>867428</v>
      </c>
      <c r="F213" s="40">
        <f t="shared" si="92"/>
        <v>868236</v>
      </c>
      <c r="G213" s="40">
        <f t="shared" si="92"/>
        <v>868748</v>
      </c>
      <c r="H213" s="40">
        <f t="shared" si="92"/>
        <v>869025</v>
      </c>
      <c r="I213" s="40">
        <f t="shared" si="92"/>
        <v>869327</v>
      </c>
      <c r="J213" s="40">
        <f t="shared" si="92"/>
        <v>869289</v>
      </c>
      <c r="K213" s="40">
        <f t="shared" si="92"/>
        <v>869591</v>
      </c>
      <c r="L213" s="40">
        <f t="shared" si="92"/>
        <v>869999</v>
      </c>
      <c r="M213" s="40">
        <f t="shared" si="92"/>
        <v>870521</v>
      </c>
      <c r="N213" s="40">
        <f t="shared" si="92"/>
        <v>871592</v>
      </c>
      <c r="O213" s="40">
        <f t="shared" si="92"/>
        <v>872429</v>
      </c>
      <c r="P213" s="40">
        <f t="shared" si="92"/>
        <v>10432832</v>
      </c>
      <c r="Q213" s="30"/>
    </row>
    <row r="214" spans="2:17" x14ac:dyDescent="0.25">
      <c r="B214" s="50" t="s">
        <v>79</v>
      </c>
      <c r="C214" s="48"/>
      <c r="D214" s="49">
        <f t="shared" ref="D214:P214" si="93">D213-D64</f>
        <v>0</v>
      </c>
      <c r="E214" s="49">
        <f t="shared" si="93"/>
        <v>0</v>
      </c>
      <c r="F214" s="49">
        <f t="shared" si="93"/>
        <v>0</v>
      </c>
      <c r="G214" s="49">
        <f t="shared" si="93"/>
        <v>0</v>
      </c>
      <c r="H214" s="49">
        <f t="shared" si="93"/>
        <v>0</v>
      </c>
      <c r="I214" s="49">
        <f t="shared" si="93"/>
        <v>-1</v>
      </c>
      <c r="J214" s="49">
        <f t="shared" si="93"/>
        <v>-1</v>
      </c>
      <c r="K214" s="49">
        <f t="shared" si="93"/>
        <v>-1</v>
      </c>
      <c r="L214" s="49">
        <f t="shared" si="93"/>
        <v>-1</v>
      </c>
      <c r="M214" s="49">
        <f t="shared" si="93"/>
        <v>-1</v>
      </c>
      <c r="N214" s="49">
        <f t="shared" si="93"/>
        <v>-1</v>
      </c>
      <c r="O214" s="49">
        <f t="shared" si="93"/>
        <v>-1</v>
      </c>
      <c r="P214" s="51">
        <f t="shared" si="93"/>
        <v>-7</v>
      </c>
      <c r="Q214" s="22"/>
    </row>
    <row r="215" spans="2:17" x14ac:dyDescent="0.25">
      <c r="C215" s="17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2:17" x14ac:dyDescent="0.25">
      <c r="B216" s="41" t="s">
        <v>87</v>
      </c>
      <c r="C216" s="17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2:17" x14ac:dyDescent="0.25">
      <c r="B217" s="45" t="s">
        <v>84</v>
      </c>
      <c r="C217" s="17"/>
      <c r="D217" s="30">
        <f>SUM(D180:D181)</f>
        <v>94754852.260056049</v>
      </c>
      <c r="E217" s="30">
        <f t="shared" ref="E217:O217" si="94">SUM(E180:E181)</f>
        <v>78988592.547190204</v>
      </c>
      <c r="F217" s="30">
        <f t="shared" si="94"/>
        <v>70108595.668346912</v>
      </c>
      <c r="G217" s="30">
        <f t="shared" si="94"/>
        <v>51698115.1256909</v>
      </c>
      <c r="H217" s="30">
        <f t="shared" si="94"/>
        <v>33629370.651127882</v>
      </c>
      <c r="I217" s="30">
        <f t="shared" si="94"/>
        <v>20697737.888251137</v>
      </c>
      <c r="J217" s="30">
        <f t="shared" si="94"/>
        <v>13792422.230969096</v>
      </c>
      <c r="K217" s="30">
        <f t="shared" si="94"/>
        <v>12346332.755400207</v>
      </c>
      <c r="L217" s="30">
        <f t="shared" si="94"/>
        <v>19045085.376717709</v>
      </c>
      <c r="M217" s="30">
        <f t="shared" si="94"/>
        <v>42430251.154422306</v>
      </c>
      <c r="N217" s="30">
        <f t="shared" si="94"/>
        <v>71790125.5378512</v>
      </c>
      <c r="O217" s="30">
        <f t="shared" si="94"/>
        <v>96210250.603160113</v>
      </c>
      <c r="P217" s="30">
        <f t="shared" ref="P217:P229" si="95">SUM(D217:O217)</f>
        <v>605491731.79918361</v>
      </c>
      <c r="Q217" s="30"/>
    </row>
    <row r="218" spans="2:17" x14ac:dyDescent="0.25">
      <c r="B218" s="44" t="s">
        <v>66</v>
      </c>
      <c r="C218" s="17"/>
      <c r="D218" s="30">
        <f>SUM(D182:D182,D185:D185)</f>
        <v>34723546.348748237</v>
      </c>
      <c r="E218" s="30">
        <f t="shared" ref="E218:O218" si="96">SUM(E182:E182,E185:E185)</f>
        <v>29623458.99084549</v>
      </c>
      <c r="F218" s="30">
        <f t="shared" si="96"/>
        <v>26411274.266270742</v>
      </c>
      <c r="G218" s="30">
        <f t="shared" si="96"/>
        <v>21250427.678819213</v>
      </c>
      <c r="H218" s="30">
        <f t="shared" si="96"/>
        <v>14213408.765642995</v>
      </c>
      <c r="I218" s="30">
        <f t="shared" si="96"/>
        <v>12685335.493076365</v>
      </c>
      <c r="J218" s="30">
        <f t="shared" si="96"/>
        <v>9589201.8222797532</v>
      </c>
      <c r="K218" s="30">
        <f t="shared" si="96"/>
        <v>6503948.8266319633</v>
      </c>
      <c r="L218" s="30">
        <f t="shared" si="96"/>
        <v>8482624.3983172663</v>
      </c>
      <c r="M218" s="30">
        <f t="shared" si="96"/>
        <v>15697701.729767585</v>
      </c>
      <c r="N218" s="30">
        <f t="shared" si="96"/>
        <v>26647431.201420832</v>
      </c>
      <c r="O218" s="30">
        <f t="shared" si="96"/>
        <v>35181892.019346841</v>
      </c>
      <c r="P218" s="30">
        <f t="shared" si="95"/>
        <v>241010251.54116729</v>
      </c>
      <c r="Q218" s="30"/>
    </row>
    <row r="219" spans="2:17" x14ac:dyDescent="0.25">
      <c r="B219" s="45" t="s">
        <v>67</v>
      </c>
      <c r="C219" s="17"/>
      <c r="D219" s="30">
        <f>D183</f>
        <v>8424421.2292537577</v>
      </c>
      <c r="E219" s="30">
        <f t="shared" ref="E219:O220" si="97">E183</f>
        <v>7442131.2059537973</v>
      </c>
      <c r="F219" s="30">
        <f t="shared" si="97"/>
        <v>7173062.8736179518</v>
      </c>
      <c r="G219" s="30">
        <f t="shared" si="97"/>
        <v>6309676.9629526315</v>
      </c>
      <c r="H219" s="30">
        <f t="shared" si="97"/>
        <v>4773487.0163598042</v>
      </c>
      <c r="I219" s="30">
        <f t="shared" si="97"/>
        <v>4337522.0680427207</v>
      </c>
      <c r="J219" s="30">
        <f t="shared" si="97"/>
        <v>2348155.9332769653</v>
      </c>
      <c r="K219" s="30">
        <f t="shared" si="97"/>
        <v>2963443.1564661623</v>
      </c>
      <c r="L219" s="30">
        <f t="shared" si="97"/>
        <v>3010800.6716209683</v>
      </c>
      <c r="M219" s="30">
        <f t="shared" si="97"/>
        <v>4970372.4421974374</v>
      </c>
      <c r="N219" s="30">
        <f t="shared" si="97"/>
        <v>7283045.2279214691</v>
      </c>
      <c r="O219" s="30">
        <f t="shared" si="97"/>
        <v>8459446.8710825425</v>
      </c>
      <c r="P219" s="30">
        <f t="shared" si="95"/>
        <v>67495565.658746198</v>
      </c>
      <c r="Q219" s="30"/>
    </row>
    <row r="220" spans="2:17" x14ac:dyDescent="0.25">
      <c r="B220" s="43" t="s">
        <v>68</v>
      </c>
      <c r="C220" s="17"/>
      <c r="D220" s="30">
        <f>D184</f>
        <v>0</v>
      </c>
      <c r="E220" s="30">
        <f t="shared" si="97"/>
        <v>0</v>
      </c>
      <c r="F220" s="30">
        <f t="shared" si="97"/>
        <v>0</v>
      </c>
      <c r="G220" s="30">
        <f t="shared" si="97"/>
        <v>0</v>
      </c>
      <c r="H220" s="30">
        <f t="shared" si="97"/>
        <v>0</v>
      </c>
      <c r="I220" s="30">
        <f t="shared" si="97"/>
        <v>0</v>
      </c>
      <c r="J220" s="30">
        <f t="shared" si="97"/>
        <v>0</v>
      </c>
      <c r="K220" s="30">
        <f t="shared" si="97"/>
        <v>0</v>
      </c>
      <c r="L220" s="30">
        <f t="shared" si="97"/>
        <v>0</v>
      </c>
      <c r="M220" s="30">
        <f t="shared" si="97"/>
        <v>0</v>
      </c>
      <c r="N220" s="30">
        <f t="shared" si="97"/>
        <v>0</v>
      </c>
      <c r="O220" s="30">
        <f t="shared" si="97"/>
        <v>0</v>
      </c>
      <c r="P220" s="30">
        <f t="shared" si="95"/>
        <v>0</v>
      </c>
      <c r="Q220" s="30"/>
    </row>
    <row r="221" spans="2:17" x14ac:dyDescent="0.25">
      <c r="B221" s="45" t="s">
        <v>70</v>
      </c>
      <c r="C221" s="17"/>
      <c r="D221" s="30">
        <f t="shared" ref="D221:O229" si="98">D186</f>
        <v>2648287.8161273003</v>
      </c>
      <c r="E221" s="30">
        <f t="shared" si="98"/>
        <v>1264977.0404191928</v>
      </c>
      <c r="F221" s="30">
        <f t="shared" si="98"/>
        <v>1459431.910360744</v>
      </c>
      <c r="G221" s="30">
        <f t="shared" si="98"/>
        <v>1465861.6122673459</v>
      </c>
      <c r="H221" s="30">
        <f t="shared" si="98"/>
        <v>1255025.9311667392</v>
      </c>
      <c r="I221" s="30">
        <f t="shared" si="98"/>
        <v>1098332.9361629798</v>
      </c>
      <c r="J221" s="30">
        <f t="shared" si="98"/>
        <v>3194175.9361119401</v>
      </c>
      <c r="K221" s="30">
        <f t="shared" si="98"/>
        <v>525982.85686391988</v>
      </c>
      <c r="L221" s="30">
        <f t="shared" si="98"/>
        <v>1057324.2316517197</v>
      </c>
      <c r="M221" s="30">
        <f t="shared" si="98"/>
        <v>1636074.4343235584</v>
      </c>
      <c r="N221" s="30">
        <f t="shared" si="98"/>
        <v>2125133.7228689617</v>
      </c>
      <c r="O221" s="30">
        <f t="shared" si="98"/>
        <v>3141384.5186353978</v>
      </c>
      <c r="P221" s="30">
        <f t="shared" si="95"/>
        <v>20871992.946959801</v>
      </c>
      <c r="Q221" s="30"/>
    </row>
    <row r="222" spans="2:17" x14ac:dyDescent="0.25">
      <c r="B222" s="45" t="s">
        <v>71</v>
      </c>
      <c r="C222" s="17"/>
      <c r="D222" s="30">
        <f t="shared" si="98"/>
        <v>796327.37247072009</v>
      </c>
      <c r="E222" s="30">
        <f t="shared" si="98"/>
        <v>705012.63009369851</v>
      </c>
      <c r="F222" s="30">
        <f t="shared" si="98"/>
        <v>762488.14527844195</v>
      </c>
      <c r="G222" s="30">
        <f t="shared" si="98"/>
        <v>561083.97042305197</v>
      </c>
      <c r="H222" s="30">
        <f t="shared" si="98"/>
        <v>452577.32505519997</v>
      </c>
      <c r="I222" s="30">
        <f t="shared" si="98"/>
        <v>260910.05561029864</v>
      </c>
      <c r="J222" s="30">
        <f t="shared" si="98"/>
        <v>160673.81258566148</v>
      </c>
      <c r="K222" s="30">
        <f t="shared" si="98"/>
        <v>134497.25424334875</v>
      </c>
      <c r="L222" s="30">
        <f t="shared" si="98"/>
        <v>162562.07028992797</v>
      </c>
      <c r="M222" s="30">
        <f t="shared" si="98"/>
        <v>364924.79284588096</v>
      </c>
      <c r="N222" s="30">
        <f t="shared" si="98"/>
        <v>629622.22977011744</v>
      </c>
      <c r="O222" s="30">
        <f t="shared" si="98"/>
        <v>851566.79291978106</v>
      </c>
      <c r="P222" s="30">
        <f t="shared" si="95"/>
        <v>5842246.4515861291</v>
      </c>
      <c r="Q222" s="30"/>
    </row>
    <row r="223" spans="2:17" x14ac:dyDescent="0.25">
      <c r="B223" s="45" t="s">
        <v>72</v>
      </c>
      <c r="C223" s="17"/>
      <c r="D223" s="30">
        <f t="shared" si="98"/>
        <v>3765666.3100555553</v>
      </c>
      <c r="E223" s="30">
        <f t="shared" si="98"/>
        <v>2507571.7649583332</v>
      </c>
      <c r="F223" s="30">
        <f t="shared" si="98"/>
        <v>4168118.657640276</v>
      </c>
      <c r="G223" s="30">
        <f t="shared" si="98"/>
        <v>188910.89296666591</v>
      </c>
      <c r="H223" s="30">
        <f t="shared" si="98"/>
        <v>1888037.4422166673</v>
      </c>
      <c r="I223" s="30">
        <f t="shared" si="98"/>
        <v>1536045.9716388886</v>
      </c>
      <c r="J223" s="30">
        <f t="shared" si="98"/>
        <v>798120.7585</v>
      </c>
      <c r="K223" s="30">
        <f t="shared" si="98"/>
        <v>1215946.9330000002</v>
      </c>
      <c r="L223" s="30">
        <f t="shared" si="98"/>
        <v>936174.70450000011</v>
      </c>
      <c r="M223" s="30">
        <f t="shared" si="98"/>
        <v>1122397.5374733338</v>
      </c>
      <c r="N223" s="30">
        <f t="shared" si="98"/>
        <v>4138327.0471216678</v>
      </c>
      <c r="O223" s="30">
        <f t="shared" si="98"/>
        <v>-724399.4788922217</v>
      </c>
      <c r="P223" s="30">
        <f t="shared" si="95"/>
        <v>21540918.541179165</v>
      </c>
      <c r="Q223" s="30"/>
    </row>
    <row r="224" spans="2:17" x14ac:dyDescent="0.25">
      <c r="B224" s="2" t="s">
        <v>73</v>
      </c>
      <c r="C224" s="17"/>
      <c r="D224" s="30">
        <f t="shared" si="98"/>
        <v>6600.3399999999992</v>
      </c>
      <c r="E224" s="30">
        <f t="shared" si="98"/>
        <v>5481.23</v>
      </c>
      <c r="F224" s="30">
        <f t="shared" si="98"/>
        <v>4285.0499999999993</v>
      </c>
      <c r="G224" s="30">
        <f t="shared" si="98"/>
        <v>6266.7300000000005</v>
      </c>
      <c r="H224" s="30">
        <f t="shared" si="98"/>
        <v>5196.2200000000012</v>
      </c>
      <c r="I224" s="30">
        <f t="shared" si="98"/>
        <v>3401.4099999999994</v>
      </c>
      <c r="J224" s="30">
        <f t="shared" si="98"/>
        <v>0</v>
      </c>
      <c r="K224" s="30">
        <f t="shared" si="98"/>
        <v>95.45</v>
      </c>
      <c r="L224" s="30">
        <f t="shared" si="98"/>
        <v>219.42</v>
      </c>
      <c r="M224" s="30">
        <f t="shared" si="98"/>
        <v>15.4</v>
      </c>
      <c r="N224" s="30">
        <f t="shared" si="98"/>
        <v>1.0900000000000001</v>
      </c>
      <c r="O224" s="30">
        <f t="shared" si="98"/>
        <v>127.59</v>
      </c>
      <c r="P224" s="30">
        <f t="shared" si="95"/>
        <v>31689.93</v>
      </c>
      <c r="Q224" s="30"/>
    </row>
    <row r="225" spans="2:17" x14ac:dyDescent="0.25">
      <c r="B225" s="2" t="s">
        <v>74</v>
      </c>
      <c r="C225" s="17"/>
      <c r="D225" s="30">
        <f t="shared" si="98"/>
        <v>2056002.81346525</v>
      </c>
      <c r="E225" s="30">
        <f t="shared" si="98"/>
        <v>1927913.5630613123</v>
      </c>
      <c r="F225" s="30">
        <f t="shared" si="98"/>
        <v>2448942.0771330311</v>
      </c>
      <c r="G225" s="30">
        <f t="shared" si="98"/>
        <v>1585733.1983451829</v>
      </c>
      <c r="H225" s="30">
        <f t="shared" si="98"/>
        <v>1903387.2318969225</v>
      </c>
      <c r="I225" s="30">
        <f t="shared" si="98"/>
        <v>1639002.9199999997</v>
      </c>
      <c r="J225" s="30">
        <f t="shared" si="98"/>
        <v>1514045.4399999999</v>
      </c>
      <c r="K225" s="30">
        <f t="shared" si="98"/>
        <v>1560457.7</v>
      </c>
      <c r="L225" s="30">
        <f t="shared" si="98"/>
        <v>1484244.49</v>
      </c>
      <c r="M225" s="30">
        <f t="shared" si="98"/>
        <v>1614084.2677938668</v>
      </c>
      <c r="N225" s="30">
        <f t="shared" si="98"/>
        <v>1744698.9875177541</v>
      </c>
      <c r="O225" s="30">
        <f t="shared" si="98"/>
        <v>2018630.858276281</v>
      </c>
      <c r="P225" s="30">
        <f t="shared" si="95"/>
        <v>21497143.547489602</v>
      </c>
      <c r="Q225" s="30"/>
    </row>
    <row r="226" spans="2:17" x14ac:dyDescent="0.25">
      <c r="B226" s="2" t="s">
        <v>75</v>
      </c>
      <c r="C226" s="17"/>
      <c r="D226" s="30">
        <f t="shared" si="98"/>
        <v>6176630.4051088877</v>
      </c>
      <c r="E226" s="30">
        <f t="shared" si="98"/>
        <v>4749455.9392554173</v>
      </c>
      <c r="F226" s="30">
        <f t="shared" si="98"/>
        <v>7757919.1491896529</v>
      </c>
      <c r="G226" s="30">
        <f t="shared" si="98"/>
        <v>5525738.8891649991</v>
      </c>
      <c r="H226" s="30">
        <f t="shared" si="98"/>
        <v>6384531.619997778</v>
      </c>
      <c r="I226" s="30">
        <f t="shared" si="98"/>
        <v>5370833.9299999997</v>
      </c>
      <c r="J226" s="30">
        <f t="shared" si="98"/>
        <v>4872462.898</v>
      </c>
      <c r="K226" s="30">
        <f t="shared" si="98"/>
        <v>5431926.7520000003</v>
      </c>
      <c r="L226" s="30">
        <f t="shared" si="98"/>
        <v>4961663.9000000004</v>
      </c>
      <c r="M226" s="30">
        <f t="shared" si="98"/>
        <v>5231687.7785893744</v>
      </c>
      <c r="N226" s="30">
        <f t="shared" si="98"/>
        <v>4043747.8577597085</v>
      </c>
      <c r="O226" s="30">
        <f t="shared" si="98"/>
        <v>6359691.5828082506</v>
      </c>
      <c r="P226" s="30">
        <f t="shared" si="95"/>
        <v>66866290.701874062</v>
      </c>
      <c r="Q226" s="30"/>
    </row>
    <row r="227" spans="2:17" x14ac:dyDescent="0.25">
      <c r="B227" s="11" t="s">
        <v>81</v>
      </c>
      <c r="C227" s="17"/>
      <c r="D227" s="30">
        <f t="shared" si="98"/>
        <v>153338.94</v>
      </c>
      <c r="E227" s="30">
        <f t="shared" si="98"/>
        <v>204555.27000000002</v>
      </c>
      <c r="F227" s="30">
        <f t="shared" si="98"/>
        <v>142160.85999999999</v>
      </c>
      <c r="G227" s="30">
        <f t="shared" si="98"/>
        <v>96152.15</v>
      </c>
      <c r="H227" s="30">
        <f t="shared" si="98"/>
        <v>118261.85</v>
      </c>
      <c r="I227" s="30">
        <f t="shared" si="98"/>
        <v>286066.44</v>
      </c>
      <c r="J227" s="30">
        <f t="shared" si="98"/>
        <v>153215.07</v>
      </c>
      <c r="K227" s="30">
        <f t="shared" si="98"/>
        <v>151609.14000000001</v>
      </c>
      <c r="L227" s="30">
        <f t="shared" si="98"/>
        <v>185956.79</v>
      </c>
      <c r="M227" s="30">
        <f t="shared" si="98"/>
        <v>197766.44</v>
      </c>
      <c r="N227" s="30">
        <f t="shared" si="98"/>
        <v>262950.76</v>
      </c>
      <c r="O227" s="30">
        <f t="shared" si="98"/>
        <v>42328.770000000004</v>
      </c>
      <c r="P227" s="30">
        <f t="shared" si="95"/>
        <v>1994362.4800000002</v>
      </c>
      <c r="Q227" s="30"/>
    </row>
    <row r="228" spans="2:17" x14ac:dyDescent="0.25">
      <c r="B228" s="2" t="s">
        <v>77</v>
      </c>
      <c r="C228" s="17"/>
      <c r="D228" s="30">
        <f t="shared" si="98"/>
        <v>7491708.6654749997</v>
      </c>
      <c r="E228" s="30">
        <f t="shared" si="98"/>
        <v>8684770.8154249992</v>
      </c>
      <c r="F228" s="30">
        <f t="shared" si="98"/>
        <v>8026241.2598312497</v>
      </c>
      <c r="G228" s="30">
        <f t="shared" si="98"/>
        <v>8898467.1592899989</v>
      </c>
      <c r="H228" s="30">
        <f t="shared" si="98"/>
        <v>8003772.3171991669</v>
      </c>
      <c r="I228" s="30">
        <f t="shared" si="98"/>
        <v>6488792.620000001</v>
      </c>
      <c r="J228" s="30">
        <f t="shared" si="98"/>
        <v>6057528.6999999993</v>
      </c>
      <c r="K228" s="30">
        <f t="shared" si="98"/>
        <v>7397393.8699999992</v>
      </c>
      <c r="L228" s="30">
        <f t="shared" si="98"/>
        <v>7632096.4499999993</v>
      </c>
      <c r="M228" s="30">
        <f t="shared" si="98"/>
        <v>7249914.6750762528</v>
      </c>
      <c r="N228" s="30">
        <f t="shared" si="98"/>
        <v>8617059.3880687505</v>
      </c>
      <c r="O228" s="30">
        <f t="shared" si="98"/>
        <v>10696757.5340125</v>
      </c>
      <c r="P228" s="30">
        <f t="shared" si="95"/>
        <v>95244503.454377905</v>
      </c>
      <c r="Q228" s="30"/>
    </row>
    <row r="229" spans="2:17" s="31" customFormat="1" x14ac:dyDescent="0.25">
      <c r="B229" s="45" t="s">
        <v>78</v>
      </c>
      <c r="C229" s="46"/>
      <c r="D229" s="30">
        <f t="shared" si="98"/>
        <v>3697284.4802999999</v>
      </c>
      <c r="E229" s="30">
        <f t="shared" si="98"/>
        <v>1430799.2714499994</v>
      </c>
      <c r="F229" s="30">
        <f t="shared" si="98"/>
        <v>5233417.9058374977</v>
      </c>
      <c r="G229" s="30">
        <f t="shared" si="98"/>
        <v>2465469.469469999</v>
      </c>
      <c r="H229" s="30">
        <f t="shared" si="98"/>
        <v>2570559.6137875007</v>
      </c>
      <c r="I229" s="30">
        <f t="shared" si="98"/>
        <v>1878007.3499999996</v>
      </c>
      <c r="J229" s="30">
        <f t="shared" si="98"/>
        <v>1675637.9400000002</v>
      </c>
      <c r="K229" s="30">
        <f t="shared" si="98"/>
        <v>1623663.14</v>
      </c>
      <c r="L229" s="30">
        <f t="shared" si="98"/>
        <v>1850422.072785001</v>
      </c>
      <c r="M229" s="30">
        <f t="shared" si="98"/>
        <v>2575445.661653751</v>
      </c>
      <c r="N229" s="30">
        <f t="shared" si="98"/>
        <v>1334292.3001975019</v>
      </c>
      <c r="O229" s="30">
        <f t="shared" si="98"/>
        <v>5918202.2214875007</v>
      </c>
      <c r="P229" s="30">
        <f t="shared" si="95"/>
        <v>32253201.42696875</v>
      </c>
      <c r="Q229" s="30"/>
    </row>
    <row r="230" spans="2:17" x14ac:dyDescent="0.25">
      <c r="B230" s="43" t="s">
        <v>82</v>
      </c>
      <c r="C230" s="17"/>
      <c r="D230" s="40">
        <f t="shared" ref="D230:P230" si="99">SUM(D217:D229)</f>
        <v>164694666.98106077</v>
      </c>
      <c r="E230" s="40">
        <f t="shared" ref="E230:O230" si="100">SUM(E217:E229)</f>
        <v>137534720.26865244</v>
      </c>
      <c r="F230" s="40">
        <f t="shared" si="100"/>
        <v>133695937.82350647</v>
      </c>
      <c r="G230" s="40">
        <f t="shared" si="100"/>
        <v>100051903.83939001</v>
      </c>
      <c r="H230" s="40">
        <f t="shared" si="100"/>
        <v>75197615.984450653</v>
      </c>
      <c r="I230" s="40">
        <f t="shared" si="100"/>
        <v>56281989.08278238</v>
      </c>
      <c r="J230" s="40">
        <f t="shared" si="100"/>
        <v>44155640.541723415</v>
      </c>
      <c r="K230" s="40">
        <f t="shared" si="100"/>
        <v>39855297.834605604</v>
      </c>
      <c r="L230" s="40">
        <f t="shared" si="100"/>
        <v>48809174.575882591</v>
      </c>
      <c r="M230" s="40">
        <f t="shared" si="100"/>
        <v>83090636.31414333</v>
      </c>
      <c r="N230" s="40">
        <f t="shared" si="100"/>
        <v>128616435.35049799</v>
      </c>
      <c r="O230" s="40">
        <f t="shared" si="100"/>
        <v>168155879.882837</v>
      </c>
      <c r="P230" s="40">
        <f t="shared" si="99"/>
        <v>1180139898.4795327</v>
      </c>
      <c r="Q230" s="30"/>
    </row>
    <row r="231" spans="2:17" x14ac:dyDescent="0.25">
      <c r="B231" s="43" t="s">
        <v>79</v>
      </c>
      <c r="C231" s="17"/>
      <c r="D231" s="30">
        <f t="shared" ref="D231:P231" si="101">D230-D195</f>
        <v>0</v>
      </c>
      <c r="E231" s="30">
        <f t="shared" si="101"/>
        <v>0</v>
      </c>
      <c r="F231" s="30">
        <f t="shared" si="101"/>
        <v>0</v>
      </c>
      <c r="G231" s="30">
        <f t="shared" si="101"/>
        <v>0</v>
      </c>
      <c r="H231" s="30">
        <f t="shared" si="101"/>
        <v>0</v>
      </c>
      <c r="I231" s="30">
        <f t="shared" si="101"/>
        <v>0</v>
      </c>
      <c r="J231" s="30">
        <f t="shared" si="101"/>
        <v>0</v>
      </c>
      <c r="K231" s="30">
        <f t="shared" si="101"/>
        <v>0</v>
      </c>
      <c r="L231" s="30">
        <f t="shared" si="101"/>
        <v>0</v>
      </c>
      <c r="M231" s="30">
        <f t="shared" si="101"/>
        <v>0</v>
      </c>
      <c r="N231" s="30">
        <f t="shared" si="101"/>
        <v>0</v>
      </c>
      <c r="O231" s="30">
        <f t="shared" si="101"/>
        <v>0</v>
      </c>
      <c r="P231" s="30">
        <f t="shared" si="101"/>
        <v>0</v>
      </c>
      <c r="Q231" s="30"/>
    </row>
    <row r="232" spans="2:17" x14ac:dyDescent="0.25">
      <c r="B232" s="43"/>
      <c r="C232" s="17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2:17" x14ac:dyDescent="0.25">
      <c r="B233" s="43" t="s">
        <v>88</v>
      </c>
      <c r="C233" s="17"/>
      <c r="D233" s="30">
        <f>SUM(D217:D223)</f>
        <v>145113101.33671162</v>
      </c>
      <c r="E233" s="30">
        <f t="shared" ref="E233:O233" si="102">SUM(E217:E223)</f>
        <v>120531744.1794607</v>
      </c>
      <c r="F233" s="30">
        <f t="shared" si="102"/>
        <v>110082971.52151506</v>
      </c>
      <c r="G233" s="30">
        <f t="shared" si="102"/>
        <v>81474076.243119821</v>
      </c>
      <c r="H233" s="30">
        <f t="shared" si="102"/>
        <v>56211907.131569281</v>
      </c>
      <c r="I233" s="30">
        <f t="shared" si="102"/>
        <v>40615884.412782386</v>
      </c>
      <c r="J233" s="30">
        <f t="shared" si="102"/>
        <v>29882750.493723415</v>
      </c>
      <c r="K233" s="30">
        <f t="shared" si="102"/>
        <v>23690151.782605603</v>
      </c>
      <c r="L233" s="30">
        <f t="shared" si="102"/>
        <v>32694571.453097593</v>
      </c>
      <c r="M233" s="30">
        <f t="shared" si="102"/>
        <v>66221722.091030098</v>
      </c>
      <c r="N233" s="30">
        <f t="shared" si="102"/>
        <v>112613684.96695426</v>
      </c>
      <c r="O233" s="30">
        <f t="shared" si="102"/>
        <v>143120141.32625246</v>
      </c>
      <c r="P233" s="30">
        <f>SUM(D233:O233)</f>
        <v>962252706.93882227</v>
      </c>
      <c r="Q233" s="30"/>
    </row>
    <row r="234" spans="2:17" x14ac:dyDescent="0.25">
      <c r="B234" s="43" t="s">
        <v>89</v>
      </c>
      <c r="C234" s="17"/>
      <c r="D234" s="30">
        <f>SUM(D224:D229)</f>
        <v>19581565.644349135</v>
      </c>
      <c r="E234" s="30">
        <f t="shared" ref="E234:O234" si="103">SUM(E224:E229)</f>
        <v>17002976.089191727</v>
      </c>
      <c r="F234" s="30">
        <f t="shared" si="103"/>
        <v>23612966.301991433</v>
      </c>
      <c r="G234" s="30">
        <f t="shared" si="103"/>
        <v>18577827.596270181</v>
      </c>
      <c r="H234" s="30">
        <f t="shared" si="103"/>
        <v>18985708.852881368</v>
      </c>
      <c r="I234" s="30">
        <f t="shared" si="103"/>
        <v>15666104.67</v>
      </c>
      <c r="J234" s="30">
        <f t="shared" si="103"/>
        <v>14272890.047999999</v>
      </c>
      <c r="K234" s="30">
        <f t="shared" si="103"/>
        <v>16165146.052000001</v>
      </c>
      <c r="L234" s="30">
        <f t="shared" si="103"/>
        <v>16114603.122785002</v>
      </c>
      <c r="M234" s="30">
        <f t="shared" si="103"/>
        <v>16868914.223113246</v>
      </c>
      <c r="N234" s="30">
        <f t="shared" si="103"/>
        <v>16002750.383543717</v>
      </c>
      <c r="O234" s="30">
        <f t="shared" si="103"/>
        <v>25035738.55658453</v>
      </c>
      <c r="P234" s="30">
        <f>SUM(D234:O234)</f>
        <v>217887191.54071036</v>
      </c>
      <c r="Q234" s="30"/>
    </row>
    <row r="235" spans="2:17" x14ac:dyDescent="0.25">
      <c r="B235" s="43" t="s">
        <v>3</v>
      </c>
      <c r="C235" s="17"/>
      <c r="D235" s="40">
        <f t="shared" ref="D235:P235" si="104">SUM(D233:D234)</f>
        <v>164694666.98106074</v>
      </c>
      <c r="E235" s="40">
        <f t="shared" si="104"/>
        <v>137534720.26865244</v>
      </c>
      <c r="F235" s="40">
        <f t="shared" si="104"/>
        <v>133695937.82350649</v>
      </c>
      <c r="G235" s="40">
        <f t="shared" si="104"/>
        <v>100051903.83939001</v>
      </c>
      <c r="H235" s="40">
        <f t="shared" si="104"/>
        <v>75197615.984450653</v>
      </c>
      <c r="I235" s="40">
        <f t="shared" si="104"/>
        <v>56281989.082782388</v>
      </c>
      <c r="J235" s="40">
        <f t="shared" si="104"/>
        <v>44155640.541723415</v>
      </c>
      <c r="K235" s="40">
        <f t="shared" si="104"/>
        <v>39855297.834605604</v>
      </c>
      <c r="L235" s="40">
        <f t="shared" si="104"/>
        <v>48809174.575882599</v>
      </c>
      <c r="M235" s="40">
        <f t="shared" si="104"/>
        <v>83090636.314143345</v>
      </c>
      <c r="N235" s="40">
        <f t="shared" si="104"/>
        <v>128616435.35049798</v>
      </c>
      <c r="O235" s="40">
        <f t="shared" si="104"/>
        <v>168155879.882837</v>
      </c>
      <c r="P235" s="40">
        <f t="shared" si="104"/>
        <v>1180139898.4795327</v>
      </c>
      <c r="Q235" s="30"/>
    </row>
    <row r="236" spans="2:17" x14ac:dyDescent="0.25">
      <c r="B236" s="47" t="s">
        <v>79</v>
      </c>
      <c r="C236" s="48"/>
      <c r="D236" s="49">
        <f t="shared" ref="D236:P236" si="105">D235-D230</f>
        <v>0</v>
      </c>
      <c r="E236" s="49">
        <f t="shared" si="105"/>
        <v>0</v>
      </c>
      <c r="F236" s="49">
        <f t="shared" si="105"/>
        <v>0</v>
      </c>
      <c r="G236" s="49">
        <f t="shared" si="105"/>
        <v>0</v>
      </c>
      <c r="H236" s="49">
        <f t="shared" si="105"/>
        <v>0</v>
      </c>
      <c r="I236" s="49">
        <f t="shared" si="105"/>
        <v>0</v>
      </c>
      <c r="J236" s="49">
        <f t="shared" si="105"/>
        <v>0</v>
      </c>
      <c r="K236" s="49">
        <f t="shared" si="105"/>
        <v>0</v>
      </c>
      <c r="L236" s="49">
        <f t="shared" si="105"/>
        <v>0</v>
      </c>
      <c r="M236" s="49">
        <f t="shared" si="105"/>
        <v>0</v>
      </c>
      <c r="N236" s="49">
        <f t="shared" si="105"/>
        <v>0</v>
      </c>
      <c r="O236" s="49">
        <f t="shared" si="105"/>
        <v>0</v>
      </c>
      <c r="P236" s="49">
        <f t="shared" si="105"/>
        <v>0</v>
      </c>
      <c r="Q236" s="30"/>
    </row>
    <row r="237" spans="2:17" s="11" customFormat="1" x14ac:dyDescent="0.25">
      <c r="B237" s="43"/>
      <c r="C237" s="17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2:17" s="11" customFormat="1" x14ac:dyDescent="0.25">
      <c r="B238" s="52" t="s">
        <v>90</v>
      </c>
      <c r="C238" s="17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2:17" s="11" customFormat="1" x14ac:dyDescent="0.25">
      <c r="B239" s="11" t="s">
        <v>91</v>
      </c>
      <c r="C239" s="12">
        <v>23</v>
      </c>
      <c r="D239" s="22">
        <f>IFERROR(ROUND(SUMIF($C$114:$C$139,$C239,D$114:D$139),0)/ROUND(SUMIF($C$36:$C$63,$C239,D$36:D$63),0),0)</f>
        <v>117.38360907564899</v>
      </c>
      <c r="E239" s="22">
        <f t="shared" ref="E239:O239" si="106">IFERROR(ROUND(SUMIF($C$114:$C$139,$C239,E$114:E$139),0)/ROUND(SUMIF($C$36:$C$63,$C239,E$36:E$63),0),0)</f>
        <v>97.766283629234294</v>
      </c>
      <c r="F239" s="22">
        <f t="shared" si="106"/>
        <v>86.690976897861177</v>
      </c>
      <c r="G239" s="22">
        <f t="shared" si="106"/>
        <v>63.885946679386763</v>
      </c>
      <c r="H239" s="22">
        <f t="shared" si="106"/>
        <v>41.543549590595305</v>
      </c>
      <c r="I239" s="22">
        <f t="shared" si="106"/>
        <v>25.557214298944249</v>
      </c>
      <c r="J239" s="22">
        <f t="shared" si="106"/>
        <v>17.029203857793561</v>
      </c>
      <c r="K239" s="22">
        <f t="shared" si="106"/>
        <v>15.237400491218542</v>
      </c>
      <c r="L239" s="22">
        <f t="shared" si="106"/>
        <v>23.49239762763548</v>
      </c>
      <c r="M239" s="22">
        <f t="shared" si="106"/>
        <v>52.303374041416475</v>
      </c>
      <c r="N239" s="22">
        <f t="shared" si="106"/>
        <v>88.38903595173602</v>
      </c>
      <c r="O239" s="22">
        <f t="shared" si="106"/>
        <v>118.35117607332606</v>
      </c>
      <c r="P239" s="22">
        <f>SUM(D239:O239)</f>
        <v>747.63016821479698</v>
      </c>
      <c r="Q239" s="22"/>
    </row>
    <row r="240" spans="2:17" s="11" customFormat="1" x14ac:dyDescent="0.25">
      <c r="B240" s="11" t="s">
        <v>92</v>
      </c>
      <c r="C240" s="12">
        <v>31</v>
      </c>
      <c r="D240" s="22">
        <f t="shared" ref="D240:O252" si="107">IFERROR(ROUND(SUMIF($C$114:$C$139,$C240,D$114:D$139),0)/ROUND(SUMIF($C$36:$C$63,$C240,D$36:D$63),0),0)</f>
        <v>600.09930352729725</v>
      </c>
      <c r="E240" s="22">
        <f t="shared" si="107"/>
        <v>511.27820158784948</v>
      </c>
      <c r="F240" s="22">
        <f t="shared" si="107"/>
        <v>455.68105590062112</v>
      </c>
      <c r="G240" s="22">
        <f t="shared" si="107"/>
        <v>366.6015940378843</v>
      </c>
      <c r="H240" s="22">
        <f t="shared" si="107"/>
        <v>245.08412939269579</v>
      </c>
      <c r="I240" s="22">
        <f t="shared" si="107"/>
        <v>218.96939515293792</v>
      </c>
      <c r="J240" s="22">
        <f t="shared" si="107"/>
        <v>165.79128269852521</v>
      </c>
      <c r="K240" s="22">
        <f t="shared" si="107"/>
        <v>112.51728254100063</v>
      </c>
      <c r="L240" s="22">
        <f t="shared" si="107"/>
        <v>146.87509090279462</v>
      </c>
      <c r="M240" s="22">
        <f t="shared" si="107"/>
        <v>271.98651996881227</v>
      </c>
      <c r="N240" s="22">
        <f t="shared" si="107"/>
        <v>460.95644276842705</v>
      </c>
      <c r="O240" s="22">
        <f t="shared" si="107"/>
        <v>607.2963474418284</v>
      </c>
      <c r="P240" s="22">
        <f t="shared" ref="P240:P253" si="108">SUM(D240:O240)</f>
        <v>4163.1366459206738</v>
      </c>
      <c r="Q240" s="22"/>
    </row>
    <row r="241" spans="2:17" s="11" customFormat="1" x14ac:dyDescent="0.25">
      <c r="B241" s="11" t="s">
        <v>93</v>
      </c>
      <c r="C241" s="12">
        <v>41</v>
      </c>
      <c r="D241" s="22">
        <f t="shared" si="107"/>
        <v>6997.027408637874</v>
      </c>
      <c r="E241" s="22">
        <f t="shared" si="107"/>
        <v>6222.5175585284278</v>
      </c>
      <c r="F241" s="22">
        <f t="shared" si="107"/>
        <v>5987.5317195325542</v>
      </c>
      <c r="G241" s="22">
        <f t="shared" si="107"/>
        <v>5253.6860949208994</v>
      </c>
      <c r="H241" s="22">
        <f t="shared" si="107"/>
        <v>3977.9058333333332</v>
      </c>
      <c r="I241" s="22">
        <f t="shared" si="107"/>
        <v>3651.1127946127945</v>
      </c>
      <c r="J241" s="22">
        <f t="shared" si="107"/>
        <v>1955.1673605328892</v>
      </c>
      <c r="K241" s="22">
        <f t="shared" si="107"/>
        <v>2461.3313953488373</v>
      </c>
      <c r="L241" s="22">
        <f t="shared" si="107"/>
        <v>2459.8047385620916</v>
      </c>
      <c r="M241" s="22">
        <f t="shared" si="107"/>
        <v>4040.9528455284553</v>
      </c>
      <c r="N241" s="22">
        <f t="shared" si="107"/>
        <v>5916.3647441104795</v>
      </c>
      <c r="O241" s="22">
        <f t="shared" si="107"/>
        <v>6888.8004885993487</v>
      </c>
      <c r="P241" s="22">
        <f t="shared" si="108"/>
        <v>55812.202982247982</v>
      </c>
      <c r="Q241" s="22"/>
    </row>
    <row r="242" spans="2:17" s="11" customFormat="1" x14ac:dyDescent="0.25">
      <c r="B242" s="11" t="s">
        <v>7</v>
      </c>
      <c r="C242" s="12">
        <v>53</v>
      </c>
      <c r="D242" s="22">
        <f t="shared" si="107"/>
        <v>0</v>
      </c>
      <c r="E242" s="22">
        <f t="shared" si="107"/>
        <v>0</v>
      </c>
      <c r="F242" s="22">
        <f t="shared" si="107"/>
        <v>0</v>
      </c>
      <c r="G242" s="22">
        <f t="shared" si="107"/>
        <v>0</v>
      </c>
      <c r="H242" s="22">
        <f t="shared" si="107"/>
        <v>0</v>
      </c>
      <c r="I242" s="22">
        <f t="shared" si="107"/>
        <v>0</v>
      </c>
      <c r="J242" s="22">
        <f t="shared" si="107"/>
        <v>0</v>
      </c>
      <c r="K242" s="22">
        <f t="shared" si="107"/>
        <v>0</v>
      </c>
      <c r="L242" s="22">
        <f t="shared" si="107"/>
        <v>0</v>
      </c>
      <c r="M242" s="22">
        <f t="shared" si="107"/>
        <v>0</v>
      </c>
      <c r="N242" s="22">
        <f t="shared" si="107"/>
        <v>0</v>
      </c>
      <c r="O242" s="22">
        <f t="shared" si="107"/>
        <v>0</v>
      </c>
      <c r="P242" s="22">
        <f t="shared" si="108"/>
        <v>0</v>
      </c>
      <c r="Q242" s="22"/>
    </row>
    <row r="243" spans="2:17" s="11" customFormat="1" x14ac:dyDescent="0.25">
      <c r="B243" s="11" t="s">
        <v>10</v>
      </c>
      <c r="C243" s="12">
        <v>50</v>
      </c>
      <c r="D243" s="22">
        <f t="shared" si="107"/>
        <v>0</v>
      </c>
      <c r="E243" s="22">
        <f t="shared" si="107"/>
        <v>0</v>
      </c>
      <c r="F243" s="22">
        <f t="shared" si="107"/>
        <v>0</v>
      </c>
      <c r="G243" s="22">
        <f t="shared" si="107"/>
        <v>0</v>
      </c>
      <c r="H243" s="22">
        <f t="shared" si="107"/>
        <v>0</v>
      </c>
      <c r="I243" s="22">
        <f t="shared" si="107"/>
        <v>0</v>
      </c>
      <c r="J243" s="22">
        <f t="shared" si="107"/>
        <v>0</v>
      </c>
      <c r="K243" s="22">
        <f t="shared" si="107"/>
        <v>0</v>
      </c>
      <c r="L243" s="22">
        <f t="shared" si="107"/>
        <v>0</v>
      </c>
      <c r="M243" s="22">
        <f t="shared" si="107"/>
        <v>0</v>
      </c>
      <c r="N243" s="22">
        <f t="shared" si="107"/>
        <v>0</v>
      </c>
      <c r="O243" s="22">
        <f t="shared" si="107"/>
        <v>0</v>
      </c>
      <c r="P243" s="22">
        <f t="shared" si="108"/>
        <v>0</v>
      </c>
      <c r="Q243" s="22"/>
    </row>
    <row r="244" spans="2:17" s="11" customFormat="1" x14ac:dyDescent="0.25">
      <c r="B244" s="2" t="s">
        <v>73</v>
      </c>
      <c r="C244" s="12" t="s">
        <v>20</v>
      </c>
      <c r="D244" s="22">
        <f t="shared" si="107"/>
        <v>3300</v>
      </c>
      <c r="E244" s="22">
        <f t="shared" si="107"/>
        <v>2740.5</v>
      </c>
      <c r="F244" s="22">
        <f t="shared" si="107"/>
        <v>2142.5</v>
      </c>
      <c r="G244" s="22">
        <f t="shared" si="107"/>
        <v>1566.75</v>
      </c>
      <c r="H244" s="22">
        <f t="shared" si="107"/>
        <v>1299</v>
      </c>
      <c r="I244" s="22">
        <f t="shared" si="107"/>
        <v>3401</v>
      </c>
      <c r="J244" s="22">
        <f t="shared" si="107"/>
        <v>0</v>
      </c>
      <c r="K244" s="22">
        <f t="shared" si="107"/>
        <v>95</v>
      </c>
      <c r="L244" s="22">
        <f t="shared" si="107"/>
        <v>219</v>
      </c>
      <c r="M244" s="22">
        <f t="shared" si="107"/>
        <v>15</v>
      </c>
      <c r="N244" s="22">
        <f t="shared" si="107"/>
        <v>1</v>
      </c>
      <c r="O244" s="22">
        <f t="shared" si="107"/>
        <v>128</v>
      </c>
      <c r="P244" s="22">
        <f t="shared" si="108"/>
        <v>14907.75</v>
      </c>
      <c r="Q244" s="22"/>
    </row>
    <row r="245" spans="2:17" s="11" customFormat="1" x14ac:dyDescent="0.25">
      <c r="B245" s="11" t="s">
        <v>74</v>
      </c>
      <c r="C245" s="12" t="s">
        <v>22</v>
      </c>
      <c r="D245" s="22">
        <f t="shared" si="107"/>
        <v>20767.707070707071</v>
      </c>
      <c r="E245" s="22">
        <f t="shared" si="107"/>
        <v>19473.878787878788</v>
      </c>
      <c r="F245" s="22">
        <f t="shared" si="107"/>
        <v>24736.78787878788</v>
      </c>
      <c r="G245" s="22">
        <f t="shared" si="107"/>
        <v>16347.762886597939</v>
      </c>
      <c r="H245" s="22">
        <f t="shared" si="107"/>
        <v>19422.316326530614</v>
      </c>
      <c r="I245" s="22">
        <f t="shared" si="107"/>
        <v>17072.947916666668</v>
      </c>
      <c r="J245" s="22">
        <f t="shared" si="107"/>
        <v>15937.315789473685</v>
      </c>
      <c r="K245" s="22">
        <f t="shared" si="107"/>
        <v>16425.873684210525</v>
      </c>
      <c r="L245" s="22">
        <f t="shared" si="107"/>
        <v>15623.621052631579</v>
      </c>
      <c r="M245" s="22">
        <f t="shared" si="107"/>
        <v>16990.357894736841</v>
      </c>
      <c r="N245" s="22">
        <f t="shared" si="107"/>
        <v>18560.627659574468</v>
      </c>
      <c r="O245" s="22">
        <f t="shared" si="107"/>
        <v>21474.797872340427</v>
      </c>
      <c r="P245" s="22">
        <f t="shared" si="108"/>
        <v>222833.99482013649</v>
      </c>
      <c r="Q245" s="22"/>
    </row>
    <row r="246" spans="2:17" s="11" customFormat="1" x14ac:dyDescent="0.25">
      <c r="B246" s="11" t="s">
        <v>75</v>
      </c>
      <c r="C246" s="12" t="s">
        <v>24</v>
      </c>
      <c r="D246" s="22">
        <f t="shared" si="107"/>
        <v>69400.33707865169</v>
      </c>
      <c r="E246" s="22">
        <f t="shared" si="107"/>
        <v>53364.674157303372</v>
      </c>
      <c r="F246" s="22">
        <f t="shared" si="107"/>
        <v>87167.629213483146</v>
      </c>
      <c r="G246" s="22">
        <f t="shared" si="107"/>
        <v>62086.955056179773</v>
      </c>
      <c r="H246" s="22">
        <f t="shared" si="107"/>
        <v>71736.31460674158</v>
      </c>
      <c r="I246" s="22">
        <f t="shared" si="107"/>
        <v>62451.558139534885</v>
      </c>
      <c r="J246" s="22">
        <f t="shared" si="107"/>
        <v>56656.546511627908</v>
      </c>
      <c r="K246" s="22">
        <f t="shared" si="107"/>
        <v>63905.023529411767</v>
      </c>
      <c r="L246" s="22">
        <f t="shared" si="107"/>
        <v>59779.084337349399</v>
      </c>
      <c r="M246" s="22">
        <f t="shared" si="107"/>
        <v>63032.385542168675</v>
      </c>
      <c r="N246" s="22">
        <f t="shared" si="107"/>
        <v>49314</v>
      </c>
      <c r="O246" s="22">
        <f t="shared" si="107"/>
        <v>77557.219512195123</v>
      </c>
      <c r="P246" s="22">
        <f t="shared" si="108"/>
        <v>776451.72768464731</v>
      </c>
      <c r="Q246" s="22"/>
    </row>
    <row r="247" spans="2:17" s="11" customFormat="1" x14ac:dyDescent="0.25">
      <c r="B247" s="11" t="s">
        <v>81</v>
      </c>
      <c r="C247" s="12" t="s">
        <v>25</v>
      </c>
      <c r="D247" s="22">
        <f t="shared" si="107"/>
        <v>17037.666666666668</v>
      </c>
      <c r="E247" s="22">
        <f t="shared" si="107"/>
        <v>20455.5</v>
      </c>
      <c r="F247" s="22">
        <f t="shared" si="107"/>
        <v>14216.1</v>
      </c>
      <c r="G247" s="22">
        <f t="shared" si="107"/>
        <v>9615.2000000000007</v>
      </c>
      <c r="H247" s="22">
        <f t="shared" si="107"/>
        <v>13140.222222222223</v>
      </c>
      <c r="I247" s="22">
        <f t="shared" si="107"/>
        <v>40866.571428571428</v>
      </c>
      <c r="J247" s="22">
        <f t="shared" si="107"/>
        <v>21887.857142857141</v>
      </c>
      <c r="K247" s="22">
        <f t="shared" si="107"/>
        <v>21658.428571428572</v>
      </c>
      <c r="L247" s="22">
        <f t="shared" si="107"/>
        <v>26565.285714285714</v>
      </c>
      <c r="M247" s="22">
        <f t="shared" si="107"/>
        <v>32961</v>
      </c>
      <c r="N247" s="22">
        <f t="shared" si="107"/>
        <v>43825.166666666664</v>
      </c>
      <c r="O247" s="22">
        <f t="shared" si="107"/>
        <v>7054.833333333333</v>
      </c>
      <c r="P247" s="22">
        <f t="shared" si="108"/>
        <v>269283.8317460317</v>
      </c>
      <c r="Q247" s="22"/>
    </row>
    <row r="248" spans="2:17" s="11" customFormat="1" x14ac:dyDescent="0.25">
      <c r="B248" s="11" t="s">
        <v>77</v>
      </c>
      <c r="C248" s="12" t="s">
        <v>27</v>
      </c>
      <c r="D248" s="22">
        <f t="shared" si="107"/>
        <v>749170.9</v>
      </c>
      <c r="E248" s="22">
        <f t="shared" si="107"/>
        <v>868477.1</v>
      </c>
      <c r="F248" s="22">
        <f t="shared" si="107"/>
        <v>802624.1</v>
      </c>
      <c r="G248" s="22">
        <f t="shared" si="107"/>
        <v>889846.7</v>
      </c>
      <c r="H248" s="22">
        <f t="shared" si="107"/>
        <v>800377.2</v>
      </c>
      <c r="I248" s="22">
        <f t="shared" si="107"/>
        <v>648879.30000000005</v>
      </c>
      <c r="J248" s="22">
        <f t="shared" si="107"/>
        <v>605752.9</v>
      </c>
      <c r="K248" s="22">
        <f t="shared" si="107"/>
        <v>739739.4</v>
      </c>
      <c r="L248" s="22">
        <f t="shared" si="107"/>
        <v>763209.6</v>
      </c>
      <c r="M248" s="22">
        <f t="shared" si="107"/>
        <v>724991.5</v>
      </c>
      <c r="N248" s="22">
        <f t="shared" si="107"/>
        <v>861705.9</v>
      </c>
      <c r="O248" s="22">
        <f t="shared" si="107"/>
        <v>972432.54545454541</v>
      </c>
      <c r="P248" s="22">
        <f t="shared" si="108"/>
        <v>9427207.1454545446</v>
      </c>
      <c r="Q248" s="22"/>
    </row>
    <row r="249" spans="2:17" s="11" customFormat="1" x14ac:dyDescent="0.25">
      <c r="B249" s="11" t="s">
        <v>94</v>
      </c>
      <c r="C249" s="11">
        <v>85</v>
      </c>
      <c r="D249" s="22">
        <f t="shared" si="107"/>
        <v>88276.266666666663</v>
      </c>
      <c r="E249" s="22">
        <f t="shared" si="107"/>
        <v>43619.896551724138</v>
      </c>
      <c r="F249" s="22">
        <f t="shared" si="107"/>
        <v>50325.241379310348</v>
      </c>
      <c r="G249" s="22">
        <f t="shared" si="107"/>
        <v>50546.965517241377</v>
      </c>
      <c r="H249" s="22">
        <f t="shared" si="107"/>
        <v>43276.758620689652</v>
      </c>
      <c r="I249" s="22">
        <f t="shared" si="107"/>
        <v>34322.90625</v>
      </c>
      <c r="J249" s="22">
        <f t="shared" si="107"/>
        <v>99818</v>
      </c>
      <c r="K249" s="22">
        <f t="shared" si="107"/>
        <v>16436.96875</v>
      </c>
      <c r="L249" s="22">
        <f t="shared" si="107"/>
        <v>31097.764705882353</v>
      </c>
      <c r="M249" s="22">
        <f t="shared" si="107"/>
        <v>48119.823529411762</v>
      </c>
      <c r="N249" s="22">
        <f t="shared" si="107"/>
        <v>60718.114285714284</v>
      </c>
      <c r="O249" s="22">
        <f t="shared" si="107"/>
        <v>89753.857142857145</v>
      </c>
      <c r="P249" s="22">
        <f t="shared" si="108"/>
        <v>656312.56339949777</v>
      </c>
      <c r="Q249" s="22"/>
    </row>
    <row r="250" spans="2:17" s="11" customFormat="1" x14ac:dyDescent="0.25">
      <c r="B250" s="11" t="s">
        <v>95</v>
      </c>
      <c r="C250" s="11">
        <v>86</v>
      </c>
      <c r="D250" s="22">
        <f t="shared" si="107"/>
        <v>7442.3084112149536</v>
      </c>
      <c r="E250" s="22">
        <f t="shared" si="107"/>
        <v>6651.066037735849</v>
      </c>
      <c r="F250" s="22">
        <f t="shared" si="107"/>
        <v>7193.2830188679245</v>
      </c>
      <c r="G250" s="22">
        <f t="shared" si="107"/>
        <v>5293.2452830188677</v>
      </c>
      <c r="H250" s="22">
        <f t="shared" si="107"/>
        <v>4269.5943396226412</v>
      </c>
      <c r="I250" s="22">
        <f t="shared" si="107"/>
        <v>2438.4112149532712</v>
      </c>
      <c r="J250" s="22">
        <f t="shared" si="107"/>
        <v>1501.6261682242991</v>
      </c>
      <c r="K250" s="22">
        <f t="shared" si="107"/>
        <v>1256.981308411215</v>
      </c>
      <c r="L250" s="22">
        <f t="shared" si="107"/>
        <v>1519.2710280373831</v>
      </c>
      <c r="M250" s="22">
        <f t="shared" si="107"/>
        <v>3378.9351851851852</v>
      </c>
      <c r="N250" s="22">
        <f t="shared" si="107"/>
        <v>5829.833333333333</v>
      </c>
      <c r="O250" s="22">
        <f t="shared" si="107"/>
        <v>7958.5700934579436</v>
      </c>
      <c r="P250" s="22">
        <f t="shared" si="108"/>
        <v>54733.125422062876</v>
      </c>
      <c r="Q250" s="22"/>
    </row>
    <row r="251" spans="2:17" s="11" customFormat="1" x14ac:dyDescent="0.25">
      <c r="B251" s="11" t="s">
        <v>96</v>
      </c>
      <c r="C251" s="11">
        <v>87</v>
      </c>
      <c r="D251" s="22">
        <f t="shared" si="107"/>
        <v>941416.5</v>
      </c>
      <c r="E251" s="22">
        <f t="shared" si="107"/>
        <v>626893</v>
      </c>
      <c r="F251" s="22">
        <f t="shared" si="107"/>
        <v>1042029.75</v>
      </c>
      <c r="G251" s="22">
        <f t="shared" si="107"/>
        <v>47227.75</v>
      </c>
      <c r="H251" s="22">
        <f t="shared" si="107"/>
        <v>472009.25</v>
      </c>
      <c r="I251" s="22">
        <f t="shared" si="107"/>
        <v>384011.5</v>
      </c>
      <c r="J251" s="22">
        <f t="shared" si="107"/>
        <v>199530.25</v>
      </c>
      <c r="K251" s="22">
        <f t="shared" si="107"/>
        <v>303986.75</v>
      </c>
      <c r="L251" s="22">
        <f t="shared" si="107"/>
        <v>234043.75</v>
      </c>
      <c r="M251" s="22">
        <f t="shared" si="107"/>
        <v>280599.5</v>
      </c>
      <c r="N251" s="22">
        <f t="shared" si="107"/>
        <v>1034581.75</v>
      </c>
      <c r="O251" s="22">
        <f t="shared" si="107"/>
        <v>-181099.75</v>
      </c>
      <c r="P251" s="22">
        <f t="shared" si="108"/>
        <v>5385230</v>
      </c>
      <c r="Q251" s="22"/>
    </row>
    <row r="252" spans="2:17" s="18" customFormat="1" ht="14.4" x14ac:dyDescent="0.3">
      <c r="B252" s="44" t="s">
        <v>78</v>
      </c>
      <c r="C252" s="29" t="s">
        <v>33</v>
      </c>
      <c r="D252" s="22">
        <f t="shared" si="107"/>
        <v>410809.33333333331</v>
      </c>
      <c r="E252" s="22">
        <f t="shared" si="107"/>
        <v>158977.66666666666</v>
      </c>
      <c r="F252" s="22">
        <f t="shared" si="107"/>
        <v>581490.88888888888</v>
      </c>
      <c r="G252" s="22">
        <f t="shared" si="107"/>
        <v>273941</v>
      </c>
      <c r="H252" s="22">
        <f t="shared" si="107"/>
        <v>285617.77777777775</v>
      </c>
      <c r="I252" s="22">
        <f t="shared" si="107"/>
        <v>208667.44444444444</v>
      </c>
      <c r="J252" s="22">
        <f t="shared" si="107"/>
        <v>186182</v>
      </c>
      <c r="K252" s="22">
        <f t="shared" si="107"/>
        <v>180407</v>
      </c>
      <c r="L252" s="22">
        <f t="shared" si="107"/>
        <v>205602.44444444444</v>
      </c>
      <c r="M252" s="22">
        <f t="shared" si="107"/>
        <v>286160.66666666669</v>
      </c>
      <c r="N252" s="22">
        <f t="shared" si="107"/>
        <v>148254.66666666666</v>
      </c>
      <c r="O252" s="22">
        <f t="shared" si="107"/>
        <v>657578</v>
      </c>
      <c r="P252" s="22">
        <f t="shared" si="108"/>
        <v>3583688.8888888885</v>
      </c>
      <c r="Q252" s="22"/>
    </row>
    <row r="253" spans="2:17" x14ac:dyDescent="0.25">
      <c r="B253" s="11" t="s">
        <v>3</v>
      </c>
      <c r="C253" s="11"/>
      <c r="D253" s="22">
        <f t="shared" ref="D253:O253" si="109">IFERROR(ROUND(D142,0)/ROUND(D64,0),0)</f>
        <v>190.03662044638705</v>
      </c>
      <c r="E253" s="22">
        <f t="shared" si="109"/>
        <v>158.55462355377045</v>
      </c>
      <c r="F253" s="22">
        <f t="shared" si="109"/>
        <v>153.98571125822932</v>
      </c>
      <c r="G253" s="22">
        <f t="shared" si="109"/>
        <v>115.16792441536556</v>
      </c>
      <c r="H253" s="22">
        <f t="shared" si="109"/>
        <v>86.53101579356175</v>
      </c>
      <c r="I253" s="22">
        <f t="shared" si="109"/>
        <v>64.741948953674566</v>
      </c>
      <c r="J253" s="22">
        <f t="shared" si="109"/>
        <v>50.795063787688804</v>
      </c>
      <c r="K253" s="22">
        <f t="shared" si="109"/>
        <v>45.832181068823083</v>
      </c>
      <c r="L253" s="22">
        <f t="shared" si="109"/>
        <v>56.102499999999999</v>
      </c>
      <c r="M253" s="22">
        <f t="shared" si="109"/>
        <v>95.449208635738103</v>
      </c>
      <c r="N253" s="22">
        <f t="shared" si="109"/>
        <v>147.56478654601403</v>
      </c>
      <c r="O253" s="22">
        <f t="shared" si="109"/>
        <v>192.74426601561157</v>
      </c>
      <c r="P253" s="22">
        <f t="shared" si="108"/>
        <v>1357.5058504748645</v>
      </c>
      <c r="Q253" s="22"/>
    </row>
    <row r="254" spans="2:17" x14ac:dyDescent="0.25">
      <c r="B254" s="11"/>
      <c r="C254" s="12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53"/>
      <c r="Q254" s="53"/>
    </row>
    <row r="255" spans="2:17" x14ac:dyDescent="0.25">
      <c r="B255" s="11"/>
      <c r="C255" s="12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53"/>
      <c r="Q255" s="53"/>
    </row>
    <row r="256" spans="2:17" x14ac:dyDescent="0.25"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4:17" x14ac:dyDescent="0.25"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4:17" x14ac:dyDescent="0.25"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4:17" x14ac:dyDescent="0.25"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4:17" x14ac:dyDescent="0.25"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4:17" x14ac:dyDescent="0.25"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4:17" x14ac:dyDescent="0.25"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4:17" x14ac:dyDescent="0.25"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4:17" x14ac:dyDescent="0.25"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4:17" x14ac:dyDescent="0.25"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4:17" x14ac:dyDescent="0.25"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4:17" x14ac:dyDescent="0.25"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4:17" x14ac:dyDescent="0.25"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4:17" x14ac:dyDescent="0.25"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4:17" x14ac:dyDescent="0.25"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4:17" x14ac:dyDescent="0.25"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4:17" x14ac:dyDescent="0.25"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4:17" x14ac:dyDescent="0.25"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4:17" x14ac:dyDescent="0.25"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4:17" x14ac:dyDescent="0.25"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4:17" x14ac:dyDescent="0.25"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4:17" x14ac:dyDescent="0.25"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4:17" x14ac:dyDescent="0.25"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4:17" x14ac:dyDescent="0.25"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4:17" x14ac:dyDescent="0.25"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4:17" x14ac:dyDescent="0.25"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4:17" x14ac:dyDescent="0.25"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4:17" x14ac:dyDescent="0.25"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4:17" x14ac:dyDescent="0.25"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4:17" x14ac:dyDescent="0.25"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4:17" x14ac:dyDescent="0.25"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4:17" x14ac:dyDescent="0.25"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4:17" x14ac:dyDescent="0.25"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4:17" x14ac:dyDescent="0.25"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4:17" x14ac:dyDescent="0.25"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4:17" x14ac:dyDescent="0.25"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4:17" x14ac:dyDescent="0.25"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4:17" x14ac:dyDescent="0.25"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4:17" x14ac:dyDescent="0.25"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4:17" x14ac:dyDescent="0.25"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4:17" x14ac:dyDescent="0.25"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4:17" x14ac:dyDescent="0.25"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4:17" x14ac:dyDescent="0.25"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4:17" x14ac:dyDescent="0.25"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</row>
  </sheetData>
  <printOptions horizontalCentered="1"/>
  <pageMargins left="0.5" right="0.5" top="0.75" bottom="0.75" header="0.5" footer="0.3"/>
  <pageSetup scale="59" fitToHeight="5" orientation="landscape" blackAndWhite="1" r:id="rId1"/>
  <headerFooter alignWithMargins="0">
    <oddFooter>&amp;L&amp;F  
&amp;A&amp;C&amp;P&amp;R&amp;D</oddFooter>
  </headerFooter>
  <rowBreaks count="3" manualBreakCount="3">
    <brk id="65" min="1" max="15" man="1"/>
    <brk id="112" min="1" max="15" man="1"/>
    <brk id="177" min="1" max="15" man="1"/>
  </rowBreaks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F7FAA6-021A-40F2-9C74-93C31D273348}"/>
</file>

<file path=customXml/itemProps2.xml><?xml version="1.0" encoding="utf-8"?>
<ds:datastoreItem xmlns:ds="http://schemas.openxmlformats.org/officeDocument/2006/customXml" ds:itemID="{3EA997D8-265B-4DFC-B0DC-C6A74B7E5ABE}"/>
</file>

<file path=customXml/itemProps3.xml><?xml version="1.0" encoding="utf-8"?>
<ds:datastoreItem xmlns:ds="http://schemas.openxmlformats.org/officeDocument/2006/customXml" ds:itemID="{BE6583A4-FEA9-4CB6-9A49-2E9BDBE3BCB0}"/>
</file>

<file path=customXml/itemProps4.xml><?xml version="1.0" encoding="utf-8"?>
<ds:datastoreItem xmlns:ds="http://schemas.openxmlformats.org/officeDocument/2006/customXml" ds:itemID="{F3C3C5B5-B6E2-4629-8AFF-E58F33053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 Lead Sheet</vt:lpstr>
      <vt:lpstr>Weather Adj. For CBR</vt:lpstr>
      <vt:lpstr>Weather Adj. Volumes</vt:lpstr>
      <vt:lpstr>'Weather Adj. For CBR'!Print_Area</vt:lpstr>
      <vt:lpstr>'Weather Adj. Volumes'!Print_Area</vt:lpstr>
      <vt:lpstr>'Weather Adj. Volumes'!Print_Titles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Marina</cp:lastModifiedBy>
  <cp:lastPrinted>2023-02-17T00:11:24Z</cp:lastPrinted>
  <dcterms:created xsi:type="dcterms:W3CDTF">2020-01-29T19:28:41Z</dcterms:created>
  <dcterms:modified xsi:type="dcterms:W3CDTF">2023-03-28T18:48:28Z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0x0101006E56B4D1795A2E4DB2F0B01679ED314A004876637A322CD34A97BA8DF2700F41D9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