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NPC\PCAM\WA\WA UE-200507 (Cal Year 2019)\Testimony &amp; Exhibits\"/>
    </mc:Choice>
  </mc:AlternateContent>
  <xr:revisionPtr revIDLastSave="0" documentId="8_{F3AB4150-DFC1-4549-97B3-5F3720AEC941}" xr6:coauthVersionLast="45" xr6:coauthVersionMax="45" xr10:uidLastSave="{00000000-0000-0000-0000-000000000000}"/>
  <bookViews>
    <workbookView xWindow="-120" yWindow="-120" windowWidth="29040" windowHeight="15840" xr2:uid="{67F0C407-C6E0-4FD1-B5EB-7C3516E35BAF}"/>
  </bookViews>
  <sheets>
    <sheet name="Summary" sheetId="1" r:id="rId1"/>
    <sheet name="Exhibit JP-2 PCAM Calcula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'[5]DSM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[6]FuncStudy!$F$2065</definedName>
    <definedName name="Acct108D00S">[6]FuncStudy!$F$2057</definedName>
    <definedName name="Acct108DSS">[6]FuncStudy!$F$2061</definedName>
    <definedName name="Acct228.42TROJD">[6]FuncStudy!$F$1867</definedName>
    <definedName name="ACCT2281">[6]FuncStudy!$F$1847</definedName>
    <definedName name="Acct2282">[6]FuncStudy!$F$1851</definedName>
    <definedName name="Acct2283">[6]FuncStudy!$F$1855</definedName>
    <definedName name="Acct2283S">[6]FuncStudy!$F$1859</definedName>
    <definedName name="Acct22842">[6]FuncStudy!$F$1868</definedName>
    <definedName name="Acct228SO">[6]FuncStudy!$F$1850</definedName>
    <definedName name="ACCT25398">[6]FuncStudy!$F$1880</definedName>
    <definedName name="Acct25399">[6]FuncStudy!$F$1887</definedName>
    <definedName name="Acct254">[6]FuncStudy!$F$1864</definedName>
    <definedName name="Acct282DITBAL">[6]FuncStudy!$F$1912</definedName>
    <definedName name="Acct350">[6]FuncStudy!$F$1323</definedName>
    <definedName name="Acct352">[6]FuncStudy!$F$1330</definedName>
    <definedName name="Acct353">[6]FuncStudy!$F$1336</definedName>
    <definedName name="Acct354">[6]FuncStudy!$F$1342</definedName>
    <definedName name="Acct355">[6]FuncStudy!$F$1348</definedName>
    <definedName name="Acct356">[6]FuncStudy!$F$1354</definedName>
    <definedName name="Acct357">[6]FuncStudy!$F$1360</definedName>
    <definedName name="Acct358">[6]FuncStudy!$F$1366</definedName>
    <definedName name="Acct359">[6]FuncStudy!$F$1372</definedName>
    <definedName name="Acct360">[6]FuncStudy!$F$1388</definedName>
    <definedName name="Acct361">[6]FuncStudy!$F$1394</definedName>
    <definedName name="Acct362">[6]FuncStudy!$F$1400</definedName>
    <definedName name="Acct364">[6]FuncStudy!$F$1407</definedName>
    <definedName name="Acct365">[6]FuncStudy!$F$1414</definedName>
    <definedName name="Acct366">[6]FuncStudy!$F$1421</definedName>
    <definedName name="Acct367">[6]FuncStudy!$F$1428</definedName>
    <definedName name="Acct368">[6]FuncStudy!$F$1434</definedName>
    <definedName name="Acct369">[6]FuncStudy!$F$1441</definedName>
    <definedName name="Acct370">[6]FuncStudy!$F$1447</definedName>
    <definedName name="Acct371">[6]FuncStudy!$F$1454</definedName>
    <definedName name="Acct372">[6]FuncStudy!$F$1461</definedName>
    <definedName name="Acct372A">[6]FuncStudy!$F$1460</definedName>
    <definedName name="Acct372DP">[6]FuncStudy!$F$1458</definedName>
    <definedName name="Acct372DS">[6]FuncStudy!$F$1459</definedName>
    <definedName name="Acct373">[6]FuncStudy!$F$1467</definedName>
    <definedName name="Acct444S">[6]FuncStudy!$F$105</definedName>
    <definedName name="Acct448S">[6]FuncStudy!$F$114</definedName>
    <definedName name="Acct450S">[6]FuncStudy!$F$138</definedName>
    <definedName name="Acct451S">[6]FuncStudy!$F$143</definedName>
    <definedName name="Acct454S">[6]FuncStudy!$F$153</definedName>
    <definedName name="Acct456S">[6]FuncStudy!$F$159</definedName>
    <definedName name="Acct580">[6]FuncStudy!$F$536</definedName>
    <definedName name="Acct581">[6]FuncStudy!$F$541</definedName>
    <definedName name="Acct582">[6]FuncStudy!$F$546</definedName>
    <definedName name="Acct583">[6]FuncStudy!$F$551</definedName>
    <definedName name="Acct584">[6]FuncStudy!$F$556</definedName>
    <definedName name="Acct585">[6]FuncStudy!$F$561</definedName>
    <definedName name="Acct586">[6]FuncStudy!$F$566</definedName>
    <definedName name="Acct587">[6]FuncStudy!$F$571</definedName>
    <definedName name="Acct588">[6]FuncStudy!$F$576</definedName>
    <definedName name="Acct589">[6]FuncStudy!$F$581</definedName>
    <definedName name="Acct590">[6]FuncStudy!$F$586</definedName>
    <definedName name="Acct591">[6]FuncStudy!$F$591</definedName>
    <definedName name="Acct592">[6]FuncStudy!$F$596</definedName>
    <definedName name="Acct593">[6]FuncStudy!$F$601</definedName>
    <definedName name="Acct594">[6]FuncStudy!$F$606</definedName>
    <definedName name="Acct595">[6]FuncStudy!$F$611</definedName>
    <definedName name="Acct596">[6]FuncStudy!$F$616</definedName>
    <definedName name="Acct597">[6]FuncStudy!$F$621</definedName>
    <definedName name="Acct598">[6]FuncStudy!$F$626</definedName>
    <definedName name="Acct928RE">[6]FuncStudy!$F$749</definedName>
    <definedName name="AcctAGA">[6]FuncStudy!$F$132</definedName>
    <definedName name="AcctTS0">[6]FuncStudy!$F$1380</definedName>
    <definedName name="ActualROR">#REF!</definedName>
    <definedName name="Adjs2avg">[7]Inputs!$L$255:'[7]Inputs'!$T$505</definedName>
    <definedName name="AdjustInput">[8]Inputs!$L$3:$T$250</definedName>
    <definedName name="Adjustment">#REF!</definedName>
    <definedName name="AdjustSwitch">[8]Variables!$AH$3:$AJ$3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[8]UTCR!$AC$22:$AQ$108</definedName>
    <definedName name="AverageInput">[8]Inputs!$F$3:$I$1732</definedName>
    <definedName name="B1_Print">#REF!</definedName>
    <definedName name="B2_Print">#REF!</definedName>
    <definedName name="B3_Print">#REF!</definedName>
    <definedName name="Bottom">[9]Variance!#REF!</definedName>
    <definedName name="calcoutput">'[10]Calcoutput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'[10]OTC Gas Quotes'!$M$2</definedName>
    <definedName name="CCG_Hier">OFFSET('[11]cost center'!$A$1,0,0,COUNTA('[11]cost center'!$A$1:$A$65536),COUNTA('[11]cost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[8]Inputs!$J$1</definedName>
    <definedName name="Checksumend">[8]Inputs!$E$1</definedName>
    <definedName name="Classification">[6]FuncStudy!$Y$91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[12]Variables!$AQ$27</definedName>
    <definedName name="CONTRACTDATA">[13]MarketData!#REF!</definedName>
    <definedName name="contractsymbol">[10]Futures!$B$2:$B$500</definedName>
    <definedName name="ContractTypeDol">#REF!</definedName>
    <definedName name="ContractTypeMWh">#REF!</definedName>
    <definedName name="COSFacVal">[6]Inputs!$W$11</definedName>
    <definedName name="DATA5">[14]DS13!$E$2:$E$103</definedName>
    <definedName name="DATA6">[14]DS13!$F$2:$F$103</definedName>
    <definedName name="_xlnm.Database">[15]Invoice!#REF!</definedName>
    <definedName name="DataCheck">'[16]Base NPC'!#REF!</definedName>
    <definedName name="DataCheck_Base">#REF!</definedName>
    <definedName name="DataCheck_Delta">#REF!</definedName>
    <definedName name="DataCheck_NPC">'[4](4.2) WCA Base NPC UE-140762'!#REF!</definedName>
    <definedName name="Date">#REF!</definedName>
    <definedName name="dateTable">'[17]on off peak hours'!$C$15:$Z$15</definedName>
    <definedName name="Debt">[12]Variables!$AQ$25</definedName>
    <definedName name="DebtCost">[12]Variables!$AT$25</definedName>
    <definedName name="Demand">[18]Inputs!$D$9</definedName>
    <definedName name="Demand2">[6]Inputs!$D$10</definedName>
    <definedName name="Dis">[6]FuncStudy!$Y$90</definedName>
    <definedName name="DisFac">'[6]Func Dist Factor Table'!$A$11:$G$25</definedName>
    <definedName name="DispatchSum">"GRID Thermal Generation!R2C1:R4C2"</definedName>
    <definedName name="Dollars_Wheeling">'[16]Exhibit 1'!#REF!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[10]MarketData!$J$1</definedName>
    <definedName name="ExchangeMWh">'[16]Base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'[6]COS Factor Table'!$Q$15:$Q$136</definedName>
    <definedName name="FactorMethod">[8]Variables!$AC$2</definedName>
    <definedName name="FactSum">'[6]COS Factor Table'!$A$14:$Q$137</definedName>
    <definedName name="Fed_Funds___Bloomberg">[10]MarketData!$A$14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[8]Variables!$B$28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OFFSET([19]FTE!$A$1,0,0,COUNTA([19]FTE!$A$1:$A$65536),12)</definedName>
    <definedName name="Func">'[6]Func Factor Table'!$A$10:$H$76</definedName>
    <definedName name="Func_Ftrs">[8]Function1149!$E$6:$P$88</definedName>
    <definedName name="Function">[6]FuncStudy!$Y$90</definedName>
    <definedName name="Gas_Forward_Price_Curve_copy_Instructions_List">'[13]Main Page'!#REF!</definedName>
    <definedName name="GrossReceipts">[8]Variables!$B$31</definedName>
    <definedName name="Header">#REF!</definedName>
    <definedName name="HenryHub___Nymex">[13]MarketData!#REF!</definedName>
    <definedName name="Hide_Rows">#REF!</definedName>
    <definedName name="Hide_Rows_Recon">#REF!</definedName>
    <definedName name="High_Plan">#REF!</definedName>
    <definedName name="HoursHoliday">'[17]on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[18]Inputs!$Y$11</definedName>
    <definedName name="INSERTPOINT">'[20]REX Data'!#REF!</definedName>
    <definedName name="INSERTPOINT2">'[20]REX Data'!#REF!</definedName>
    <definedName name="Interest_Rates___Bloomberg">[10]MarketData!$A$1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[9]Variance!#REF!</definedName>
    <definedName name="LeadLag">[8]Inputs!#REF!</definedName>
    <definedName name="limcount" hidden="1">1</definedName>
    <definedName name="LinkCos">'[6]JAM Download'!$I$4</definedName>
    <definedName name="ListOffset" hidden="1">1</definedName>
    <definedName name="Low_Plan">#REF!</definedName>
    <definedName name="Macro2">[21]!Macro2</definedName>
    <definedName name="market1">'[10]OTC Gas Quotes'!$E$5</definedName>
    <definedName name="market2">'[10]OTC Gas Quotes'!$F$5</definedName>
    <definedName name="market3">'[10]OTC Gas Quotes'!$G$5</definedName>
    <definedName name="market4">'[10]OTC Gas Quotes'!$H$5</definedName>
    <definedName name="market5">'[10]OTC Gas Quotes'!$I$5</definedName>
    <definedName name="market6">'[10]OTC Gas Quotes'!$J$5</definedName>
    <definedName name="market7">'[10]OTC Gas Quotes'!$K$5</definedName>
    <definedName name="Master" hidden="1">{#N/A,#N/A,FALSE,"Actual";#N/A,#N/A,FALSE,"Normalized";#N/A,#N/A,FALSE,"Electric Actual";#N/A,#N/A,FALSE,"Electric Normalized"}</definedName>
    <definedName name="MD_High1">'[9]Master Data'!$A$2</definedName>
    <definedName name="MD_Low1">'[9]Master Data'!$D$29</definedName>
    <definedName name="MidC">[22]lookup!$C$98:$D$107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SPAverageInput">[7]Inputs!#REF!</definedName>
    <definedName name="MSPYearEndInput">[7]Inputs!#REF!</definedName>
    <definedName name="NetToGross">[6]Inputs!$H$21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[10]Futures!$A$2:$J$500</definedName>
    <definedName name="NymexOptions">[10]Options!$A$2:$K$3000</definedName>
    <definedName name="OFPC_Date">[23]VDOC!$O$4</definedName>
    <definedName name="OH">[6]Inputs!$D$24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[10]Options!$A$1:$P$3000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'[6]Energy Factor'!#REF!</definedName>
    <definedName name="page64">'[6]Energy Factor'!#REF!</definedName>
    <definedName name="paste.cell">'[24]1993'!#REF!</definedName>
    <definedName name="PE_Lookup">'[16]Exhibit 1'!#REF!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[8]Variables!#REF!</definedName>
    <definedName name="PostDG">[8]Variables!#REF!</definedName>
    <definedName name="PreDG">[8]Variables!#REF!</definedName>
    <definedName name="Pref">[12]Variables!$AQ$26</definedName>
    <definedName name="PrefCost">[12]Variables!$AT$26</definedName>
    <definedName name="PricingInfo" hidden="1">[25]Inputs!#REF!</definedName>
    <definedName name="_xlnm.Print_Area" localSheetId="1">'Exhibit JP-2 PCAM Calculation'!$A$1:$P$40</definedName>
    <definedName name="_xlnm.Print_Area">#REF!</definedName>
    <definedName name="PSATable">[26]Hermiston!$A$32:$E$57</definedName>
    <definedName name="Purchases">[22]lookup!$C$21:$D$64</definedName>
    <definedName name="QFs">[22]lookup!$C$66:$D$96</definedName>
    <definedName name="ResourceSupplier">[8]Variables!$B$30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[8]Variables!$B$29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[22]lookup!$C$3:$D$19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'[10]GAS CURVE Engine'!$AW$3:$CB$34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[8]Variables!$AF$32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[9]Variance!#REF!</definedName>
    <definedName name="ST_Top1">[9]Variance!#REF!</definedName>
    <definedName name="ST_Top2">[9]Variance!#REF!</definedName>
    <definedName name="ST_Top3">#REF!</definedName>
    <definedName name="standard1" hidden="1">{"YTD-Total",#N/A,FALSE,"Provision"}</definedName>
    <definedName name="startmonth">'[10]GAS CURVE Engine'!$N$2</definedName>
    <definedName name="startmonth1">'[10]OTC Gas Quotes'!$L$6</definedName>
    <definedName name="startmonth10">'[10]OTC Gas Quotes'!$L$15</definedName>
    <definedName name="startmonth2">'[10]OTC Gas Quotes'!$L$7</definedName>
    <definedName name="startmonth3">'[10]OTC Gas Quotes'!$L$8</definedName>
    <definedName name="startmonth4">'[10]OTC Gas Quotes'!$L$9</definedName>
    <definedName name="startmonth5">'[10]OTC Gas Quotes'!$L$10</definedName>
    <definedName name="startmonth6">'[10]OTC Gas Quotes'!$L$11</definedName>
    <definedName name="startmonth7">'[10]OTC Gas Quotes'!$L$12</definedName>
    <definedName name="startmonth8">'[10]OTC Gas Quotes'!$L$13</definedName>
    <definedName name="startmonth9">'[10]OTC Gas Quotes'!$L$14</definedName>
    <definedName name="State">[6]Inputs!$C$5</definedName>
    <definedName name="Storage">[22]lookup!$C$109:$D$126</definedName>
    <definedName name="T1_Print">#REF!</definedName>
    <definedName name="T2_Print">#REF!</definedName>
    <definedName name="T3_Print">#REF!</definedName>
    <definedName name="TargetROR">[6]Inputs!$L$6</definedName>
    <definedName name="Test_COS">'[6]Hot Sheet'!$F$120</definedName>
    <definedName name="TestPeriod">[6]Inputs!$C$6</definedName>
    <definedName name="Top">#REF!</definedName>
    <definedName name="TotalRateBase">'[6]G+T+D+R+M'!$H$58</definedName>
    <definedName name="TotTaxRate">[6]Inputs!$H$17</definedName>
    <definedName name="TRANSM_2">[27]Transm2!$A$1:$M$461:'[27]10 Yr FC'!$M$47</definedName>
    <definedName name="UAACT550SGW">[6]FuncStudy!$Y$405</definedName>
    <definedName name="UAACT554SGW">[6]FuncStudy!$Y$427</definedName>
    <definedName name="UAcct103">[6]FuncStudy!$Y$1315</definedName>
    <definedName name="UAcct105S">[6]FuncStudy!$Y$1673</definedName>
    <definedName name="UAcct105SEU">[6]FuncStudy!$Y$1677</definedName>
    <definedName name="UAcct105SGG">[6]FuncStudy!$Y$1678</definedName>
    <definedName name="UAcct105SGP1">[6]FuncStudy!$Y$1674</definedName>
    <definedName name="UAcct105SGP2">[6]FuncStudy!$Y$1676</definedName>
    <definedName name="UAcct105SGT">[6]FuncStudy!$Y$1675</definedName>
    <definedName name="UAcct1081390">[6]FuncStudy!$Y$2099</definedName>
    <definedName name="UAcct1081390Rcl">[6]FuncStudy!$Y$2098</definedName>
    <definedName name="UAcct1081399">[6]FuncStudy!$Y$2107</definedName>
    <definedName name="UAcct1081399Rcl">[6]FuncStudy!$Y$2106</definedName>
    <definedName name="UAcct108360">[6]FuncStudy!$Y$2006</definedName>
    <definedName name="UAcct108361">[6]FuncStudy!$Y$2010</definedName>
    <definedName name="UAcct108362">[6]FuncStudy!$Y$2014</definedName>
    <definedName name="UAcct108364">[6]FuncStudy!$Y$2018</definedName>
    <definedName name="UAcct108365">[6]FuncStudy!$Y$2022</definedName>
    <definedName name="UAcct108366">[6]FuncStudy!$Y$2026</definedName>
    <definedName name="UAcct108367">[6]FuncStudy!$Y$2030</definedName>
    <definedName name="UAcct108368">[6]FuncStudy!$Y$2034</definedName>
    <definedName name="UAcct108369">[6]FuncStudy!$Y$2038</definedName>
    <definedName name="UAcct108370">[6]FuncStudy!$Y$2042</definedName>
    <definedName name="UAcct108371">[6]FuncStudy!$Y$2046</definedName>
    <definedName name="UAcct108372">[6]FuncStudy!$Y$2050</definedName>
    <definedName name="UAcct108373">[6]FuncStudy!$Y$2054</definedName>
    <definedName name="UAcct108D">[6]FuncStudy!$Y$2066</definedName>
    <definedName name="UAcct108D00">[6]FuncStudy!$Y$2058</definedName>
    <definedName name="UAcct108Ds">[6]FuncStudy!$Y$2062</definedName>
    <definedName name="UAcct108Ep">[6]FuncStudy!$Y$1988</definedName>
    <definedName name="UAcct108Gpcn">[6]FuncStudy!$Y$2076</definedName>
    <definedName name="UAcct108Gps">[6]FuncStudy!$Y$2072</definedName>
    <definedName name="UAcct108Gpse">[6]FuncStudy!$Y$2078</definedName>
    <definedName name="UAcct108Gpsg">[6]FuncStudy!$Y$2075</definedName>
    <definedName name="UAcct108Gpsgp">[6]FuncStudy!$Y$2073</definedName>
    <definedName name="UAcct108Gpsgu">[6]FuncStudy!$Y$2074</definedName>
    <definedName name="UAcct108Gpso">[6]FuncStudy!$Y$2077</definedName>
    <definedName name="UACCT108GPSSGCH">[6]FuncStudy!$Y$2080</definedName>
    <definedName name="UACCT108GPSSGCT">[6]FuncStudy!$Y$2079</definedName>
    <definedName name="UAcct108Hp">[6]FuncStudy!$Y$1975</definedName>
    <definedName name="UAcct108Mp">[6]FuncStudy!$Y$2092</definedName>
    <definedName name="UAcct108Np">[6]FuncStudy!$Y$1968</definedName>
    <definedName name="UAcct108Op">[6]FuncStudy!$Y$1983</definedName>
    <definedName name="UAcct108Opsgw">[6]FuncStudy!$Y$1980</definedName>
    <definedName name="UAcct108OPSSGCT">[6]FuncStudy!$Y$1982</definedName>
    <definedName name="UAcct108Sp">[6]FuncStudy!$Y$1962</definedName>
    <definedName name="uacct108spssgch">[6]FuncStudy!$Y$1961</definedName>
    <definedName name="UAcct108Tp">[6]FuncStudy!$Y$2002</definedName>
    <definedName name="UAcct111390">[6]FuncStudy!$Y$2159</definedName>
    <definedName name="UAcct111Clg">[6]FuncStudy!$Y$2128</definedName>
    <definedName name="UAcct111Clgcn">[6]FuncStudy!$Y$2124</definedName>
    <definedName name="UAcct111Clgsop">[6]FuncStudy!$Y$2127</definedName>
    <definedName name="UAcct111Clgsou">[6]FuncStudy!$Y$2126</definedName>
    <definedName name="UAcct111Clh">[6]FuncStudy!$Y$2134</definedName>
    <definedName name="UAcct111Cls">[6]FuncStudy!$Y$2119</definedName>
    <definedName name="UAcct111Ipcn">[6]FuncStudy!$Y$2143</definedName>
    <definedName name="UAcct111Ips">[6]FuncStudy!$Y$2138</definedName>
    <definedName name="UAcct111Ipse">[6]FuncStudy!$Y$2141</definedName>
    <definedName name="UAcct111Ipsg">[6]FuncStudy!$Y$2142</definedName>
    <definedName name="UAcct111Ipsgp">[6]FuncStudy!$Y$2139</definedName>
    <definedName name="UAcct111Ipsgu">[6]FuncStudy!$Y$2140</definedName>
    <definedName name="uacct111ipso">[6]FuncStudy!$Y$2146</definedName>
    <definedName name="UACCT111IPSSGCH">[6]FuncStudy!$Y$2145</definedName>
    <definedName name="UAcct114">[6]FuncStudy!$Y$1685</definedName>
    <definedName name="UAcct120">[6]FuncStudy!$Y$1689</definedName>
    <definedName name="UAcct124">[6]FuncStudy!$Y$1694</definedName>
    <definedName name="UAcct141">[6]FuncStudy!$Y$1834</definedName>
    <definedName name="UAcct151">[6]FuncStudy!$Y$1716</definedName>
    <definedName name="uacct151ssech">[6]FuncStudy!$Y$1715</definedName>
    <definedName name="UAcct154">[6]FuncStudy!$Y$1750</definedName>
    <definedName name="uacct154ssgch">[6]FuncStudy!$Y$1749</definedName>
    <definedName name="UAcct163">[6]FuncStudy!$Y$1755</definedName>
    <definedName name="UAcct165">[6]FuncStudy!$Y$1770</definedName>
    <definedName name="UAcct165Se">[6]FuncStudy!$Y$1768</definedName>
    <definedName name="UAcct182">[6]FuncStudy!$Y$1701</definedName>
    <definedName name="UAcct18222">[6]FuncStudy!$Y$1824</definedName>
    <definedName name="UAcct182M">[6]FuncStudy!$Y$1780</definedName>
    <definedName name="UAcct182MSSGCT">[6]FuncStudy!$Y$1778</definedName>
    <definedName name="UAcct186">[6]FuncStudy!$Y$1709</definedName>
    <definedName name="UAcct1869">[6]FuncStudy!$Y$1829</definedName>
    <definedName name="UAcct186M">[6]FuncStudy!$Y$1791</definedName>
    <definedName name="UAcct186Mse">[6]FuncStudy!$Y$1788</definedName>
    <definedName name="UAcct190">[6]FuncStudy!$Y$1902</definedName>
    <definedName name="UAcct190CN">[6]FuncStudy!$Y$1891</definedName>
    <definedName name="UAcct190Dop">[6]FuncStudy!$Y$1892</definedName>
    <definedName name="UACCT190IBT">[6]FuncStudy!$Y$1894</definedName>
    <definedName name="UACCT190SSGCT">[6]FuncStudy!$Y$1901</definedName>
    <definedName name="UACCT2281">[6]FuncStudy!$Y$1847</definedName>
    <definedName name="UAcct2282">[6]FuncStudy!$Y$1851</definedName>
    <definedName name="UAcct2283">[6]FuncStudy!$Y$1855</definedName>
    <definedName name="UAcct2283S">[6]FuncStudy!$Y$1859</definedName>
    <definedName name="UAcct22842">[6]FuncStudy!$Y$1868</definedName>
    <definedName name="UAcct235">[6]FuncStudy!$Y$1843</definedName>
    <definedName name="UAcct252">[6]FuncStudy!$Y$1876</definedName>
    <definedName name="UAcct25316">[6]FuncStudy!$Y$1724</definedName>
    <definedName name="UAcct25317">[6]FuncStudy!$Y$1728</definedName>
    <definedName name="UAcct25318">[6]FuncStudy!$Y$1760</definedName>
    <definedName name="UAcct25319">[6]FuncStudy!$Y$1732</definedName>
    <definedName name="UACCT25398">[6]FuncStudy!$Y$1880</definedName>
    <definedName name="UAcct25399">[6]FuncStudy!$Y$1887</definedName>
    <definedName name="UAcct254">[6]FuncStudy!$Y$1864</definedName>
    <definedName name="UACCT254SO">[6]FuncStudy!$Y$1863</definedName>
    <definedName name="UAcct255">[6]FuncStudy!$Y$1952</definedName>
    <definedName name="UAcct281">[6]FuncStudy!$Y$1908</definedName>
    <definedName name="UAcct282">[6]FuncStudy!$Y$1926</definedName>
    <definedName name="UAcct282So">[6]FuncStudy!$Y$1914</definedName>
    <definedName name="UAcct283">[6]FuncStudy!$Y$1939</definedName>
    <definedName name="UAcct283So">[6]FuncStudy!$Y$1932</definedName>
    <definedName name="UAcct301S">[6]FuncStudy!$Y$1636</definedName>
    <definedName name="UAcct301Sg">[6]FuncStudy!$Y$1638</definedName>
    <definedName name="UAcct301So">[6]FuncStudy!$Y$1637</definedName>
    <definedName name="UAcct302S">[6]FuncStudy!$Y$1641</definedName>
    <definedName name="UAcct302Sg">[6]FuncStudy!$Y$1642</definedName>
    <definedName name="UAcct302Sgp">[6]FuncStudy!$Y$1643</definedName>
    <definedName name="UAcct302Sgu">[6]FuncStudy!$Y$1644</definedName>
    <definedName name="UAcct303Cn">[6]FuncStudy!$Y$1652</definedName>
    <definedName name="UAcct303S">[6]FuncStudy!$Y$1648</definedName>
    <definedName name="UAcct303Se">[6]FuncStudy!$Y$1651</definedName>
    <definedName name="UAcct303Sg">[6]FuncStudy!$Y$1649</definedName>
    <definedName name="UAcct303So">[6]FuncStudy!$Y$1650</definedName>
    <definedName name="UACCT303SSGCT">[6]FuncStudy!$Y$1654</definedName>
    <definedName name="UAcct310">[6]FuncStudy!$Y$1151</definedName>
    <definedName name="uacct310ssgch">[6]FuncStudy!$Y$1150</definedName>
    <definedName name="UAcct311">[6]FuncStudy!$Y$1156</definedName>
    <definedName name="uacct311ssgch">[6]FuncStudy!$Y$1155</definedName>
    <definedName name="UAcct312">[6]FuncStudy!$Y$1161</definedName>
    <definedName name="uacct312ssgch">[6]FuncStudy!$Y$1160</definedName>
    <definedName name="UAcct314">[6]FuncStudy!$Y$1166</definedName>
    <definedName name="uacct314ssgch">[6]FuncStudy!$Y$1165</definedName>
    <definedName name="UAcct315">[6]FuncStudy!$Y$1171</definedName>
    <definedName name="uacct315ssgch">[6]FuncStudy!$Y$1170</definedName>
    <definedName name="UAcct316">[6]FuncStudy!$Y$1176</definedName>
    <definedName name="uacct316ssgch">[6]FuncStudy!$Y$1175</definedName>
    <definedName name="UAcct320">[6]FuncStudy!$Y$1188</definedName>
    <definedName name="UAcct321">[6]FuncStudy!$Y$1192</definedName>
    <definedName name="UAcct322">[6]FuncStudy!$Y$1196</definedName>
    <definedName name="UAcct323">[6]FuncStudy!$Y$1200</definedName>
    <definedName name="UAcct324">[6]FuncStudy!$Y$1204</definedName>
    <definedName name="UAcct325">[6]FuncStudy!$Y$1208</definedName>
    <definedName name="UAcct33">[6]FuncStudy!$Y$131</definedName>
    <definedName name="UAcct330">[6]FuncStudy!$Y$1221</definedName>
    <definedName name="UAcct331">[6]FuncStudy!$Y$1226</definedName>
    <definedName name="UAcct332">[6]FuncStudy!$Y$1231</definedName>
    <definedName name="UAcct333">[6]FuncStudy!$Y$1236</definedName>
    <definedName name="UAcct334">[6]FuncStudy!$Y$1241</definedName>
    <definedName name="UAcct335">[6]FuncStudy!$Y$1246</definedName>
    <definedName name="UAcct336">[6]FuncStudy!$Y$1251</definedName>
    <definedName name="UAcct340">[6]FuncStudy!$Y$1266</definedName>
    <definedName name="UAcct340Sgw">[6]FuncStudy!$Y$1264</definedName>
    <definedName name="UAcct341">[6]FuncStudy!$Y$1272</definedName>
    <definedName name="UACCT341SGW">[6]FuncStudy!$Y$1270</definedName>
    <definedName name="uacct341ssgct">[6]FuncStudy!$Y$1271</definedName>
    <definedName name="UAcct342">[6]FuncStudy!$Y$1277</definedName>
    <definedName name="uacct342ssgct">[6]FuncStudy!$Y$1276</definedName>
    <definedName name="UAcct343">[6]FuncStudy!$Y$1284</definedName>
    <definedName name="UAcct343Sgw">[6]FuncStudy!$Y$1282</definedName>
    <definedName name="uacct343sscct">[6]FuncStudy!$Y$1283</definedName>
    <definedName name="UAcct344">[6]FuncStudy!$Y$1291</definedName>
    <definedName name="UACCT344SGW">[6]FuncStudy!$Y$1289</definedName>
    <definedName name="uacct344ssgct">[6]FuncStudy!$Y$1290</definedName>
    <definedName name="UAcct345">[6]FuncStudy!$Y$1297</definedName>
    <definedName name="UACCT345SGW">[6]FuncStudy!$Y$1295</definedName>
    <definedName name="uacct345ssgct">[6]FuncStudy!$Y$1296</definedName>
    <definedName name="UAcct346">[6]FuncStudy!$Y$1303</definedName>
    <definedName name="UAcct346SGW">[6]FuncStudy!$Y$1301</definedName>
    <definedName name="UAcct350">[6]FuncStudy!$Y$1323</definedName>
    <definedName name="UAcct352">[6]FuncStudy!$Y$1330</definedName>
    <definedName name="UAcct353">[6]FuncStudy!$Y$1336</definedName>
    <definedName name="UAcct354">[6]FuncStudy!$Y$1342</definedName>
    <definedName name="UAcct355">[6]FuncStudy!$Y$1348</definedName>
    <definedName name="UAcct356">[6]FuncStudy!$Y$1354</definedName>
    <definedName name="UAcct357">[6]FuncStudy!$Y$1360</definedName>
    <definedName name="UAcct358">[6]FuncStudy!$Y$1366</definedName>
    <definedName name="UAcct359">[6]FuncStudy!$Y$1372</definedName>
    <definedName name="UAcct360">[6]FuncStudy!$Y$1388</definedName>
    <definedName name="UAcct361">[6]FuncStudy!$Y$1394</definedName>
    <definedName name="UAcct362">[6]FuncStudy!$Y$1400</definedName>
    <definedName name="UAcct368">[6]FuncStudy!$Y$1434</definedName>
    <definedName name="UAcct369">[6]FuncStudy!$Y$1441</definedName>
    <definedName name="UAcct370">[6]FuncStudy!$Y$1447</definedName>
    <definedName name="UAcct372A">[6]FuncStudy!$Y$1460</definedName>
    <definedName name="UAcct372Dp">[6]FuncStudy!$Y$1458</definedName>
    <definedName name="UAcct372Ds">[6]FuncStudy!$Y$1459</definedName>
    <definedName name="UAcct373">[6]FuncStudy!$Y$1467</definedName>
    <definedName name="UAcct389Cn">[6]FuncStudy!$Y$1482</definedName>
    <definedName name="UAcct389S">[6]FuncStudy!$Y$1481</definedName>
    <definedName name="UAcct389Sg">[6]FuncStudy!$Y$1484</definedName>
    <definedName name="UAcct389Sgu">[6]FuncStudy!$Y$1483</definedName>
    <definedName name="UAcct389So">[6]FuncStudy!$Y$1485</definedName>
    <definedName name="UAcct390Cn">[6]FuncStudy!$Y$1492</definedName>
    <definedName name="UACCT390LS">[6]FuncStudy!$Y$1601</definedName>
    <definedName name="UAcct390LSG">[6]FuncStudy!$Y$1602</definedName>
    <definedName name="UAcct390LSO">[6]FuncStudy!$Y$1603</definedName>
    <definedName name="UAcct390S">[6]FuncStudy!$Y$1489</definedName>
    <definedName name="UAcct390Sgp">[6]FuncStudy!$Y$1490</definedName>
    <definedName name="UAcct390Sgu">[6]FuncStudy!$Y$1491</definedName>
    <definedName name="UAcct390Sop">[6]FuncStudy!$Y$1493</definedName>
    <definedName name="UAcct390Sou">[6]FuncStudy!$Y$1494</definedName>
    <definedName name="UAcct391Cn">[6]FuncStudy!$Y$1501</definedName>
    <definedName name="UAcct391S">[6]FuncStudy!$Y$1498</definedName>
    <definedName name="UAcct391Se">[6]FuncStudy!$Y$1503</definedName>
    <definedName name="UAcct391Sg">[6]FuncStudy!$Y$1502</definedName>
    <definedName name="UAcct391Sgp">[6]FuncStudy!$Y$1499</definedName>
    <definedName name="UAcct391Sgu">[6]FuncStudy!$Y$1500</definedName>
    <definedName name="UAcct391So">[6]FuncStudy!$Y$1504</definedName>
    <definedName name="uacct391ssgch">[6]FuncStudy!$Y$1505</definedName>
    <definedName name="UACCT391SSGCT">[6]FuncStudy!$Y$1506</definedName>
    <definedName name="UAcct392Cn">[6]FuncStudy!$Y$1513</definedName>
    <definedName name="UAcct392L">[6]FuncStudy!$Y$1611</definedName>
    <definedName name="UACCT392LRCL">[6]FuncStudy!$F$1614</definedName>
    <definedName name="UAcct392S">[6]FuncStudy!$Y$1510</definedName>
    <definedName name="UAcct392Se">[6]FuncStudy!$Y$1515</definedName>
    <definedName name="UAcct392Sg">[6]FuncStudy!$Y$1512</definedName>
    <definedName name="UAcct392Sgp">[6]FuncStudy!$Y$1516</definedName>
    <definedName name="UAcct392Sgu">[6]FuncStudy!$Y$1514</definedName>
    <definedName name="UAcct392So">[6]FuncStudy!$Y$1511</definedName>
    <definedName name="uacct392ssgch">[6]FuncStudy!$Y$1517</definedName>
    <definedName name="uacct392ssgct">[6]FuncStudy!$Y$1518</definedName>
    <definedName name="UAcct393S">[6]FuncStudy!$Y$1522</definedName>
    <definedName name="UAcct393Sg">[6]FuncStudy!$Y$1526</definedName>
    <definedName name="UAcct393Sgp">[6]FuncStudy!$Y$1523</definedName>
    <definedName name="UAcct393Sgu">[6]FuncStudy!$Y$1524</definedName>
    <definedName name="UAcct393So">[6]FuncStudy!$Y$1525</definedName>
    <definedName name="uacct393ssgct">[6]FuncStudy!$Y$1527</definedName>
    <definedName name="UAcct394S">[6]FuncStudy!$Y$1531</definedName>
    <definedName name="UAcct394Se">[6]FuncStudy!$Y$1535</definedName>
    <definedName name="UAcct394Sg">[6]FuncStudy!$Y$1536</definedName>
    <definedName name="UAcct394Sgp">[6]FuncStudy!$Y$1532</definedName>
    <definedName name="UAcct394Sgu">[6]FuncStudy!$Y$1533</definedName>
    <definedName name="UAcct394So">[6]FuncStudy!$Y$1534</definedName>
    <definedName name="UACCT394SSGCH">[6]FuncStudy!$Y$1537</definedName>
    <definedName name="UACCT394SSGCT">[6]FuncStudy!$Y$1538</definedName>
    <definedName name="UAcct395S">[6]FuncStudy!$Y$1542</definedName>
    <definedName name="UAcct395Se">[6]FuncStudy!$Y$1546</definedName>
    <definedName name="UAcct395Sg">[6]FuncStudy!$Y$1547</definedName>
    <definedName name="UAcct395Sgp">[6]FuncStudy!$Y$1543</definedName>
    <definedName name="UAcct395Sgu">[6]FuncStudy!$Y$1544</definedName>
    <definedName name="UAcct395So">[6]FuncStudy!$Y$1545</definedName>
    <definedName name="UACCT395SSGCH">[6]FuncStudy!$Y$1548</definedName>
    <definedName name="UACCT395SSGCT">[6]FuncStudy!$Y$1549</definedName>
    <definedName name="UAcct396S">[6]FuncStudy!$Y$1553</definedName>
    <definedName name="UAcct396Se">[6]FuncStudy!$Y$1558</definedName>
    <definedName name="UAcct396Sg">[6]FuncStudy!$Y$1555</definedName>
    <definedName name="UAcct396Sgp">[6]FuncStudy!$Y$1554</definedName>
    <definedName name="UAcct396Sgu">[6]FuncStudy!$Y$1557</definedName>
    <definedName name="UAcct396So">[6]FuncStudy!$Y$1556</definedName>
    <definedName name="UACCT396SSGCH">[6]FuncStudy!$Y$1560</definedName>
    <definedName name="UACCT396SSGCT">[6]FuncStudy!$Y$1559</definedName>
    <definedName name="UAcct397Cn">[6]FuncStudy!$Y$1568</definedName>
    <definedName name="UAcct397S">[6]FuncStudy!$Y$1564</definedName>
    <definedName name="UAcct397Se">[6]FuncStudy!$Y$1570</definedName>
    <definedName name="UAcct397Sg">[6]FuncStudy!$Y$1569</definedName>
    <definedName name="UAcct397Sgp">[6]FuncStudy!$Y$1565</definedName>
    <definedName name="UAcct397Sgu">[6]FuncStudy!$Y$1566</definedName>
    <definedName name="UAcct397So">[6]FuncStudy!$Y$1567</definedName>
    <definedName name="UACCT397SSGCH">[6]FuncStudy!$Y$1571</definedName>
    <definedName name="UACCT397SSGCT">[6]FuncStudy!$Y$1572</definedName>
    <definedName name="UAcct398Cn">[6]FuncStudy!$Y$1579</definedName>
    <definedName name="UAcct398S">[6]FuncStudy!$Y$1576</definedName>
    <definedName name="UAcct398Se">[6]FuncStudy!$Y$1581</definedName>
    <definedName name="UAcct398Sg">[6]FuncStudy!$Y$1582</definedName>
    <definedName name="UAcct398Sgp">[6]FuncStudy!$Y$1577</definedName>
    <definedName name="UAcct398Sgu">[6]FuncStudy!$Y$1578</definedName>
    <definedName name="UAcct398So">[6]FuncStudy!$Y$1580</definedName>
    <definedName name="UACCT398SSGCT">[6]FuncStudy!$Y$1583</definedName>
    <definedName name="UAcct399">[6]FuncStudy!$Y$1590</definedName>
    <definedName name="UAcct399G">[6]FuncStudy!$Y$1631</definedName>
    <definedName name="UAcct399L">[6]FuncStudy!$Y$1594</definedName>
    <definedName name="UAcct399Lrcl">[6]FuncStudy!$Y$1596</definedName>
    <definedName name="UAcct403360">[6]FuncStudy!$Y$808</definedName>
    <definedName name="UAcct403361">[6]FuncStudy!$Y$809</definedName>
    <definedName name="UAcct403362">[6]FuncStudy!$Y$810</definedName>
    <definedName name="UAcct403364">[6]FuncStudy!$Y$811</definedName>
    <definedName name="UAcct403365">[6]FuncStudy!$Y$812</definedName>
    <definedName name="UAcct403366">[6]FuncStudy!$Y$813</definedName>
    <definedName name="UAcct403367">[6]FuncStudy!$Y$814</definedName>
    <definedName name="UAcct403368">[6]FuncStudy!$Y$815</definedName>
    <definedName name="UAcct403369">[6]FuncStudy!$Y$816</definedName>
    <definedName name="UAcct403370">[6]FuncStudy!$Y$817</definedName>
    <definedName name="UAcct403371">[6]FuncStudy!$Y$818</definedName>
    <definedName name="UAcct403372">[6]FuncStudy!$Y$819</definedName>
    <definedName name="UAcct403373">[6]FuncStudy!$Y$820</definedName>
    <definedName name="UAcct403Ep">[6]FuncStudy!$Y$846</definedName>
    <definedName name="UAcct403Gpcn">[6]FuncStudy!$Y$828</definedName>
    <definedName name="UAcct403Gps">[6]FuncStudy!$Y$824</definedName>
    <definedName name="UAcct403Gpseu">[6]FuncStudy!$Y$827</definedName>
    <definedName name="UAcct403Gpsg">[6]FuncStudy!$Y$829</definedName>
    <definedName name="UAcct403Gpsgp">[6]FuncStudy!$Y$825</definedName>
    <definedName name="UAcct403Gpsgu">[6]FuncStudy!$Y$826</definedName>
    <definedName name="UAcct403Gpso">[6]FuncStudy!$Y$830</definedName>
    <definedName name="uacct403gpssgch">[6]FuncStudy!$Y$832</definedName>
    <definedName name="UACCT403GPSSGCT">[6]FuncStudy!$Y$831</definedName>
    <definedName name="UAcct403Gv0">[6]FuncStudy!$Y$837</definedName>
    <definedName name="UAcct403Hp">[6]FuncStudy!$Y$792</definedName>
    <definedName name="UAcct403Mp">[6]FuncStudy!$Y$841</definedName>
    <definedName name="UAcct403Np">[6]FuncStudy!$Y$787</definedName>
    <definedName name="UAcct403Op">[6]FuncStudy!$Y$799</definedName>
    <definedName name="UAcct403Opsgu">[6]FuncStudy!$Y$796</definedName>
    <definedName name="uacct403opssgct">[6]FuncStudy!$Y$797</definedName>
    <definedName name="uacct403sgw">[6]FuncStudy!$Y$798</definedName>
    <definedName name="uacct403spdgp">[6]FuncStudy!$Y$779</definedName>
    <definedName name="uacct403spdgu">[6]FuncStudy!$Y$780</definedName>
    <definedName name="uacct403spsg">[6]FuncStudy!$Y$781</definedName>
    <definedName name="uacct403ssgch">[6]FuncStudy!$Y$782</definedName>
    <definedName name="UAcct403Tp">[6]FuncStudy!$Y$805</definedName>
    <definedName name="UAcct404330">[6]FuncStudy!$Y$880</definedName>
    <definedName name="UAcct404Clg">[6]FuncStudy!$Y$857</definedName>
    <definedName name="UAcct404Clgsop">[6]FuncStudy!$Y$855</definedName>
    <definedName name="UAcct404Clgsou">[6]FuncStudy!$Y$853</definedName>
    <definedName name="UAcct404Cls">[6]FuncStudy!$Y$861</definedName>
    <definedName name="UAcct404Ipcn">[6]FuncStudy!$Y$867</definedName>
    <definedName name="UACCT404IPDGU">[6]FuncStudy!$Y$869</definedName>
    <definedName name="UAcct404Ips">[6]FuncStudy!$Y$864</definedName>
    <definedName name="UAcct404Ipse">[6]FuncStudy!$Y$865</definedName>
    <definedName name="UACCT404IPSGP">[6]FuncStudy!$Y$868</definedName>
    <definedName name="UAcct404Ipso">[6]FuncStudy!$Y$866</definedName>
    <definedName name="UACCT404IPSSGCH">[6]FuncStudy!$Y$870</definedName>
    <definedName name="UAcct404O">[6]FuncStudy!$Y$875</definedName>
    <definedName name="UAcct405">[6]FuncStudy!$Y$888</definedName>
    <definedName name="UAcct406">[6]FuncStudy!$Y$894</definedName>
    <definedName name="UAcct407">[6]FuncStudy!$Y$903</definedName>
    <definedName name="UAcct408">[6]FuncStudy!$Y$916</definedName>
    <definedName name="UAcct408S">[6]FuncStudy!$Y$908</definedName>
    <definedName name="UAcct40910FITOther">[6]FuncStudy!$Y$1135</definedName>
    <definedName name="UAcct40910FitPMI">[6]FuncStudy!$Y$1133</definedName>
    <definedName name="UAcct40910FITPTC">[6]FuncStudy!$Y$1134</definedName>
    <definedName name="UAcct40910FITSitus">[6]FuncStudy!$Y$1136</definedName>
    <definedName name="UAcct40911Dgu">[6]FuncStudy!$Y$1103</definedName>
    <definedName name="UAcct40911S">[6]FuncStudy!$Y$1101</definedName>
    <definedName name="UAcct41010">[6]FuncStudy!$Y$977</definedName>
    <definedName name="UAcct41020">[6]FuncStudy!$Y$992</definedName>
    <definedName name="UAcct41111">[6]FuncStudy!$Y$1026</definedName>
    <definedName name="UAcct41120">[6]FuncStudy!$Y$1011</definedName>
    <definedName name="UAcct41140">[6]FuncStudy!$Y$921</definedName>
    <definedName name="UAcct41141">[6]FuncStudy!$Y$926</definedName>
    <definedName name="UAcct41160">[6]FuncStudy!$Y$177</definedName>
    <definedName name="UAcct41170">[6]FuncStudy!$Y$182</definedName>
    <definedName name="UAcct4118">[6]FuncStudy!$Y$186</definedName>
    <definedName name="UAcct41181">[6]FuncStudy!$Y$189</definedName>
    <definedName name="UAcct4194">[6]FuncStudy!$Y$193</definedName>
    <definedName name="UAcct419Doth">[6]FuncStudy!$Y$957</definedName>
    <definedName name="UAcct421">[6]FuncStudy!$Y$202</definedName>
    <definedName name="UAcct4311">[6]FuncStudy!$Y$209</definedName>
    <definedName name="UAcct442Se">[6]FuncStudy!$Y$100</definedName>
    <definedName name="UAcct442Sg">[6]FuncStudy!$Y$101</definedName>
    <definedName name="UAcct447">[6]FuncStudy!$Y$125</definedName>
    <definedName name="UAcct447S">[6]FuncStudy!$Y$121</definedName>
    <definedName name="UAcct447Se">[6]FuncStudy!$Y$124</definedName>
    <definedName name="UAcct448S">[6]FuncStudy!$Y$114</definedName>
    <definedName name="UAcct448So">[6]FuncStudy!$Y$115</definedName>
    <definedName name="UAcct449">[6]FuncStudy!$Y$130</definedName>
    <definedName name="UAcct450">[6]FuncStudy!$Y$140</definedName>
    <definedName name="UAcct450S">[6]FuncStudy!$Y$138</definedName>
    <definedName name="UAcct450So">[6]FuncStudy!$Y$139</definedName>
    <definedName name="UAcct451S">[6]FuncStudy!$Y$143</definedName>
    <definedName name="UAcct451Sg">[6]FuncStudy!$Y$144</definedName>
    <definedName name="UAcct451So">[6]FuncStudy!$Y$145</definedName>
    <definedName name="UAcct453">[6]FuncStudy!$Y$150</definedName>
    <definedName name="UAcct454">[6]FuncStudy!$Y$156</definedName>
    <definedName name="UAcct454S">[6]FuncStudy!$Y$153</definedName>
    <definedName name="UAcct454Sg">[6]FuncStudy!$Y$154</definedName>
    <definedName name="UAcct454So">[6]FuncStudy!$Y$155</definedName>
    <definedName name="UAcct456">[6]FuncStudy!$Y$164</definedName>
    <definedName name="UAcct456Cn">[6]FuncStudy!$Y$160</definedName>
    <definedName name="UAcct456S">[6]FuncStudy!$Y$159</definedName>
    <definedName name="UAcct456Se">[6]FuncStudy!$Y$161</definedName>
    <definedName name="UAcct500">[6]FuncStudy!$Y$225</definedName>
    <definedName name="UACCT500SSGCH">[6]FuncStudy!$Y$224</definedName>
    <definedName name="UAcct501">[6]FuncStudy!$Y$233</definedName>
    <definedName name="UAcct501Se">[6]FuncStudy!$Y$228</definedName>
    <definedName name="UACCT501SENNPC">[6]FuncStudy!$Y$229</definedName>
    <definedName name="uacct501ssech">[6]FuncStudy!$Y$232</definedName>
    <definedName name="UACCT501SSECHNNPC">[6]FuncStudy!$Y$231</definedName>
    <definedName name="uacct501ssect">[6]FuncStudy!$Y$230</definedName>
    <definedName name="UAcct502">[6]FuncStudy!$Y$238</definedName>
    <definedName name="uacct502snpps">[6]FuncStudy!$Y$236</definedName>
    <definedName name="uacct502ssgch">[6]FuncStudy!$Y$237</definedName>
    <definedName name="UAcct503">[6]FuncStudy!$Y$243</definedName>
    <definedName name="UAcct503Se">[6]FuncStudy!$Y$241</definedName>
    <definedName name="UACCT503SENNPC">[6]FuncStudy!$Y$242</definedName>
    <definedName name="UAcct505">[6]FuncStudy!$Y$248</definedName>
    <definedName name="uacct505snpps">[6]FuncStudy!$Y$246</definedName>
    <definedName name="uacct505ssgch">[6]FuncStudy!$Y$247</definedName>
    <definedName name="UAcct506">[6]FuncStudy!$Y$254</definedName>
    <definedName name="UAcct506Se">[6]FuncStudy!$Y$252</definedName>
    <definedName name="uacct506snpps">[6]FuncStudy!$Y$251</definedName>
    <definedName name="uacct506ssgch">[6]FuncStudy!$Y$253</definedName>
    <definedName name="UAcct507">[6]FuncStudy!$Y$259</definedName>
    <definedName name="uacct507ssgch">[6]FuncStudy!$Y$258</definedName>
    <definedName name="UAcct510">[6]FuncStudy!$Y$264</definedName>
    <definedName name="uacct510ssgch">[6]FuncStudy!$Y$263</definedName>
    <definedName name="UAcct511">[6]FuncStudy!$Y$269</definedName>
    <definedName name="uacct511ssgch">[6]FuncStudy!$Y$268</definedName>
    <definedName name="UAcct512">[6]FuncStudy!$Y$274</definedName>
    <definedName name="uacct512ssgch">[6]FuncStudy!$Y$273</definedName>
    <definedName name="UAcct513">[6]FuncStudy!$Y$279</definedName>
    <definedName name="uacct513ssgch">[6]FuncStudy!$Y$278</definedName>
    <definedName name="UAcct514">[6]FuncStudy!$Y$284</definedName>
    <definedName name="uacct514ssgch">[6]FuncStudy!$Y$283</definedName>
    <definedName name="UAcct517">[6]FuncStudy!$Y$290</definedName>
    <definedName name="UAcct518">[6]FuncStudy!$Y$294</definedName>
    <definedName name="UAcct519">[6]FuncStudy!$Y$299</definedName>
    <definedName name="UAcct520">[6]FuncStudy!$Y$303</definedName>
    <definedName name="UAcct523">[6]FuncStudy!$Y$307</definedName>
    <definedName name="UAcct524">[6]FuncStudy!$Y$311</definedName>
    <definedName name="UAcct528">[6]FuncStudy!$Y$315</definedName>
    <definedName name="UAcct529">[6]FuncStudy!$Y$319</definedName>
    <definedName name="UAcct530">[6]FuncStudy!$Y$323</definedName>
    <definedName name="UAcct531">[6]FuncStudy!$Y$327</definedName>
    <definedName name="UAcct532">[6]FuncStudy!$Y$331</definedName>
    <definedName name="UAcct535">[6]FuncStudy!$Y$338</definedName>
    <definedName name="UAcct536">[6]FuncStudy!$Y$342</definedName>
    <definedName name="UAcct537">[6]FuncStudy!$Y$346</definedName>
    <definedName name="UAcct538">[6]FuncStudy!$Y$350</definedName>
    <definedName name="UAcct539">[6]FuncStudy!$Y$354</definedName>
    <definedName name="UAcct540">[6]FuncStudy!$Y$358</definedName>
    <definedName name="UAcct541">[6]FuncStudy!$Y$362</definedName>
    <definedName name="UAcct542">[6]FuncStudy!$Y$366</definedName>
    <definedName name="UAcct543">[6]FuncStudy!$Y$370</definedName>
    <definedName name="UAcct544">[6]FuncStudy!$Y$374</definedName>
    <definedName name="UAcct545">[6]FuncStudy!$Y$378</definedName>
    <definedName name="UAcct546">[6]FuncStudy!$Y$385</definedName>
    <definedName name="UAcct547Se">[6]FuncStudy!$Y$388</definedName>
    <definedName name="UACCT547SSECT">[6]FuncStudy!$Y$389</definedName>
    <definedName name="UAcct548">[6]FuncStudy!$Y$395</definedName>
    <definedName name="uacct548ssgct">[6]FuncStudy!$Y$394</definedName>
    <definedName name="UAcct549">[6]FuncStudy!$Y$400</definedName>
    <definedName name="UAcct549sg">[6]FuncStudy!$Y$398</definedName>
    <definedName name="uacct550">[6]FuncStudy!$Y$406</definedName>
    <definedName name="UACCT550sg">[6]FuncStudy!$Y$404</definedName>
    <definedName name="UAcct551">[6]FuncStudy!$Y$410</definedName>
    <definedName name="UAcct552">[6]FuncStudy!$Y$415</definedName>
    <definedName name="UAcct553">[6]FuncStudy!$Y$422</definedName>
    <definedName name="UACCT553SSGCT">[6]FuncStudy!$Y$420</definedName>
    <definedName name="UAcct554">[6]FuncStudy!$Y$428</definedName>
    <definedName name="UAcct554SSCT">[6]FuncStudy!$Y$426</definedName>
    <definedName name="uacct555dgp">[6]FuncStudy!$Y$437</definedName>
    <definedName name="UAcct555Dgu">[6]FuncStudy!$Y$434</definedName>
    <definedName name="UAcct555S">[6]FuncStudy!$Y$433</definedName>
    <definedName name="UAcct555Se">[6]FuncStudy!$Y$435</definedName>
    <definedName name="uacct555ssgp">[6]FuncStudy!$Y$436</definedName>
    <definedName name="UAcct556">[6]FuncStudy!$Y$442</definedName>
    <definedName name="UAcct557">[6]FuncStudy!$Y$451</definedName>
    <definedName name="UACCT557SSGCT">[6]FuncStudy!$Y$449</definedName>
    <definedName name="UAcct560">[6]FuncStudy!$Y$476</definedName>
    <definedName name="UAcct561">[6]FuncStudy!$Y$480</definedName>
    <definedName name="UAcct562">[6]FuncStudy!$Y$484</definedName>
    <definedName name="UAcct563">[6]FuncStudy!$Y$488</definedName>
    <definedName name="UAcct564">[6]FuncStudy!$Y$492</definedName>
    <definedName name="UAcct565">[6]FuncStudy!$Y$497</definedName>
    <definedName name="UAcct565Se">[6]FuncStudy!$Y$496</definedName>
    <definedName name="UAcct566">[6]FuncStudy!$Y$501</definedName>
    <definedName name="UAcct567">[6]FuncStudy!$Y$505</definedName>
    <definedName name="UAcct568">[6]FuncStudy!$Y$509</definedName>
    <definedName name="UAcct569">[6]FuncStudy!$Y$513</definedName>
    <definedName name="UAcct570">[6]FuncStudy!$Y$517</definedName>
    <definedName name="UAcct571">[6]FuncStudy!$Y$521</definedName>
    <definedName name="UAcct572">[6]FuncStudy!$Y$525</definedName>
    <definedName name="UAcct573">[6]FuncStudy!$Y$529</definedName>
    <definedName name="UAcct580">[6]FuncStudy!$Y$536</definedName>
    <definedName name="UAcct581">[6]FuncStudy!$Y$541</definedName>
    <definedName name="UAcct582">[6]FuncStudy!$Y$546</definedName>
    <definedName name="UAcct583">[6]FuncStudy!$Y$551</definedName>
    <definedName name="UAcct584">[6]FuncStudy!$Y$556</definedName>
    <definedName name="UAcct585">[6]FuncStudy!$Y$561</definedName>
    <definedName name="UAcct586">[6]FuncStudy!$Y$566</definedName>
    <definedName name="UAcct587">[6]FuncStudy!$Y$571</definedName>
    <definedName name="UAcct588">[6]FuncStudy!$Y$576</definedName>
    <definedName name="UAcct589">[6]FuncStudy!$Y$581</definedName>
    <definedName name="UAcct590">[6]FuncStudy!$Y$586</definedName>
    <definedName name="UAcct591">[6]FuncStudy!$Y$591</definedName>
    <definedName name="UAcct592">[6]FuncStudy!$Y$596</definedName>
    <definedName name="UAcct593">[6]FuncStudy!$Y$601</definedName>
    <definedName name="UAcct594">[6]FuncStudy!$Y$606</definedName>
    <definedName name="UAcct595">[6]FuncStudy!$Y$611</definedName>
    <definedName name="UAcct596">[6]FuncStudy!$Y$616</definedName>
    <definedName name="UAcct597">[6]FuncStudy!$Y$621</definedName>
    <definedName name="UAcct598">[6]FuncStudy!$Y$626</definedName>
    <definedName name="UAcct901">[6]FuncStudy!$Y$633</definedName>
    <definedName name="UAcct902">[6]FuncStudy!$Y$638</definedName>
    <definedName name="UAcct903">[6]FuncStudy!$Y$643</definedName>
    <definedName name="UAcct904">[6]FuncStudy!$Y$649</definedName>
    <definedName name="UAcct905">[6]FuncStudy!$Y$654</definedName>
    <definedName name="UAcct907">[6]FuncStudy!$Y$661</definedName>
    <definedName name="UAcct908">[6]FuncStudy!$Y$666</definedName>
    <definedName name="UAcct909">[6]FuncStudy!$Y$671</definedName>
    <definedName name="UAcct910">[6]FuncStudy!$Y$676</definedName>
    <definedName name="UAcct911">[6]FuncStudy!$Y$683</definedName>
    <definedName name="UAcct912">[6]FuncStudy!$Y$688</definedName>
    <definedName name="UAcct913">[6]FuncStudy!$Y$693</definedName>
    <definedName name="UAcct916">[6]FuncStudy!$Y$698</definedName>
    <definedName name="UAcct920">[6]FuncStudy!$Y$707</definedName>
    <definedName name="UAcct920Cn">[6]FuncStudy!$Y$705</definedName>
    <definedName name="UAcct921">[6]FuncStudy!$Y$713</definedName>
    <definedName name="UAcct921Cn">[6]FuncStudy!$Y$711</definedName>
    <definedName name="UAcct923">[6]FuncStudy!$Y$719</definedName>
    <definedName name="UAcct923Cn">[6]FuncStudy!$Y$717</definedName>
    <definedName name="UAcct924S">[6]FuncStudy!$Y$722</definedName>
    <definedName name="UACCT924SG">[6]FuncStudy!$Y$723</definedName>
    <definedName name="UAcct924SO">[6]FuncStudy!$Y$724</definedName>
    <definedName name="UAcct925">[6]FuncStudy!$Y$729</definedName>
    <definedName name="UAcct926">[6]FuncStudy!$Y$735</definedName>
    <definedName name="UAcct927">[6]FuncStudy!$Y$740</definedName>
    <definedName name="UAcct928">[6]FuncStudy!$Y$747</definedName>
    <definedName name="UAcct928RE">[6]FuncStudy!$Y$749</definedName>
    <definedName name="UAcct929">[6]FuncStudy!$Y$754</definedName>
    <definedName name="UACCT930cn">[6]FuncStudy!$Y$758</definedName>
    <definedName name="UAcct930S">[6]FuncStudy!$Y$757</definedName>
    <definedName name="UAcct930So">[6]FuncStudy!$Y$759</definedName>
    <definedName name="UAcct931">[6]FuncStudy!$Y$765</definedName>
    <definedName name="UAcct935">[6]FuncStudy!$Y$771</definedName>
    <definedName name="UAcctAGA">[6]FuncStudy!$Y$132</definedName>
    <definedName name="UAcctcwc">[6]FuncStudy!$Y$1798</definedName>
    <definedName name="UAcctd00">[6]FuncStudy!$Y$1471</definedName>
    <definedName name="UAcctdfad">[6]FuncStudy!$Y$214</definedName>
    <definedName name="UAcctdfap">[6]FuncStudy!$Y$212</definedName>
    <definedName name="UAcctdfat">[6]FuncStudy!$Y$213</definedName>
    <definedName name="UAcctds0">[6]FuncStudy!$Y$1475</definedName>
    <definedName name="UAcctfit">[6]FuncStudy!$Y$1142</definedName>
    <definedName name="UAcctg00">[6]FuncStudy!$Y$1623</definedName>
    <definedName name="UAccth00">[6]FuncStudy!$Y$1257</definedName>
    <definedName name="UAccti00">[6]FuncStudy!$Y$1665</definedName>
    <definedName name="UAcctn00">[6]FuncStudy!$Y$1213</definedName>
    <definedName name="UAccto00">[6]FuncStudy!$Y$1308</definedName>
    <definedName name="UAcctowc">[6]FuncStudy!$Y$1810</definedName>
    <definedName name="uacctowcssech">[6]FuncStudy!$Y$1809</definedName>
    <definedName name="UAccts00">[6]FuncStudy!$Y$1181</definedName>
    <definedName name="UAcctSchM">[6]FuncStudy!$Y$1120</definedName>
    <definedName name="UAcctsttax">[6]FuncStudy!$Y$1124</definedName>
    <definedName name="UAcctt00">[6]FuncStudy!$Y$1376</definedName>
    <definedName name="UACT553SGW">[6]FuncStudy!$Y$421</definedName>
    <definedName name="UncollectibleAccounts">[8]Variables!$B$27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[6]FuncStudy!$Y$1031</definedName>
    <definedName name="USCHMAFSE">[6]FuncStudy!$Y$1034</definedName>
    <definedName name="USCHMAFSG">[6]FuncStudy!$Y$1036</definedName>
    <definedName name="USCHMAFSNP">[6]FuncStudy!$Y$1032</definedName>
    <definedName name="USCHMAFSO">[6]FuncStudy!$Y$1033</definedName>
    <definedName name="USCHMAFTROJP">[6]FuncStudy!$Y$1035</definedName>
    <definedName name="USCHMAPBADDEBT">[6]FuncStudy!$Y$1045</definedName>
    <definedName name="USCHMAPS">[6]FuncStudy!$Y$1040</definedName>
    <definedName name="USCHMAPSE">[6]FuncStudy!$Y$1041</definedName>
    <definedName name="USCHMAPSG">[6]FuncStudy!$Y$1044</definedName>
    <definedName name="USCHMAPSNP">[6]FuncStudy!$Y$1042</definedName>
    <definedName name="USCHMAPSO">[6]FuncStudy!$Y$1043</definedName>
    <definedName name="USCHMATBADDEBT">[6]FuncStudy!$Y$1060</definedName>
    <definedName name="USCHMATCIAC">[6]FuncStudy!$Y$1051</definedName>
    <definedName name="USCHMATGPS">[6]FuncStudy!$Y$1057</definedName>
    <definedName name="USCHMATS">[6]FuncStudy!$Y$1049</definedName>
    <definedName name="USCHMATSCHMDEXP">[6]FuncStudy!$Y$1062</definedName>
    <definedName name="USCHMATSE">[6]FuncStudy!$Y$1055</definedName>
    <definedName name="USCHMATSG">[6]FuncStudy!$Y$1054</definedName>
    <definedName name="USCHMATSG2">[6]FuncStudy!$Y$1056</definedName>
    <definedName name="USCHMATSGCT">[6]FuncStudy!$Y$1050</definedName>
    <definedName name="USCHMATSNP">[6]FuncStudy!$Y$1052</definedName>
    <definedName name="USCHMATSNPD">[6]FuncStudy!$Y$1059</definedName>
    <definedName name="USCHMATSO">[6]FuncStudy!$Y$1058</definedName>
    <definedName name="USCHMATTAXDEPR">[6]FuncStudy!$Y$1061</definedName>
    <definedName name="USCHMATTROJD">[6]FuncStudy!$Y$1053</definedName>
    <definedName name="USCHMDFDGP">[6]FuncStudy!$Y$1069</definedName>
    <definedName name="USCHMDFDGU">[6]FuncStudy!$Y$1070</definedName>
    <definedName name="USCHMDFS">[6]FuncStudy!$Y$1068</definedName>
    <definedName name="USCHMDPIBT">[6]FuncStudy!$Y$1076</definedName>
    <definedName name="USCHMDPS">[6]FuncStudy!$Y$1073</definedName>
    <definedName name="USCHMDPSE">[6]FuncStudy!$Y$1074</definedName>
    <definedName name="USCHMDPSG">[6]FuncStudy!$Y$1077</definedName>
    <definedName name="USCHMDPSNP">[6]FuncStudy!$Y$1075</definedName>
    <definedName name="USCHMDPSO">[6]FuncStudy!$Y$1078</definedName>
    <definedName name="USCHMDTBADDEBT">[6]FuncStudy!$Y$1083</definedName>
    <definedName name="USCHMDTCN">[6]FuncStudy!$Y$1085</definedName>
    <definedName name="USCHMDTDGP">[6]FuncStudy!$Y$1087</definedName>
    <definedName name="USCHMDTGPS">[6]FuncStudy!$Y$1090</definedName>
    <definedName name="USCHMDTS">[6]FuncStudy!$Y$1082</definedName>
    <definedName name="USCHMDTSE">[6]FuncStudy!$Y$1088</definedName>
    <definedName name="USCHMDTSG">[6]FuncStudy!$Y$1089</definedName>
    <definedName name="USCHMDTSNP">[6]FuncStudy!$Y$1084</definedName>
    <definedName name="USCHMDTSNPD">[6]FuncStudy!$Y$1093</definedName>
    <definedName name="USCHMDTSO">[6]FuncStudy!$Y$1091</definedName>
    <definedName name="USCHMDTTAXDEPR">[6]FuncStudy!$Y$1092</definedName>
    <definedName name="USCHMDTTROJD">[6]FuncStudy!$Y$1086</definedName>
    <definedName name="USYieldCurves">'[10]Calcoutput (futures)'!$B$4:$C$124</definedName>
    <definedName name="Version">#REF!</definedName>
    <definedName name="w" hidden="1">[28]Inputs!#REF!</definedName>
    <definedName name="WinterPeak">'[29]Load Data'!$D$9:$H$12,'[29]Load Data'!$D$20:$H$22</definedName>
    <definedName name="Workforce_Data">OFFSET([30]Workforce!$A$1,0,0,COUNTA([30]Workforce!$A$1:$A$65536),COUNTA([30]Workforce!$A$1:$IV$1))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'[31]DSM Output'!$B$21:$B$23</definedName>
    <definedName name="YearEndFactors">[8]UTCR!$G$22:$U$108</definedName>
    <definedName name="YearEndInput">[8]Inputs!$A$3:$D$1681</definedName>
    <definedName name="yesterdayscurves">'[10]Calcoutput (futures)'!$L$7:$T$128</definedName>
    <definedName name="z" localSheetId="0" hidden="1">'[31]DSM Output'!$G$21:$G$23</definedName>
    <definedName name="z" hidden="1">'[5]DSM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6" i="2" l="1"/>
  <c r="N36" i="2"/>
  <c r="L36" i="2"/>
  <c r="K36" i="2"/>
  <c r="I36" i="2"/>
  <c r="H36" i="2"/>
  <c r="F36" i="2"/>
  <c r="E36" i="2"/>
  <c r="O18" i="2"/>
  <c r="N18" i="2"/>
  <c r="M18" i="2"/>
  <c r="L18" i="2"/>
  <c r="K18" i="2"/>
  <c r="J18" i="2"/>
  <c r="I18" i="2"/>
  <c r="H18" i="2"/>
  <c r="G18" i="2"/>
  <c r="F18" i="2"/>
  <c r="E18" i="2"/>
  <c r="D18" i="2"/>
  <c r="P17" i="2"/>
  <c r="A17" i="2"/>
  <c r="P16" i="2"/>
  <c r="P18" i="2" s="1"/>
  <c r="C5" i="1" s="1"/>
  <c r="C7" i="1" s="1"/>
  <c r="A16" i="2"/>
  <c r="J12" i="2"/>
  <c r="J14" i="2" s="1"/>
  <c r="C12" i="2"/>
  <c r="G11" i="2"/>
  <c r="H11" i="2" s="1"/>
  <c r="I11" i="2" s="1"/>
  <c r="J11" i="2" s="1"/>
  <c r="K11" i="2" s="1"/>
  <c r="L11" i="2" s="1"/>
  <c r="M11" i="2" s="1"/>
  <c r="N11" i="2" s="1"/>
  <c r="O11" i="2" s="1"/>
  <c r="E11" i="2"/>
  <c r="F11" i="2" s="1"/>
  <c r="D9" i="2"/>
  <c r="K12" i="2" s="1"/>
  <c r="K14" i="2" s="1"/>
  <c r="C9" i="2"/>
  <c r="C9" i="1"/>
  <c r="C6" i="1"/>
  <c r="J20" i="2" l="1"/>
  <c r="M12" i="2"/>
  <c r="M14" i="2" s="1"/>
  <c r="M20" i="2" s="1"/>
  <c r="I12" i="2"/>
  <c r="I14" i="2" s="1"/>
  <c r="I20" i="2" s="1"/>
  <c r="E12" i="2"/>
  <c r="E14" i="2" s="1"/>
  <c r="E20" i="2" s="1"/>
  <c r="L12" i="2"/>
  <c r="L14" i="2" s="1"/>
  <c r="L20" i="2" s="1"/>
  <c r="H12" i="2"/>
  <c r="H14" i="2" s="1"/>
  <c r="H20" i="2" s="1"/>
  <c r="D12" i="2"/>
  <c r="D14" i="2" s="1"/>
  <c r="F12" i="2"/>
  <c r="F14" i="2" s="1"/>
  <c r="F20" i="2" s="1"/>
  <c r="N12" i="2"/>
  <c r="N14" i="2" s="1"/>
  <c r="N20" i="2" s="1"/>
  <c r="C18" i="2"/>
  <c r="K20" i="2"/>
  <c r="O20" i="2"/>
  <c r="G12" i="2"/>
  <c r="G14" i="2" s="1"/>
  <c r="G20" i="2" s="1"/>
  <c r="O12" i="2"/>
  <c r="O14" i="2" s="1"/>
  <c r="A18" i="2"/>
  <c r="C20" i="2"/>
  <c r="A20" i="2" l="1"/>
  <c r="A21" i="2" s="1"/>
  <c r="P14" i="2"/>
  <c r="D20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M26" i="2" l="1"/>
  <c r="I26" i="2"/>
  <c r="E26" i="2"/>
  <c r="C11" i="1"/>
  <c r="O26" i="2"/>
  <c r="G26" i="2"/>
  <c r="L26" i="2"/>
  <c r="H26" i="2"/>
  <c r="D26" i="2"/>
  <c r="K26" i="2"/>
  <c r="N26" i="2"/>
  <c r="F26" i="2"/>
  <c r="J26" i="2"/>
  <c r="A24" i="2"/>
  <c r="C21" i="2"/>
  <c r="H32" i="2" l="1"/>
  <c r="H30" i="2"/>
  <c r="H31" i="2"/>
  <c r="H25" i="2"/>
  <c r="H29" i="2"/>
  <c r="N30" i="2"/>
  <c r="N25" i="2"/>
  <c r="N29" i="2"/>
  <c r="L30" i="2"/>
  <c r="L25" i="2"/>
  <c r="L29" i="2"/>
  <c r="E30" i="2"/>
  <c r="E25" i="2"/>
  <c r="E31" i="2" s="1"/>
  <c r="E29" i="2"/>
  <c r="E32" i="2"/>
  <c r="F30" i="2"/>
  <c r="F25" i="2"/>
  <c r="F29" i="2"/>
  <c r="F32" i="2"/>
  <c r="F31" i="2"/>
  <c r="K29" i="2"/>
  <c r="K25" i="2"/>
  <c r="K30" i="2"/>
  <c r="G29" i="2"/>
  <c r="G31" i="2"/>
  <c r="G32" i="2"/>
  <c r="G30" i="2"/>
  <c r="G25" i="2"/>
  <c r="I29" i="2"/>
  <c r="I30" i="2"/>
  <c r="I25" i="2"/>
  <c r="A25" i="2"/>
  <c r="J30" i="2"/>
  <c r="J25" i="2"/>
  <c r="J29" i="2"/>
  <c r="D32" i="2"/>
  <c r="D30" i="2"/>
  <c r="D31" i="2"/>
  <c r="D29" i="2"/>
  <c r="D25" i="2"/>
  <c r="O29" i="2"/>
  <c r="P26" i="2"/>
  <c r="C14" i="1" s="1"/>
  <c r="O25" i="2"/>
  <c r="O30" i="2"/>
  <c r="M30" i="2"/>
  <c r="M25" i="2"/>
  <c r="M29" i="2"/>
  <c r="I31" i="2" l="1"/>
  <c r="I32" i="2" s="1"/>
  <c r="D33" i="2"/>
  <c r="J31" i="2"/>
  <c r="G33" i="2"/>
  <c r="G38" i="2" s="1"/>
  <c r="A26" i="2"/>
  <c r="F33" i="2"/>
  <c r="F38" i="2" s="1"/>
  <c r="E33" i="2"/>
  <c r="E38" i="2" s="1"/>
  <c r="H33" i="2"/>
  <c r="H38" i="2" s="1"/>
  <c r="I33" i="2"/>
  <c r="I38" i="2" s="1"/>
  <c r="K31" i="2" l="1"/>
  <c r="J32" i="2"/>
  <c r="J33" i="2" s="1"/>
  <c r="J38" i="2" s="1"/>
  <c r="A30" i="2"/>
  <c r="A31" i="2" s="1"/>
  <c r="D38" i="2"/>
  <c r="A29" i="2"/>
  <c r="A32" i="2" l="1"/>
  <c r="A33" i="2" s="1"/>
  <c r="A36" i="2" s="1"/>
  <c r="A37" i="2" s="1"/>
  <c r="D39" i="2"/>
  <c r="L31" i="2"/>
  <c r="K32" i="2"/>
  <c r="K33" i="2" s="1"/>
  <c r="K38" i="2" l="1"/>
  <c r="C38" i="2"/>
  <c r="C39" i="2"/>
  <c r="A38" i="2"/>
  <c r="A39" i="2" s="1"/>
  <c r="A40" i="2" s="1"/>
  <c r="L32" i="2"/>
  <c r="L33" i="2"/>
  <c r="L38" i="2" s="1"/>
  <c r="D40" i="2"/>
  <c r="E37" i="2" s="1"/>
  <c r="M31" i="2"/>
  <c r="M32" i="2" l="1"/>
  <c r="M33" i="2" s="1"/>
  <c r="N31" i="2"/>
  <c r="E39" i="2"/>
  <c r="M38" i="2" l="1"/>
  <c r="E40" i="2"/>
  <c r="F37" i="2" s="1"/>
  <c r="N32" i="2"/>
  <c r="N33" i="2" s="1"/>
  <c r="O31" i="2"/>
  <c r="N38" i="2" l="1"/>
  <c r="O32" i="2"/>
  <c r="O33" i="2"/>
  <c r="O38" i="2" s="1"/>
  <c r="F39" i="2"/>
  <c r="P33" i="2" l="1"/>
  <c r="C16" i="1" s="1"/>
  <c r="F40" i="2"/>
  <c r="G37" i="2" s="1"/>
  <c r="G39" i="2" l="1"/>
  <c r="G40" i="2" s="1"/>
  <c r="H37" i="2" s="1"/>
  <c r="H40" i="2" l="1"/>
  <c r="I37" i="2" s="1"/>
  <c r="H39" i="2"/>
  <c r="I39" i="2" l="1"/>
  <c r="I40" i="2" s="1"/>
  <c r="J37" i="2" s="1"/>
  <c r="J39" i="2" l="1"/>
  <c r="J40" i="2" s="1"/>
  <c r="K37" i="2" s="1"/>
  <c r="K39" i="2" l="1"/>
  <c r="K40" i="2" s="1"/>
  <c r="L37" i="2" s="1"/>
  <c r="L39" i="2" l="1"/>
  <c r="L40" i="2" s="1"/>
  <c r="M37" i="2" s="1"/>
  <c r="M39" i="2" l="1"/>
  <c r="M40" i="2" s="1"/>
  <c r="N37" i="2" s="1"/>
  <c r="N39" i="2" l="1"/>
  <c r="N40" i="2" s="1"/>
  <c r="O37" i="2" s="1"/>
  <c r="O39" i="2" l="1"/>
  <c r="C18" i="1" s="1"/>
  <c r="C20" i="1" s="1"/>
  <c r="O40" i="2" l="1"/>
  <c r="P40" i="2" s="1"/>
</calcChain>
</file>

<file path=xl/sharedStrings.xml><?xml version="1.0" encoding="utf-8"?>
<sst xmlns="http://schemas.openxmlformats.org/spreadsheetml/2006/main" count="59" uniqueCount="58">
  <si>
    <t>Calendar Year 2020 PCAM Deferral</t>
  </si>
  <si>
    <t>Actual PCAM Costs ($/MWh)</t>
  </si>
  <si>
    <t>Base PCAM Costs ($/MWh)</t>
  </si>
  <si>
    <t>PCAM Cost Differential ($/MWh)</t>
  </si>
  <si>
    <t>Washington Sales (MWh)</t>
  </si>
  <si>
    <t>Total PCAM Differential*</t>
  </si>
  <si>
    <t>Total Deferrable ABOVE Deadband</t>
  </si>
  <si>
    <t>Total Deferrable BELOW Deadband</t>
  </si>
  <si>
    <t>Washington Deferral after Sharing</t>
  </si>
  <si>
    <t>Interest Accrued through December 31, 2020</t>
  </si>
  <si>
    <t>Requested PCAM Recovery</t>
  </si>
  <si>
    <t>* Calculated monthly</t>
  </si>
  <si>
    <t>Line No.</t>
  </si>
  <si>
    <t>Base NPC in Rates:</t>
  </si>
  <si>
    <t>UE-140762</t>
  </si>
  <si>
    <t>Total Annual NPC in Rates</t>
  </si>
  <si>
    <t>Retail Sales @ Meter in Rates</t>
  </si>
  <si>
    <t>NPC $/MWh In Rates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</si>
  <si>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</si>
  <si>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</si>
  <si>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</si>
  <si>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</si>
  <si>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</si>
  <si>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</si>
  <si>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Washington Allocated Adjusted Actual NPC</t>
  </si>
  <si>
    <t>Washington Allocated Actual Non-NPC EIM Costs</t>
  </si>
  <si>
    <t>Total PCAM Adjusted Actual Costs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</si>
  <si>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</si>
  <si>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</si>
  <si>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</si>
  <si>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</si>
  <si>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</si>
  <si>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</si>
  <si>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</si>
  <si>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</si>
  <si>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</si>
  <si>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</si>
  <si>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</si>
  <si>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</si>
  <si>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</si>
  <si>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</si>
  <si>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</si>
  <si>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</si>
  <si>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</si>
  <si>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</si>
  <si>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</si>
  <si>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</si>
  <si>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</si>
  <si>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</si>
  <si>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</si>
  <si>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Balance</t>
  </si>
  <si>
    <t>Washington Power Cost Adjustment Mechanism</t>
  </si>
  <si>
    <t>Deferral Period: January 1, 2020 - December 31, 2020</t>
  </si>
  <si>
    <t>Exhibit No. JP-2: Power Cost Adjustment Mechanism Calculation</t>
  </si>
  <si>
    <t>(4.1)</t>
  </si>
  <si>
    <t>(7.1)</t>
  </si>
  <si>
    <t>(3.1)</t>
  </si>
  <si>
    <t>(5.1)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</si>
</sst>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* \(#,##0.00\);_(&quot;$&quot;* &quot;-&quot;??_);_(@_)"/>
    <numFmt numFmtId="165" formatCode="_(* #,##0_);_(* \(#,##0\);_(* &quot;-&quot;??_);_(@_)"/>
    <numFmt numFmtId="166" formatCode="_(&quot;$&quot;\ #,##0_);_(&quot;$&quot;* \(#,##0\);_(&quot;$&quot;* &quot;-&quot;_);_(@_)"/>
    <numFmt numFmtId="167" formatCode="[$-409]mmm\-yy;@"/>
    <numFmt numFmtId="168" formatCode="_(&quot;$&quot;* #,##0_);_(&quot;$&quot;* \(#,##0\);_(&quot;$&quot;* &quot;-&quot;??_);_(@_)"/>
  </numFmts>
  <fonts count="7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1" fillId="2" borderId="1" xfId="4" applyFill="1" applyBorder="1"/>
    <xf numFmtId="0" fontId="1" fillId="2" borderId="2" xfId="4" applyFill="1" applyBorder="1"/>
    <xf numFmtId="0" fontId="1" fillId="2" borderId="3" xfId="4" applyFill="1" applyBorder="1"/>
    <xf numFmtId="0" fontId="1" fillId="0" borderId="0" xfId="4"/>
    <xf numFmtId="0" fontId="2" fillId="2" borderId="4" xfId="4" applyFont="1" applyFill="1" applyBorder="1"/>
    <xf numFmtId="0" fontId="1" fillId="2" borderId="0" xfId="4" applyFill="1"/>
    <xf numFmtId="0" fontId="1" fillId="2" borderId="5" xfId="4" applyFill="1" applyBorder="1"/>
    <xf numFmtId="0" fontId="1" fillId="2" borderId="4" xfId="4" applyFill="1" applyBorder="1"/>
    <xf numFmtId="0" fontId="0" fillId="2" borderId="4" xfId="0" applyFill="1" applyBorder="1" applyAlignment="1">
      <alignment horizontal="left" indent="1"/>
    </xf>
    <xf numFmtId="44" fontId="1" fillId="2" borderId="0" xfId="5" applyFont="1" applyFill="1" applyBorder="1" applyAlignment="1">
      <alignment horizontal="right" vertical="center"/>
    </xf>
    <xf numFmtId="43" fontId="1" fillId="2" borderId="6" xfId="5" applyNumberFormat="1" applyFont="1" applyFill="1" applyBorder="1" applyAlignment="1">
      <alignment horizontal="right" vertical="center"/>
    </xf>
    <xf numFmtId="43" fontId="1" fillId="2" borderId="0" xfId="5" applyNumberFormat="1" applyFont="1" applyFill="1" applyBorder="1" applyAlignment="1">
      <alignment horizontal="right" vertical="center"/>
    </xf>
    <xf numFmtId="164" fontId="4" fillId="2" borderId="0" xfId="5" applyNumberFormat="1" applyFont="1" applyFill="1" applyBorder="1" applyAlignment="1">
      <alignment horizontal="right" vertical="center"/>
    </xf>
    <xf numFmtId="165" fontId="1" fillId="2" borderId="0" xfId="1" applyNumberFormat="1" applyFont="1" applyFill="1" applyBorder="1"/>
    <xf numFmtId="0" fontId="1" fillId="2" borderId="4" xfId="4" applyFill="1" applyBorder="1" applyAlignment="1">
      <alignment horizontal="left" indent="1"/>
    </xf>
    <xf numFmtId="166" fontId="1" fillId="2" borderId="0" xfId="4" applyNumberFormat="1" applyFill="1"/>
    <xf numFmtId="41" fontId="1" fillId="2" borderId="0" xfId="4" applyNumberFormat="1" applyFill="1"/>
    <xf numFmtId="41" fontId="1" fillId="2" borderId="0" xfId="1" applyNumberFormat="1" applyFont="1" applyFill="1" applyBorder="1"/>
    <xf numFmtId="0" fontId="4" fillId="2" borderId="4" xfId="4" applyFont="1" applyFill="1" applyBorder="1" applyAlignment="1">
      <alignment horizontal="left" indent="1"/>
    </xf>
    <xf numFmtId="41" fontId="4" fillId="2" borderId="0" xfId="4" applyNumberFormat="1" applyFont="1" applyFill="1"/>
    <xf numFmtId="166" fontId="4" fillId="2" borderId="7" xfId="4" applyNumberFormat="1" applyFont="1" applyFill="1" applyBorder="1"/>
    <xf numFmtId="0" fontId="4" fillId="2" borderId="4" xfId="4" applyFont="1" applyFill="1" applyBorder="1"/>
    <xf numFmtId="166" fontId="4" fillId="2" borderId="0" xfId="4" applyNumberFormat="1" applyFont="1" applyFill="1"/>
    <xf numFmtId="0" fontId="5" fillId="2" borderId="4" xfId="4" applyFont="1" applyFill="1" applyBorder="1"/>
    <xf numFmtId="0" fontId="1" fillId="2" borderId="8" xfId="4" applyFill="1" applyBorder="1"/>
    <xf numFmtId="0" fontId="1" fillId="2" borderId="6" xfId="4" applyFill="1" applyBorder="1"/>
    <xf numFmtId="0" fontId="1" fillId="2" borderId="9" xfId="4" applyFill="1" applyBorder="1"/>
    <xf numFmtId="165" fontId="0" fillId="0" borderId="0" xfId="1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167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8" fontId="0" fillId="0" borderId="0" xfId="2" applyNumberFormat="1" applyFont="1"/>
    <xf numFmtId="165" fontId="0" fillId="0" borderId="0" xfId="1" applyNumberFormat="1" applyFont="1" applyBorder="1"/>
    <xf numFmtId="0" fontId="1" fillId="0" borderId="0" xfId="0" applyFont="1" applyAlignment="1">
      <alignment horizontal="center"/>
    </xf>
    <xf numFmtId="165" fontId="1" fillId="0" borderId="0" xfId="1" applyNumberFormat="1" applyFont="1" applyFill="1" applyAlignment="1">
      <alignment horizontal="center"/>
    </xf>
    <xf numFmtId="44" fontId="1" fillId="0" borderId="2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0" fillId="0" borderId="0" xfId="6" applyFont="1" applyFill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1" fontId="1" fillId="0" borderId="0" xfId="6" applyNumberFormat="1" applyFont="1" applyFill="1" applyAlignment="1">
      <alignment horizontal="right" vertical="center"/>
    </xf>
    <xf numFmtId="41" fontId="0" fillId="0" borderId="2" xfId="0" applyNumberForma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3" fillId="0" borderId="0" xfId="6" applyNumberFormat="1" applyFont="1" applyFill="1" applyAlignment="1">
      <alignment horizontal="center" vertical="center"/>
    </xf>
    <xf numFmtId="41" fontId="3" fillId="0" borderId="0" xfId="1" applyNumberFormat="1" applyFont="1" applyFill="1" applyAlignment="1">
      <alignment horizontal="center" vertical="center"/>
    </xf>
    <xf numFmtId="41" fontId="0" fillId="0" borderId="0" xfId="1" applyNumberFormat="1" applyFont="1" applyBorder="1"/>
    <xf numFmtId="41" fontId="3" fillId="0" borderId="2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horizontal="right" vertical="center"/>
    </xf>
    <xf numFmtId="41" fontId="6" fillId="0" borderId="0" xfId="0" applyNumberFormat="1" applyFont="1"/>
    <xf numFmtId="0" fontId="1" fillId="0" borderId="0" xfId="0" applyFont="1" applyAlignment="1">
      <alignment horizontal="center" vertical="center" wrapText="1"/>
    </xf>
    <xf numFmtId="168" fontId="1" fillId="0" borderId="2" xfId="6" applyNumberFormat="1" applyFont="1" applyFill="1" applyBorder="1" applyAlignment="1">
      <alignment horizontal="right" vertical="center"/>
    </xf>
    <xf numFmtId="168" fontId="0" fillId="0" borderId="2" xfId="0" applyNumberFormat="1" applyBorder="1" applyAlignment="1">
      <alignment vertical="center"/>
    </xf>
    <xf numFmtId="168" fontId="1" fillId="0" borderId="0" xfId="6" applyNumberFormat="1" applyFont="1" applyFill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0" fillId="0" borderId="0" xfId="0" applyNumberForma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1" fontId="1" fillId="0" borderId="0" xfId="6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8" fontId="0" fillId="0" borderId="0" xfId="0" applyNumberFormat="1" applyAlignment="1">
      <alignment horizontal="center" vertical="center"/>
    </xf>
    <xf numFmtId="9" fontId="0" fillId="0" borderId="0" xfId="3" applyFont="1"/>
    <xf numFmtId="165" fontId="1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6" fillId="0" borderId="0" xfId="0" applyFont="1" applyAlignment="1">
      <alignment wrapText="1"/>
    </xf>
    <xf numFmtId="168" fontId="1" fillId="0" borderId="0" xfId="6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0" fontId="0" fillId="0" borderId="0" xfId="3" applyNumberFormat="1" applyFont="1"/>
    <xf numFmtId="168" fontId="0" fillId="0" borderId="0" xfId="2" applyNumberFormat="1" applyFont="1" applyFill="1" applyAlignment="1">
      <alignment horizontal="center"/>
    </xf>
    <xf numFmtId="43" fontId="0" fillId="0" borderId="0" xfId="0" applyNumberFormat="1"/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8" fontId="6" fillId="0" borderId="7" xfId="0" applyNumberFormat="1" applyFont="1" applyBorder="1" applyAlignment="1">
      <alignment horizontal="center" vertical="center"/>
    </xf>
  </cellXfs>
  <cellStyles count="7">
    <cellStyle name="Comma" xfId="1" builtinId="3"/>
    <cellStyle name="Currency" xfId="2" builtinId="4"/>
    <cellStyle name="Currency 10" xfId="5" xr:uid="{742DF62D-A357-4950-8D51-2A9DFE7BDFBB}"/>
    <cellStyle name="Currency 2 2" xfId="6" xr:uid="{51768646-0332-43F7-A338-E9B1216BCCF3}"/>
    <cellStyle name="Normal" xfId="0" builtinId="0"/>
    <cellStyle name="Normal 10 2 2" xfId="4" xr:uid="{49FF2300-263E-4665-B00F-6B9AFA09853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Y%2020000-xxx-xx-xx%20(GRC%20CY2016)/Data/GNw_Market%20Price%20Index%20(1206)%20(Confidential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NPC/PCAM/WA/WA%20UE-xxxxxx%20(Cal%20Year%202020)/Deferral/WA%20PCAM%20(JAN-DEC20)_CONF%20Send%20Out%20Prelimin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Summary"/>
      <sheetName val="Exhibit JP-2 PCAM Calculation"/>
      <sheetName val="(3.1) WA Allocated Actual NPC"/>
      <sheetName val="(3.2) Adj Actual NPC by Cat"/>
      <sheetName val="(3.3) Adj Actual NPC"/>
      <sheetName val="(3.4) Adjustments"/>
      <sheetName val="(3.5) Actual WCA NPC"/>
      <sheetName val="(4.1) WA Allocated Base NPC"/>
      <sheetName val="(4.2) WCA Base NPC UE-140762"/>
      <sheetName val="(5.1) Actual EIM Costs"/>
      <sheetName val="(6.1) Actual Factors"/>
      <sheetName val="(7.1) WA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B92B-87CE-460D-A703-BBBA674E2FCD}">
  <dimension ref="B2:D25"/>
  <sheetViews>
    <sheetView tabSelected="1" zoomScaleNormal="100" workbookViewId="0"/>
  </sheetViews>
  <sheetFormatPr defaultRowHeight="12.75" x14ac:dyDescent="0.2"/>
  <cols>
    <col min="1" max="1" width="9.140625" style="4"/>
    <col min="2" max="2" width="48.7109375" style="4" customWidth="1"/>
    <col min="3" max="3" width="20.7109375" style="4" customWidth="1"/>
    <col min="4" max="4" width="1.85546875" style="4" customWidth="1"/>
    <col min="5" max="16384" width="9.140625" style="4"/>
  </cols>
  <sheetData>
    <row r="2" spans="2:4" x14ac:dyDescent="0.2">
      <c r="B2" s="1"/>
      <c r="C2" s="2"/>
      <c r="D2" s="3"/>
    </row>
    <row r="3" spans="2:4" x14ac:dyDescent="0.2">
      <c r="B3" s="5" t="s">
        <v>0</v>
      </c>
      <c r="C3" s="6"/>
      <c r="D3" s="7"/>
    </row>
    <row r="4" spans="2:4" x14ac:dyDescent="0.2">
      <c r="B4" s="8"/>
      <c r="C4" s="6"/>
      <c r="D4" s="7"/>
    </row>
    <row r="5" spans="2:4" x14ac:dyDescent="0.2">
      <c r="B5" s="9" t="s">
        <v>1</v>
      </c>
      <c r="C5" s="10">
        <f>'Exhibit JP-2 PCAM Calculation'!P18/SUM('Exhibit JP-2 PCAM Calculation'!D13:O13)</f>
        <v>26.964089307346178</v>
      </c>
      <c r="D5" s="7"/>
    </row>
    <row r="6" spans="2:4" x14ac:dyDescent="0.2">
      <c r="B6" s="9" t="s">
        <v>2</v>
      </c>
      <c r="C6" s="11">
        <f>'Exhibit JP-2 PCAM Calculation'!D9</f>
        <v>31.760465690204779</v>
      </c>
      <c r="D6" s="7"/>
    </row>
    <row r="7" spans="2:4" x14ac:dyDescent="0.2">
      <c r="B7" s="9" t="s">
        <v>3</v>
      </c>
      <c r="C7" s="12">
        <f>+C5-C6</f>
        <v>-4.7963763828586004</v>
      </c>
      <c r="D7" s="7"/>
    </row>
    <row r="8" spans="2:4" x14ac:dyDescent="0.2">
      <c r="B8" s="9"/>
      <c r="C8" s="13"/>
      <c r="D8" s="7"/>
    </row>
    <row r="9" spans="2:4" x14ac:dyDescent="0.2">
      <c r="B9" s="9" t="s">
        <v>4</v>
      </c>
      <c r="C9" s="14">
        <f>SUM('Exhibit JP-2 PCAM Calculation'!D13:O13)</f>
        <v>4065151.3369999998</v>
      </c>
      <c r="D9" s="7"/>
    </row>
    <row r="10" spans="2:4" x14ac:dyDescent="0.2">
      <c r="B10" s="15"/>
      <c r="C10" s="16"/>
      <c r="D10" s="7"/>
    </row>
    <row r="11" spans="2:4" x14ac:dyDescent="0.2">
      <c r="B11" s="15" t="s">
        <v>5</v>
      </c>
      <c r="C11" s="16">
        <f>'Exhibit JP-2 PCAM Calculation'!P21</f>
        <v>-19497995.865532875</v>
      </c>
      <c r="D11" s="7"/>
    </row>
    <row r="12" spans="2:4" x14ac:dyDescent="0.2">
      <c r="B12" s="15"/>
      <c r="C12" s="16"/>
      <c r="D12" s="7"/>
    </row>
    <row r="13" spans="2:4" x14ac:dyDescent="0.2">
      <c r="B13" s="9" t="s">
        <v>6</v>
      </c>
      <c r="C13" s="17">
        <v>0</v>
      </c>
      <c r="D13" s="7"/>
    </row>
    <row r="14" spans="2:4" x14ac:dyDescent="0.2">
      <c r="B14" s="9" t="s">
        <v>7</v>
      </c>
      <c r="C14" s="18">
        <f>'Exhibit JP-2 PCAM Calculation'!P26</f>
        <v>-15497995.865532875</v>
      </c>
      <c r="D14" s="7"/>
    </row>
    <row r="15" spans="2:4" x14ac:dyDescent="0.2">
      <c r="B15" s="19"/>
      <c r="C15" s="20"/>
      <c r="D15" s="7"/>
    </row>
    <row r="16" spans="2:4" x14ac:dyDescent="0.2">
      <c r="B16" s="15" t="s">
        <v>8</v>
      </c>
      <c r="C16" s="17">
        <f>'Exhibit JP-2 PCAM Calculation'!P33</f>
        <v>-13048196.278979588</v>
      </c>
      <c r="D16" s="7"/>
    </row>
    <row r="17" spans="2:4" x14ac:dyDescent="0.2">
      <c r="B17" s="15"/>
      <c r="C17" s="17"/>
      <c r="D17" s="7"/>
    </row>
    <row r="18" spans="2:4" x14ac:dyDescent="0.2">
      <c r="B18" s="15" t="s">
        <v>9</v>
      </c>
      <c r="C18" s="17">
        <f>SUM('Exhibit JP-2 PCAM Calculation'!D39:O39)</f>
        <v>-612591.92959721165</v>
      </c>
      <c r="D18" s="7"/>
    </row>
    <row r="19" spans="2:4" x14ac:dyDescent="0.2">
      <c r="B19" s="15"/>
      <c r="C19" s="6"/>
      <c r="D19" s="7"/>
    </row>
    <row r="20" spans="2:4" ht="13.5" thickBot="1" x14ac:dyDescent="0.25">
      <c r="B20" s="19" t="s">
        <v>10</v>
      </c>
      <c r="C20" s="21">
        <f>C16+C18</f>
        <v>-13660788.2085768</v>
      </c>
      <c r="D20" s="7"/>
    </row>
    <row r="21" spans="2:4" ht="13.5" thickTop="1" x14ac:dyDescent="0.2">
      <c r="B21" s="22"/>
      <c r="C21" s="23"/>
      <c r="D21" s="7"/>
    </row>
    <row r="22" spans="2:4" x14ac:dyDescent="0.2">
      <c r="B22" s="24" t="s">
        <v>11</v>
      </c>
      <c r="C22" s="6"/>
      <c r="D22" s="7"/>
    </row>
    <row r="23" spans="2:4" x14ac:dyDescent="0.2">
      <c r="B23" s="25"/>
      <c r="C23" s="26"/>
      <c r="D23" s="27"/>
    </row>
    <row r="25" spans="2:4" x14ac:dyDescent="0.2">
      <c r="C25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C2C3-14C6-4F98-97FF-0BC3E8DA8C18}">
  <sheetPr>
    <pageSetUpPr fitToPage="1"/>
  </sheetPr>
  <dimension ref="A1:X43"/>
  <sheetViews>
    <sheetView zoomScale="90" zoomScaleNormal="9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5.5703125" customWidth="1"/>
    <col min="2" max="2" width="51.42578125" bestFit="1" customWidth="1"/>
    <col min="3" max="3" width="19.42578125" style="30" customWidth="1"/>
    <col min="4" max="16" width="16.2851562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29" t="s">
        <v>51</v>
      </c>
    </row>
    <row r="2" spans="1:16" x14ac:dyDescent="0.2">
      <c r="A2" s="29" t="s">
        <v>52</v>
      </c>
    </row>
    <row r="3" spans="1:16" x14ac:dyDescent="0.2">
      <c r="A3" s="29" t="s">
        <v>53</v>
      </c>
    </row>
    <row r="5" spans="1:16" ht="25.5" x14ac:dyDescent="0.2">
      <c r="A5" s="31" t="s">
        <v>12</v>
      </c>
      <c r="B5" s="32"/>
      <c r="E5" s="33"/>
      <c r="F5" s="33"/>
      <c r="G5" s="33"/>
      <c r="H5" s="33"/>
    </row>
    <row r="6" spans="1:16" x14ac:dyDescent="0.2">
      <c r="A6" s="34" t="s">
        <v>13</v>
      </c>
      <c r="B6" s="32"/>
      <c r="C6" s="35"/>
      <c r="D6" s="33" t="s">
        <v>14</v>
      </c>
      <c r="E6" s="36"/>
      <c r="F6" s="36"/>
      <c r="G6" s="36"/>
    </row>
    <row r="7" spans="1:16" x14ac:dyDescent="0.2">
      <c r="A7" s="37">
        <v>1</v>
      </c>
      <c r="B7" s="38" t="s">
        <v>15</v>
      </c>
      <c r="C7" s="30" t="s">
        <v>54</v>
      </c>
      <c r="D7" s="39">
        <v>127364594.61366889</v>
      </c>
      <c r="E7" s="39"/>
      <c r="F7" s="39"/>
      <c r="G7" s="39"/>
      <c r="H7" s="40"/>
    </row>
    <row r="8" spans="1:16" x14ac:dyDescent="0.2">
      <c r="A8" s="41">
        <v>2</v>
      </c>
      <c r="B8" t="s">
        <v>16</v>
      </c>
      <c r="C8" s="30" t="s">
        <v>55</v>
      </c>
      <c r="D8" s="42">
        <v>4010161.4332736093</v>
      </c>
      <c r="E8" s="42"/>
      <c r="F8" s="42"/>
      <c r="G8" s="42"/>
      <c r="H8" s="40"/>
    </row>
    <row r="9" spans="1:16" x14ac:dyDescent="0.2">
      <c r="A9" s="41">
        <v>3</v>
      </c>
      <c r="B9" t="s">
        <v>17</v>
      </c>
      <c r="C9" s="30" t="str">
        <f>"Line "&amp;A7&amp;" / Line "&amp;A8</f>
        <v>Line 1 / Line 2</v>
      </c>
      <c r="D9" s="43">
        <f>+D7/D8</f>
        <v>31.760465690204779</v>
      </c>
      <c r="E9" s="44"/>
      <c r="F9" s="44"/>
      <c r="G9" s="44"/>
      <c r="H9" s="44"/>
      <c r="I9" s="45"/>
    </row>
    <row r="10" spans="1:16" x14ac:dyDescent="0.2">
      <c r="A10" s="46"/>
      <c r="B10" s="32"/>
      <c r="D10" s="36"/>
      <c r="E10" s="36"/>
      <c r="F10" s="36"/>
      <c r="G10" s="36"/>
    </row>
    <row r="11" spans="1:16" x14ac:dyDescent="0.2">
      <c r="A11" s="47" t="s">
        <v>18</v>
      </c>
      <c r="B11" s="48"/>
      <c r="D11" s="49">
        <v>43831</v>
      </c>
      <c r="E11" s="49">
        <f>EDATE(D11,1)</f>
        <v>43862</v>
      </c>
      <c r="F11" s="49">
        <f t="shared" ref="F11:O11" si="0">EDATE(E11,1)</f>
        <v>43891</v>
      </c>
      <c r="G11" s="49">
        <f t="shared" si="0"/>
        <v>43922</v>
      </c>
      <c r="H11" s="49">
        <f t="shared" si="0"/>
        <v>43952</v>
      </c>
      <c r="I11" s="49">
        <f t="shared" si="0"/>
        <v>43983</v>
      </c>
      <c r="J11" s="49">
        <f t="shared" si="0"/>
        <v>44013</v>
      </c>
      <c r="K11" s="49">
        <f t="shared" si="0"/>
        <v>44044</v>
      </c>
      <c r="L11" s="49">
        <f t="shared" si="0"/>
        <v>44075</v>
      </c>
      <c r="M11" s="49">
        <f t="shared" si="0"/>
        <v>44105</v>
      </c>
      <c r="N11" s="49">
        <f t="shared" si="0"/>
        <v>44136</v>
      </c>
      <c r="O11" s="49">
        <f t="shared" si="0"/>
        <v>44166</v>
      </c>
      <c r="P11" s="50" t="s">
        <v>19</v>
      </c>
    </row>
    <row r="12" spans="1:16" x14ac:dyDescent="0.2">
      <c r="A12" s="37">
        <v>4</v>
      </c>
      <c r="B12" s="48" t="s">
        <v>20</v>
      </c>
      <c r="C12" s="30" t="str">
        <f>"Line "&amp;A9</f>
        <v>Line 3</v>
      </c>
      <c r="D12" s="51">
        <f>$D$9</f>
        <v>31.760465690204779</v>
      </c>
      <c r="E12" s="51">
        <f t="shared" ref="E12:O12" si="1">$D$9</f>
        <v>31.760465690204779</v>
      </c>
      <c r="F12" s="51">
        <f t="shared" si="1"/>
        <v>31.760465690204779</v>
      </c>
      <c r="G12" s="51">
        <f t="shared" si="1"/>
        <v>31.760465690204779</v>
      </c>
      <c r="H12" s="51">
        <f t="shared" si="1"/>
        <v>31.760465690204779</v>
      </c>
      <c r="I12" s="51">
        <f t="shared" si="1"/>
        <v>31.760465690204779</v>
      </c>
      <c r="J12" s="51">
        <f t="shared" si="1"/>
        <v>31.760465690204779</v>
      </c>
      <c r="K12" s="51">
        <f t="shared" si="1"/>
        <v>31.760465690204779</v>
      </c>
      <c r="L12" s="51">
        <f t="shared" si="1"/>
        <v>31.760465690204779</v>
      </c>
      <c r="M12" s="51">
        <f t="shared" si="1"/>
        <v>31.760465690204779</v>
      </c>
      <c r="N12" s="51">
        <f t="shared" si="1"/>
        <v>31.760465690204779</v>
      </c>
      <c r="O12" s="51">
        <f t="shared" si="1"/>
        <v>31.760465690204779</v>
      </c>
    </row>
    <row r="13" spans="1:16" x14ac:dyDescent="0.2">
      <c r="A13" s="37">
        <v>5</v>
      </c>
      <c r="B13" s="48" t="s">
        <v>21</v>
      </c>
      <c r="C13" s="30" t="s">
        <v>55</v>
      </c>
      <c r="D13" s="52">
        <v>391473.57299999997</v>
      </c>
      <c r="E13" s="52">
        <v>321508.50699999998</v>
      </c>
      <c r="F13" s="52">
        <v>330632.02</v>
      </c>
      <c r="G13" s="52">
        <v>279521.69300000003</v>
      </c>
      <c r="H13" s="52">
        <v>284037.81700000004</v>
      </c>
      <c r="I13" s="52">
        <v>325006.92600000004</v>
      </c>
      <c r="J13" s="52">
        <v>363997.30000000005</v>
      </c>
      <c r="K13" s="52">
        <v>363856.99599999998</v>
      </c>
      <c r="L13" s="52">
        <v>319053.87</v>
      </c>
      <c r="M13" s="52">
        <v>327007.62700000004</v>
      </c>
      <c r="N13" s="52">
        <v>358337.68599999999</v>
      </c>
      <c r="O13" s="52">
        <v>400717.32200000004</v>
      </c>
    </row>
    <row r="14" spans="1:16" x14ac:dyDescent="0.2">
      <c r="A14" s="37">
        <v>6</v>
      </c>
      <c r="B14" s="53" t="s">
        <v>22</v>
      </c>
      <c r="C14" s="54" t="s">
        <v>23</v>
      </c>
      <c r="D14" s="55">
        <f>D12*D13</f>
        <v>12433382.983888375</v>
      </c>
      <c r="E14" s="55">
        <f t="shared" ref="E14:O14" si="2">E12*E13</f>
        <v>10211259.905682463</v>
      </c>
      <c r="F14" s="55">
        <f t="shared" si="2"/>
        <v>10501026.927293101</v>
      </c>
      <c r="G14" s="55">
        <f t="shared" si="2"/>
        <v>8877739.1401944533</v>
      </c>
      <c r="H14" s="55">
        <f t="shared" si="2"/>
        <v>9021173.3415491655</v>
      </c>
      <c r="I14" s="55">
        <f t="shared" si="2"/>
        <v>10322371.322301924</v>
      </c>
      <c r="J14" s="55">
        <f t="shared" si="2"/>
        <v>11560723.757977176</v>
      </c>
      <c r="K14" s="55">
        <f t="shared" si="2"/>
        <v>11556267.637598976</v>
      </c>
      <c r="L14" s="55">
        <f t="shared" si="2"/>
        <v>10133299.491462056</v>
      </c>
      <c r="M14" s="55">
        <f t="shared" si="2"/>
        <v>10385914.517768783</v>
      </c>
      <c r="N14" s="55">
        <f t="shared" si="2"/>
        <v>11380971.781710373</v>
      </c>
      <c r="O14" s="55">
        <f t="shared" si="2"/>
        <v>12726968.756851742</v>
      </c>
      <c r="P14" s="56">
        <f>SUM(D14:O14)</f>
        <v>129111099.56427859</v>
      </c>
    </row>
    <row r="15" spans="1:16" x14ac:dyDescent="0.2">
      <c r="A15" s="37"/>
      <c r="B15" s="57"/>
      <c r="C15" s="58"/>
      <c r="D15" s="59"/>
      <c r="E15" s="59"/>
      <c r="F15" s="59"/>
      <c r="G15" s="59"/>
      <c r="H15" s="60"/>
      <c r="I15" s="60"/>
      <c r="J15" s="60"/>
      <c r="K15" s="60"/>
      <c r="L15" s="60"/>
      <c r="M15" s="60"/>
      <c r="N15" s="60"/>
      <c r="O15" s="60"/>
      <c r="P15" s="60"/>
    </row>
    <row r="16" spans="1:16" x14ac:dyDescent="0.2">
      <c r="A16" s="37">
        <f>MAX($A$11:A15)+1</f>
        <v>7</v>
      </c>
      <c r="B16" s="61" t="s">
        <v>24</v>
      </c>
      <c r="C16" s="30" t="s">
        <v>56</v>
      </c>
      <c r="D16" s="62">
        <v>9565959.6739516966</v>
      </c>
      <c r="E16" s="62">
        <v>8917024.5773061812</v>
      </c>
      <c r="F16" s="62">
        <v>8676231.8017468825</v>
      </c>
      <c r="G16" s="62">
        <v>7220314.9237183658</v>
      </c>
      <c r="H16" s="62">
        <v>6832550.7295595482</v>
      </c>
      <c r="I16" s="62">
        <v>7454930.1061237846</v>
      </c>
      <c r="J16" s="62">
        <v>9534779.1506176144</v>
      </c>
      <c r="K16" s="62">
        <v>10631504.22108748</v>
      </c>
      <c r="L16" s="62">
        <v>10049231.425327513</v>
      </c>
      <c r="M16" s="62">
        <v>8974340.8821249679</v>
      </c>
      <c r="N16" s="62">
        <v>10240524.915388297</v>
      </c>
      <c r="O16" s="62">
        <v>11427095.008808695</v>
      </c>
      <c r="P16" s="60">
        <f>SUM(D16:O16)</f>
        <v>109524487.41576102</v>
      </c>
    </row>
    <row r="17" spans="1:24" x14ac:dyDescent="0.2">
      <c r="A17" s="37">
        <f>MAX($A$11:A16)+1</f>
        <v>8</v>
      </c>
      <c r="B17" s="61" t="s">
        <v>25</v>
      </c>
      <c r="C17" s="30" t="s">
        <v>57</v>
      </c>
      <c r="D17" s="63">
        <v>7384.6902487237157</v>
      </c>
      <c r="E17" s="63">
        <v>7384.6902487237157</v>
      </c>
      <c r="F17" s="63">
        <v>7384.6902487237157</v>
      </c>
      <c r="G17" s="63">
        <v>7384.6902487237157</v>
      </c>
      <c r="H17" s="63">
        <v>7384.6902487237157</v>
      </c>
      <c r="I17" s="63">
        <v>7384.6902487237157</v>
      </c>
      <c r="J17" s="63">
        <v>7384.6902487237157</v>
      </c>
      <c r="K17" s="63">
        <v>7384.6902487237157</v>
      </c>
      <c r="L17" s="63">
        <v>7384.6902487237157</v>
      </c>
      <c r="M17" s="63">
        <v>7384.6902487237157</v>
      </c>
      <c r="N17" s="63">
        <v>7384.6902487237157</v>
      </c>
      <c r="O17" s="63">
        <v>7384.6902487237157</v>
      </c>
      <c r="P17" s="64">
        <f>SUM(D17:O17)</f>
        <v>88616.282984684571</v>
      </c>
    </row>
    <row r="18" spans="1:24" x14ac:dyDescent="0.2">
      <c r="A18" s="37">
        <f>MAX($A$11:A17)+1</f>
        <v>9</v>
      </c>
      <c r="B18" s="61" t="s">
        <v>26</v>
      </c>
      <c r="C18" s="30" t="str">
        <f>"Line "&amp;A16&amp;" + Line "&amp;A17</f>
        <v>Line 7 + Line 8</v>
      </c>
      <c r="D18" s="65">
        <f>SUM(D16:D17)</f>
        <v>9573344.3642004207</v>
      </c>
      <c r="E18" s="65">
        <f t="shared" ref="E18:P18" si="3">SUM(E16:E17)</f>
        <v>8924409.2675549053</v>
      </c>
      <c r="F18" s="65">
        <f t="shared" si="3"/>
        <v>8683616.4919956066</v>
      </c>
      <c r="G18" s="65">
        <f t="shared" si="3"/>
        <v>7227699.6139670899</v>
      </c>
      <c r="H18" s="65">
        <f t="shared" si="3"/>
        <v>6839935.4198082723</v>
      </c>
      <c r="I18" s="65">
        <f t="shared" si="3"/>
        <v>7462314.7963725086</v>
      </c>
      <c r="J18" s="65">
        <f t="shared" si="3"/>
        <v>9542163.8408663385</v>
      </c>
      <c r="K18" s="65">
        <f t="shared" si="3"/>
        <v>10638888.911336204</v>
      </c>
      <c r="L18" s="65">
        <f t="shared" si="3"/>
        <v>10056616.115576237</v>
      </c>
      <c r="M18" s="65">
        <f t="shared" si="3"/>
        <v>8981725.5723736919</v>
      </c>
      <c r="N18" s="65">
        <f t="shared" si="3"/>
        <v>10247909.605637021</v>
      </c>
      <c r="O18" s="65">
        <f t="shared" si="3"/>
        <v>11434479.699057419</v>
      </c>
      <c r="P18" s="65">
        <f t="shared" si="3"/>
        <v>109613103.69874571</v>
      </c>
    </row>
    <row r="19" spans="1:24" x14ac:dyDescent="0.2">
      <c r="A19" s="37"/>
      <c r="B19" s="61"/>
      <c r="C19" s="66"/>
      <c r="D19" s="67"/>
      <c r="E19" s="67"/>
      <c r="F19" s="67"/>
      <c r="G19" s="67"/>
      <c r="H19" s="60"/>
      <c r="I19" s="60"/>
      <c r="J19" s="60"/>
      <c r="K19" s="60"/>
      <c r="L19" s="60"/>
      <c r="M19" s="60"/>
      <c r="N19" s="60"/>
      <c r="O19" s="60"/>
      <c r="P19" s="60"/>
    </row>
    <row r="20" spans="1:24" x14ac:dyDescent="0.2">
      <c r="A20" s="37">
        <f>MAX($A$11:A19)+1</f>
        <v>10</v>
      </c>
      <c r="B20" s="53" t="s">
        <v>27</v>
      </c>
      <c r="C20" s="30" t="str">
        <f>"Line "&amp;A16&amp;" - Line "&amp;A14</f>
        <v>Line 7 - Line 6</v>
      </c>
      <c r="D20" s="55">
        <f>+D18-D14</f>
        <v>-2860038.619687954</v>
      </c>
      <c r="E20" s="55">
        <f t="shared" ref="E20:O20" si="4">+E18-E14</f>
        <v>-1286850.6381275579</v>
      </c>
      <c r="F20" s="55">
        <f t="shared" si="4"/>
        <v>-1817410.4352974948</v>
      </c>
      <c r="G20" s="55">
        <f t="shared" si="4"/>
        <v>-1650039.5262273634</v>
      </c>
      <c r="H20" s="55">
        <f t="shared" si="4"/>
        <v>-2181237.9217408933</v>
      </c>
      <c r="I20" s="55">
        <f t="shared" si="4"/>
        <v>-2860056.5259294156</v>
      </c>
      <c r="J20" s="55">
        <f t="shared" si="4"/>
        <v>-2018559.917110838</v>
      </c>
      <c r="K20" s="55">
        <f t="shared" si="4"/>
        <v>-917378.72626277246</v>
      </c>
      <c r="L20" s="55">
        <f t="shared" si="4"/>
        <v>-76683.375885818154</v>
      </c>
      <c r="M20" s="55">
        <f t="shared" si="4"/>
        <v>-1404188.9453950915</v>
      </c>
      <c r="N20" s="55">
        <f t="shared" si="4"/>
        <v>-1133062.1760733519</v>
      </c>
      <c r="O20" s="55">
        <f t="shared" si="4"/>
        <v>-1292489.0577943232</v>
      </c>
      <c r="P20" s="68"/>
    </row>
    <row r="21" spans="1:24" ht="25.5" x14ac:dyDescent="0.2">
      <c r="A21" s="37">
        <f>MAX($A$11:A20)+1</f>
        <v>11</v>
      </c>
      <c r="B21" s="53" t="s">
        <v>28</v>
      </c>
      <c r="C21" s="69" t="str">
        <f>"Line "&amp;A20&amp;" + Prior Month Line "&amp;A21</f>
        <v>Line 10 + Prior Month Line 11</v>
      </c>
      <c r="D21" s="70">
        <f>+D20</f>
        <v>-2860038.619687954</v>
      </c>
      <c r="E21" s="70">
        <f t="shared" ref="E21:N21" si="5">+E20+D21</f>
        <v>-4146889.2578155119</v>
      </c>
      <c r="F21" s="70">
        <f t="shared" si="5"/>
        <v>-5964299.6931130067</v>
      </c>
      <c r="G21" s="70">
        <f t="shared" si="5"/>
        <v>-7614339.21934037</v>
      </c>
      <c r="H21" s="70">
        <f t="shared" si="5"/>
        <v>-9795577.1410812624</v>
      </c>
      <c r="I21" s="70">
        <f t="shared" si="5"/>
        <v>-12655633.667010678</v>
      </c>
      <c r="J21" s="70">
        <f t="shared" si="5"/>
        <v>-14674193.584121516</v>
      </c>
      <c r="K21" s="70">
        <f t="shared" si="5"/>
        <v>-15591572.310384288</v>
      </c>
      <c r="L21" s="70">
        <f t="shared" si="5"/>
        <v>-15668255.686270107</v>
      </c>
      <c r="M21" s="70">
        <f t="shared" si="5"/>
        <v>-17072444.6316652</v>
      </c>
      <c r="N21" s="70">
        <f t="shared" si="5"/>
        <v>-18205506.80773855</v>
      </c>
      <c r="O21" s="70">
        <f>+O20+N21</f>
        <v>-19497995.865532875</v>
      </c>
      <c r="P21" s="71">
        <f>+O21</f>
        <v>-19497995.865532875</v>
      </c>
    </row>
    <row r="22" spans="1:24" x14ac:dyDescent="0.2">
      <c r="A22" s="37"/>
      <c r="B22" s="53"/>
      <c r="C22" s="69"/>
      <c r="D22" s="72"/>
      <c r="E22" s="72"/>
      <c r="F22" s="72"/>
      <c r="G22" s="72"/>
      <c r="H22" s="73"/>
      <c r="I22" s="73"/>
      <c r="J22" s="73"/>
      <c r="K22" s="73"/>
      <c r="L22" s="73"/>
      <c r="M22" s="73"/>
      <c r="N22" s="73"/>
      <c r="O22" s="73"/>
      <c r="P22" s="74"/>
    </row>
    <row r="23" spans="1:24" x14ac:dyDescent="0.2">
      <c r="A23" s="75" t="s">
        <v>29</v>
      </c>
      <c r="B23" s="53"/>
      <c r="C23" s="76"/>
      <c r="D23" s="72"/>
      <c r="E23" s="72"/>
      <c r="F23" s="72"/>
      <c r="G23" s="72"/>
      <c r="H23" s="74"/>
      <c r="I23" s="74"/>
      <c r="J23" s="74"/>
      <c r="K23" s="74"/>
      <c r="L23" s="74"/>
      <c r="M23" s="74"/>
      <c r="N23" s="74"/>
      <c r="O23" s="74"/>
    </row>
    <row r="24" spans="1:24" x14ac:dyDescent="0.2">
      <c r="A24" s="37">
        <f>MAX($A$11:A23)+1</f>
        <v>12</v>
      </c>
      <c r="B24" s="61" t="s">
        <v>30</v>
      </c>
      <c r="C24" s="76"/>
      <c r="D24" s="72"/>
      <c r="E24" s="72"/>
      <c r="F24" s="72"/>
      <c r="G24" s="72"/>
      <c r="H24" s="74"/>
      <c r="I24" s="74"/>
      <c r="J24" s="74"/>
      <c r="K24" s="74"/>
      <c r="L24" s="74"/>
      <c r="M24" s="74"/>
      <c r="N24" s="74"/>
      <c r="O24" s="74"/>
      <c r="P24" s="60">
        <v>4000000</v>
      </c>
      <c r="Q24" s="74"/>
      <c r="R24" s="28"/>
      <c r="S24" s="28"/>
      <c r="T24" s="28"/>
    </row>
    <row r="25" spans="1:24" x14ac:dyDescent="0.2">
      <c r="A25" s="37">
        <f>MAX($A$11:A24)+1</f>
        <v>13</v>
      </c>
      <c r="B25" s="61" t="s">
        <v>31</v>
      </c>
      <c r="C25" s="76"/>
      <c r="D25" s="77">
        <f>D26</f>
        <v>0</v>
      </c>
      <c r="E25" s="77">
        <f>E26-D26</f>
        <v>-146889.2578155119</v>
      </c>
      <c r="F25" s="77">
        <f>F26-E26</f>
        <v>-1817410.4352974948</v>
      </c>
      <c r="G25" s="77">
        <f>G26-F26</f>
        <v>-1650039.5262273634</v>
      </c>
      <c r="H25" s="77">
        <f>H26-G26</f>
        <v>-2181237.9217408923</v>
      </c>
      <c r="I25" s="77">
        <f t="shared" ref="I25:O25" si="6">I26-H26</f>
        <v>-2860056.5259294156</v>
      </c>
      <c r="J25" s="77">
        <f t="shared" si="6"/>
        <v>-2018559.917110838</v>
      </c>
      <c r="K25" s="77">
        <f t="shared" si="6"/>
        <v>-917378.72626277246</v>
      </c>
      <c r="L25" s="77">
        <f t="shared" si="6"/>
        <v>-76683.375885818154</v>
      </c>
      <c r="M25" s="77">
        <f t="shared" si="6"/>
        <v>-1404188.9453950934</v>
      </c>
      <c r="N25" s="77">
        <f t="shared" si="6"/>
        <v>-1133062.17607335</v>
      </c>
      <c r="O25" s="77">
        <f t="shared" si="6"/>
        <v>-1292489.0577943251</v>
      </c>
      <c r="P25" s="74"/>
      <c r="R25" s="28"/>
      <c r="S25" s="28"/>
      <c r="T25" s="28"/>
    </row>
    <row r="26" spans="1:24" ht="12.75" customHeight="1" x14ac:dyDescent="0.2">
      <c r="A26" s="37">
        <f>MAX($A$11:A25)+1</f>
        <v>14</v>
      </c>
      <c r="B26" s="61" t="s">
        <v>32</v>
      </c>
      <c r="C26" s="76"/>
      <c r="D26" s="70">
        <f t="shared" ref="D26:O26" si="7">IF(OR($P$21&gt;$P$24,$P$21&lt;-$P$24),IF(AND($P$21&gt;$P$24,D21&gt;$P$24),D21-$P$24,IF(AND($P$21&lt;-$P$24,D21&lt;-$P$24),D21+$P$24,0)),0)</f>
        <v>0</v>
      </c>
      <c r="E26" s="70">
        <f t="shared" si="7"/>
        <v>-146889.2578155119</v>
      </c>
      <c r="F26" s="70">
        <f t="shared" si="7"/>
        <v>-1964299.6931130067</v>
      </c>
      <c r="G26" s="70">
        <f t="shared" si="7"/>
        <v>-3614339.21934037</v>
      </c>
      <c r="H26" s="70">
        <f t="shared" si="7"/>
        <v>-5795577.1410812624</v>
      </c>
      <c r="I26" s="70">
        <f t="shared" si="7"/>
        <v>-8655633.667010678</v>
      </c>
      <c r="J26" s="70">
        <f t="shared" si="7"/>
        <v>-10674193.584121516</v>
      </c>
      <c r="K26" s="70">
        <f t="shared" si="7"/>
        <v>-11591572.310384288</v>
      </c>
      <c r="L26" s="70">
        <f t="shared" si="7"/>
        <v>-11668255.686270107</v>
      </c>
      <c r="M26" s="70">
        <f t="shared" si="7"/>
        <v>-13072444.6316652</v>
      </c>
      <c r="N26" s="70">
        <f t="shared" si="7"/>
        <v>-14205506.80773855</v>
      </c>
      <c r="O26" s="70">
        <f t="shared" si="7"/>
        <v>-15497995.865532875</v>
      </c>
      <c r="P26" s="70">
        <f>+O26</f>
        <v>-15497995.865532875</v>
      </c>
      <c r="R26" s="28"/>
      <c r="S26" s="28"/>
      <c r="T26" s="28"/>
    </row>
    <row r="27" spans="1:24" x14ac:dyDescent="0.2">
      <c r="A27" s="37"/>
      <c r="B27" s="61"/>
      <c r="C27" s="76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4"/>
      <c r="R27" s="78" t="s">
        <v>33</v>
      </c>
      <c r="S27" s="78"/>
      <c r="T27" s="78"/>
      <c r="U27" s="78"/>
    </row>
    <row r="28" spans="1:24" x14ac:dyDescent="0.2">
      <c r="A28" s="57" t="s">
        <v>34</v>
      </c>
      <c r="B28" s="61"/>
      <c r="C28" s="76"/>
      <c r="D28" s="72"/>
      <c r="E28" s="72"/>
      <c r="F28" s="72"/>
      <c r="G28" s="72"/>
      <c r="H28" s="74"/>
      <c r="I28" s="74"/>
      <c r="J28" s="74"/>
      <c r="K28" s="74"/>
      <c r="L28" s="74"/>
      <c r="M28" s="74"/>
      <c r="N28" s="74"/>
      <c r="O28" s="74"/>
      <c r="R28" t="s">
        <v>35</v>
      </c>
      <c r="S28" s="79" t="s">
        <v>36</v>
      </c>
      <c r="T28" t="s">
        <v>37</v>
      </c>
      <c r="U28" t="s">
        <v>38</v>
      </c>
    </row>
    <row r="29" spans="1:24" ht="25.5" x14ac:dyDescent="0.2">
      <c r="A29" s="37">
        <f>MAX($A$11:A28)+1</f>
        <v>15</v>
      </c>
      <c r="B29" s="80" t="s">
        <v>39</v>
      </c>
      <c r="C29" s="76"/>
      <c r="D29" s="72">
        <f>IF(D26=0,0,IF(AND($P$21&gt;$P$24,$P$21&lt;$S$29),D25*$T$29,IF(AND($P$21&gt;$S$29,D26&lt;($S$29-$R$29)),D25*$T$29,IF(AND($P$21&gt;$S$29,D26&gt;($S$29-$R$29)),($S$29-$R$29)*$T$29,0))))</f>
        <v>0</v>
      </c>
      <c r="E29" s="72">
        <f>IF(E26=0,SUM($D$29:D29),IF(AND($P$21&gt;$P$24,$P$21&lt;$S$29),E25*$T$29,IF(AND($P$21&gt;$S$29,E26&lt;($S$29-$R$29)),E25*$T$29,IF(AND($P$21&gt;$S$29,E26&gt;($S$29-$R$29)),(($S$29-$R$29)*$T$29)-SUM($D$29:D29),0))))</f>
        <v>0</v>
      </c>
      <c r="F29" s="72">
        <f>IF(F26=0,SUM($D$29:E29),IF(AND($P$21&gt;$P$24,$P$21&lt;$S$29),F25*$T$29,IF(AND($P$21&gt;$S$29,F26&lt;($S$29-$R$29)),F25*$T$29,IF(AND($P$21&gt;$S$29,F26&gt;($S$29-$R$29)),(($S$29-$R$29)*$T$29)-SUM($D$29:E29),0))))</f>
        <v>0</v>
      </c>
      <c r="G29" s="72">
        <f>IF(G26=0,SUM($D$29:F29),IF(AND($P$21&gt;$P$24,$P$21&lt;$S$29),G25*$T$29,IF(AND($P$21&gt;$S$29,G26&lt;($S$29-$R$29)),G25*$T$29,IF(AND($P$21&gt;$S$29,G26&gt;($S$29-$R$29)),(($S$29-$R$29)*$T$29)-SUM($D$29:F29),0))))</f>
        <v>0</v>
      </c>
      <c r="H29" s="72">
        <f>IF(H26=0,SUM($D$29:G29),IF(AND($P$21&gt;$P$24,$P$21&lt;$S$29),H25*$T$29,IF(AND($P$21&gt;$S$29,H26&lt;($S$29-$R$29)),H25*$T$29,IF(AND($P$21&gt;$S$29,H26&gt;($S$29-$R$29)),(($S$29-$R$29)*$T$29)-SUM($D$29:G29),0))))</f>
        <v>0</v>
      </c>
      <c r="I29" s="72">
        <f>IF(I26=0,SUM($D$29:H29),IF(AND($P$21&gt;$P$24,$P$21&lt;$S$29),I25*$T$29,IF(AND($P$21&gt;$S$29,I26&lt;($S$29-$R$29)),I25*$T$29,IF(AND($P$21&gt;$S$29,I26&gt;($S$29-$R$29)),(($S$29-$R$29)*$T$29)-SUM($D$29:H29),0))))</f>
        <v>0</v>
      </c>
      <c r="J29" s="72">
        <f>IF(J26=0,SUM($D$29:I29),IF(AND($P$21&gt;$P$24,$P$21&lt;$S$29),J25*$T$29,IF(AND($P$21&gt;$S$29,J26&lt;($S$29-$R$29)),J25*$T$29,IF(AND($P$21&gt;$S$29,J26&gt;($S$29-$R$29)),(($S$29-$R$29)*$T$29)-SUM($D$29:I29),0))))</f>
        <v>0</v>
      </c>
      <c r="K29" s="72">
        <f>IF(K26=0,SUM($D$29:J29),IF(AND($P$21&gt;$P$24,$P$21&lt;$S$29),K25*$T$29,IF(AND($P$21&gt;$S$29,K26&lt;($S$29-$R$29)),K25*$T$29,IF(AND($P$21&gt;$S$29,K26&gt;($S$29-$R$29)),(($S$29-$R$29)*$T$29)-SUM($D$29:J29),0))))</f>
        <v>0</v>
      </c>
      <c r="L29" s="72">
        <f>IF(L26=0,SUM($D$29:K29),IF(AND($P$21&gt;$P$24,$P$21&lt;$S$29),L25*$T$29,IF(AND($P$21&gt;$S$29,L26&lt;($S$29-$R$29)),L25*$T$29,IF(AND($P$21&gt;$S$29,L26&gt;($S$29-$R$29)),(($S$29-$R$29)*$T$29)-SUM($D$29:K29),0))))</f>
        <v>0</v>
      </c>
      <c r="M29" s="72">
        <f>IF(M26=0,SUM($D$29:L29),IF(AND($P$21&gt;$P$24,$P$21&lt;$S$29),M25*$T$29,IF(AND($P$21&gt;$S$29,M26&lt;($S$29-$R$29)),M25*$T$29,IF(AND($P$21&gt;$S$29,M26&gt;($S$29-$R$29)),(($S$29-$R$29)*$T$29)-SUM($D$29:L29),0))))</f>
        <v>0</v>
      </c>
      <c r="N29" s="72">
        <f>IF(N26=0,SUM($D$29:M29),IF(AND($P$21&gt;$P$24,$P$21&lt;$S$29),N25*$T$29,IF(AND($P$21&gt;$S$29,N26&lt;($S$29-$R$29)),N25*$T$29,IF(AND($P$21&gt;$S$29,N26&gt;($S$29-$R$29)),(($S$29-$R$29)*$T$29)-SUM($D$29:M29),0))))</f>
        <v>0</v>
      </c>
      <c r="O29" s="72">
        <f>IF(O26=0,SUM($D$29:N29),IF(AND($P$21&gt;$P$24,$P$21&lt;$S$29),O25*$T$29,IF(AND($P$21&gt;$S$29,O26&lt;($S$29-$R$29)),O25*$T$29,IF(AND($P$21&gt;$S$29,O26&gt;($S$29-$R$29)),(($S$29-$R$29)*$T$29)-SUM($D$29:N29),0))))</f>
        <v>0</v>
      </c>
      <c r="P29" s="81"/>
      <c r="R29" s="39">
        <v>4000000</v>
      </c>
      <c r="S29" s="39">
        <v>10000000</v>
      </c>
      <c r="T29" s="82">
        <v>0.5</v>
      </c>
      <c r="U29" s="82">
        <v>0.5</v>
      </c>
    </row>
    <row r="30" spans="1:24" x14ac:dyDescent="0.2">
      <c r="A30" s="37">
        <f>MAX($A$11:A29)+1</f>
        <v>16</v>
      </c>
      <c r="B30" s="80" t="s">
        <v>40</v>
      </c>
      <c r="C30" s="76"/>
      <c r="D30" s="83">
        <f>IF(D26=0,0,IF(AND($P$21&gt;$R$30,D26&gt;($S$29-$R$29)),(D25-(D29/$T$29))*$T$30,0))</f>
        <v>0</v>
      </c>
      <c r="E30" s="83">
        <f>IF(E26=0,SUM($D$30:D30),IF(AND($P$21&gt;$R$30,E26&gt;($S$29-$R$29)),(E25-(E29/$T$29))*$T$30,0))</f>
        <v>0</v>
      </c>
      <c r="F30" s="83">
        <f>IF(F26=0,SUM($D$30:E30),IF(AND($P$21&gt;$R$30,F26&gt;($S$29-$R$29)),(F25-(F29/$T$29))*$T$30,0))</f>
        <v>0</v>
      </c>
      <c r="G30" s="83">
        <f>IF(G26=0,SUM($D$30:F30),IF(AND($P$21&gt;$R$30,G26&gt;($S$29-$R$29)),(G25-(G29/$T$29))*$T$30,0))</f>
        <v>0</v>
      </c>
      <c r="H30" s="83">
        <f>IF(H26=0,SUM($D$30:G30),IF(AND($P$21&gt;$R$30,H26&gt;($S$29-$R$29)),(H25-(H29/$T$29))*$T$30,0))</f>
        <v>0</v>
      </c>
      <c r="I30" s="83">
        <f>IF(I26=0,SUM($D$30:H30),IF(AND($P$21&gt;$R$30,I26&gt;($S$29-$R$29)),(I25-(I29/$T$29))*$T$30,0))</f>
        <v>0</v>
      </c>
      <c r="J30" s="83">
        <f>IF(J26=0,SUM($D$30:I30),IF(AND($P$21&gt;$R$30,J26&gt;($S$29-$R$29)),(J25-(J29/$T$29))*$T$30,0))</f>
        <v>0</v>
      </c>
      <c r="K30" s="83">
        <f>IF(K26=0,SUM($D$30:J30),IF(AND($P$21&gt;$R$30,K26&gt;($S$29-$R$29)),(K25-(K29/$T$29))*$T$30,0))</f>
        <v>0</v>
      </c>
      <c r="L30" s="83">
        <f>IF(L26=0,SUM($D$30:K30),IF(AND($P$21&gt;$R$30,L26&gt;($S$29-$R$29)),(L25-(L29/$T$29))*$T$30,0))</f>
        <v>0</v>
      </c>
      <c r="M30" s="83">
        <f>IF(M26=0,SUM($D$30:L30),IF(AND($P$21&gt;$R$30,M26&gt;($S$29-$R$29)),(M25-(M29/$T$29))*$T$30,0))</f>
        <v>0</v>
      </c>
      <c r="N30" s="83">
        <f>IF(N26=0,SUM($D$30:M30),IF(AND($P$21&gt;$R$30,N26&gt;($S$29-$R$29)),(N25-(N29/$T$29))*$T$30,0))</f>
        <v>0</v>
      </c>
      <c r="O30" s="83">
        <f>IF(O26=0,SUM($D$30:N30),IF(AND($P$21&gt;$R$30,O26&gt;($S$29-$R$29)),(O25-(O29/$T$29))*$T$30,0))</f>
        <v>0</v>
      </c>
      <c r="P30" s="81"/>
      <c r="R30" s="84">
        <v>10000000</v>
      </c>
      <c r="S30" s="60"/>
      <c r="T30" s="82">
        <v>0.9</v>
      </c>
      <c r="U30" s="82">
        <v>0.1</v>
      </c>
    </row>
    <row r="31" spans="1:24" ht="25.5" x14ac:dyDescent="0.2">
      <c r="A31" s="37">
        <f>MAX($A$11:A30)+1</f>
        <v>17</v>
      </c>
      <c r="B31" s="80" t="s">
        <v>41</v>
      </c>
      <c r="C31" s="76"/>
      <c r="D31" s="83">
        <f>IF(D26=0,0,IF(AND($P$21&lt;$R$31,$P$21&gt;$S$31),D25*$T$31,IF(AND($P$21&lt;$S$31,D26&gt;($S$31-$R$31)),D25*$T$31,IF(AND($P$21&lt;$S$31,D26&lt;($S$31-$R$31)),($S$31-$R$31),0))))</f>
        <v>0</v>
      </c>
      <c r="E31" s="83">
        <f>IF(E26=0,-SUM($D$31:D31),IF(AND($P$21&lt;$R$31,$P$21&gt;$S$31),E25*$T$31,IF(AND($P$21&lt;$S$31,E26&gt;($S$31-$R$31)),E25*$T$31,IF(AND($P$21&lt;$S$31,E26&lt;($S$31-$R$31)),(($S$31-$R$31)*$T$31)-SUM($D$31:D31),0))))</f>
        <v>-110166.94336163392</v>
      </c>
      <c r="F31" s="83">
        <f>IF(F26=0,-SUM($D$31:E31),IF(AND($P$21&lt;$R$31,$P$21&gt;$S$31),F25*$T$31,IF(AND($P$21&lt;$S$31,F26&gt;($S$31-$R$31)),F25*$T$31,IF(AND($P$21&lt;$S$31,F26&lt;($S$31-$R$31)),(($S$31-$R$31)*$T$31)-SUM($D$31:E31),0))))</f>
        <v>-1363057.8264731211</v>
      </c>
      <c r="G31" s="83">
        <f>IF(G26=0,-SUM($D$31:F31),IF(AND($P$21&lt;$R$31,$P$21&gt;$S$31),G25*$T$31,IF(AND($P$21&lt;$S$31,G26&gt;($S$31-$R$31)),G25*$T$31,IF(AND($P$21&lt;$S$31,G26&lt;($S$31-$R$31)),(($S$31-$R$31)*$T$31)-SUM($D$31:F31),0))))</f>
        <v>-1237529.6446705225</v>
      </c>
      <c r="H31" s="83">
        <f>IF(H26=0,-SUM($D$31:G31),IF(AND($P$21&lt;$R$31,$P$21&gt;$S$31),H25*$T$31,IF(AND($P$21&lt;$S$31,H26&gt;($S$31-$R$31)),H25*$T$31,IF(AND($P$21&lt;$S$31,H26&lt;($S$31-$R$31)),(($S$31-$R$31)*$T$31)-SUM($D$31:G31),0))))</f>
        <v>-1635928.4413056693</v>
      </c>
      <c r="I31" s="83">
        <f>IF(I26=0,-SUM($D$31:H31),IF(AND($P$21&lt;$R$31,$P$21&gt;$S$31),I25*$T$31,IF(AND($P$21&lt;$S$31,I26&gt;($S$31-$R$31)),I25*$T$31,IF(AND($P$21&lt;$S$31,I26&lt;($S$31-$R$31)),(($S$31-$R$31)*$T$31)-SUM($D$31:H31),0))))</f>
        <v>-153317.14418905322</v>
      </c>
      <c r="J31" s="83">
        <f>IF(J26=0,-SUM($D$31:I31),IF(AND($P$21&lt;$R$31,$P$21&gt;$S$31),J25*$T$31,IF(AND($P$21&lt;$S$31,J26&gt;($S$31-$R$31)),J25*$T$31,IF(AND($P$21&lt;$S$31,J26&lt;($S$31-$R$31)),(($S$31-$R$31)*$T$31)-SUM($D$31:I31),0))))</f>
        <v>0</v>
      </c>
      <c r="K31" s="83">
        <f>IF(K26=0,-SUM($D$31:J31),IF(AND($P$21&lt;$R$31,$P$21&gt;$S$31),K25*$T$31,IF(AND($P$21&lt;$S$31,K26&gt;($S$31-$R$31)),K25*$T$31,IF(AND($P$21&lt;$S$31,K26&lt;($S$31-$R$31)),(($S$31-$R$31)*$T$31)-SUM($D$31:J31),0))))</f>
        <v>0</v>
      </c>
      <c r="L31" s="83">
        <f>IF(L26=0,-SUM($D$31:K31),IF(AND($P$21&lt;$R$31,$P$21&gt;$S$31),L25*$T$31,IF(AND($P$21&lt;$S$31,L26&gt;($S$31-$R$31)),L25*$T$31,IF(AND($P$21&lt;$S$31,L26&lt;($S$31-$R$31)),(($S$31-$R$31)*$T$31)-SUM($D$31:K31),0))))</f>
        <v>0</v>
      </c>
      <c r="M31" s="83">
        <f>IF(M26=0,-SUM($D$31:L31),IF(AND($P$21&lt;$R$31,$P$21&gt;$S$31),M25*$T$31,IF(AND($P$21&lt;$S$31,M26&gt;($S$31-$R$31)),M25*$T$31,IF(AND($P$21&lt;$S$31,M26&lt;($S$31-$R$31)),(($S$31-$R$31)*$T$31)-SUM($D$31:L31),0))))</f>
        <v>0</v>
      </c>
      <c r="N31" s="83">
        <f>IF(N26=0,-SUM($D$31:M31),IF(AND($P$21&lt;$R$31,$P$21&gt;$S$31),N25*$T$31,IF(AND($P$21&lt;$S$31,N26&gt;($S$31-$R$31)),N25*$T$31,IF(AND($P$21&lt;$S$31,N26&lt;($S$31-$R$31)),(($S$31-$R$31)*$T$31)-SUM($D$31:M31),0))))</f>
        <v>0</v>
      </c>
      <c r="O31" s="83">
        <f>IF(O26=0,-SUM($D$31:N31),IF(AND($P$21&lt;$R$31,$P$21&gt;$S$31),O25*$T$31,IF(AND($P$21&lt;$S$31,O26&gt;($S$31-$R$31)),O25*$T$31,IF(AND($P$21&lt;$S$31,O26&lt;($S$31-$R$31)),(($S$31-$R$31)*$T$31)-SUM($D$31:N31),0))))</f>
        <v>0</v>
      </c>
      <c r="P31" s="81"/>
      <c r="R31" s="84">
        <v>-4000000</v>
      </c>
      <c r="S31" s="84">
        <v>-10000000</v>
      </c>
      <c r="T31" s="82">
        <v>0.75</v>
      </c>
      <c r="U31" s="82">
        <v>0.25</v>
      </c>
      <c r="X31" s="74"/>
    </row>
    <row r="32" spans="1:24" x14ac:dyDescent="0.2">
      <c r="A32" s="37">
        <f>MAX($A$11:A31)+1</f>
        <v>18</v>
      </c>
      <c r="B32" s="80" t="s">
        <v>42</v>
      </c>
      <c r="C32" s="76"/>
      <c r="D32" s="83">
        <f>IF(D26=0,0,IF(AND($P$21&lt;$R$32,D26&lt;($S$31-$R$31)),(D25-(D31/$T$31))*$T$32,0))</f>
        <v>0</v>
      </c>
      <c r="E32" s="83">
        <f>IF(E26=0,-SUM($D$32:D32),IF(AND($P$21&lt;$R$32,E26&lt;($S$31-$R$31)),(E25-(E31/$T$31))*$T$32,0))</f>
        <v>0</v>
      </c>
      <c r="F32" s="83">
        <f>IF(F26=0,-SUM($D$32:E32),IF(AND($P$21&lt;$R$32,F26&lt;($S$31-$R$31)),(F25-(F31/$T$31))*$T$32,0))</f>
        <v>0</v>
      </c>
      <c r="G32" s="83">
        <f>IF(G26=0,-SUM($D$32:F32),IF(AND($P$21&lt;$R$32,G26&lt;($S$31-$R$31)),(G25-(G31/$T$31))*$T$32,0))</f>
        <v>0</v>
      </c>
      <c r="H32" s="83">
        <f>IF(H26=0,-SUM($D$32:G32),IF(AND($P$21&lt;$R$32,H26&lt;($S$31-$R$31)),(H25-(H31/$T$31))*$T$32,0))</f>
        <v>0</v>
      </c>
      <c r="I32" s="83">
        <f>IF(I26=0,-SUM($D$32:H32),IF(AND($P$21&lt;$R$32,I26&lt;($S$31-$R$31)),(I25-(I31/$T$31))*$T$32,0))</f>
        <v>-2390070.3003096101</v>
      </c>
      <c r="J32" s="83">
        <f>IF(J26=0,-SUM($D$32:I32),IF(AND($P$21&lt;$R$32,J26&lt;($S$31-$R$31)),(J25-(J31/$T$31))*$T$32,0))</f>
        <v>-1816703.9253997542</v>
      </c>
      <c r="K32" s="83">
        <f>IF(K26=0,-SUM($D$32:J32),IF(AND($P$21&lt;$R$32,K26&lt;($S$31-$R$31)),(K25-(K31/$T$31))*$T$32,0))</f>
        <v>-825640.85363649519</v>
      </c>
      <c r="L32" s="83">
        <f>IF(L26=0,-SUM($D$32:K32),IF(AND($P$21&lt;$R$32,L26&lt;($S$31-$R$31)),(L25-(L31/$T$31))*$T$32,0))</f>
        <v>-69015.038297236344</v>
      </c>
      <c r="M32" s="83">
        <f>IF(M26=0,-SUM($D$32:L32),IF(AND($P$21&lt;$R$32,M26&lt;($S$31-$R$31)),(M25-(M31/$T$31))*$T$32,0))</f>
        <v>-1263770.0508555842</v>
      </c>
      <c r="N32" s="83">
        <f>IF(N26=0,-SUM($D$32:M32),IF(AND($P$21&lt;$R$32,N26&lt;($S$31-$R$31)),(N25-(N31/$T$31))*$T$32,0))</f>
        <v>-1019755.9584660151</v>
      </c>
      <c r="O32" s="83">
        <f>IF(O26=0,-SUM($D$32:N32),IF(AND($P$21&lt;$R$32,O26&lt;($S$31-$R$31)),(O25-(O31/$T$31))*$T$32,0))</f>
        <v>-1163240.1520148925</v>
      </c>
      <c r="P32" s="81"/>
      <c r="R32" s="84">
        <v>-10000000</v>
      </c>
      <c r="S32" s="60"/>
      <c r="T32" s="82">
        <v>0.9</v>
      </c>
      <c r="U32" s="82">
        <v>0.1</v>
      </c>
    </row>
    <row r="33" spans="1:17" x14ac:dyDescent="0.2">
      <c r="A33" s="37">
        <f>MAX($A$11:A32)+1</f>
        <v>19</v>
      </c>
      <c r="B33" s="80" t="s">
        <v>43</v>
      </c>
      <c r="C33" s="76"/>
      <c r="D33" s="70">
        <f t="shared" ref="D33:O33" si="8">SUM(D29:D32)</f>
        <v>0</v>
      </c>
      <c r="E33" s="70">
        <f t="shared" si="8"/>
        <v>-110166.94336163392</v>
      </c>
      <c r="F33" s="70">
        <f t="shared" si="8"/>
        <v>-1363057.8264731211</v>
      </c>
      <c r="G33" s="70">
        <f t="shared" si="8"/>
        <v>-1237529.6446705225</v>
      </c>
      <c r="H33" s="70">
        <f t="shared" si="8"/>
        <v>-1635928.4413056693</v>
      </c>
      <c r="I33" s="70">
        <f t="shared" si="8"/>
        <v>-2543387.4444986633</v>
      </c>
      <c r="J33" s="70">
        <f t="shared" si="8"/>
        <v>-1816703.9253997542</v>
      </c>
      <c r="K33" s="70">
        <f t="shared" si="8"/>
        <v>-825640.85363649519</v>
      </c>
      <c r="L33" s="70">
        <f t="shared" si="8"/>
        <v>-69015.038297236344</v>
      </c>
      <c r="M33" s="70">
        <f t="shared" si="8"/>
        <v>-1263770.0508555842</v>
      </c>
      <c r="N33" s="70">
        <f t="shared" si="8"/>
        <v>-1019755.9584660151</v>
      </c>
      <c r="O33" s="70">
        <f t="shared" si="8"/>
        <v>-1163240.1520148925</v>
      </c>
      <c r="P33" s="70">
        <f>SUM(D33:O33)</f>
        <v>-13048196.278979588</v>
      </c>
    </row>
    <row r="34" spans="1:17" x14ac:dyDescent="0.2">
      <c r="A34" s="37"/>
      <c r="B34" s="85"/>
      <c r="C34" s="7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1:17" x14ac:dyDescent="0.2">
      <c r="A35" s="57" t="s">
        <v>44</v>
      </c>
      <c r="B35" s="80"/>
      <c r="C35" s="76"/>
      <c r="D35" s="87"/>
      <c r="E35" s="87"/>
      <c r="F35" s="87"/>
      <c r="G35" s="87"/>
      <c r="N35" s="74"/>
      <c r="O35" s="28"/>
    </row>
    <row r="36" spans="1:17" x14ac:dyDescent="0.2">
      <c r="A36" s="37">
        <f>MAX($A$11:A35)+1</f>
        <v>20</v>
      </c>
      <c r="B36" s="80" t="s">
        <v>45</v>
      </c>
      <c r="C36" s="30" t="s">
        <v>46</v>
      </c>
      <c r="D36" s="88">
        <v>4.9599999999999998E-2</v>
      </c>
      <c r="E36" s="88">
        <f>D36</f>
        <v>4.9599999999999998E-2</v>
      </c>
      <c r="F36" s="88">
        <f>D36</f>
        <v>4.9599999999999998E-2</v>
      </c>
      <c r="G36" s="88">
        <v>4.7500000000000001E-2</v>
      </c>
      <c r="H36" s="88">
        <f>G36</f>
        <v>4.7500000000000001E-2</v>
      </c>
      <c r="I36" s="88">
        <f>G36</f>
        <v>4.7500000000000001E-2</v>
      </c>
      <c r="J36" s="88">
        <v>3.4299999999999997E-2</v>
      </c>
      <c r="K36" s="88">
        <f>J36</f>
        <v>3.4299999999999997E-2</v>
      </c>
      <c r="L36" s="88">
        <f>J36</f>
        <v>3.4299999999999997E-2</v>
      </c>
      <c r="M36" s="88">
        <v>3.2500000000000001E-2</v>
      </c>
      <c r="N36" s="88">
        <f>M36</f>
        <v>3.2500000000000001E-2</v>
      </c>
      <c r="O36" s="88">
        <f>M36</f>
        <v>3.2500000000000001E-2</v>
      </c>
    </row>
    <row r="37" spans="1:17" x14ac:dyDescent="0.2">
      <c r="A37" s="37">
        <f>MAX($A$11:A36)+1</f>
        <v>21</v>
      </c>
      <c r="B37" s="53" t="s">
        <v>47</v>
      </c>
      <c r="D37" s="89">
        <v>-9450998.098028427</v>
      </c>
      <c r="E37" s="39">
        <f t="shared" ref="E37:O37" si="9">+D40</f>
        <v>-9490062.2235002778</v>
      </c>
      <c r="F37" s="39">
        <f t="shared" si="9"/>
        <v>-9639682.4357353281</v>
      </c>
      <c r="G37" s="39">
        <f t="shared" si="9"/>
        <v>-11045401.269117532</v>
      </c>
      <c r="H37" s="39">
        <f t="shared" si="9"/>
        <v>-12329101.571233388</v>
      </c>
      <c r="I37" s="39">
        <f t="shared" si="9"/>
        <v>-14017070.481298607</v>
      </c>
      <c r="J37" s="39">
        <f t="shared" si="9"/>
        <v>-16620975.950769648</v>
      </c>
      <c r="K37" s="39">
        <f t="shared" si="9"/>
        <v>-18487784.538455404</v>
      </c>
      <c r="L37" s="39">
        <f t="shared" si="9"/>
        <v>-19367449.621284306</v>
      </c>
      <c r="M37" s="39">
        <f t="shared" si="9"/>
        <v>-19491921.920407947</v>
      </c>
      <c r="N37" s="39">
        <f t="shared" si="9"/>
        <v>-20810193.948408503</v>
      </c>
      <c r="O37" s="39">
        <f t="shared" si="9"/>
        <v>-21887691.768345214</v>
      </c>
      <c r="Q37" s="90"/>
    </row>
    <row r="38" spans="1:17" x14ac:dyDescent="0.2">
      <c r="A38" s="37">
        <f>MAX($A$11:A37)+1</f>
        <v>22</v>
      </c>
      <c r="B38" s="53" t="s">
        <v>48</v>
      </c>
      <c r="C38" s="30" t="str">
        <f>"Line "&amp;A37</f>
        <v>Line 21</v>
      </c>
      <c r="D38" s="91">
        <f t="shared" ref="D38:O38" si="10">+D33</f>
        <v>0</v>
      </c>
      <c r="E38" s="91">
        <f t="shared" si="10"/>
        <v>-110166.94336163392</v>
      </c>
      <c r="F38" s="91">
        <f t="shared" si="10"/>
        <v>-1363057.8264731211</v>
      </c>
      <c r="G38" s="91">
        <f t="shared" si="10"/>
        <v>-1237529.6446705225</v>
      </c>
      <c r="H38" s="91">
        <f t="shared" si="10"/>
        <v>-1635928.4413056693</v>
      </c>
      <c r="I38" s="91">
        <f t="shared" si="10"/>
        <v>-2543387.4444986633</v>
      </c>
      <c r="J38" s="91">
        <f t="shared" si="10"/>
        <v>-1816703.9253997542</v>
      </c>
      <c r="K38" s="91">
        <f t="shared" si="10"/>
        <v>-825640.85363649519</v>
      </c>
      <c r="L38" s="91">
        <f t="shared" si="10"/>
        <v>-69015.038297236344</v>
      </c>
      <c r="M38" s="91">
        <f t="shared" si="10"/>
        <v>-1263770.0508555842</v>
      </c>
      <c r="N38" s="91">
        <f t="shared" si="10"/>
        <v>-1019755.9584660151</v>
      </c>
      <c r="O38" s="91">
        <f t="shared" si="10"/>
        <v>-1163240.1520148925</v>
      </c>
      <c r="Q38" s="91"/>
    </row>
    <row r="39" spans="1:17" ht="25.5" x14ac:dyDescent="0.2">
      <c r="A39" s="37">
        <f>MAX($A$11:A38)+1</f>
        <v>23</v>
      </c>
      <c r="B39" s="48" t="s">
        <v>49</v>
      </c>
      <c r="C39" s="66" t="str">
        <f>"[Line "&amp;A37&amp;"  + (Line "&amp;A38&amp;" x 50%)] x Line "&amp;A36&amp;"/12"</f>
        <v>[Line 21  + (Line 22 x 50%)] x Line 20/12</v>
      </c>
      <c r="D39" s="92">
        <f t="shared" ref="D39:O39" si="11">+((D38*0.5)+D37)*D36/12</f>
        <v>-39064.125471850828</v>
      </c>
      <c r="E39" s="92">
        <f t="shared" si="11"/>
        <v>-39453.268873415189</v>
      </c>
      <c r="F39" s="92">
        <f t="shared" si="11"/>
        <v>-42661.006909083801</v>
      </c>
      <c r="G39" s="92">
        <f t="shared" si="11"/>
        <v>-46170.657445333978</v>
      </c>
      <c r="H39" s="92">
        <f t="shared" si="11"/>
        <v>-52040.468759549636</v>
      </c>
      <c r="I39" s="92">
        <f t="shared" si="11"/>
        <v>-60518.024972377258</v>
      </c>
      <c r="J39" s="92">
        <f t="shared" si="11"/>
        <v>-50104.662286000384</v>
      </c>
      <c r="K39" s="92">
        <f t="shared" si="11"/>
        <v>-54024.229192407183</v>
      </c>
      <c r="L39" s="92">
        <f t="shared" si="11"/>
        <v>-55457.260826404097</v>
      </c>
      <c r="M39" s="92">
        <f t="shared" si="11"/>
        <v>-54501.977144971803</v>
      </c>
      <c r="N39" s="92">
        <f t="shared" si="11"/>
        <v>-57741.86147069576</v>
      </c>
      <c r="O39" s="92">
        <f t="shared" si="11"/>
        <v>-60854.386245121801</v>
      </c>
    </row>
    <row r="40" spans="1:17" ht="13.5" thickBot="1" x14ac:dyDescent="0.25">
      <c r="A40" s="37">
        <f>MAX($A$11:A39)+1</f>
        <v>24</v>
      </c>
      <c r="B40" s="53" t="s">
        <v>50</v>
      </c>
      <c r="C40" s="93"/>
      <c r="D40" s="94">
        <f t="shared" ref="D40:O40" si="12">SUM(D37:D39)</f>
        <v>-9490062.2235002778</v>
      </c>
      <c r="E40" s="94">
        <f t="shared" si="12"/>
        <v>-9639682.4357353281</v>
      </c>
      <c r="F40" s="94">
        <f t="shared" si="12"/>
        <v>-11045401.269117532</v>
      </c>
      <c r="G40" s="94">
        <f t="shared" si="12"/>
        <v>-12329101.571233388</v>
      </c>
      <c r="H40" s="94">
        <f t="shared" si="12"/>
        <v>-14017070.481298607</v>
      </c>
      <c r="I40" s="94">
        <f t="shared" si="12"/>
        <v>-16620975.950769648</v>
      </c>
      <c r="J40" s="94">
        <f t="shared" si="12"/>
        <v>-18487784.538455404</v>
      </c>
      <c r="K40" s="94">
        <f t="shared" si="12"/>
        <v>-19367449.621284306</v>
      </c>
      <c r="L40" s="94">
        <f t="shared" si="12"/>
        <v>-19491921.920407947</v>
      </c>
      <c r="M40" s="94">
        <f t="shared" si="12"/>
        <v>-20810193.948408503</v>
      </c>
      <c r="N40" s="94">
        <f t="shared" si="12"/>
        <v>-21887691.768345214</v>
      </c>
      <c r="O40" s="94">
        <f t="shared" si="12"/>
        <v>-23111786.306605227</v>
      </c>
      <c r="P40" s="94">
        <f>O40</f>
        <v>-23111786.306605227</v>
      </c>
    </row>
    <row r="41" spans="1:17" ht="13.5" thickTop="1" x14ac:dyDescent="0.2"/>
    <row r="43" spans="1:17" x14ac:dyDescent="0.2">
      <c r="A43" s="30"/>
    </row>
  </sheetData>
  <mergeCells count="1">
    <mergeCell ref="R27:U27"/>
  </mergeCells>
  <pageMargins left="0.7" right="0.7" top="0.75" bottom="0.75" header="0.3" footer="0.3"/>
  <pageSetup scale="42" orientation="landscape" r:id="rId1"/>
  <ignoredErrors>
    <ignoredError sqref="C7:C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275119F95E0345AAA4592BEB58C51B" ma:contentTypeVersion="44" ma:contentTypeDescription="" ma:contentTypeScope="" ma:versionID="18a834ae9b7ad73e987a326440f47d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2021-06-15T07:00:00+00:00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B1B057-2F76-4834-8A27-CFEEDA6C9044}"/>
</file>

<file path=customXml/itemProps2.xml><?xml version="1.0" encoding="utf-8"?>
<ds:datastoreItem xmlns:ds="http://schemas.openxmlformats.org/officeDocument/2006/customXml" ds:itemID="{F6D8FC13-FE46-4EF3-9016-B2FF21020537}"/>
</file>

<file path=customXml/itemProps3.xml><?xml version="1.0" encoding="utf-8"?>
<ds:datastoreItem xmlns:ds="http://schemas.openxmlformats.org/officeDocument/2006/customXml" ds:itemID="{0B0E9660-B7DE-4246-8E7E-76AD88B56A35}"/>
</file>

<file path=customXml/itemProps4.xml><?xml version="1.0" encoding="utf-8"?>
<ds:datastoreItem xmlns:ds="http://schemas.openxmlformats.org/officeDocument/2006/customXml" ds:itemID="{34BD7ED0-A4CE-48D1-9B96-431BE55EA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Exhibit JP-2 PCAM Calculation</vt:lpstr>
      <vt:lpstr>'Exhibit JP-2 PCAM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Painter, Jack</dc:creator>
  <cp:lastModifiedBy>Painter, Jack</cp:lastModifiedBy>
  <dcterms:created xsi:type="dcterms:W3CDTF">2021-06-08T22:28:57Z</dcterms:created>
  <dcterms:modified xsi:type="dcterms:W3CDTF">2021-06-08T22:30:01Z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0x0101006E56B4D1795A2E4DB2F0B01679ED314A0045275119F95E0345AAA4592BEB58C51B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