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0" windowWidth="16260" windowHeight="6360"/>
  </bookViews>
  <sheets>
    <sheet name="Passenger Report by Month Year" sheetId="1" r:id="rId1"/>
    <sheet name="Working Papers" sheetId="2" r:id="rId2"/>
    <sheet name="Fare Compare" sheetId="3" r:id="rId3"/>
  </sheets>
  <definedNames>
    <definedName name="_xlnm.Print_Area" localSheetId="2">'Fare Compare'!$A$1:$H$26</definedName>
    <definedName name="_xlnm.Print_Area" localSheetId="0">'Passenger Report by Month Year'!$I$66:$S$91</definedName>
    <definedName name="_xlnm.Print_Area" localSheetId="1">'Working Papers'!$C$3:$V$44</definedName>
  </definedNames>
  <calcPr calcId="125725"/>
</workbook>
</file>

<file path=xl/calcChain.xml><?xml version="1.0" encoding="utf-8"?>
<calcChain xmlns="http://schemas.openxmlformats.org/spreadsheetml/2006/main">
  <c r="G26" i="3"/>
  <c r="H26" s="1"/>
  <c r="G23"/>
  <c r="G20"/>
  <c r="E26"/>
  <c r="G11"/>
  <c r="D11"/>
  <c r="D23" s="1"/>
  <c r="C14"/>
  <c r="C26" s="1"/>
  <c r="C11"/>
  <c r="C23" s="1"/>
  <c r="E20"/>
  <c r="D20"/>
  <c r="C20"/>
  <c r="G8"/>
  <c r="F8"/>
  <c r="E8"/>
  <c r="D8"/>
  <c r="F20" s="1"/>
  <c r="F25"/>
  <c r="E25"/>
  <c r="D25"/>
  <c r="C25"/>
  <c r="H13"/>
  <c r="G13"/>
  <c r="F13"/>
  <c r="E13"/>
  <c r="F22"/>
  <c r="E22"/>
  <c r="D22"/>
  <c r="C22"/>
  <c r="H10"/>
  <c r="G10"/>
  <c r="F10"/>
  <c r="E10"/>
  <c r="F19"/>
  <c r="E19"/>
  <c r="D19"/>
  <c r="C19"/>
  <c r="H7"/>
  <c r="G7"/>
  <c r="F7"/>
  <c r="E7"/>
  <c r="M59" i="1"/>
  <c r="M56"/>
  <c r="M53"/>
  <c r="M50"/>
  <c r="M58"/>
  <c r="M55"/>
  <c r="M52"/>
  <c r="L38"/>
  <c r="K38"/>
  <c r="J38"/>
  <c r="R49"/>
  <c r="R50" s="1"/>
  <c r="P49"/>
  <c r="P50" s="1"/>
  <c r="N49"/>
  <c r="N50" s="1"/>
  <c r="P41"/>
  <c r="O41"/>
  <c r="N41"/>
  <c r="K41"/>
  <c r="J41"/>
  <c r="L37"/>
  <c r="R46" s="1"/>
  <c r="K37"/>
  <c r="M36"/>
  <c r="Q41" s="1"/>
  <c r="L36"/>
  <c r="O45" s="1"/>
  <c r="K36"/>
  <c r="H23" i="3" l="1"/>
  <c r="G14"/>
  <c r="E23"/>
  <c r="H20"/>
  <c r="H8"/>
  <c r="D14"/>
  <c r="H11"/>
  <c r="F23"/>
  <c r="F11"/>
  <c r="E11"/>
  <c r="E14"/>
  <c r="R52" i="1"/>
  <c r="R53" s="1"/>
  <c r="R55"/>
  <c r="R56" s="1"/>
  <c r="R58"/>
  <c r="R59" s="1"/>
  <c r="P52"/>
  <c r="P53" s="1"/>
  <c r="P55"/>
  <c r="P56" s="1"/>
  <c r="P58"/>
  <c r="P59" s="1"/>
  <c r="N52"/>
  <c r="N53" s="1"/>
  <c r="N55"/>
  <c r="N56" s="1"/>
  <c r="N58"/>
  <c r="N59" s="1"/>
  <c r="L41"/>
  <c r="R41"/>
  <c r="J45"/>
  <c r="N45"/>
  <c r="R45"/>
  <c r="M46"/>
  <c r="Q46"/>
  <c r="M45"/>
  <c r="Q45"/>
  <c r="L46"/>
  <c r="P46"/>
  <c r="N38"/>
  <c r="L45"/>
  <c r="P45"/>
  <c r="K46"/>
  <c r="O46"/>
  <c r="M37"/>
  <c r="M41"/>
  <c r="K45"/>
  <c r="J46"/>
  <c r="N46"/>
  <c r="D26" i="3" l="1"/>
  <c r="F14"/>
  <c r="F26"/>
  <c r="H14"/>
  <c r="R42" i="1"/>
  <c r="N42"/>
  <c r="J42"/>
  <c r="O42"/>
  <c r="K42"/>
  <c r="L42"/>
  <c r="M42"/>
  <c r="Q42"/>
  <c r="P42"/>
  <c r="G14" l="1"/>
  <c r="F14"/>
  <c r="E14"/>
  <c r="D14"/>
  <c r="C14"/>
  <c r="B14"/>
  <c r="G28"/>
  <c r="F28"/>
  <c r="E28"/>
  <c r="D28"/>
  <c r="C28"/>
  <c r="B28"/>
  <c r="G42"/>
  <c r="F42"/>
  <c r="E42"/>
  <c r="D42"/>
  <c r="C42"/>
  <c r="B42"/>
  <c r="G56"/>
  <c r="F56"/>
  <c r="E56"/>
  <c r="D56"/>
  <c r="C56"/>
  <c r="B56"/>
  <c r="I13" i="2"/>
  <c r="I14" s="1"/>
  <c r="E13"/>
  <c r="G13" s="1"/>
  <c r="G14" s="1"/>
  <c r="E10"/>
  <c r="G10" s="1"/>
  <c r="G11" s="1"/>
  <c r="I7"/>
  <c r="I8" s="1"/>
  <c r="E7"/>
  <c r="G7" s="1"/>
  <c r="G8" s="1"/>
  <c r="E5"/>
  <c r="K4"/>
  <c r="K5" s="1"/>
  <c r="I4"/>
  <c r="I5" s="1"/>
  <c r="G4"/>
  <c r="G5" s="1"/>
  <c r="L87" i="1"/>
  <c r="I10" i="2" l="1"/>
  <c r="I11" s="1"/>
  <c r="E8"/>
  <c r="E11"/>
  <c r="E14"/>
  <c r="K7"/>
  <c r="K8" s="1"/>
  <c r="K10"/>
  <c r="K11" s="1"/>
  <c r="K13"/>
  <c r="K14" s="1"/>
  <c r="L84" i="1"/>
  <c r="L85" s="1"/>
  <c r="N87"/>
  <c r="N88" s="1"/>
  <c r="L88"/>
  <c r="J69"/>
  <c r="Q74" s="1"/>
  <c r="P82"/>
  <c r="N82"/>
  <c r="L82"/>
  <c r="P87"/>
  <c r="P88" s="1"/>
  <c r="L90"/>
  <c r="P90" s="1"/>
  <c r="P91" s="1"/>
  <c r="R87"/>
  <c r="R88" s="1"/>
  <c r="N90"/>
  <c r="N91" s="1"/>
  <c r="R81"/>
  <c r="R82" s="1"/>
  <c r="P81"/>
  <c r="N81"/>
  <c r="Q73"/>
  <c r="P73"/>
  <c r="M73"/>
  <c r="L73"/>
  <c r="K70"/>
  <c r="J70"/>
  <c r="M69"/>
  <c r="J74" s="1"/>
  <c r="L70"/>
  <c r="M68"/>
  <c r="R73" s="1"/>
  <c r="L68"/>
  <c r="Q77" s="1"/>
  <c r="K68"/>
  <c r="G70"/>
  <c r="F70"/>
  <c r="E70"/>
  <c r="D70"/>
  <c r="C70"/>
  <c r="B70"/>
  <c r="P74" l="1"/>
  <c r="K77"/>
  <c r="O77"/>
  <c r="O74"/>
  <c r="N77"/>
  <c r="J77"/>
  <c r="R90"/>
  <c r="R91" s="1"/>
  <c r="J73"/>
  <c r="K74"/>
  <c r="O73"/>
  <c r="M74"/>
  <c r="P77"/>
  <c r="M77"/>
  <c r="R77"/>
  <c r="L91"/>
  <c r="K69"/>
  <c r="L69"/>
  <c r="K73"/>
  <c r="N73"/>
  <c r="L77"/>
  <c r="R84"/>
  <c r="R85" s="1"/>
  <c r="P84"/>
  <c r="P85" s="1"/>
  <c r="N84"/>
  <c r="N85" s="1"/>
  <c r="N78"/>
  <c r="L74"/>
  <c r="N74"/>
  <c r="R74"/>
  <c r="M78"/>
  <c r="N70"/>
  <c r="R78" l="1"/>
  <c r="O78"/>
  <c r="Q78"/>
  <c r="K78"/>
  <c r="P78"/>
  <c r="J78"/>
  <c r="L78"/>
</calcChain>
</file>

<file path=xl/sharedStrings.xml><?xml version="1.0" encoding="utf-8"?>
<sst xmlns="http://schemas.openxmlformats.org/spreadsheetml/2006/main" count="190" uniqueCount="106">
  <si>
    <t>Passengers</t>
  </si>
  <si>
    <t>Child 2-12</t>
  </si>
  <si>
    <t>Sen (62+)</t>
  </si>
  <si>
    <t>Active Mil</t>
  </si>
  <si>
    <t>Total PAX</t>
  </si>
  <si>
    <t>Fare</t>
  </si>
  <si>
    <t>New Fares</t>
  </si>
  <si>
    <t>Senior / Active</t>
  </si>
  <si>
    <t>Child</t>
  </si>
  <si>
    <t>Comp</t>
  </si>
  <si>
    <t>2 travelers</t>
  </si>
  <si>
    <t>OW</t>
  </si>
  <si>
    <t>RT</t>
  </si>
  <si>
    <t>2 Seniors</t>
  </si>
  <si>
    <t>Outlying</t>
  </si>
  <si>
    <t>Maximum</t>
  </si>
  <si>
    <t>Base</t>
  </si>
  <si>
    <t>Senior/Military -10%</t>
  </si>
  <si>
    <t>Child -50%</t>
  </si>
  <si>
    <t>Companion -30%</t>
  </si>
  <si>
    <t>85% of double</t>
  </si>
  <si>
    <t>Kitsap/Gig Harbor*</t>
  </si>
  <si>
    <t>Outlying is 170% of Base</t>
  </si>
  <si>
    <t>Maximum is 220% of Base</t>
  </si>
  <si>
    <t>Kitsap / Gig Harbor is 20% off Base</t>
  </si>
  <si>
    <t>Senior / Military can not also have a child or companion discounted fare</t>
  </si>
  <si>
    <t>Companion applys to the 2nd, 3rd… through 9th traveler on the exact same trip</t>
  </si>
  <si>
    <t>Port Ludlow</t>
  </si>
  <si>
    <t>North of SR 104</t>
  </si>
  <si>
    <t>South of SR 104</t>
  </si>
  <si>
    <t>Port Angeles- West</t>
  </si>
  <si>
    <t>East of Laird's Corner</t>
  </si>
  <si>
    <t>Port Angeles-East</t>
  </si>
  <si>
    <t>Sequim</t>
  </si>
  <si>
    <t>Port Townsend</t>
  </si>
  <si>
    <t>Port Hadlock</t>
  </si>
  <si>
    <t>Chimacum</t>
  </si>
  <si>
    <t>Nordland - Marrowstone &amp; Indian Islands</t>
  </si>
  <si>
    <t>Quilcene</t>
  </si>
  <si>
    <t>Brinnon</t>
  </si>
  <si>
    <t>Port Angeles - West</t>
  </si>
  <si>
    <t>West of Lake Crescent Lodge and West of Joyce</t>
  </si>
  <si>
    <t>Beaver</t>
  </si>
  <si>
    <t>Forks</t>
  </si>
  <si>
    <t>Clallam Bay</t>
  </si>
  <si>
    <t>Seikiu</t>
  </si>
  <si>
    <t>Neah Bay</t>
  </si>
  <si>
    <t>Rocket does not serve State or National Park locations that require a pass to enter</t>
  </si>
  <si>
    <t>Kitsap</t>
  </si>
  <si>
    <t>Silverdale</t>
  </si>
  <si>
    <t>Bremerton</t>
  </si>
  <si>
    <t xml:space="preserve">Pierce </t>
  </si>
  <si>
    <t>Gig Harbor</t>
  </si>
  <si>
    <t>Tacoma</t>
  </si>
  <si>
    <t>Amtrak, 1001 Puyallup Avenue
Tacoma, WA 98421</t>
  </si>
  <si>
    <t>King</t>
  </si>
  <si>
    <t>Seattle</t>
  </si>
  <si>
    <t>Hotels</t>
  </si>
  <si>
    <t>Greyhound, 510 Puyallup Avenue
Tacoma, Washington 98421</t>
  </si>
  <si>
    <t>SeaTac</t>
  </si>
  <si>
    <t>Van will not leave road unless front door is at least 100' from road and turn around requires no backup</t>
  </si>
  <si>
    <t>All locations must have minimal pot holes, good traction, and 15' canopy clearance on all sides of road and driveway</t>
  </si>
  <si>
    <t>Client must be able to enter and exit vehicle with minimal assistance</t>
  </si>
  <si>
    <t>Client must accept some inconvenience as part of shared transportation</t>
  </si>
  <si>
    <t>Senior / Military is a 10% discount off full fare</t>
  </si>
  <si>
    <t>Round Trip is a 15% discount off two one ways - usuable only as a round trip ticket</t>
  </si>
  <si>
    <t>Driver Tips are not included in the fare</t>
  </si>
  <si>
    <t>Poulsbo*</t>
  </si>
  <si>
    <t>Cruise Pier 66, 2225 Alaskan Way, Seattle, WA 98121</t>
  </si>
  <si>
    <t>Cruise Pier 91, 2001 West Garfield Street, Seattle, WA 98119</t>
  </si>
  <si>
    <t>Greyhound, 503 South Royal Brougham Way, Seattle, WA ‎98134</t>
  </si>
  <si>
    <t>Amtrak, 303 South Jackson Street, Seattle, WA ‎98104</t>
  </si>
  <si>
    <t>McDonald's, 6700 19th St, University Place, WA ‎98466</t>
  </si>
  <si>
    <t>University Place</t>
  </si>
  <si>
    <t>Closed Door Service from Hood Canal Bridge to Seattle*</t>
  </si>
  <si>
    <t>*approval required from Bremerton Kitsap Airporter to be able to 'fill the van' from here to SeaTac at Kitsap rate</t>
  </si>
  <si>
    <t>Client must provide accurate address and know how to assist driver to address</t>
  </si>
  <si>
    <t>Best Western Tacoma Dome, 2611 E E St, Tacoma, Washington 98421</t>
  </si>
  <si>
    <t>La Quinta Inn &amp; Suites, 1425 East 27th Street, Tacoma, WA ‎98421</t>
  </si>
  <si>
    <t>Inn at Gig Harbor, 3211 56th Street Northwest, Gig Harbor, WA ‎98335</t>
  </si>
  <si>
    <t>Starbucks, 5001 Olympic Drive Northwest, Gig Harbor, WA 98335</t>
  </si>
  <si>
    <t>WinCo Foods, 4969 Kitsap Way, Bremerton, WA ‎98312</t>
  </si>
  <si>
    <t>Kitsap Medical on NW Mt Vintage Way, Silverdale, WA 98383</t>
  </si>
  <si>
    <t>Kitsap Mall, NW Plaza Road Loop, Silverdale, WA 98383</t>
  </si>
  <si>
    <t>21505 Market Place Northwest, Poulsbo, WA ‎98370</t>
  </si>
  <si>
    <t>Airport, INTERNATIONAL BLVD, SEATAC WA 98188</t>
  </si>
  <si>
    <t>Joyce</t>
  </si>
  <si>
    <t>West of Laird's Corner to Lake Crescent Lodge and Joyce</t>
  </si>
  <si>
    <t>Formatting for Tarriff 3</t>
  </si>
  <si>
    <t>Pierce / King Counties              SeaTac Airport</t>
  </si>
  <si>
    <t>$80.00 / $136.00</t>
  </si>
  <si>
    <t>$176.00 / $299.20</t>
  </si>
  <si>
    <r>
      <rPr>
        <b/>
        <sz val="12"/>
        <color rgb="FF000000"/>
        <rFont val="Calibri"/>
        <family val="2"/>
        <scheme val="minor"/>
      </rPr>
      <t>Maximum</t>
    </r>
    <r>
      <rPr>
        <sz val="12"/>
        <color rgb="FF000000"/>
        <rFont val="Calibri"/>
        <family val="2"/>
        <scheme val="minor"/>
      </rPr>
      <t xml:space="preserve"> Area 98363(West of Joyce &amp; West of Lake Crescent Lodge), 98326(Clallam Bay), 98357(Neah Bay), 9833(Forks), 98305(Beaver),) &amp; 98320 (Brinnon)</t>
    </r>
  </si>
  <si>
    <r>
      <rPr>
        <b/>
        <sz val="12"/>
        <color rgb="FF000000"/>
        <rFont val="Calibri"/>
        <family val="2"/>
        <scheme val="minor"/>
      </rPr>
      <t>Outlying</t>
    </r>
    <r>
      <rPr>
        <sz val="12"/>
        <color rgb="FF000000"/>
        <rFont val="Calibri"/>
        <family val="2"/>
        <scheme val="minor"/>
      </rPr>
      <t xml:space="preserve"> Areas 98376 (Quilcene), 98365 (Port Ludlow South of SR 104) 98358 (Nordland), 98363 (West PA from Hwy 101/112 to and including  Lake Crescent Lodge and Joyce), 98343 (Joyce)</t>
    </r>
  </si>
  <si>
    <r>
      <rPr>
        <b/>
        <sz val="12"/>
        <color rgb="FF000000"/>
        <rFont val="Calibri"/>
        <family val="2"/>
        <scheme val="minor"/>
      </rPr>
      <t>Base</t>
    </r>
    <r>
      <rPr>
        <sz val="12"/>
        <color rgb="FF000000"/>
        <rFont val="Calibri"/>
        <family val="2"/>
        <scheme val="minor"/>
      </rPr>
      <t xml:space="preserve"> Area 98382 (Sequim), 98368 (Port Townsend), 98365 (Port Ludlow North of SR 104), 98339 (Port Hadlock), 98325 (Chimacum), 98362 (East Port Angeles), 98363 (West Port Angeles until Laird's Corner (Hwy 101/112))</t>
    </r>
  </si>
  <si>
    <t xml:space="preserve">Rate Schedule </t>
  </si>
  <si>
    <t>Fares named below are for adults (persons 15 years of age and older) stated in Dollars per passenger</t>
  </si>
  <si>
    <t>$136.00 / $231.20</t>
  </si>
  <si>
    <t>Old Fares</t>
  </si>
  <si>
    <t>Full Fare</t>
  </si>
  <si>
    <t>Senior</t>
  </si>
  <si>
    <t>Military</t>
  </si>
  <si>
    <t>Companion</t>
  </si>
  <si>
    <t>OLD</t>
  </si>
  <si>
    <t>NEW</t>
  </si>
  <si>
    <t>Rocket Rate Comparison</t>
  </si>
</sst>
</file>

<file path=xl/styles.xml><?xml version="1.0" encoding="utf-8"?>
<styleSheet xmlns="http://schemas.openxmlformats.org/spreadsheetml/2006/main">
  <numFmts count="1">
    <numFmt numFmtId="164" formatCode="&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Calibri"/>
      <family val="2"/>
      <scheme val="minor"/>
    </font>
    <font>
      <sz val="20"/>
      <color theme="1"/>
      <name val="Calibri"/>
      <family val="2"/>
      <scheme val="minor"/>
    </font>
    <font>
      <b/>
      <sz val="12"/>
      <color rgb="FF000000"/>
      <name val="Calibri"/>
      <family val="2"/>
      <scheme val="minor"/>
    </font>
    <font>
      <b/>
      <sz val="12"/>
      <color theme="1"/>
      <name val="Calibri"/>
      <family val="2"/>
      <scheme val="minor"/>
    </font>
    <font>
      <sz val="14"/>
      <color theme="1"/>
      <name val="Calibri"/>
      <family val="2"/>
      <scheme val="minor"/>
    </font>
    <font>
      <sz val="26"/>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17" fontId="0" fillId="0" borderId="0" xfId="0" applyNumberFormat="1"/>
    <xf numFmtId="164" fontId="0" fillId="0" borderId="0" xfId="0" applyNumberFormat="1"/>
    <xf numFmtId="0" fontId="0" fillId="0" borderId="0" xfId="0" applyAlignment="1">
      <alignment horizontal="right"/>
    </xf>
    <xf numFmtId="9"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22" fillId="0" borderId="0" xfId="0" applyFont="1"/>
    <xf numFmtId="0" fontId="22" fillId="0" borderId="17" xfId="0" applyFont="1" applyBorder="1" applyAlignment="1">
      <alignment horizontal="center"/>
    </xf>
    <xf numFmtId="0" fontId="22" fillId="0" borderId="18" xfId="0" applyFont="1" applyBorder="1" applyAlignment="1">
      <alignment horizontal="center"/>
    </xf>
    <xf numFmtId="0" fontId="22" fillId="35" borderId="0" xfId="0" applyFont="1" applyFill="1"/>
    <xf numFmtId="164" fontId="22" fillId="35" borderId="17" xfId="0" applyNumberFormat="1" applyFont="1" applyFill="1" applyBorder="1"/>
    <xf numFmtId="164" fontId="22" fillId="35" borderId="18" xfId="0" applyNumberFormat="1" applyFont="1" applyFill="1" applyBorder="1"/>
    <xf numFmtId="0" fontId="22" fillId="34" borderId="0" xfId="0" applyFont="1" applyFill="1"/>
    <xf numFmtId="164" fontId="22" fillId="34" borderId="17" xfId="0" applyNumberFormat="1" applyFont="1" applyFill="1" applyBorder="1"/>
    <xf numFmtId="164" fontId="22" fillId="34" borderId="18" xfId="0" applyNumberFormat="1" applyFont="1" applyFill="1" applyBorder="1"/>
    <xf numFmtId="0" fontId="22" fillId="0" borderId="0" xfId="0" applyFont="1" applyFill="1"/>
    <xf numFmtId="164" fontId="22" fillId="0" borderId="17" xfId="0" applyNumberFormat="1" applyFont="1" applyFill="1" applyBorder="1"/>
    <xf numFmtId="164" fontId="22" fillId="0" borderId="18" xfId="0" applyNumberFormat="1" applyFont="1" applyFill="1" applyBorder="1"/>
    <xf numFmtId="0" fontId="22" fillId="37" borderId="0" xfId="0" applyFont="1" applyFill="1"/>
    <xf numFmtId="164" fontId="22" fillId="37" borderId="17" xfId="0" applyNumberFormat="1" applyFont="1" applyFill="1" applyBorder="1"/>
    <xf numFmtId="164" fontId="22" fillId="37" borderId="18" xfId="0" applyNumberFormat="1" applyFont="1" applyFill="1" applyBorder="1"/>
    <xf numFmtId="0" fontId="22" fillId="36" borderId="0" xfId="0" applyFont="1" applyFill="1"/>
    <xf numFmtId="164" fontId="22" fillId="36" borderId="17" xfId="0" applyNumberFormat="1" applyFont="1" applyFill="1" applyBorder="1"/>
    <xf numFmtId="164" fontId="22" fillId="36" borderId="18" xfId="0" applyNumberFormat="1" applyFont="1" applyFill="1" applyBorder="1"/>
    <xf numFmtId="0" fontId="22" fillId="33" borderId="0" xfId="0" applyFont="1" applyFill="1"/>
    <xf numFmtId="164" fontId="22" fillId="33" borderId="17" xfId="0" applyNumberFormat="1" applyFont="1" applyFill="1" applyBorder="1"/>
    <xf numFmtId="164" fontId="22" fillId="33" borderId="18" xfId="0" applyNumberFormat="1" applyFont="1" applyFill="1" applyBorder="1"/>
    <xf numFmtId="0" fontId="22" fillId="38" borderId="0" xfId="0" applyFont="1" applyFill="1"/>
    <xf numFmtId="164" fontId="22" fillId="38" borderId="19" xfId="0" applyNumberFormat="1" applyFont="1" applyFill="1" applyBorder="1"/>
    <xf numFmtId="164" fontId="22" fillId="38" borderId="20" xfId="0" applyNumberFormat="1" applyFont="1" applyFill="1" applyBorder="1"/>
    <xf numFmtId="0" fontId="22" fillId="0" borderId="17" xfId="0" applyFont="1" applyBorder="1"/>
    <xf numFmtId="0" fontId="22" fillId="0" borderId="18" xfId="0" applyFont="1" applyBorder="1"/>
    <xf numFmtId="0" fontId="19"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wrapText="1"/>
    </xf>
    <xf numFmtId="0" fontId="0" fillId="0" borderId="13" xfId="0" applyBorder="1" applyAlignment="1">
      <alignment horizontal="center"/>
    </xf>
    <xf numFmtId="0" fontId="0" fillId="0" borderId="14" xfId="0" applyBorder="1" applyAlignment="1">
      <alignment horizontal="center"/>
    </xf>
    <xf numFmtId="0" fontId="21"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wrapText="1"/>
    </xf>
    <xf numFmtId="0" fontId="18" fillId="0" borderId="10" xfId="0" applyFont="1" applyBorder="1" applyAlignment="1">
      <alignment wrapText="1"/>
    </xf>
    <xf numFmtId="0" fontId="0" fillId="0" borderId="0" xfId="0" applyAlignment="1">
      <alignment wrapText="1"/>
    </xf>
    <xf numFmtId="0" fontId="22" fillId="0" borderId="15" xfId="0" applyFont="1" applyFill="1" applyBorder="1" applyAlignment="1">
      <alignment horizontal="center"/>
    </xf>
    <xf numFmtId="0" fontId="22" fillId="0" borderId="16" xfId="0" applyFont="1" applyFill="1" applyBorder="1" applyAlignment="1">
      <alignment horizontal="center"/>
    </xf>
    <xf numFmtId="0" fontId="23" fillId="0" borderId="0" xfId="0" applyFont="1" applyAlignment="1">
      <alignment horizontal="center"/>
    </xf>
    <xf numFmtId="0" fontId="0" fillId="0" borderId="0" xfId="0"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114300</xdr:colOff>
      <xdr:row>50</xdr:row>
      <xdr:rowOff>82550</xdr:rowOff>
    </xdr:from>
    <xdr:to>
      <xdr:col>10</xdr:col>
      <xdr:colOff>298450</xdr:colOff>
      <xdr:row>50</xdr:row>
      <xdr:rowOff>342900</xdr:rowOff>
    </xdr:to>
    <xdr:sp macro="" textlink="">
      <xdr:nvSpPr>
        <xdr:cNvPr id="2" name="Up Arrow 1"/>
        <xdr:cNvSpPr/>
      </xdr:nvSpPr>
      <xdr:spPr>
        <a:xfrm>
          <a:off x="6210300" y="11760200"/>
          <a:ext cx="184150" cy="260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10</xdr:col>
      <xdr:colOff>114300</xdr:colOff>
      <xdr:row>49</xdr:row>
      <xdr:rowOff>88900</xdr:rowOff>
    </xdr:from>
    <xdr:to>
      <xdr:col>10</xdr:col>
      <xdr:colOff>298450</xdr:colOff>
      <xdr:row>49</xdr:row>
      <xdr:rowOff>349250</xdr:rowOff>
    </xdr:to>
    <xdr:sp macro="" textlink="">
      <xdr:nvSpPr>
        <xdr:cNvPr id="3" name="Up Arrow 2"/>
        <xdr:cNvSpPr/>
      </xdr:nvSpPr>
      <xdr:spPr>
        <a:xfrm>
          <a:off x="6210300" y="11169650"/>
          <a:ext cx="184150" cy="260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10</xdr:col>
      <xdr:colOff>101600</xdr:colOff>
      <xdr:row>48</xdr:row>
      <xdr:rowOff>196850</xdr:rowOff>
    </xdr:from>
    <xdr:to>
      <xdr:col>10</xdr:col>
      <xdr:colOff>285750</xdr:colOff>
      <xdr:row>48</xdr:row>
      <xdr:rowOff>457200</xdr:rowOff>
    </xdr:to>
    <xdr:sp macro="" textlink="">
      <xdr:nvSpPr>
        <xdr:cNvPr id="4" name="Up Arrow 3"/>
        <xdr:cNvSpPr/>
      </xdr:nvSpPr>
      <xdr:spPr>
        <a:xfrm>
          <a:off x="6197600" y="10471150"/>
          <a:ext cx="184150" cy="260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93"/>
  <sheetViews>
    <sheetView tabSelected="1" workbookViewId="0">
      <selection activeCell="J38" sqref="J38"/>
    </sheetView>
  </sheetViews>
  <sheetFormatPr defaultRowHeight="14.5"/>
  <cols>
    <col min="9" max="9" width="11" bestFit="1" customWidth="1"/>
    <col min="10" max="10" width="10.7265625" customWidth="1"/>
    <col min="11" max="11" width="11.08984375" customWidth="1"/>
    <col min="12" max="12" width="14.6328125" customWidth="1"/>
    <col min="13" max="13" width="11" bestFit="1" customWidth="1"/>
    <col min="14" max="14" width="10.81640625" customWidth="1"/>
    <col min="15" max="15" width="9" bestFit="1" customWidth="1"/>
  </cols>
  <sheetData>
    <row r="1" spans="1:7">
      <c r="B1" t="s">
        <v>0</v>
      </c>
      <c r="C1" t="s">
        <v>1</v>
      </c>
      <c r="D1" t="s">
        <v>2</v>
      </c>
      <c r="E1" t="s">
        <v>3</v>
      </c>
      <c r="F1" t="s">
        <v>4</v>
      </c>
      <c r="G1" t="s">
        <v>5</v>
      </c>
    </row>
    <row r="2" spans="1:7">
      <c r="B2">
        <v>0</v>
      </c>
      <c r="C2">
        <v>0</v>
      </c>
      <c r="D2">
        <v>0</v>
      </c>
      <c r="E2">
        <v>0</v>
      </c>
      <c r="F2">
        <v>0</v>
      </c>
      <c r="G2">
        <v>0</v>
      </c>
    </row>
    <row r="3" spans="1:7">
      <c r="A3" s="1">
        <v>40210</v>
      </c>
      <c r="B3">
        <v>153</v>
      </c>
      <c r="C3">
        <v>1</v>
      </c>
      <c r="D3">
        <v>78</v>
      </c>
      <c r="E3">
        <v>2</v>
      </c>
      <c r="F3">
        <v>234</v>
      </c>
      <c r="G3">
        <v>14283.13</v>
      </c>
    </row>
    <row r="4" spans="1:7">
      <c r="A4" s="1">
        <v>40238</v>
      </c>
      <c r="B4">
        <v>242</v>
      </c>
      <c r="C4">
        <v>1</v>
      </c>
      <c r="D4">
        <v>117</v>
      </c>
      <c r="E4">
        <v>7</v>
      </c>
      <c r="F4">
        <v>367</v>
      </c>
      <c r="G4">
        <v>19876.13</v>
      </c>
    </row>
    <row r="5" spans="1:7">
      <c r="A5" s="1">
        <v>40269</v>
      </c>
      <c r="B5">
        <v>192</v>
      </c>
      <c r="C5">
        <v>0</v>
      </c>
      <c r="D5">
        <v>131</v>
      </c>
      <c r="E5">
        <v>6</v>
      </c>
      <c r="F5">
        <v>329</v>
      </c>
      <c r="G5">
        <v>16754.05</v>
      </c>
    </row>
    <row r="6" spans="1:7">
      <c r="A6" s="1">
        <v>40299</v>
      </c>
      <c r="B6">
        <v>251</v>
      </c>
      <c r="C6">
        <v>1</v>
      </c>
      <c r="D6">
        <v>117</v>
      </c>
      <c r="E6">
        <v>6</v>
      </c>
      <c r="F6">
        <v>375</v>
      </c>
      <c r="G6">
        <v>19783.64</v>
      </c>
    </row>
    <row r="7" spans="1:7">
      <c r="A7" s="1">
        <v>40330</v>
      </c>
      <c r="B7">
        <v>258</v>
      </c>
      <c r="C7">
        <v>7</v>
      </c>
      <c r="D7">
        <v>132</v>
      </c>
      <c r="E7">
        <v>2</v>
      </c>
      <c r="F7">
        <v>399</v>
      </c>
      <c r="G7">
        <v>19663.41</v>
      </c>
    </row>
    <row r="8" spans="1:7">
      <c r="A8" s="1">
        <v>40360</v>
      </c>
      <c r="B8">
        <v>286</v>
      </c>
      <c r="C8">
        <v>2</v>
      </c>
      <c r="D8">
        <v>142</v>
      </c>
      <c r="E8">
        <v>3</v>
      </c>
      <c r="F8">
        <v>433</v>
      </c>
      <c r="G8">
        <v>22852.73</v>
      </c>
    </row>
    <row r="9" spans="1:7">
      <c r="A9" s="1">
        <v>40391</v>
      </c>
      <c r="B9">
        <v>317</v>
      </c>
      <c r="C9">
        <v>3</v>
      </c>
      <c r="D9">
        <v>151</v>
      </c>
      <c r="E9">
        <v>0</v>
      </c>
      <c r="F9">
        <v>471</v>
      </c>
      <c r="G9">
        <v>23427.25</v>
      </c>
    </row>
    <row r="10" spans="1:7">
      <c r="A10" s="1">
        <v>40422</v>
      </c>
      <c r="B10">
        <v>243</v>
      </c>
      <c r="C10">
        <v>0</v>
      </c>
      <c r="D10">
        <v>160</v>
      </c>
      <c r="E10">
        <v>1</v>
      </c>
      <c r="F10">
        <v>404</v>
      </c>
      <c r="G10">
        <v>20165.21</v>
      </c>
    </row>
    <row r="11" spans="1:7">
      <c r="A11" s="1">
        <v>40452</v>
      </c>
      <c r="B11">
        <v>250</v>
      </c>
      <c r="C11">
        <v>3</v>
      </c>
      <c r="D11">
        <v>146</v>
      </c>
      <c r="E11">
        <v>1</v>
      </c>
      <c r="F11">
        <v>400</v>
      </c>
      <c r="G11">
        <v>20874.150000000001</v>
      </c>
    </row>
    <row r="12" spans="1:7">
      <c r="A12" s="1">
        <v>40483</v>
      </c>
      <c r="B12">
        <v>295</v>
      </c>
      <c r="C12">
        <v>0</v>
      </c>
      <c r="D12">
        <v>177</v>
      </c>
      <c r="E12">
        <v>5</v>
      </c>
      <c r="F12">
        <v>477</v>
      </c>
      <c r="G12">
        <v>24307.279999999999</v>
      </c>
    </row>
    <row r="13" spans="1:7">
      <c r="A13" s="1">
        <v>40513</v>
      </c>
      <c r="B13">
        <v>255</v>
      </c>
      <c r="C13">
        <v>0</v>
      </c>
      <c r="D13">
        <v>205</v>
      </c>
      <c r="E13">
        <v>2</v>
      </c>
      <c r="F13">
        <v>462</v>
      </c>
      <c r="G13">
        <v>23002.639999999999</v>
      </c>
    </row>
    <row r="14" spans="1:7">
      <c r="A14" s="1"/>
      <c r="B14">
        <f t="shared" ref="B14:G14" si="0">SUM(B2:B13)</f>
        <v>2742</v>
      </c>
      <c r="C14">
        <f t="shared" si="0"/>
        <v>18</v>
      </c>
      <c r="D14">
        <f t="shared" si="0"/>
        <v>1556</v>
      </c>
      <c r="E14">
        <f t="shared" si="0"/>
        <v>35</v>
      </c>
      <c r="F14">
        <f t="shared" si="0"/>
        <v>4351</v>
      </c>
      <c r="G14">
        <f t="shared" si="0"/>
        <v>224989.62</v>
      </c>
    </row>
    <row r="15" spans="1:7">
      <c r="A15" s="1"/>
    </row>
    <row r="16" spans="1:7">
      <c r="A16" s="1">
        <v>40544</v>
      </c>
      <c r="B16">
        <v>219</v>
      </c>
      <c r="C16">
        <v>0</v>
      </c>
      <c r="D16">
        <v>144</v>
      </c>
      <c r="E16">
        <v>6</v>
      </c>
      <c r="F16">
        <v>369</v>
      </c>
      <c r="G16">
        <v>17086.759999999998</v>
      </c>
    </row>
    <row r="17" spans="1:7">
      <c r="A17" s="1">
        <v>40575</v>
      </c>
      <c r="B17">
        <v>180</v>
      </c>
      <c r="C17">
        <v>4</v>
      </c>
      <c r="D17">
        <v>127</v>
      </c>
      <c r="E17">
        <v>4</v>
      </c>
      <c r="F17">
        <v>315</v>
      </c>
      <c r="G17">
        <v>15606.9</v>
      </c>
    </row>
    <row r="18" spans="1:7">
      <c r="A18" s="1">
        <v>40603</v>
      </c>
      <c r="B18">
        <v>261</v>
      </c>
      <c r="C18">
        <v>1</v>
      </c>
      <c r="D18">
        <v>177</v>
      </c>
      <c r="E18">
        <v>1</v>
      </c>
      <c r="F18">
        <v>440</v>
      </c>
      <c r="G18">
        <v>22207.05</v>
      </c>
    </row>
    <row r="19" spans="1:7">
      <c r="A19" s="1">
        <v>40634</v>
      </c>
      <c r="B19">
        <v>267</v>
      </c>
      <c r="C19">
        <v>1</v>
      </c>
      <c r="D19">
        <v>181</v>
      </c>
      <c r="E19">
        <v>5</v>
      </c>
      <c r="F19">
        <v>454</v>
      </c>
      <c r="G19">
        <v>23474.7</v>
      </c>
    </row>
    <row r="20" spans="1:7">
      <c r="A20" s="1">
        <v>40664</v>
      </c>
      <c r="B20">
        <v>312</v>
      </c>
      <c r="C20">
        <v>4</v>
      </c>
      <c r="D20">
        <v>214</v>
      </c>
      <c r="E20">
        <v>1</v>
      </c>
      <c r="F20">
        <v>531</v>
      </c>
      <c r="G20">
        <v>27806.400000000001</v>
      </c>
    </row>
    <row r="21" spans="1:7">
      <c r="A21" s="1">
        <v>40695</v>
      </c>
      <c r="B21">
        <v>270</v>
      </c>
      <c r="C21">
        <v>4</v>
      </c>
      <c r="D21">
        <v>160</v>
      </c>
      <c r="E21">
        <v>1</v>
      </c>
      <c r="F21">
        <v>435</v>
      </c>
      <c r="G21">
        <v>24175.200000000001</v>
      </c>
    </row>
    <row r="22" spans="1:7">
      <c r="A22" s="1">
        <v>40725</v>
      </c>
      <c r="B22">
        <v>347</v>
      </c>
      <c r="C22">
        <v>22</v>
      </c>
      <c r="D22">
        <v>125</v>
      </c>
      <c r="E22">
        <v>3</v>
      </c>
      <c r="F22">
        <v>497</v>
      </c>
      <c r="G22">
        <v>27389.15</v>
      </c>
    </row>
    <row r="23" spans="1:7">
      <c r="A23" s="1">
        <v>40756</v>
      </c>
      <c r="B23">
        <v>312</v>
      </c>
      <c r="C23">
        <v>14</v>
      </c>
      <c r="D23">
        <v>149</v>
      </c>
      <c r="E23">
        <v>6</v>
      </c>
      <c r="F23">
        <v>481</v>
      </c>
      <c r="G23">
        <v>26527.4</v>
      </c>
    </row>
    <row r="24" spans="1:7">
      <c r="A24" s="1">
        <v>40787</v>
      </c>
      <c r="B24">
        <v>307</v>
      </c>
      <c r="C24">
        <v>2</v>
      </c>
      <c r="D24">
        <v>154</v>
      </c>
      <c r="E24">
        <v>2</v>
      </c>
      <c r="F24">
        <v>465</v>
      </c>
      <c r="G24">
        <v>25437.1</v>
      </c>
    </row>
    <row r="25" spans="1:7">
      <c r="A25" s="1">
        <v>40817</v>
      </c>
      <c r="B25">
        <v>284</v>
      </c>
      <c r="C25">
        <v>1</v>
      </c>
      <c r="D25">
        <v>180</v>
      </c>
      <c r="E25">
        <v>3</v>
      </c>
      <c r="F25">
        <v>468</v>
      </c>
      <c r="G25">
        <v>25082</v>
      </c>
    </row>
    <row r="26" spans="1:7">
      <c r="A26" s="1">
        <v>40848</v>
      </c>
      <c r="B26">
        <v>251</v>
      </c>
      <c r="C26">
        <v>1</v>
      </c>
      <c r="D26">
        <v>163</v>
      </c>
      <c r="E26">
        <v>1</v>
      </c>
      <c r="F26">
        <v>416</v>
      </c>
      <c r="G26">
        <v>21586.7</v>
      </c>
    </row>
    <row r="27" spans="1:7">
      <c r="A27" s="1">
        <v>40878</v>
      </c>
      <c r="B27">
        <v>293</v>
      </c>
      <c r="C27">
        <v>5</v>
      </c>
      <c r="D27">
        <v>201</v>
      </c>
      <c r="E27">
        <v>12</v>
      </c>
      <c r="F27">
        <v>511</v>
      </c>
      <c r="G27">
        <v>27851.4</v>
      </c>
    </row>
    <row r="28" spans="1:7">
      <c r="A28" s="1"/>
      <c r="B28">
        <f t="shared" ref="B28:G28" si="1">SUM(B16:B27)</f>
        <v>3303</v>
      </c>
      <c r="C28">
        <f t="shared" si="1"/>
        <v>59</v>
      </c>
      <c r="D28">
        <f t="shared" si="1"/>
        <v>1975</v>
      </c>
      <c r="E28">
        <f t="shared" si="1"/>
        <v>45</v>
      </c>
      <c r="F28">
        <f t="shared" si="1"/>
        <v>5382</v>
      </c>
      <c r="G28">
        <f t="shared" si="1"/>
        <v>284230.76</v>
      </c>
    </row>
    <row r="29" spans="1:7">
      <c r="A29" s="1"/>
    </row>
    <row r="30" spans="1:7">
      <c r="A30" s="1">
        <v>40909</v>
      </c>
      <c r="B30">
        <v>297</v>
      </c>
      <c r="C30">
        <v>8</v>
      </c>
      <c r="D30">
        <v>189</v>
      </c>
      <c r="E30">
        <v>6</v>
      </c>
      <c r="F30">
        <v>500</v>
      </c>
      <c r="G30">
        <v>28328.3</v>
      </c>
    </row>
    <row r="31" spans="1:7">
      <c r="A31" s="1">
        <v>40940</v>
      </c>
      <c r="B31">
        <v>389</v>
      </c>
      <c r="C31">
        <v>8</v>
      </c>
      <c r="D31">
        <v>141</v>
      </c>
      <c r="E31">
        <v>6</v>
      </c>
      <c r="F31">
        <v>544</v>
      </c>
      <c r="G31">
        <v>23371.599999999999</v>
      </c>
    </row>
    <row r="32" spans="1:7">
      <c r="A32" s="1">
        <v>40969</v>
      </c>
      <c r="B32">
        <v>412</v>
      </c>
      <c r="C32">
        <v>15</v>
      </c>
      <c r="D32">
        <v>183</v>
      </c>
      <c r="E32">
        <v>14</v>
      </c>
      <c r="F32">
        <v>624</v>
      </c>
      <c r="G32">
        <v>24992.400000000001</v>
      </c>
    </row>
    <row r="33" spans="1:18">
      <c r="A33" s="1">
        <v>41000</v>
      </c>
      <c r="B33">
        <v>494</v>
      </c>
      <c r="C33">
        <v>9</v>
      </c>
      <c r="D33">
        <v>192</v>
      </c>
      <c r="E33">
        <v>8</v>
      </c>
      <c r="F33">
        <v>703</v>
      </c>
      <c r="G33">
        <v>30462.95</v>
      </c>
    </row>
    <row r="34" spans="1:18">
      <c r="A34" s="1">
        <v>41030</v>
      </c>
      <c r="B34">
        <v>474</v>
      </c>
      <c r="C34">
        <v>13</v>
      </c>
      <c r="D34">
        <v>240</v>
      </c>
      <c r="E34">
        <v>10</v>
      </c>
      <c r="F34">
        <v>737</v>
      </c>
      <c r="G34">
        <v>31547.9</v>
      </c>
      <c r="K34" t="s">
        <v>8</v>
      </c>
      <c r="L34" t="s">
        <v>7</v>
      </c>
      <c r="M34" t="s">
        <v>9</v>
      </c>
    </row>
    <row r="35" spans="1:18">
      <c r="A35" s="1">
        <v>41061</v>
      </c>
      <c r="B35">
        <v>595</v>
      </c>
      <c r="C35">
        <v>10</v>
      </c>
      <c r="D35">
        <v>203</v>
      </c>
      <c r="E35">
        <v>16</v>
      </c>
      <c r="F35">
        <v>824</v>
      </c>
      <c r="G35">
        <v>32916.28</v>
      </c>
      <c r="J35" t="s">
        <v>98</v>
      </c>
    </row>
    <row r="36" spans="1:18">
      <c r="A36" s="1">
        <v>41091</v>
      </c>
      <c r="B36">
        <v>455</v>
      </c>
      <c r="C36">
        <v>21</v>
      </c>
      <c r="D36">
        <v>196</v>
      </c>
      <c r="E36">
        <v>14</v>
      </c>
      <c r="F36">
        <v>686</v>
      </c>
      <c r="G36">
        <v>30477.8</v>
      </c>
      <c r="J36" s="2">
        <v>66</v>
      </c>
      <c r="K36" s="2">
        <f>J36*0.5</f>
        <v>33</v>
      </c>
      <c r="L36" s="2">
        <f>J36*0.9</f>
        <v>59.4</v>
      </c>
      <c r="M36" s="2">
        <f>J36*0.7</f>
        <v>46.199999999999996</v>
      </c>
      <c r="N36" s="2"/>
    </row>
    <row r="37" spans="1:18">
      <c r="A37" s="1">
        <v>41122</v>
      </c>
      <c r="B37">
        <v>550</v>
      </c>
      <c r="C37">
        <v>33</v>
      </c>
      <c r="D37">
        <v>187</v>
      </c>
      <c r="E37">
        <v>20</v>
      </c>
      <c r="F37">
        <v>790</v>
      </c>
      <c r="G37">
        <v>36633.08</v>
      </c>
      <c r="J37" s="2">
        <v>110</v>
      </c>
      <c r="K37" s="2">
        <f>J37*0.5</f>
        <v>55</v>
      </c>
      <c r="L37" s="2">
        <f>J37*0.9</f>
        <v>99</v>
      </c>
      <c r="M37" s="2">
        <f>J37*0.7</f>
        <v>77</v>
      </c>
      <c r="N37" s="2"/>
    </row>
    <row r="38" spans="1:18">
      <c r="A38" s="1">
        <v>41153</v>
      </c>
      <c r="B38">
        <v>530</v>
      </c>
      <c r="C38">
        <v>10</v>
      </c>
      <c r="D38">
        <v>193</v>
      </c>
      <c r="E38">
        <v>11</v>
      </c>
      <c r="F38">
        <v>744</v>
      </c>
      <c r="G38">
        <v>34189.5</v>
      </c>
      <c r="J38" s="2">
        <f>B70*(J37/2)</f>
        <v>370370</v>
      </c>
      <c r="K38" s="2">
        <f>C70*36</f>
        <v>5076</v>
      </c>
      <c r="L38" s="2">
        <f>(D70+E70)*65</f>
        <v>268125</v>
      </c>
      <c r="M38" s="2"/>
      <c r="N38" s="2">
        <f>SUM(J38:L38)</f>
        <v>643571</v>
      </c>
    </row>
    <row r="39" spans="1:18">
      <c r="A39" s="1">
        <v>41183</v>
      </c>
      <c r="B39">
        <v>538</v>
      </c>
      <c r="C39">
        <v>7</v>
      </c>
      <c r="D39">
        <v>239</v>
      </c>
      <c r="E39">
        <v>17</v>
      </c>
      <c r="F39">
        <v>801</v>
      </c>
      <c r="G39">
        <v>32097</v>
      </c>
    </row>
    <row r="40" spans="1:18">
      <c r="A40" s="1">
        <v>41214</v>
      </c>
      <c r="B40">
        <v>507</v>
      </c>
      <c r="C40">
        <v>6</v>
      </c>
      <c r="D40">
        <v>225</v>
      </c>
      <c r="E40">
        <v>21</v>
      </c>
      <c r="F40">
        <v>759</v>
      </c>
      <c r="G40">
        <v>32083.65</v>
      </c>
      <c r="J40" t="s">
        <v>10</v>
      </c>
      <c r="K40">
        <v>3</v>
      </c>
      <c r="L40">
        <v>4</v>
      </c>
      <c r="M40">
        <v>5</v>
      </c>
      <c r="N40">
        <v>6</v>
      </c>
      <c r="O40">
        <v>7</v>
      </c>
      <c r="P40">
        <v>8</v>
      </c>
      <c r="Q40">
        <v>9</v>
      </c>
      <c r="R40">
        <v>10</v>
      </c>
    </row>
    <row r="41" spans="1:18">
      <c r="A41" s="1">
        <v>41244</v>
      </c>
      <c r="B41">
        <v>439</v>
      </c>
      <c r="C41">
        <v>14</v>
      </c>
      <c r="D41">
        <v>261</v>
      </c>
      <c r="E41">
        <v>27</v>
      </c>
      <c r="F41">
        <v>741</v>
      </c>
      <c r="G41">
        <v>34265.050000000003</v>
      </c>
      <c r="I41" t="s">
        <v>11</v>
      </c>
      <c r="J41" s="2">
        <f>J36+M36</f>
        <v>112.19999999999999</v>
      </c>
      <c r="K41" s="2">
        <f t="shared" ref="K41:R41" si="2">$J36+((K40-1)*$M36)</f>
        <v>158.39999999999998</v>
      </c>
      <c r="L41" s="2">
        <f t="shared" si="2"/>
        <v>204.6</v>
      </c>
      <c r="M41" s="2">
        <f t="shared" si="2"/>
        <v>250.79999999999998</v>
      </c>
      <c r="N41" s="2">
        <f t="shared" si="2"/>
        <v>297</v>
      </c>
      <c r="O41" s="2">
        <f t="shared" si="2"/>
        <v>343.2</v>
      </c>
      <c r="P41" s="2">
        <f t="shared" si="2"/>
        <v>389.4</v>
      </c>
      <c r="Q41" s="2">
        <f t="shared" si="2"/>
        <v>435.59999999999997</v>
      </c>
      <c r="R41" s="2">
        <f t="shared" si="2"/>
        <v>481.79999999999995</v>
      </c>
    </row>
    <row r="42" spans="1:18">
      <c r="A42" s="1"/>
      <c r="B42">
        <f t="shared" ref="B42:G42" si="3">SUM(B30:B41)</f>
        <v>5680</v>
      </c>
      <c r="C42">
        <f t="shared" si="3"/>
        <v>154</v>
      </c>
      <c r="D42">
        <f t="shared" si="3"/>
        <v>2449</v>
      </c>
      <c r="E42">
        <f t="shared" si="3"/>
        <v>170</v>
      </c>
      <c r="F42">
        <f t="shared" si="3"/>
        <v>8453</v>
      </c>
      <c r="G42">
        <f t="shared" si="3"/>
        <v>371365.51</v>
      </c>
      <c r="I42" t="s">
        <v>12</v>
      </c>
      <c r="J42" s="2">
        <f>J37+M37</f>
        <v>187</v>
      </c>
      <c r="K42" s="2">
        <f t="shared" ref="K42:R42" si="4">$J37+((K40-1)*$M37)</f>
        <v>264</v>
      </c>
      <c r="L42" s="2">
        <f t="shared" si="4"/>
        <v>341</v>
      </c>
      <c r="M42" s="2">
        <f t="shared" si="4"/>
        <v>418</v>
      </c>
      <c r="N42" s="2">
        <f t="shared" si="4"/>
        <v>495</v>
      </c>
      <c r="O42" s="2">
        <f t="shared" si="4"/>
        <v>572</v>
      </c>
      <c r="P42" s="2">
        <f t="shared" si="4"/>
        <v>649</v>
      </c>
      <c r="Q42" s="2">
        <f t="shared" si="4"/>
        <v>726</v>
      </c>
      <c r="R42" s="2">
        <f t="shared" si="4"/>
        <v>803</v>
      </c>
    </row>
    <row r="43" spans="1:18">
      <c r="A43" s="1"/>
    </row>
    <row r="44" spans="1:18">
      <c r="A44" s="1">
        <v>41275</v>
      </c>
      <c r="B44">
        <v>508</v>
      </c>
      <c r="C44">
        <v>14</v>
      </c>
      <c r="D44">
        <v>202</v>
      </c>
      <c r="E44">
        <v>24</v>
      </c>
      <c r="F44">
        <v>748</v>
      </c>
      <c r="G44">
        <v>29932.3</v>
      </c>
      <c r="J44" t="s">
        <v>13</v>
      </c>
      <c r="K44">
        <v>3</v>
      </c>
      <c r="L44">
        <v>4</v>
      </c>
      <c r="M44">
        <v>5</v>
      </c>
      <c r="N44">
        <v>6</v>
      </c>
      <c r="O44">
        <v>7</v>
      </c>
      <c r="P44">
        <v>8</v>
      </c>
      <c r="Q44">
        <v>9</v>
      </c>
      <c r="R44">
        <v>10</v>
      </c>
    </row>
    <row r="45" spans="1:18">
      <c r="A45" s="1">
        <v>41306</v>
      </c>
      <c r="B45">
        <v>382</v>
      </c>
      <c r="C45">
        <v>5</v>
      </c>
      <c r="D45">
        <v>157</v>
      </c>
      <c r="E45">
        <v>23</v>
      </c>
      <c r="F45">
        <v>567</v>
      </c>
      <c r="G45">
        <v>22502</v>
      </c>
      <c r="J45" s="2">
        <f>$L36*2</f>
        <v>118.8</v>
      </c>
      <c r="K45" s="2">
        <f t="shared" ref="K45:R45" si="5">$L36*(K44)</f>
        <v>178.2</v>
      </c>
      <c r="L45" s="2">
        <f t="shared" si="5"/>
        <v>237.6</v>
      </c>
      <c r="M45" s="2">
        <f t="shared" si="5"/>
        <v>297</v>
      </c>
      <c r="N45" s="2">
        <f t="shared" si="5"/>
        <v>356.4</v>
      </c>
      <c r="O45" s="2">
        <f t="shared" si="5"/>
        <v>415.8</v>
      </c>
      <c r="P45" s="2">
        <f t="shared" si="5"/>
        <v>475.2</v>
      </c>
      <c r="Q45" s="2">
        <f t="shared" si="5"/>
        <v>534.6</v>
      </c>
      <c r="R45" s="2">
        <f t="shared" si="5"/>
        <v>594</v>
      </c>
    </row>
    <row r="46" spans="1:18">
      <c r="A46" s="1">
        <v>41334</v>
      </c>
      <c r="B46">
        <v>416</v>
      </c>
      <c r="C46">
        <v>5</v>
      </c>
      <c r="D46">
        <v>218</v>
      </c>
      <c r="E46">
        <v>8</v>
      </c>
      <c r="F46">
        <v>647</v>
      </c>
      <c r="G46">
        <v>27384.3</v>
      </c>
      <c r="J46" s="2">
        <f>$L37*2</f>
        <v>198</v>
      </c>
      <c r="K46" s="2">
        <f t="shared" ref="K46:R46" si="6">$L37*K44</f>
        <v>297</v>
      </c>
      <c r="L46" s="2">
        <f t="shared" si="6"/>
        <v>396</v>
      </c>
      <c r="M46" s="2">
        <f t="shared" si="6"/>
        <v>495</v>
      </c>
      <c r="N46" s="2">
        <f t="shared" si="6"/>
        <v>594</v>
      </c>
      <c r="O46" s="2">
        <f t="shared" si="6"/>
        <v>693</v>
      </c>
      <c r="P46" s="2">
        <f t="shared" si="6"/>
        <v>792</v>
      </c>
      <c r="Q46" s="2">
        <f t="shared" si="6"/>
        <v>891</v>
      </c>
      <c r="R46" s="2">
        <f t="shared" si="6"/>
        <v>990</v>
      </c>
    </row>
    <row r="47" spans="1:18">
      <c r="A47" s="1">
        <v>41365</v>
      </c>
      <c r="B47">
        <v>514</v>
      </c>
      <c r="C47">
        <v>3</v>
      </c>
      <c r="D47">
        <v>254</v>
      </c>
      <c r="E47">
        <v>17</v>
      </c>
      <c r="F47">
        <v>788</v>
      </c>
      <c r="G47">
        <v>34601.85</v>
      </c>
    </row>
    <row r="48" spans="1:18">
      <c r="A48" s="1">
        <v>41395</v>
      </c>
      <c r="B48">
        <v>574</v>
      </c>
      <c r="C48">
        <v>2</v>
      </c>
      <c r="D48">
        <v>279</v>
      </c>
      <c r="E48">
        <v>29</v>
      </c>
      <c r="F48">
        <v>884</v>
      </c>
      <c r="G48">
        <v>37005.599999999999</v>
      </c>
      <c r="L48" s="3" t="s">
        <v>11</v>
      </c>
      <c r="N48" t="s">
        <v>17</v>
      </c>
      <c r="P48" t="s">
        <v>18</v>
      </c>
      <c r="R48" t="s">
        <v>19</v>
      </c>
    </row>
    <row r="49" spans="1:18">
      <c r="A49" s="1">
        <v>41426</v>
      </c>
      <c r="B49">
        <v>458</v>
      </c>
      <c r="C49">
        <v>10</v>
      </c>
      <c r="D49">
        <v>286</v>
      </c>
      <c r="E49">
        <v>22</v>
      </c>
      <c r="F49">
        <v>776</v>
      </c>
      <c r="G49">
        <v>35585.75</v>
      </c>
      <c r="I49" t="s">
        <v>14</v>
      </c>
      <c r="K49" t="s">
        <v>16</v>
      </c>
      <c r="L49" s="2">
        <v>66</v>
      </c>
      <c r="M49" s="2"/>
      <c r="N49" s="2">
        <f>L49*0.9</f>
        <v>59.4</v>
      </c>
      <c r="O49" s="2"/>
      <c r="P49" s="2">
        <f>L49*0.5</f>
        <v>33</v>
      </c>
      <c r="Q49" s="2"/>
      <c r="R49" s="2">
        <f>L49*0.7</f>
        <v>46.199999999999996</v>
      </c>
    </row>
    <row r="50" spans="1:18">
      <c r="A50" s="1">
        <v>41456</v>
      </c>
      <c r="B50">
        <v>598</v>
      </c>
      <c r="C50">
        <v>28</v>
      </c>
      <c r="D50">
        <v>255</v>
      </c>
      <c r="E50">
        <v>23</v>
      </c>
      <c r="F50">
        <v>904</v>
      </c>
      <c r="G50">
        <v>40239.5</v>
      </c>
      <c r="K50" s="3" t="s">
        <v>12</v>
      </c>
      <c r="L50" s="2">
        <v>110</v>
      </c>
      <c r="M50" s="2">
        <f>L49*2*0.85</f>
        <v>112.2</v>
      </c>
      <c r="N50" s="2">
        <f>N49*2*0.85</f>
        <v>100.97999999999999</v>
      </c>
      <c r="O50" s="2"/>
      <c r="P50" s="2">
        <f>P49*2*0.85</f>
        <v>56.1</v>
      </c>
      <c r="Q50" s="2"/>
      <c r="R50" s="2">
        <f>R49*2*0.85</f>
        <v>78.539999999999992</v>
      </c>
    </row>
    <row r="51" spans="1:18">
      <c r="A51" s="1">
        <v>41487</v>
      </c>
      <c r="B51">
        <v>585</v>
      </c>
      <c r="C51">
        <v>36</v>
      </c>
      <c r="D51">
        <v>231</v>
      </c>
      <c r="E51">
        <v>43</v>
      </c>
      <c r="F51">
        <v>895</v>
      </c>
      <c r="G51">
        <v>41459.300000000003</v>
      </c>
      <c r="L51" s="2"/>
      <c r="M51" s="2"/>
      <c r="N51" s="2"/>
      <c r="O51" s="2"/>
      <c r="P51" s="2"/>
      <c r="Q51" s="2"/>
      <c r="R51" s="2"/>
    </row>
    <row r="52" spans="1:18">
      <c r="A52" s="1">
        <v>41518</v>
      </c>
      <c r="B52">
        <v>653</v>
      </c>
      <c r="C52">
        <v>11</v>
      </c>
      <c r="D52">
        <v>282</v>
      </c>
      <c r="E52">
        <v>34</v>
      </c>
      <c r="F52">
        <v>980</v>
      </c>
      <c r="G52">
        <v>45948.7</v>
      </c>
      <c r="I52" t="s">
        <v>15</v>
      </c>
      <c r="J52" s="4">
        <v>1.7</v>
      </c>
      <c r="K52" t="s">
        <v>14</v>
      </c>
      <c r="L52" s="2">
        <v>110</v>
      </c>
      <c r="M52" s="2">
        <f>L49*1.7</f>
        <v>112.2</v>
      </c>
      <c r="N52" s="2">
        <f>L52*0.9</f>
        <v>99</v>
      </c>
      <c r="O52" s="2"/>
      <c r="P52" s="2">
        <f>L52*0.5</f>
        <v>55</v>
      </c>
      <c r="Q52" s="2"/>
      <c r="R52" s="2">
        <f>L52*0.7</f>
        <v>77</v>
      </c>
    </row>
    <row r="53" spans="1:18">
      <c r="A53" s="1">
        <v>41548</v>
      </c>
      <c r="B53">
        <v>484</v>
      </c>
      <c r="C53">
        <v>4</v>
      </c>
      <c r="D53">
        <v>306</v>
      </c>
      <c r="E53">
        <v>22</v>
      </c>
      <c r="F53">
        <v>816</v>
      </c>
      <c r="G53">
        <v>38366.199999999997</v>
      </c>
      <c r="K53" s="3" t="s">
        <v>12</v>
      </c>
      <c r="L53" s="2">
        <v>183</v>
      </c>
      <c r="M53" s="2">
        <f>L52*2*0.85</f>
        <v>187</v>
      </c>
      <c r="N53" s="2">
        <f>N52*2*0.85</f>
        <v>168.29999999999998</v>
      </c>
      <c r="O53" s="2"/>
      <c r="P53" s="2">
        <f>P52*2*0.85</f>
        <v>93.5</v>
      </c>
      <c r="Q53" s="2"/>
      <c r="R53" s="2">
        <f>R52*2*0.85</f>
        <v>130.9</v>
      </c>
    </row>
    <row r="54" spans="1:18">
      <c r="A54" s="1">
        <v>41579</v>
      </c>
      <c r="B54">
        <v>479</v>
      </c>
      <c r="C54">
        <v>5</v>
      </c>
      <c r="D54">
        <v>211</v>
      </c>
      <c r="E54">
        <v>19</v>
      </c>
      <c r="F54">
        <v>714</v>
      </c>
      <c r="G54">
        <v>34977.599999999999</v>
      </c>
      <c r="L54" s="2"/>
      <c r="M54" s="2"/>
      <c r="N54" s="2"/>
      <c r="O54" s="2"/>
      <c r="P54" s="2"/>
      <c r="Q54" s="2"/>
      <c r="R54" s="2"/>
    </row>
    <row r="55" spans="1:18">
      <c r="A55" s="1">
        <v>41609</v>
      </c>
      <c r="B55">
        <v>562</v>
      </c>
      <c r="C55">
        <v>16</v>
      </c>
      <c r="D55">
        <v>310</v>
      </c>
      <c r="E55">
        <v>28</v>
      </c>
      <c r="F55">
        <v>916</v>
      </c>
      <c r="G55">
        <v>43961.1</v>
      </c>
      <c r="J55" s="4">
        <v>2.2000000000000002</v>
      </c>
      <c r="K55" t="s">
        <v>15</v>
      </c>
      <c r="L55" s="2">
        <v>150</v>
      </c>
      <c r="M55" s="2">
        <f>L49*2.2</f>
        <v>145.20000000000002</v>
      </c>
      <c r="N55" s="2">
        <f>L55*0.9</f>
        <v>135</v>
      </c>
      <c r="O55" s="2"/>
      <c r="P55" s="2">
        <f>L55*0.5</f>
        <v>75</v>
      </c>
      <c r="Q55" s="2"/>
      <c r="R55" s="2">
        <f>L55*0.7</f>
        <v>105</v>
      </c>
    </row>
    <row r="56" spans="1:18">
      <c r="A56" s="1"/>
      <c r="B56">
        <f t="shared" ref="B56:G56" si="7">SUM(B44:B55)</f>
        <v>6213</v>
      </c>
      <c r="C56">
        <f t="shared" si="7"/>
        <v>139</v>
      </c>
      <c r="D56">
        <f t="shared" si="7"/>
        <v>2991</v>
      </c>
      <c r="E56">
        <f t="shared" si="7"/>
        <v>292</v>
      </c>
      <c r="F56">
        <f t="shared" si="7"/>
        <v>9635</v>
      </c>
      <c r="G56">
        <f t="shared" si="7"/>
        <v>431964.2</v>
      </c>
      <c r="K56" s="3" t="s">
        <v>12</v>
      </c>
      <c r="L56" s="2">
        <v>250</v>
      </c>
      <c r="M56" s="2">
        <f>L55*2*0.85</f>
        <v>255</v>
      </c>
      <c r="N56" s="2">
        <f>N55*2*0.85</f>
        <v>229.5</v>
      </c>
      <c r="O56" s="2"/>
      <c r="P56" s="2">
        <f>P55*2*0.85</f>
        <v>127.5</v>
      </c>
      <c r="Q56" s="2"/>
      <c r="R56" s="2">
        <f>R55*2*0.85</f>
        <v>178.5</v>
      </c>
    </row>
    <row r="57" spans="1:18">
      <c r="A57" s="1"/>
      <c r="L57" s="2"/>
      <c r="M57" s="2"/>
      <c r="N57" s="2"/>
      <c r="O57" s="2"/>
      <c r="P57" s="2"/>
      <c r="Q57" s="2"/>
      <c r="R57" s="2"/>
    </row>
    <row r="58" spans="1:18">
      <c r="A58" s="1">
        <v>41640</v>
      </c>
      <c r="B58">
        <v>453</v>
      </c>
      <c r="C58">
        <v>10</v>
      </c>
      <c r="D58">
        <v>231</v>
      </c>
      <c r="E58">
        <v>22</v>
      </c>
      <c r="F58">
        <v>716</v>
      </c>
      <c r="G58">
        <v>32785.300000000003</v>
      </c>
      <c r="J58" s="4">
        <v>-0.2</v>
      </c>
      <c r="K58" t="s">
        <v>21</v>
      </c>
      <c r="L58" s="2">
        <v>49.5</v>
      </c>
      <c r="M58" s="2">
        <f>L49*0.8</f>
        <v>52.800000000000004</v>
      </c>
      <c r="N58" s="2">
        <f>L58*0.9</f>
        <v>44.550000000000004</v>
      </c>
      <c r="O58" s="2"/>
      <c r="P58" s="2">
        <f>L58*0.5</f>
        <v>24.75</v>
      </c>
      <c r="Q58" s="2"/>
      <c r="R58" s="2">
        <f>L58*0.7</f>
        <v>34.65</v>
      </c>
    </row>
    <row r="59" spans="1:18">
      <c r="A59" s="1">
        <v>41671</v>
      </c>
      <c r="B59">
        <v>380</v>
      </c>
      <c r="C59">
        <v>2</v>
      </c>
      <c r="D59">
        <v>205</v>
      </c>
      <c r="E59">
        <v>16</v>
      </c>
      <c r="F59">
        <v>603</v>
      </c>
      <c r="G59">
        <v>28155.75</v>
      </c>
      <c r="K59" s="3" t="s">
        <v>12</v>
      </c>
      <c r="L59" s="2">
        <v>82.5</v>
      </c>
      <c r="M59" s="2">
        <f>L58*2*0.85</f>
        <v>84.149999999999991</v>
      </c>
      <c r="N59" s="2">
        <f>N58*2*0.85</f>
        <v>75.734999999999999</v>
      </c>
      <c r="O59" s="2"/>
      <c r="P59" s="2">
        <f>P58*2*0.85</f>
        <v>42.074999999999996</v>
      </c>
      <c r="Q59" s="2"/>
      <c r="R59" s="2">
        <f>R58*2*0.85</f>
        <v>58.904999999999994</v>
      </c>
    </row>
    <row r="60" spans="1:18">
      <c r="A60" s="1">
        <v>41699</v>
      </c>
      <c r="B60">
        <v>463</v>
      </c>
      <c r="C60">
        <v>13</v>
      </c>
      <c r="D60">
        <v>263</v>
      </c>
      <c r="E60">
        <v>20</v>
      </c>
      <c r="F60">
        <v>759</v>
      </c>
      <c r="G60">
        <v>36712.5</v>
      </c>
    </row>
    <row r="61" spans="1:18">
      <c r="A61" s="1">
        <v>41730</v>
      </c>
      <c r="B61">
        <v>555</v>
      </c>
      <c r="C61">
        <v>14</v>
      </c>
      <c r="D61">
        <v>302</v>
      </c>
      <c r="E61">
        <v>25</v>
      </c>
      <c r="F61">
        <v>896</v>
      </c>
      <c r="G61">
        <v>44229.75</v>
      </c>
    </row>
    <row r="62" spans="1:18">
      <c r="A62" s="1">
        <v>41760</v>
      </c>
      <c r="B62">
        <v>590</v>
      </c>
      <c r="C62">
        <v>10</v>
      </c>
      <c r="D62">
        <v>321</v>
      </c>
      <c r="E62">
        <v>32</v>
      </c>
      <c r="F62">
        <v>953</v>
      </c>
      <c r="G62">
        <v>47472.06</v>
      </c>
    </row>
    <row r="63" spans="1:18">
      <c r="A63" s="1">
        <v>41791</v>
      </c>
      <c r="B63">
        <v>485</v>
      </c>
      <c r="C63">
        <v>7</v>
      </c>
      <c r="D63">
        <v>298</v>
      </c>
      <c r="E63">
        <v>22</v>
      </c>
      <c r="F63">
        <v>812</v>
      </c>
      <c r="G63">
        <v>42516.55</v>
      </c>
    </row>
    <row r="64" spans="1:18">
      <c r="A64" s="1">
        <v>41821</v>
      </c>
      <c r="B64">
        <v>658</v>
      </c>
      <c r="C64">
        <v>38</v>
      </c>
      <c r="D64">
        <v>329</v>
      </c>
      <c r="E64">
        <v>28</v>
      </c>
      <c r="F64">
        <v>1053</v>
      </c>
      <c r="G64">
        <v>55174.65</v>
      </c>
    </row>
    <row r="65" spans="1:18">
      <c r="A65" s="1">
        <v>41852</v>
      </c>
      <c r="B65">
        <v>615</v>
      </c>
      <c r="C65">
        <v>22</v>
      </c>
      <c r="D65">
        <v>328</v>
      </c>
      <c r="E65">
        <v>24</v>
      </c>
      <c r="F65">
        <v>989</v>
      </c>
      <c r="G65">
        <v>50821.4</v>
      </c>
    </row>
    <row r="66" spans="1:18">
      <c r="A66" s="1">
        <v>41883</v>
      </c>
      <c r="B66">
        <v>675</v>
      </c>
      <c r="C66">
        <v>3</v>
      </c>
      <c r="D66">
        <v>353</v>
      </c>
      <c r="E66">
        <v>31</v>
      </c>
      <c r="F66">
        <v>1062</v>
      </c>
      <c r="G66">
        <v>55438.7</v>
      </c>
      <c r="K66" t="s">
        <v>8</v>
      </c>
      <c r="L66" t="s">
        <v>7</v>
      </c>
      <c r="M66" t="s">
        <v>9</v>
      </c>
    </row>
    <row r="67" spans="1:18">
      <c r="A67" s="1">
        <v>41913</v>
      </c>
      <c r="B67">
        <v>645</v>
      </c>
      <c r="C67">
        <v>5</v>
      </c>
      <c r="D67">
        <v>371</v>
      </c>
      <c r="E67">
        <v>21</v>
      </c>
      <c r="F67">
        <v>1042</v>
      </c>
      <c r="G67">
        <v>53472.55</v>
      </c>
      <c r="J67" t="s">
        <v>6</v>
      </c>
    </row>
    <row r="68" spans="1:18">
      <c r="A68" s="1">
        <v>41944</v>
      </c>
      <c r="B68">
        <v>525</v>
      </c>
      <c r="C68">
        <v>4</v>
      </c>
      <c r="D68">
        <v>369</v>
      </c>
      <c r="E68">
        <v>21</v>
      </c>
      <c r="F68">
        <v>919</v>
      </c>
      <c r="G68">
        <v>47758.2</v>
      </c>
      <c r="J68" s="2">
        <v>80</v>
      </c>
      <c r="K68" s="2">
        <f>J68*0.5</f>
        <v>40</v>
      </c>
      <c r="L68" s="2">
        <f>J68*0.9</f>
        <v>72</v>
      </c>
      <c r="M68" s="2">
        <f>J68*0.7</f>
        <v>56</v>
      </c>
      <c r="N68" s="2"/>
    </row>
    <row r="69" spans="1:18">
      <c r="A69" s="1">
        <v>41974</v>
      </c>
      <c r="B69">
        <v>690</v>
      </c>
      <c r="C69">
        <v>13</v>
      </c>
      <c r="D69">
        <v>470</v>
      </c>
      <c r="E69">
        <v>23</v>
      </c>
      <c r="F69">
        <v>1196</v>
      </c>
      <c r="G69">
        <v>62395.21</v>
      </c>
      <c r="J69" s="2">
        <f>J68*2*0.85</f>
        <v>136</v>
      </c>
      <c r="K69" s="2">
        <f>J69*0.5</f>
        <v>68</v>
      </c>
      <c r="L69" s="2">
        <f>J69*0.9</f>
        <v>122.4</v>
      </c>
      <c r="M69" s="2">
        <f>J69*0.7</f>
        <v>95.199999999999989</v>
      </c>
      <c r="N69" s="2"/>
    </row>
    <row r="70" spans="1:18">
      <c r="A70" s="1"/>
      <c r="B70">
        <f t="shared" ref="B70:G70" si="8">SUM(B58:B69)</f>
        <v>6734</v>
      </c>
      <c r="C70">
        <f t="shared" si="8"/>
        <v>141</v>
      </c>
      <c r="D70">
        <f t="shared" si="8"/>
        <v>3840</v>
      </c>
      <c r="E70">
        <f t="shared" si="8"/>
        <v>285</v>
      </c>
      <c r="F70">
        <f t="shared" si="8"/>
        <v>11000</v>
      </c>
      <c r="G70">
        <f t="shared" si="8"/>
        <v>556932.62</v>
      </c>
      <c r="J70" s="2">
        <f>B70*(J69/2)</f>
        <v>457912</v>
      </c>
      <c r="K70" s="2">
        <f>C70*36</f>
        <v>5076</v>
      </c>
      <c r="L70" s="2">
        <f>(D70+E70)*65</f>
        <v>268125</v>
      </c>
      <c r="M70" s="2"/>
      <c r="N70" s="2">
        <f>SUM(J70:L70)</f>
        <v>731113</v>
      </c>
    </row>
    <row r="71" spans="1:18">
      <c r="A71" s="1"/>
    </row>
    <row r="72" spans="1:18">
      <c r="A72" s="1">
        <v>42005</v>
      </c>
      <c r="B72">
        <v>510</v>
      </c>
      <c r="C72">
        <v>5</v>
      </c>
      <c r="D72">
        <v>335</v>
      </c>
      <c r="E72">
        <v>27</v>
      </c>
      <c r="F72">
        <v>877</v>
      </c>
      <c r="G72">
        <v>44459.55</v>
      </c>
      <c r="J72" t="s">
        <v>10</v>
      </c>
      <c r="K72">
        <v>3</v>
      </c>
      <c r="L72">
        <v>4</v>
      </c>
      <c r="M72">
        <v>5</v>
      </c>
      <c r="N72">
        <v>6</v>
      </c>
      <c r="O72">
        <v>7</v>
      </c>
      <c r="P72">
        <v>8</v>
      </c>
      <c r="Q72">
        <v>9</v>
      </c>
      <c r="R72">
        <v>10</v>
      </c>
    </row>
    <row r="73" spans="1:18">
      <c r="A73" s="1">
        <v>42036</v>
      </c>
      <c r="B73">
        <v>267</v>
      </c>
      <c r="C73">
        <v>2</v>
      </c>
      <c r="D73">
        <v>204</v>
      </c>
      <c r="E73">
        <v>15</v>
      </c>
      <c r="F73">
        <v>488</v>
      </c>
      <c r="G73">
        <v>24162.15</v>
      </c>
      <c r="I73" t="s">
        <v>11</v>
      </c>
      <c r="J73" s="2">
        <f>J68+M68</f>
        <v>136</v>
      </c>
      <c r="K73" s="2">
        <f t="shared" ref="K73:R73" si="9">$J68+((K72-1)*$M68)</f>
        <v>192</v>
      </c>
      <c r="L73" s="2">
        <f t="shared" si="9"/>
        <v>248</v>
      </c>
      <c r="M73" s="2">
        <f t="shared" si="9"/>
        <v>304</v>
      </c>
      <c r="N73" s="2">
        <f t="shared" si="9"/>
        <v>360</v>
      </c>
      <c r="O73" s="2">
        <f t="shared" si="9"/>
        <v>416</v>
      </c>
      <c r="P73" s="2">
        <f t="shared" si="9"/>
        <v>472</v>
      </c>
      <c r="Q73" s="2">
        <f t="shared" si="9"/>
        <v>528</v>
      </c>
      <c r="R73" s="2">
        <f t="shared" si="9"/>
        <v>584</v>
      </c>
    </row>
    <row r="74" spans="1:18">
      <c r="A74" s="1">
        <v>42064</v>
      </c>
      <c r="B74">
        <v>135</v>
      </c>
      <c r="C74">
        <v>1</v>
      </c>
      <c r="D74">
        <v>71</v>
      </c>
      <c r="E74">
        <v>8</v>
      </c>
      <c r="F74">
        <v>215</v>
      </c>
      <c r="G74">
        <v>9782.2999999999993</v>
      </c>
      <c r="I74" t="s">
        <v>12</v>
      </c>
      <c r="J74" s="2">
        <f>J69+M69</f>
        <v>231.2</v>
      </c>
      <c r="K74" s="2">
        <f t="shared" ref="K74:R74" si="10">$J69+((K72-1)*$M69)</f>
        <v>326.39999999999998</v>
      </c>
      <c r="L74" s="2">
        <f t="shared" si="10"/>
        <v>421.59999999999997</v>
      </c>
      <c r="M74" s="2">
        <f t="shared" si="10"/>
        <v>516.79999999999995</v>
      </c>
      <c r="N74" s="2">
        <f t="shared" si="10"/>
        <v>612</v>
      </c>
      <c r="O74" s="2">
        <f t="shared" si="10"/>
        <v>707.19999999999993</v>
      </c>
      <c r="P74" s="2">
        <f t="shared" si="10"/>
        <v>802.39999999999986</v>
      </c>
      <c r="Q74" s="2">
        <f t="shared" si="10"/>
        <v>897.59999999999991</v>
      </c>
      <c r="R74" s="2">
        <f t="shared" si="10"/>
        <v>992.8</v>
      </c>
    </row>
    <row r="75" spans="1:18">
      <c r="A75" s="1">
        <v>42095</v>
      </c>
      <c r="B75">
        <v>62</v>
      </c>
      <c r="C75">
        <v>0</v>
      </c>
      <c r="D75">
        <v>17</v>
      </c>
      <c r="E75">
        <v>0</v>
      </c>
      <c r="F75">
        <v>79</v>
      </c>
      <c r="G75">
        <v>3311.6</v>
      </c>
    </row>
    <row r="76" spans="1:18">
      <c r="A76" s="1">
        <v>42125</v>
      </c>
      <c r="B76">
        <v>14</v>
      </c>
      <c r="C76">
        <v>0</v>
      </c>
      <c r="D76">
        <v>2</v>
      </c>
      <c r="E76">
        <v>0</v>
      </c>
      <c r="F76">
        <v>16</v>
      </c>
      <c r="G76">
        <v>675.4</v>
      </c>
      <c r="J76" t="s">
        <v>13</v>
      </c>
      <c r="K76">
        <v>3</v>
      </c>
      <c r="L76">
        <v>4</v>
      </c>
      <c r="M76">
        <v>5</v>
      </c>
      <c r="N76">
        <v>6</v>
      </c>
      <c r="O76">
        <v>7</v>
      </c>
      <c r="P76">
        <v>8</v>
      </c>
      <c r="Q76">
        <v>9</v>
      </c>
      <c r="R76">
        <v>10</v>
      </c>
    </row>
    <row r="77" spans="1:18">
      <c r="A77" s="1">
        <v>42156</v>
      </c>
      <c r="B77">
        <v>0</v>
      </c>
      <c r="C77">
        <v>0</v>
      </c>
      <c r="D77">
        <v>7</v>
      </c>
      <c r="E77">
        <v>2</v>
      </c>
      <c r="F77">
        <v>9</v>
      </c>
      <c r="G77">
        <v>430.1</v>
      </c>
      <c r="J77" s="2">
        <f>$L68*2</f>
        <v>144</v>
      </c>
      <c r="K77" s="2">
        <f t="shared" ref="K77:R77" si="11">$L68*(K76)</f>
        <v>216</v>
      </c>
      <c r="L77" s="2">
        <f t="shared" si="11"/>
        <v>288</v>
      </c>
      <c r="M77" s="2">
        <f t="shared" si="11"/>
        <v>360</v>
      </c>
      <c r="N77" s="2">
        <f t="shared" si="11"/>
        <v>432</v>
      </c>
      <c r="O77" s="2">
        <f t="shared" si="11"/>
        <v>504</v>
      </c>
      <c r="P77" s="2">
        <f t="shared" si="11"/>
        <v>576</v>
      </c>
      <c r="Q77" s="2">
        <f t="shared" si="11"/>
        <v>648</v>
      </c>
      <c r="R77" s="2">
        <f t="shared" si="11"/>
        <v>720</v>
      </c>
    </row>
    <row r="78" spans="1:18">
      <c r="A78" s="1">
        <v>42186</v>
      </c>
      <c r="B78">
        <v>1</v>
      </c>
      <c r="C78">
        <v>0</v>
      </c>
      <c r="D78">
        <v>0</v>
      </c>
      <c r="E78">
        <v>0</v>
      </c>
      <c r="F78">
        <v>1</v>
      </c>
      <c r="G78">
        <v>0</v>
      </c>
      <c r="J78" s="2">
        <f>$L69*2</f>
        <v>244.8</v>
      </c>
      <c r="K78" s="2">
        <f t="shared" ref="K78:R78" si="12">$L69*K76</f>
        <v>367.20000000000005</v>
      </c>
      <c r="L78" s="2">
        <f t="shared" si="12"/>
        <v>489.6</v>
      </c>
      <c r="M78" s="2">
        <f t="shared" si="12"/>
        <v>612</v>
      </c>
      <c r="N78" s="2">
        <f t="shared" si="12"/>
        <v>734.40000000000009</v>
      </c>
      <c r="O78" s="2">
        <f t="shared" si="12"/>
        <v>856.80000000000007</v>
      </c>
      <c r="P78" s="2">
        <f t="shared" si="12"/>
        <v>979.2</v>
      </c>
      <c r="Q78" s="2">
        <f t="shared" si="12"/>
        <v>1101.6000000000001</v>
      </c>
      <c r="R78" s="2">
        <f t="shared" si="12"/>
        <v>1224</v>
      </c>
    </row>
    <row r="80" spans="1:18">
      <c r="L80" s="3" t="s">
        <v>11</v>
      </c>
      <c r="N80" t="s">
        <v>17</v>
      </c>
      <c r="P80" t="s">
        <v>18</v>
      </c>
      <c r="R80" t="s">
        <v>19</v>
      </c>
    </row>
    <row r="81" spans="9:20">
      <c r="I81" t="s">
        <v>14</v>
      </c>
      <c r="K81" t="s">
        <v>16</v>
      </c>
      <c r="L81" s="2">
        <v>80</v>
      </c>
      <c r="M81" s="2"/>
      <c r="N81" s="2">
        <f>L81*0.9</f>
        <v>72</v>
      </c>
      <c r="O81" s="2"/>
      <c r="P81" s="2">
        <f>L81*0.5</f>
        <v>40</v>
      </c>
      <c r="Q81" s="2"/>
      <c r="R81" s="2">
        <f>L81*0.7</f>
        <v>56</v>
      </c>
      <c r="T81" s="2"/>
    </row>
    <row r="82" spans="9:20">
      <c r="J82" t="s">
        <v>20</v>
      </c>
      <c r="K82" s="3" t="s">
        <v>12</v>
      </c>
      <c r="L82" s="2">
        <f>L81*2*0.85</f>
        <v>136</v>
      </c>
      <c r="M82" s="2"/>
      <c r="N82" s="2">
        <f>N81*2*0.85</f>
        <v>122.39999999999999</v>
      </c>
      <c r="O82" s="2"/>
      <c r="P82" s="2">
        <f>P81*2*0.85</f>
        <v>68</v>
      </c>
      <c r="Q82" s="2"/>
      <c r="R82" s="2">
        <f>R81*2*0.85</f>
        <v>95.2</v>
      </c>
    </row>
    <row r="83" spans="9:20">
      <c r="L83" s="2"/>
      <c r="M83" s="2"/>
      <c r="N83" s="2"/>
      <c r="O83" s="2"/>
      <c r="P83" s="2"/>
      <c r="Q83" s="2"/>
      <c r="R83" s="2"/>
    </row>
    <row r="84" spans="9:20">
      <c r="I84" t="s">
        <v>15</v>
      </c>
      <c r="J84" s="4">
        <v>1.7</v>
      </c>
      <c r="K84" t="s">
        <v>14</v>
      </c>
      <c r="L84" s="2">
        <f>L81*1.7</f>
        <v>136</v>
      </c>
      <c r="M84" s="2"/>
      <c r="N84" s="2">
        <f>L84*0.9</f>
        <v>122.4</v>
      </c>
      <c r="O84" s="2"/>
      <c r="P84" s="2">
        <f>L84*0.5</f>
        <v>68</v>
      </c>
      <c r="Q84" s="2"/>
      <c r="R84" s="2">
        <f>L84*0.7</f>
        <v>95.199999999999989</v>
      </c>
    </row>
    <row r="85" spans="9:20">
      <c r="K85" s="3" t="s">
        <v>12</v>
      </c>
      <c r="L85" s="2">
        <f>L84*2*0.85</f>
        <v>231.2</v>
      </c>
      <c r="M85" s="2"/>
      <c r="N85" s="2">
        <f>N84*2*0.85</f>
        <v>208.08</v>
      </c>
      <c r="O85" s="2"/>
      <c r="P85" s="2">
        <f>P84*2*0.85</f>
        <v>115.6</v>
      </c>
      <c r="Q85" s="2"/>
      <c r="R85" s="2">
        <f>R84*2*0.85</f>
        <v>161.83999999999997</v>
      </c>
    </row>
    <row r="86" spans="9:20">
      <c r="L86" s="2"/>
      <c r="M86" s="2"/>
      <c r="N86" s="2"/>
      <c r="O86" s="2"/>
      <c r="P86" s="2"/>
      <c r="Q86" s="2"/>
      <c r="R86" s="2"/>
    </row>
    <row r="87" spans="9:20">
      <c r="J87" s="4">
        <v>2.2000000000000002</v>
      </c>
      <c r="K87" t="s">
        <v>15</v>
      </c>
      <c r="L87" s="2">
        <f>L81*2.2</f>
        <v>176</v>
      </c>
      <c r="M87" s="2"/>
      <c r="N87" s="2">
        <f>L87*0.9</f>
        <v>158.4</v>
      </c>
      <c r="O87" s="2"/>
      <c r="P87" s="2">
        <f>L87*0.5</f>
        <v>88</v>
      </c>
      <c r="Q87" s="2"/>
      <c r="R87" s="2">
        <f>L87*0.7</f>
        <v>123.19999999999999</v>
      </c>
    </row>
    <row r="88" spans="9:20">
      <c r="K88" s="3" t="s">
        <v>12</v>
      </c>
      <c r="L88" s="2">
        <f>L87*2*0.85</f>
        <v>299.2</v>
      </c>
      <c r="M88" s="2"/>
      <c r="N88" s="2">
        <f>N87*2*0.85</f>
        <v>269.28000000000003</v>
      </c>
      <c r="O88" s="2"/>
      <c r="P88" s="2">
        <f>P87*2*0.85</f>
        <v>149.6</v>
      </c>
      <c r="Q88" s="2"/>
      <c r="R88" s="2">
        <f>R87*2*0.85</f>
        <v>209.43999999999997</v>
      </c>
    </row>
    <row r="89" spans="9:20">
      <c r="L89" s="2"/>
      <c r="M89" s="2"/>
      <c r="N89" s="2"/>
      <c r="O89" s="2"/>
      <c r="P89" s="2"/>
      <c r="Q89" s="2"/>
      <c r="R89" s="2"/>
    </row>
    <row r="90" spans="9:20">
      <c r="J90" s="4">
        <v>-0.2</v>
      </c>
      <c r="K90" t="s">
        <v>21</v>
      </c>
      <c r="L90" s="2">
        <f>L81*0.8</f>
        <v>64</v>
      </c>
      <c r="M90" s="2"/>
      <c r="N90" s="2">
        <f>L90*0.9</f>
        <v>57.6</v>
      </c>
      <c r="O90" s="2"/>
      <c r="P90" s="2">
        <f>L90*0.5</f>
        <v>32</v>
      </c>
      <c r="Q90" s="2"/>
      <c r="R90" s="2">
        <f>L90*0.7</f>
        <v>44.8</v>
      </c>
    </row>
    <row r="91" spans="9:20">
      <c r="K91" s="3" t="s">
        <v>12</v>
      </c>
      <c r="L91" s="2">
        <f>L90*2*0.85</f>
        <v>108.8</v>
      </c>
      <c r="M91" s="2"/>
      <c r="N91" s="2">
        <f>N90*2*0.85</f>
        <v>97.92</v>
      </c>
      <c r="O91" s="2"/>
      <c r="P91" s="2">
        <f>P90*2*0.85</f>
        <v>54.4</v>
      </c>
      <c r="Q91" s="2"/>
      <c r="R91" s="2">
        <f>R90*2*0.85</f>
        <v>76.16</v>
      </c>
    </row>
    <row r="92" spans="9:20">
      <c r="L92" s="2"/>
      <c r="M92" s="2"/>
      <c r="N92" s="2"/>
      <c r="O92" s="2"/>
      <c r="P92" s="2"/>
      <c r="Q92" s="2"/>
      <c r="R92" s="2"/>
    </row>
    <row r="93" spans="9:20">
      <c r="K93" s="2"/>
      <c r="L93" s="2"/>
      <c r="M93" s="2"/>
      <c r="N93" s="2"/>
      <c r="O93" s="2"/>
      <c r="P93" s="2"/>
      <c r="Q93" s="2"/>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C1:Q52"/>
  <sheetViews>
    <sheetView topLeftCell="A45" workbookViewId="0">
      <selection activeCell="C55" sqref="C55"/>
    </sheetView>
  </sheetViews>
  <sheetFormatPr defaultRowHeight="14.5"/>
  <cols>
    <col min="14" max="14" width="13.36328125" customWidth="1"/>
  </cols>
  <sheetData>
    <row r="1" spans="3:17">
      <c r="M1" t="s">
        <v>16</v>
      </c>
      <c r="N1">
        <v>98365</v>
      </c>
      <c r="O1" t="s">
        <v>27</v>
      </c>
      <c r="Q1" t="s">
        <v>28</v>
      </c>
    </row>
    <row r="2" spans="3:17">
      <c r="N2">
        <v>98363</v>
      </c>
      <c r="O2" t="s">
        <v>30</v>
      </c>
      <c r="Q2" t="s">
        <v>31</v>
      </c>
    </row>
    <row r="3" spans="3:17">
      <c r="E3" s="3" t="s">
        <v>11</v>
      </c>
      <c r="G3" t="s">
        <v>17</v>
      </c>
      <c r="I3" t="s">
        <v>18</v>
      </c>
      <c r="K3" t="s">
        <v>19</v>
      </c>
      <c r="N3">
        <v>98362</v>
      </c>
      <c r="O3" t="s">
        <v>32</v>
      </c>
    </row>
    <row r="4" spans="3:17">
      <c r="D4" t="s">
        <v>16</v>
      </c>
      <c r="E4" s="2">
        <v>80</v>
      </c>
      <c r="F4" s="2"/>
      <c r="G4" s="2">
        <f>E4*0.9</f>
        <v>72</v>
      </c>
      <c r="H4" s="2"/>
      <c r="I4" s="2">
        <f>E4*0.5</f>
        <v>40</v>
      </c>
      <c r="J4" s="2"/>
      <c r="K4" s="2">
        <f>E4*0.7</f>
        <v>56</v>
      </c>
      <c r="N4">
        <v>98382</v>
      </c>
      <c r="O4" t="s">
        <v>33</v>
      </c>
    </row>
    <row r="5" spans="3:17" ht="26.5" customHeight="1">
      <c r="C5" s="5" t="s">
        <v>20</v>
      </c>
      <c r="D5" s="3" t="s">
        <v>12</v>
      </c>
      <c r="E5" s="2">
        <f>E4*2*0.85</f>
        <v>136</v>
      </c>
      <c r="F5" s="2"/>
      <c r="G5" s="2">
        <f>G4*2*0.85</f>
        <v>122.39999999999999</v>
      </c>
      <c r="H5" s="2"/>
      <c r="I5" s="2">
        <f>I4*2*0.85</f>
        <v>68</v>
      </c>
      <c r="J5" s="2"/>
      <c r="K5" s="2">
        <f>K4*2*0.85</f>
        <v>95.2</v>
      </c>
      <c r="N5">
        <v>98368</v>
      </c>
      <c r="O5" t="s">
        <v>34</v>
      </c>
    </row>
    <row r="6" spans="3:17">
      <c r="E6" s="2"/>
      <c r="F6" s="2"/>
      <c r="G6" s="2"/>
      <c r="H6" s="2"/>
      <c r="I6" s="2"/>
      <c r="J6" s="2"/>
      <c r="K6" s="2"/>
      <c r="N6">
        <v>98339</v>
      </c>
      <c r="O6" t="s">
        <v>35</v>
      </c>
    </row>
    <row r="7" spans="3:17">
      <c r="C7" s="4">
        <v>1.7</v>
      </c>
      <c r="D7" t="s">
        <v>14</v>
      </c>
      <c r="E7" s="2">
        <f>E4*1.7</f>
        <v>136</v>
      </c>
      <c r="F7" s="2"/>
      <c r="G7" s="2">
        <f>E7*0.9</f>
        <v>122.4</v>
      </c>
      <c r="H7" s="2"/>
      <c r="I7" s="2">
        <f>E7*0.5</f>
        <v>68</v>
      </c>
      <c r="J7" s="2"/>
      <c r="K7" s="2">
        <f>E7*0.7</f>
        <v>95.199999999999989</v>
      </c>
      <c r="N7">
        <v>98325</v>
      </c>
      <c r="O7" t="s">
        <v>36</v>
      </c>
    </row>
    <row r="8" spans="3:17">
      <c r="D8" s="3" t="s">
        <v>12</v>
      </c>
      <c r="E8" s="2">
        <f>E7*2*0.85</f>
        <v>231.2</v>
      </c>
      <c r="F8" s="2"/>
      <c r="G8" s="2">
        <f>G7*2*0.85</f>
        <v>208.08</v>
      </c>
      <c r="H8" s="2"/>
      <c r="I8" s="2">
        <f>I7*2*0.85</f>
        <v>115.6</v>
      </c>
      <c r="J8" s="2"/>
      <c r="K8" s="2">
        <f>K7*2*0.85</f>
        <v>161.83999999999997</v>
      </c>
    </row>
    <row r="9" spans="3:17">
      <c r="E9" s="2"/>
      <c r="F9" s="2"/>
      <c r="G9" s="2"/>
      <c r="H9" s="2"/>
      <c r="I9" s="2"/>
      <c r="J9" s="2"/>
      <c r="K9" s="2"/>
      <c r="M9" t="s">
        <v>14</v>
      </c>
      <c r="N9">
        <v>98365</v>
      </c>
      <c r="O9" t="s">
        <v>27</v>
      </c>
      <c r="Q9" t="s">
        <v>29</v>
      </c>
    </row>
    <row r="10" spans="3:17">
      <c r="C10" s="4">
        <v>2.2000000000000002</v>
      </c>
      <c r="D10" t="s">
        <v>15</v>
      </c>
      <c r="E10" s="2">
        <f>E4*2.2</f>
        <v>176</v>
      </c>
      <c r="F10" s="2"/>
      <c r="G10" s="2">
        <f>E10*0.9</f>
        <v>158.4</v>
      </c>
      <c r="H10" s="2"/>
      <c r="I10" s="2">
        <f>E10*0.5</f>
        <v>88</v>
      </c>
      <c r="J10" s="2"/>
      <c r="K10" s="2">
        <f>E10*0.7</f>
        <v>123.19999999999999</v>
      </c>
      <c r="N10">
        <v>98363</v>
      </c>
      <c r="O10" t="s">
        <v>30</v>
      </c>
      <c r="Q10" t="s">
        <v>87</v>
      </c>
    </row>
    <row r="11" spans="3:17">
      <c r="D11" s="3" t="s">
        <v>12</v>
      </c>
      <c r="E11" s="2">
        <f>E10*2*0.85</f>
        <v>299.2</v>
      </c>
      <c r="F11" s="2"/>
      <c r="G11" s="2">
        <f>G10*2*0.85</f>
        <v>269.28000000000003</v>
      </c>
      <c r="H11" s="2"/>
      <c r="I11" s="2">
        <f>I10*2*0.85</f>
        <v>149.6</v>
      </c>
      <c r="J11" s="2"/>
      <c r="K11" s="2">
        <f>K10*2*0.85</f>
        <v>209.43999999999997</v>
      </c>
      <c r="N11">
        <v>98358</v>
      </c>
      <c r="O11" t="s">
        <v>37</v>
      </c>
    </row>
    <row r="12" spans="3:17">
      <c r="E12" s="2"/>
      <c r="F12" s="2"/>
      <c r="G12" s="2"/>
      <c r="H12" s="2"/>
      <c r="I12" s="2"/>
      <c r="J12" s="2"/>
      <c r="K12" s="2"/>
      <c r="N12">
        <v>98376</v>
      </c>
      <c r="O12" t="s">
        <v>38</v>
      </c>
    </row>
    <row r="13" spans="3:17">
      <c r="C13" s="4">
        <v>-0.2</v>
      </c>
      <c r="D13" t="s">
        <v>21</v>
      </c>
      <c r="E13" s="2">
        <f>E4*0.8</f>
        <v>64</v>
      </c>
      <c r="F13" s="2"/>
      <c r="G13" s="2">
        <f>E13*0.9</f>
        <v>57.6</v>
      </c>
      <c r="H13" s="2"/>
      <c r="I13" s="2">
        <f>E13*0.5</f>
        <v>32</v>
      </c>
      <c r="J13" s="2"/>
      <c r="K13" s="2">
        <f>E13*0.7</f>
        <v>44.8</v>
      </c>
      <c r="N13">
        <v>98343</v>
      </c>
      <c r="O13" t="s">
        <v>86</v>
      </c>
    </row>
    <row r="14" spans="3:17">
      <c r="D14" s="3" t="s">
        <v>12</v>
      </c>
      <c r="E14" s="2">
        <f>E13*2*0.85</f>
        <v>108.8</v>
      </c>
      <c r="F14" s="2"/>
      <c r="G14" s="2">
        <f>G13*2*0.85</f>
        <v>97.92</v>
      </c>
      <c r="H14" s="2"/>
      <c r="I14" s="2">
        <f>I13*2*0.85</f>
        <v>54.4</v>
      </c>
      <c r="J14" s="2"/>
      <c r="K14" s="2">
        <f>K13*2*0.85</f>
        <v>76.16</v>
      </c>
    </row>
    <row r="15" spans="3:17">
      <c r="E15" s="2"/>
      <c r="F15" s="2"/>
      <c r="G15" s="2"/>
      <c r="H15" s="2"/>
      <c r="I15" s="2"/>
      <c r="J15" s="2"/>
      <c r="K15" s="2"/>
      <c r="M15" t="s">
        <v>15</v>
      </c>
      <c r="N15">
        <v>98320</v>
      </c>
      <c r="O15" t="s">
        <v>39</v>
      </c>
    </row>
    <row r="16" spans="3:17">
      <c r="N16">
        <v>98363</v>
      </c>
      <c r="O16" t="s">
        <v>40</v>
      </c>
      <c r="Q16" t="s">
        <v>41</v>
      </c>
    </row>
    <row r="17" spans="4:16">
      <c r="N17">
        <v>98305</v>
      </c>
      <c r="O17" t="s">
        <v>42</v>
      </c>
    </row>
    <row r="18" spans="4:16">
      <c r="D18" s="44" t="s">
        <v>65</v>
      </c>
      <c r="E18" s="44"/>
      <c r="F18" s="44"/>
      <c r="G18" s="44"/>
      <c r="H18" s="44"/>
      <c r="I18" s="44"/>
      <c r="J18" s="44"/>
      <c r="K18" s="44"/>
      <c r="N18">
        <v>98331</v>
      </c>
      <c r="O18" t="s">
        <v>43</v>
      </c>
    </row>
    <row r="19" spans="4:16">
      <c r="D19" s="44" t="s">
        <v>22</v>
      </c>
      <c r="E19" s="44"/>
      <c r="F19" s="44"/>
      <c r="G19" s="44"/>
      <c r="H19" s="44"/>
      <c r="I19" s="44"/>
      <c r="J19" s="44"/>
      <c r="K19" s="44"/>
      <c r="N19">
        <v>98326</v>
      </c>
      <c r="O19" t="s">
        <v>44</v>
      </c>
    </row>
    <row r="20" spans="4:16">
      <c r="D20" s="44" t="s">
        <v>23</v>
      </c>
      <c r="E20" s="44"/>
      <c r="F20" s="44"/>
      <c r="G20" s="44"/>
      <c r="H20" s="44"/>
      <c r="I20" s="44"/>
      <c r="J20" s="44"/>
      <c r="K20" s="44"/>
      <c r="N20">
        <v>98381</v>
      </c>
      <c r="O20" t="s">
        <v>45</v>
      </c>
    </row>
    <row r="21" spans="4:16">
      <c r="D21" s="44" t="s">
        <v>24</v>
      </c>
      <c r="E21" s="44"/>
      <c r="F21" s="44"/>
      <c r="G21" s="44"/>
      <c r="H21" s="44"/>
      <c r="I21" s="44"/>
      <c r="J21" s="44"/>
      <c r="K21" s="44"/>
      <c r="N21">
        <v>98357</v>
      </c>
      <c r="O21" t="s">
        <v>46</v>
      </c>
    </row>
    <row r="22" spans="4:16">
      <c r="D22" s="44" t="s">
        <v>64</v>
      </c>
      <c r="E22" s="44"/>
      <c r="F22" s="44"/>
      <c r="G22" s="44"/>
      <c r="H22" s="44"/>
      <c r="I22" s="44"/>
      <c r="J22" s="44"/>
      <c r="K22" s="44"/>
    </row>
    <row r="23" spans="4:16">
      <c r="D23" s="44" t="s">
        <v>25</v>
      </c>
      <c r="E23" s="44"/>
      <c r="F23" s="44"/>
      <c r="G23" s="44"/>
      <c r="H23" s="44"/>
      <c r="I23" s="44"/>
      <c r="J23" s="44"/>
      <c r="K23" s="44"/>
      <c r="M23" t="s">
        <v>48</v>
      </c>
      <c r="N23" t="s">
        <v>67</v>
      </c>
      <c r="O23" t="s">
        <v>84</v>
      </c>
    </row>
    <row r="24" spans="4:16">
      <c r="D24" s="44" t="s">
        <v>26</v>
      </c>
      <c r="E24" s="44"/>
      <c r="F24" s="44"/>
      <c r="G24" s="44"/>
      <c r="H24" s="44"/>
      <c r="I24" s="44"/>
      <c r="J24" s="44"/>
      <c r="K24" s="44"/>
      <c r="N24" t="s">
        <v>49</v>
      </c>
      <c r="O24" t="s">
        <v>83</v>
      </c>
    </row>
    <row r="25" spans="4:16" ht="25" customHeight="1">
      <c r="D25" s="44" t="s">
        <v>61</v>
      </c>
      <c r="E25" s="44"/>
      <c r="F25" s="44"/>
      <c r="G25" s="44"/>
      <c r="H25" s="44"/>
      <c r="I25" s="44"/>
      <c r="J25" s="44"/>
      <c r="K25" s="44"/>
      <c r="O25" t="s">
        <v>82</v>
      </c>
    </row>
    <row r="26" spans="4:16" ht="27" customHeight="1">
      <c r="D26" s="44" t="s">
        <v>60</v>
      </c>
      <c r="E26" s="44"/>
      <c r="F26" s="44"/>
      <c r="G26" s="44"/>
      <c r="H26" s="44"/>
      <c r="I26" s="44"/>
      <c r="J26" s="44"/>
      <c r="K26" s="44"/>
      <c r="N26" t="s">
        <v>50</v>
      </c>
      <c r="O26" t="s">
        <v>81</v>
      </c>
    </row>
    <row r="27" spans="4:16">
      <c r="D27" s="44" t="s">
        <v>47</v>
      </c>
      <c r="E27" s="44"/>
      <c r="F27" s="44"/>
      <c r="G27" s="44"/>
      <c r="H27" s="44"/>
      <c r="I27" s="44"/>
      <c r="J27" s="44"/>
      <c r="K27" s="44"/>
    </row>
    <row r="28" spans="4:16">
      <c r="D28" s="44" t="s">
        <v>76</v>
      </c>
      <c r="E28" s="44"/>
      <c r="F28" s="44"/>
      <c r="G28" s="44"/>
      <c r="H28" s="44"/>
      <c r="I28" s="44"/>
      <c r="J28" s="44"/>
      <c r="K28" s="44"/>
      <c r="M28" t="s">
        <v>51</v>
      </c>
      <c r="N28" t="s">
        <v>52</v>
      </c>
      <c r="O28" t="s">
        <v>80</v>
      </c>
    </row>
    <row r="29" spans="4:16">
      <c r="D29" s="44" t="s">
        <v>62</v>
      </c>
      <c r="E29" s="44"/>
      <c r="F29" s="44"/>
      <c r="G29" s="44"/>
      <c r="H29" s="44"/>
      <c r="I29" s="44"/>
      <c r="J29" s="44"/>
      <c r="K29" s="44"/>
      <c r="O29" t="s">
        <v>79</v>
      </c>
    </row>
    <row r="30" spans="4:16">
      <c r="D30" s="44" t="s">
        <v>63</v>
      </c>
      <c r="E30" s="44"/>
      <c r="F30" s="44"/>
      <c r="G30" s="44"/>
      <c r="H30" s="44"/>
      <c r="I30" s="44"/>
      <c r="J30" s="44"/>
      <c r="K30" s="44"/>
      <c r="N30" t="s">
        <v>53</v>
      </c>
      <c r="O30" s="6" t="s">
        <v>54</v>
      </c>
    </row>
    <row r="31" spans="4:16">
      <c r="D31" s="44" t="s">
        <v>66</v>
      </c>
      <c r="E31" s="44"/>
      <c r="F31" s="44"/>
      <c r="G31" s="44"/>
      <c r="H31" s="44"/>
      <c r="I31" s="44"/>
      <c r="J31" s="44"/>
      <c r="K31" s="44"/>
      <c r="O31" s="6" t="s">
        <v>57</v>
      </c>
      <c r="P31" t="s">
        <v>78</v>
      </c>
    </row>
    <row r="32" spans="4:16">
      <c r="D32" s="44" t="s">
        <v>74</v>
      </c>
      <c r="E32" s="44"/>
      <c r="F32" s="44"/>
      <c r="G32" s="44"/>
      <c r="H32" s="44"/>
      <c r="I32" s="44"/>
      <c r="J32" s="44"/>
      <c r="K32" s="44"/>
      <c r="P32" s="6" t="s">
        <v>77</v>
      </c>
    </row>
    <row r="33" spans="4:15">
      <c r="O33" s="6" t="s">
        <v>58</v>
      </c>
    </row>
    <row r="34" spans="4:15">
      <c r="N34" t="s">
        <v>73</v>
      </c>
      <c r="O34" t="s">
        <v>72</v>
      </c>
    </row>
    <row r="36" spans="4:15" ht="24.5" customHeight="1">
      <c r="D36" s="44" t="s">
        <v>75</v>
      </c>
      <c r="E36" s="44"/>
      <c r="F36" s="44"/>
      <c r="G36" s="44"/>
      <c r="H36" s="44"/>
      <c r="I36" s="44"/>
      <c r="J36" s="44"/>
      <c r="K36" s="44"/>
      <c r="M36" t="s">
        <v>55</v>
      </c>
      <c r="N36" t="s">
        <v>56</v>
      </c>
      <c r="O36" t="s">
        <v>57</v>
      </c>
    </row>
    <row r="37" spans="4:15">
      <c r="O37" t="s">
        <v>71</v>
      </c>
    </row>
    <row r="38" spans="4:15">
      <c r="O38" t="s">
        <v>70</v>
      </c>
    </row>
    <row r="39" spans="4:15">
      <c r="O39" t="s">
        <v>68</v>
      </c>
    </row>
    <row r="40" spans="4:15">
      <c r="O40" t="s">
        <v>69</v>
      </c>
    </row>
    <row r="41" spans="4:15">
      <c r="N41" t="s">
        <v>59</v>
      </c>
      <c r="O41" s="6" t="s">
        <v>85</v>
      </c>
    </row>
    <row r="42" spans="4:15">
      <c r="O42" t="s">
        <v>57</v>
      </c>
    </row>
    <row r="45" spans="4:15">
      <c r="D45" t="s">
        <v>88</v>
      </c>
    </row>
    <row r="46" spans="4:15" ht="15" thickBot="1"/>
    <row r="47" spans="4:15" ht="39.5" customHeight="1" thickTop="1" thickBot="1">
      <c r="D47" s="34" t="s">
        <v>95</v>
      </c>
      <c r="E47" s="35"/>
      <c r="F47" s="35"/>
      <c r="G47" s="35"/>
      <c r="H47" s="35"/>
      <c r="I47" s="35"/>
      <c r="J47" s="35"/>
      <c r="K47" s="35"/>
      <c r="L47" s="36"/>
    </row>
    <row r="48" spans="4:15" ht="57" customHeight="1" thickTop="1" thickBot="1">
      <c r="D48" s="40" t="s">
        <v>96</v>
      </c>
      <c r="E48" s="41"/>
      <c r="F48" s="41"/>
      <c r="G48" s="41"/>
      <c r="H48" s="41"/>
      <c r="I48" s="42"/>
      <c r="J48" s="42"/>
      <c r="K48" s="37" t="s">
        <v>89</v>
      </c>
      <c r="L48" s="36"/>
    </row>
    <row r="49" spans="4:12" ht="63.5" customHeight="1" thickTop="1" thickBot="1">
      <c r="D49" s="43" t="s">
        <v>94</v>
      </c>
      <c r="E49" s="42"/>
      <c r="F49" s="42"/>
      <c r="G49" s="42"/>
      <c r="H49" s="42"/>
      <c r="I49" s="42"/>
      <c r="J49" s="42"/>
      <c r="K49" s="38" t="s">
        <v>90</v>
      </c>
      <c r="L49" s="39"/>
    </row>
    <row r="50" spans="4:12" ht="47" customHeight="1" thickTop="1" thickBot="1">
      <c r="D50" s="43" t="s">
        <v>93</v>
      </c>
      <c r="E50" s="42"/>
      <c r="F50" s="42"/>
      <c r="G50" s="42"/>
      <c r="H50" s="42"/>
      <c r="I50" s="42"/>
      <c r="J50" s="42"/>
      <c r="K50" s="35" t="s">
        <v>97</v>
      </c>
      <c r="L50" s="36"/>
    </row>
    <row r="51" spans="4:12" ht="47" customHeight="1" thickTop="1" thickBot="1">
      <c r="D51" s="43" t="s">
        <v>92</v>
      </c>
      <c r="E51" s="42"/>
      <c r="F51" s="42"/>
      <c r="G51" s="42"/>
      <c r="H51" s="42"/>
      <c r="I51" s="42"/>
      <c r="J51" s="42"/>
      <c r="K51" s="35" t="s">
        <v>91</v>
      </c>
      <c r="L51" s="36"/>
    </row>
    <row r="52" spans="4:12" ht="15" thickTop="1"/>
  </sheetData>
  <mergeCells count="25">
    <mergeCell ref="D23:K23"/>
    <mergeCell ref="D18:K18"/>
    <mergeCell ref="D19:K19"/>
    <mergeCell ref="D20:K20"/>
    <mergeCell ref="D21:K21"/>
    <mergeCell ref="D22:K22"/>
    <mergeCell ref="D29:K29"/>
    <mergeCell ref="D31:K31"/>
    <mergeCell ref="D32:K32"/>
    <mergeCell ref="D30:K30"/>
    <mergeCell ref="D36:K36"/>
    <mergeCell ref="D24:K24"/>
    <mergeCell ref="D26:K26"/>
    <mergeCell ref="D27:K27"/>
    <mergeCell ref="D28:K28"/>
    <mergeCell ref="D25:K25"/>
    <mergeCell ref="D47:L47"/>
    <mergeCell ref="K48:L48"/>
    <mergeCell ref="K51:L51"/>
    <mergeCell ref="K50:L50"/>
    <mergeCell ref="K49:L49"/>
    <mergeCell ref="D48:J48"/>
    <mergeCell ref="D51:J51"/>
    <mergeCell ref="D50:J50"/>
    <mergeCell ref="D49:J49"/>
  </mergeCells>
  <pageMargins left="0.7" right="0.7" top="0.75" bottom="0.75" header="0.3" footer="0.3"/>
  <pageSetup orientation="portrait" horizontalDpi="1200" r:id="rId1"/>
  <drawing r:id="rId2"/>
</worksheet>
</file>

<file path=xl/worksheets/sheet3.xml><?xml version="1.0" encoding="utf-8"?>
<worksheet xmlns="http://schemas.openxmlformats.org/spreadsheetml/2006/main" xmlns:r="http://schemas.openxmlformats.org/officeDocument/2006/relationships">
  <dimension ref="A2:L27"/>
  <sheetViews>
    <sheetView workbookViewId="0">
      <selection sqref="A1:H26"/>
    </sheetView>
  </sheetViews>
  <sheetFormatPr defaultRowHeight="14.5"/>
  <cols>
    <col min="2" max="2" width="13.26953125" customWidth="1"/>
    <col min="3" max="8" width="11.08984375" customWidth="1"/>
  </cols>
  <sheetData>
    <row r="2" spans="1:12" ht="33.5">
      <c r="B2" s="47" t="s">
        <v>105</v>
      </c>
      <c r="C2" s="48"/>
      <c r="D2" s="48"/>
      <c r="E2" s="48"/>
      <c r="F2" s="48"/>
      <c r="G2" s="48"/>
    </row>
    <row r="3" spans="1:12" ht="15" thickBot="1"/>
    <row r="4" spans="1:12" ht="19" thickTop="1">
      <c r="A4" s="8"/>
      <c r="B4" s="8"/>
      <c r="C4" s="49" t="s">
        <v>99</v>
      </c>
      <c r="D4" s="50"/>
      <c r="E4" s="49" t="s">
        <v>100</v>
      </c>
      <c r="F4" s="50"/>
      <c r="G4" s="49" t="s">
        <v>101</v>
      </c>
      <c r="H4" s="50"/>
    </row>
    <row r="5" spans="1:12" ht="18.5">
      <c r="A5" s="8"/>
      <c r="B5" s="8"/>
      <c r="C5" s="9" t="s">
        <v>11</v>
      </c>
      <c r="D5" s="10" t="s">
        <v>12</v>
      </c>
      <c r="E5" s="9" t="s">
        <v>11</v>
      </c>
      <c r="F5" s="10" t="s">
        <v>12</v>
      </c>
      <c r="G5" s="9" t="s">
        <v>11</v>
      </c>
      <c r="H5" s="10" t="s">
        <v>12</v>
      </c>
    </row>
    <row r="6" spans="1:12" ht="18.5">
      <c r="A6" s="8"/>
      <c r="B6" s="8"/>
      <c r="C6" s="9"/>
      <c r="D6" s="10"/>
      <c r="E6" s="9"/>
      <c r="F6" s="10"/>
      <c r="G6" s="9"/>
      <c r="H6" s="10"/>
    </row>
    <row r="7" spans="1:12" ht="18.5">
      <c r="A7" s="11" t="s">
        <v>103</v>
      </c>
      <c r="B7" s="11" t="s">
        <v>16</v>
      </c>
      <c r="C7" s="12">
        <v>66</v>
      </c>
      <c r="D7" s="13">
        <v>110</v>
      </c>
      <c r="E7" s="12">
        <f>C7*0.9</f>
        <v>59.4</v>
      </c>
      <c r="F7" s="13">
        <f>D7*0.9</f>
        <v>99</v>
      </c>
      <c r="G7" s="12">
        <f>C7*0.85</f>
        <v>56.1</v>
      </c>
      <c r="H7" s="13">
        <f>D7*0.85</f>
        <v>93.5</v>
      </c>
    </row>
    <row r="8" spans="1:12" ht="18.5">
      <c r="A8" s="14" t="s">
        <v>104</v>
      </c>
      <c r="B8" s="14" t="s">
        <v>16</v>
      </c>
      <c r="C8" s="15">
        <v>80</v>
      </c>
      <c r="D8" s="16">
        <f>C8*2*0.85</f>
        <v>136</v>
      </c>
      <c r="E8" s="15">
        <f>C8*0.9</f>
        <v>72</v>
      </c>
      <c r="F8" s="16">
        <f>D8*0.9</f>
        <v>122.4</v>
      </c>
      <c r="G8" s="15">
        <f>C8*0.9</f>
        <v>72</v>
      </c>
      <c r="H8" s="16">
        <f>D8*0.9</f>
        <v>122.4</v>
      </c>
    </row>
    <row r="9" spans="1:12" ht="18.5">
      <c r="A9" s="17"/>
      <c r="B9" s="17"/>
      <c r="C9" s="18"/>
      <c r="D9" s="19"/>
      <c r="E9" s="18"/>
      <c r="F9" s="19"/>
      <c r="G9" s="18"/>
      <c r="H9" s="19"/>
    </row>
    <row r="10" spans="1:12" ht="18.5">
      <c r="A10" s="20" t="s">
        <v>103</v>
      </c>
      <c r="B10" s="20" t="s">
        <v>14</v>
      </c>
      <c r="C10" s="21">
        <v>110</v>
      </c>
      <c r="D10" s="22">
        <v>183</v>
      </c>
      <c r="E10" s="21">
        <f>C10*0.9</f>
        <v>99</v>
      </c>
      <c r="F10" s="22">
        <f>D10*0.9</f>
        <v>164.70000000000002</v>
      </c>
      <c r="G10" s="21">
        <f>C10*0.85</f>
        <v>93.5</v>
      </c>
      <c r="H10" s="22">
        <f>D10*0.85</f>
        <v>155.54999999999998</v>
      </c>
    </row>
    <row r="11" spans="1:12" ht="18.5">
      <c r="A11" s="23" t="s">
        <v>104</v>
      </c>
      <c r="B11" s="23" t="s">
        <v>14</v>
      </c>
      <c r="C11" s="24">
        <f>C8*1.7</f>
        <v>136</v>
      </c>
      <c r="D11" s="25">
        <f>C11*2*0.85</f>
        <v>231.2</v>
      </c>
      <c r="E11" s="24">
        <f>C11*0.9</f>
        <v>122.4</v>
      </c>
      <c r="F11" s="25">
        <f>D11*0.9</f>
        <v>208.07999999999998</v>
      </c>
      <c r="G11" s="24">
        <f>C11*0.9</f>
        <v>122.4</v>
      </c>
      <c r="H11" s="25">
        <f>D11*0.9</f>
        <v>208.07999999999998</v>
      </c>
    </row>
    <row r="12" spans="1:12" ht="18.5">
      <c r="A12" s="17"/>
      <c r="B12" s="17"/>
      <c r="C12" s="18"/>
      <c r="D12" s="19"/>
      <c r="E12" s="18"/>
      <c r="F12" s="19"/>
      <c r="G12" s="18"/>
      <c r="H12" s="19"/>
    </row>
    <row r="13" spans="1:12" ht="18.5">
      <c r="A13" s="26" t="s">
        <v>103</v>
      </c>
      <c r="B13" s="26" t="s">
        <v>15</v>
      </c>
      <c r="C13" s="27">
        <v>150</v>
      </c>
      <c r="D13" s="28">
        <v>250</v>
      </c>
      <c r="E13" s="27">
        <f>C13*0.9</f>
        <v>135</v>
      </c>
      <c r="F13" s="28">
        <f>D13*0.9</f>
        <v>225</v>
      </c>
      <c r="G13" s="27">
        <f>C13*0.85</f>
        <v>127.5</v>
      </c>
      <c r="H13" s="28">
        <f>D13*0.85</f>
        <v>212.5</v>
      </c>
    </row>
    <row r="14" spans="1:12" ht="19" thickBot="1">
      <c r="A14" s="29" t="s">
        <v>104</v>
      </c>
      <c r="B14" s="29" t="s">
        <v>15</v>
      </c>
      <c r="C14" s="30">
        <f>C8*2.2</f>
        <v>176</v>
      </c>
      <c r="D14" s="31">
        <f>C14*2*0.85</f>
        <v>299.2</v>
      </c>
      <c r="E14" s="30">
        <f>C14*0.9</f>
        <v>158.4</v>
      </c>
      <c r="F14" s="31">
        <f>D14*0.9</f>
        <v>269.27999999999997</v>
      </c>
      <c r="G14" s="30">
        <f>C14*0.9</f>
        <v>158.4</v>
      </c>
      <c r="H14" s="31">
        <f>D14*0.9</f>
        <v>269.27999999999997</v>
      </c>
    </row>
    <row r="15" spans="1:12" ht="19.5" thickTop="1" thickBot="1">
      <c r="A15" s="8"/>
      <c r="B15" s="8"/>
      <c r="C15" s="8"/>
      <c r="D15" s="8"/>
      <c r="E15" s="8"/>
      <c r="F15" s="8"/>
      <c r="G15" s="8"/>
      <c r="H15" s="8"/>
    </row>
    <row r="16" spans="1:12" ht="19" thickTop="1">
      <c r="A16" s="8"/>
      <c r="B16" s="8"/>
      <c r="C16" s="49" t="s">
        <v>8</v>
      </c>
      <c r="D16" s="50"/>
      <c r="E16" s="49" t="s">
        <v>102</v>
      </c>
      <c r="F16" s="50"/>
      <c r="G16" s="45" t="s">
        <v>48</v>
      </c>
      <c r="H16" s="46"/>
      <c r="I16" s="48"/>
      <c r="J16" s="48"/>
      <c r="K16" s="48"/>
      <c r="L16" s="48"/>
    </row>
    <row r="17" spans="1:12" ht="18.5">
      <c r="A17" s="8"/>
      <c r="B17" s="8"/>
      <c r="C17" s="9" t="s">
        <v>11</v>
      </c>
      <c r="D17" s="10" t="s">
        <v>12</v>
      </c>
      <c r="E17" s="9" t="s">
        <v>11</v>
      </c>
      <c r="F17" s="10" t="s">
        <v>12</v>
      </c>
      <c r="G17" s="9" t="s">
        <v>11</v>
      </c>
      <c r="H17" s="10" t="s">
        <v>12</v>
      </c>
      <c r="I17" s="7"/>
      <c r="J17" s="7"/>
      <c r="K17" s="7"/>
      <c r="L17" s="7"/>
    </row>
    <row r="18" spans="1:12" ht="18.5">
      <c r="A18" s="8"/>
      <c r="B18" s="8"/>
      <c r="C18" s="9"/>
      <c r="D18" s="10"/>
      <c r="E18" s="9"/>
      <c r="F18" s="10"/>
      <c r="G18" s="32"/>
      <c r="H18" s="33"/>
      <c r="I18" s="7"/>
      <c r="J18" s="7"/>
      <c r="K18" s="7"/>
      <c r="L18" s="7"/>
    </row>
    <row r="19" spans="1:12" ht="18.5">
      <c r="A19" s="11" t="s">
        <v>103</v>
      </c>
      <c r="B19" s="11" t="s">
        <v>16</v>
      </c>
      <c r="C19" s="12">
        <f>C7*0.5</f>
        <v>33</v>
      </c>
      <c r="D19" s="13">
        <f>D7*0.5</f>
        <v>55</v>
      </c>
      <c r="E19" s="12">
        <f>C7*0.7</f>
        <v>46.199999999999996</v>
      </c>
      <c r="F19" s="13">
        <f>D7*0.7</f>
        <v>77</v>
      </c>
      <c r="G19" s="12">
        <v>49.5</v>
      </c>
      <c r="H19" s="13">
        <v>82.5</v>
      </c>
    </row>
    <row r="20" spans="1:12" ht="18.5">
      <c r="A20" s="14" t="s">
        <v>104</v>
      </c>
      <c r="B20" s="14" t="s">
        <v>16</v>
      </c>
      <c r="C20" s="15">
        <f>C8*0.5</f>
        <v>40</v>
      </c>
      <c r="D20" s="16">
        <f>D8*0.5</f>
        <v>68</v>
      </c>
      <c r="E20" s="15">
        <f>C8*0.7</f>
        <v>56</v>
      </c>
      <c r="F20" s="16">
        <f>D8*0.7</f>
        <v>95.199999999999989</v>
      </c>
      <c r="G20" s="15">
        <f>C8*0.8</f>
        <v>64</v>
      </c>
      <c r="H20" s="16">
        <f>D8*0.8</f>
        <v>108.80000000000001</v>
      </c>
      <c r="I20" s="2"/>
      <c r="J20" s="2"/>
      <c r="K20" s="2"/>
      <c r="L20" s="2"/>
    </row>
    <row r="21" spans="1:12" ht="18.5">
      <c r="A21" s="17"/>
      <c r="B21" s="17"/>
      <c r="C21" s="18"/>
      <c r="D21" s="19"/>
      <c r="E21" s="18"/>
      <c r="F21" s="19"/>
      <c r="G21" s="18"/>
      <c r="H21" s="19"/>
    </row>
    <row r="22" spans="1:12" ht="18.5">
      <c r="A22" s="20" t="s">
        <v>103</v>
      </c>
      <c r="B22" s="20" t="s">
        <v>14</v>
      </c>
      <c r="C22" s="21">
        <f>C10*0.5</f>
        <v>55</v>
      </c>
      <c r="D22" s="22">
        <f>D10*0.5</f>
        <v>91.5</v>
      </c>
      <c r="E22" s="21">
        <f>C10*0.7</f>
        <v>77</v>
      </c>
      <c r="F22" s="22">
        <f>D10*0.7</f>
        <v>128.1</v>
      </c>
      <c r="G22" s="21">
        <v>66</v>
      </c>
      <c r="H22" s="22">
        <v>110</v>
      </c>
      <c r="I22" s="2"/>
      <c r="J22" s="2"/>
      <c r="K22" s="2"/>
      <c r="L22" s="2"/>
    </row>
    <row r="23" spans="1:12" ht="18.5">
      <c r="A23" s="23" t="s">
        <v>104</v>
      </c>
      <c r="B23" s="23" t="s">
        <v>14</v>
      </c>
      <c r="C23" s="24">
        <f>C11*0.5</f>
        <v>68</v>
      </c>
      <c r="D23" s="25">
        <f>D11*0.5</f>
        <v>115.6</v>
      </c>
      <c r="E23" s="24">
        <f>C11*0.7</f>
        <v>95.199999999999989</v>
      </c>
      <c r="F23" s="25">
        <f>D11*0.7</f>
        <v>161.83999999999997</v>
      </c>
      <c r="G23" s="24">
        <f>C11*0.8</f>
        <v>108.80000000000001</v>
      </c>
      <c r="H23" s="25">
        <f>D11*0.8</f>
        <v>184.96</v>
      </c>
    </row>
    <row r="24" spans="1:12" ht="18.5">
      <c r="A24" s="17"/>
      <c r="B24" s="17"/>
      <c r="C24" s="18"/>
      <c r="D24" s="19"/>
      <c r="E24" s="18"/>
      <c r="F24" s="19"/>
      <c r="G24" s="18"/>
      <c r="H24" s="19"/>
    </row>
    <row r="25" spans="1:12" ht="18.5">
      <c r="A25" s="26" t="s">
        <v>103</v>
      </c>
      <c r="B25" s="26" t="s">
        <v>15</v>
      </c>
      <c r="C25" s="27">
        <f>C13*0.5</f>
        <v>75</v>
      </c>
      <c r="D25" s="28">
        <f>D13*0.5</f>
        <v>125</v>
      </c>
      <c r="E25" s="27">
        <f>C13*0.7</f>
        <v>105</v>
      </c>
      <c r="F25" s="28">
        <f>D13*0.7</f>
        <v>175</v>
      </c>
      <c r="G25" s="27">
        <v>99</v>
      </c>
      <c r="H25" s="28">
        <v>165</v>
      </c>
    </row>
    <row r="26" spans="1:12" ht="19" thickBot="1">
      <c r="A26" s="29" t="s">
        <v>104</v>
      </c>
      <c r="B26" s="29" t="s">
        <v>15</v>
      </c>
      <c r="C26" s="30">
        <f>C14*0.5</f>
        <v>88</v>
      </c>
      <c r="D26" s="31">
        <f>D14*0.5</f>
        <v>149.6</v>
      </c>
      <c r="E26" s="30">
        <f>C14*0.7</f>
        <v>123.19999999999999</v>
      </c>
      <c r="F26" s="31">
        <f>D14*0.7</f>
        <v>209.43999999999997</v>
      </c>
      <c r="G26" s="30">
        <f>C14*0.8</f>
        <v>140.80000000000001</v>
      </c>
      <c r="H26" s="31">
        <f>G26*2*0.85</f>
        <v>239.36</v>
      </c>
    </row>
    <row r="27" spans="1:12" ht="15" thickTop="1"/>
  </sheetData>
  <mergeCells count="9">
    <mergeCell ref="G16:H16"/>
    <mergeCell ref="B2:G2"/>
    <mergeCell ref="I16:J16"/>
    <mergeCell ref="K16:L16"/>
    <mergeCell ref="C4:D4"/>
    <mergeCell ref="E4:F4"/>
    <mergeCell ref="G4:H4"/>
    <mergeCell ref="C16:D16"/>
    <mergeCell ref="E16:F16"/>
  </mergeCells>
  <pageMargins left="0.7" right="0.7" top="0.75" bottom="0.75" header="0.3" footer="0.3"/>
  <pageSetup orientation="portrait" horizont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TC</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230</IndustryCode>
    <CaseStatus xmlns="dc463f71-b30c-4ab2-9473-d307f9d35888">Closed</CaseStatus>
    <OpenedDate xmlns="dc463f71-b30c-4ab2-9473-d307f9d35888">2015-04-29T07:00:00+00:00</OpenedDate>
    <Date1 xmlns="dc463f71-b30c-4ab2-9473-d307f9d35888">2015-04-29T07:00:00+00:00</Date1>
    <IsDocumentOrder xmlns="dc463f71-b30c-4ab2-9473-d307f9d35888" xsi:nil="true"/>
    <IsHighlyConfidential xmlns="dc463f71-b30c-4ab2-9473-d307f9d35888">false</IsHighlyConfidential>
    <CaseCompanyNames xmlns="dc463f71-b30c-4ab2-9473-d307f9d35888">Rocket Transportation LLC</CaseCompanyNames>
    <DocketNumber xmlns="dc463f71-b30c-4ab2-9473-d307f9d35888">150684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1850D67D526D4CBCA275863846A46E" ma:contentTypeVersion="119" ma:contentTypeDescription="" ma:contentTypeScope="" ma:versionID="9fdd1c398f649546c5fa4b5e447f252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B67CFA-2F73-4127-A1C1-AAC1B1D173F1}"/>
</file>

<file path=customXml/itemProps2.xml><?xml version="1.0" encoding="utf-8"?>
<ds:datastoreItem xmlns:ds="http://schemas.openxmlformats.org/officeDocument/2006/customXml" ds:itemID="{2A3F5BC9-2993-464B-BF68-F0C2660ADA81}"/>
</file>

<file path=customXml/itemProps3.xml><?xml version="1.0" encoding="utf-8"?>
<ds:datastoreItem xmlns:ds="http://schemas.openxmlformats.org/officeDocument/2006/customXml" ds:itemID="{1153621D-97EE-4387-978D-52A8A9C55CAE}"/>
</file>

<file path=customXml/itemProps4.xml><?xml version="1.0" encoding="utf-8"?>
<ds:datastoreItem xmlns:ds="http://schemas.openxmlformats.org/officeDocument/2006/customXml" ds:itemID="{370C326A-7D8E-45C2-BB54-C3720D91E7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Passenger Report by Month Year</vt:lpstr>
      <vt:lpstr>Working Papers</vt:lpstr>
      <vt:lpstr>Fare Compare</vt:lpstr>
      <vt:lpstr>'Fare Compare'!Print_Area</vt:lpstr>
      <vt:lpstr>'Passenger Report by Month Year'!Print_Area</vt:lpstr>
      <vt:lpstr>'Working Papers'!Print_Area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Rarity</dc:creator>
  <cp:lastModifiedBy>Rocket 5</cp:lastModifiedBy>
  <cp:lastPrinted>2015-04-09T20:45:53Z</cp:lastPrinted>
  <dcterms:created xsi:type="dcterms:W3CDTF">2015-02-04T21:42:05Z</dcterms:created>
  <dcterms:modified xsi:type="dcterms:W3CDTF">2015-04-09T22:14:21Z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0x0101006E56B4D1795A2E4DB2F0B01679ED314A00CA1850D67D526D4CBCA275863846A46E</vt:lpwstr>
  </property>
  <property fmtid="{D5CDD505-2E9C-101B-9397-08002B2CF9AE}" pid="3" name="_docset_NoMedatataSyncRequired">
    <vt:lpwstr>False</vt:lpwstr>
  </property>
</Properties>
</file>