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<sst xmlns="http://schemas.openxmlformats.org/spreadsheetml/2006/main" count="92" uniqueCount="87">
  <si>
    <t>Attachment No. 1</t>
  </si>
  <si>
    <t>Docket TO-011472</t>
  </si>
  <si>
    <t>STAFF</t>
  </si>
  <si>
    <t>FERC Methodology</t>
  </si>
  <si>
    <t>Original Cost Methodology</t>
  </si>
  <si>
    <t>Adjustments</t>
  </si>
  <si>
    <t>Adjusted Original</t>
  </si>
  <si>
    <t>Olympic</t>
  </si>
  <si>
    <t>Preliminary</t>
  </si>
  <si>
    <t>Total Company</t>
  </si>
  <si>
    <t>Staff</t>
  </si>
  <si>
    <t>Adjusted</t>
  </si>
  <si>
    <t xml:space="preserve">Effect of </t>
  </si>
  <si>
    <t>Adjusted Forecast</t>
  </si>
  <si>
    <t>to FERC</t>
  </si>
  <si>
    <t>Cost With</t>
  </si>
  <si>
    <t>2001 Forecast</t>
  </si>
  <si>
    <t>Interim Rates</t>
  </si>
  <si>
    <t>w/ Interim Rates</t>
  </si>
  <si>
    <t>Methodology</t>
  </si>
  <si>
    <t>(a)</t>
  </si>
  <si>
    <t>(b)</t>
  </si>
  <si>
    <t>(c)</t>
  </si>
  <si>
    <t>(d)</t>
  </si>
  <si>
    <t>(e)</t>
  </si>
  <si>
    <t>(f)</t>
  </si>
  <si>
    <t>(g)</t>
  </si>
  <si>
    <t>Revenue</t>
  </si>
  <si>
    <t>Transportation</t>
  </si>
  <si>
    <t>Interest</t>
  </si>
  <si>
    <t>Miscellaneous</t>
  </si>
  <si>
    <t>Gain/Loss</t>
  </si>
  <si>
    <t>Total Revenue</t>
  </si>
  <si>
    <t>Operating Expenses</t>
  </si>
  <si>
    <t>Salaries</t>
  </si>
  <si>
    <t>Supplies</t>
  </si>
  <si>
    <t>Outside Service</t>
  </si>
  <si>
    <t>Rentals</t>
  </si>
  <si>
    <t>Administrative</t>
  </si>
  <si>
    <t>Oil Loss</t>
  </si>
  <si>
    <t>Total Op. Expense</t>
  </si>
  <si>
    <t>Insurance</t>
  </si>
  <si>
    <t>Net Casualty</t>
  </si>
  <si>
    <t>Property Tax</t>
  </si>
  <si>
    <t>Franchise Tax</t>
  </si>
  <si>
    <t>Issuance Expense</t>
  </si>
  <si>
    <t>Depreciation</t>
  </si>
  <si>
    <t>Tot Non-Op. Expenses</t>
  </si>
  <si>
    <t>Total Expenses</t>
  </si>
  <si>
    <t>Net Income Before Tax</t>
  </si>
  <si>
    <t>Fed./State Income Tax</t>
  </si>
  <si>
    <t>Income After Tax</t>
  </si>
  <si>
    <t>Ratebase</t>
  </si>
  <si>
    <t>Rate of Return</t>
  </si>
  <si>
    <t>% Equity</t>
  </si>
  <si>
    <t>Return on Equity</t>
  </si>
  <si>
    <t>% Increase</t>
  </si>
  <si>
    <t>1)</t>
  </si>
  <si>
    <t xml:space="preserve">  Remove FERC approved temporary revenue</t>
  </si>
  <si>
    <t>2)</t>
  </si>
  <si>
    <t xml:space="preserve">  Normalize revenues and volumes </t>
  </si>
  <si>
    <t>3)</t>
  </si>
  <si>
    <t xml:space="preserve">  Adjust Gain/Loss on batched/interface shipments to PF level</t>
  </si>
  <si>
    <t>4)</t>
  </si>
  <si>
    <t xml:space="preserve">  Adjust Misc. Expense to PF level</t>
  </si>
  <si>
    <t>5)</t>
  </si>
  <si>
    <t xml:space="preserve">  Normalize power &amp; DRA costs to one half PF level</t>
  </si>
  <si>
    <t>6)</t>
  </si>
  <si>
    <t xml:space="preserve">  Remove Whatcom 1999 explosion amounts</t>
  </si>
  <si>
    <t>7)</t>
  </si>
  <si>
    <t xml:space="preserve">  Move interest below the line</t>
  </si>
  <si>
    <t>8)</t>
  </si>
  <si>
    <t xml:space="preserve">  Recalculate Fed. Income Taxes</t>
  </si>
  <si>
    <t>9)</t>
  </si>
  <si>
    <t xml:space="preserve">  To revise capital structure to 50/50</t>
  </si>
  <si>
    <t>10)</t>
  </si>
  <si>
    <t xml:space="preserve">  Reduce rate base to Original Cost Less Depreciation</t>
  </si>
  <si>
    <t>11)</t>
  </si>
  <si>
    <t xml:space="preserve">  To set equity return at 12%</t>
  </si>
  <si>
    <t>Misc.</t>
  </si>
  <si>
    <t>Power Expense</t>
  </si>
  <si>
    <t>Non-Op Expense</t>
  </si>
  <si>
    <t>Income before tax</t>
  </si>
  <si>
    <t>state tax</t>
  </si>
  <si>
    <t>taxable income</t>
  </si>
  <si>
    <t>FIT</t>
  </si>
  <si>
    <t>tax rate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</si>
</sst>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_);\(0\)"/>
    <numFmt numFmtId="166" formatCode="_(* #,##0_);_(* \(#,##0\);_(* &quot;-&quot;??_);_(@_)"/>
    <numFmt numFmtId="167" formatCode="0.000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164" fontId="0" fillId="0" borderId="0" xfId="17" applyNumberFormat="1" applyAlignment="1">
      <alignment/>
    </xf>
    <xf numFmtId="165" fontId="0" fillId="0" borderId="0" xfId="15" applyNumberFormat="1" applyBorder="1" applyAlignment="1">
      <alignment horizontal="center"/>
    </xf>
    <xf numFmtId="166" fontId="0" fillId="0" borderId="0" xfId="15" applyNumberFormat="1" applyBorder="1" applyAlignment="1">
      <alignment/>
    </xf>
    <xf numFmtId="165" fontId="0" fillId="0" borderId="0" xfId="0" applyNumberFormat="1" applyAlignment="1">
      <alignment horizontal="center"/>
    </xf>
    <xf numFmtId="166" fontId="0" fillId="0" borderId="1" xfId="15" applyNumberFormat="1" applyBorder="1" applyAlignment="1">
      <alignment/>
    </xf>
    <xf numFmtId="164" fontId="0" fillId="0" borderId="0" xfId="0" applyNumberFormat="1" applyAlignment="1">
      <alignment/>
    </xf>
    <xf numFmtId="10" fontId="0" fillId="0" borderId="0" xfId="19" applyNumberFormat="1" applyAlignment="1">
      <alignment/>
    </xf>
    <xf numFmtId="166" fontId="0" fillId="0" borderId="0" xfId="15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166" fontId="0" fillId="0" borderId="0" xfId="15" applyNumberFormat="1" applyFont="1" applyAlignment="1">
      <alignment/>
    </xf>
    <xf numFmtId="166" fontId="0" fillId="0" borderId="1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164" fontId="0" fillId="0" borderId="3" xfId="0" applyNumberFormat="1" applyBorder="1" applyAlignment="1">
      <alignment/>
    </xf>
    <xf numFmtId="164" fontId="0" fillId="0" borderId="3" xfId="17" applyNumberFormat="1" applyBorder="1" applyAlignment="1">
      <alignment/>
    </xf>
    <xf numFmtId="166" fontId="0" fillId="0" borderId="3" xfId="15" applyNumberFormat="1" applyBorder="1" applyAlignment="1">
      <alignment/>
    </xf>
    <xf numFmtId="16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10" fontId="1" fillId="0" borderId="0" xfId="19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left"/>
    </xf>
    <xf numFmtId="37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5:O95"/>
  <sheetViews>
    <sheetView tabSelected="1" zoomScale="75" zoomScaleNormal="75" workbookViewId="0" topLeftCell="F1">
      <selection activeCell="I58" sqref="I58"/>
    </sheetView>
  </sheetViews>
  <sheetFormatPr defaultColWidth="9.140625" defaultRowHeight="12.75"/>
  <cols>
    <col min="6" max="6" width="20.140625" style="0" bestFit="1" customWidth="1"/>
    <col min="7" max="7" width="15.7109375" style="0" customWidth="1"/>
    <col min="8" max="8" width="6.140625" style="0" customWidth="1"/>
    <col min="9" max="9" width="12.28125" style="0" bestFit="1" customWidth="1"/>
    <col min="10" max="10" width="12.8515625" style="0" bestFit="1" customWidth="1"/>
    <col min="11" max="11" width="12.28125" style="0" bestFit="1" customWidth="1"/>
    <col min="12" max="12" width="16.28125" style="0" bestFit="1" customWidth="1"/>
    <col min="14" max="14" width="12.00390625" style="0" bestFit="1" customWidth="1"/>
    <col min="15" max="15" width="15.28125" style="0" bestFit="1" customWidth="1"/>
  </cols>
  <sheetData>
    <row r="5" ht="12.75">
      <c r="D5" t="s">
        <v>0</v>
      </c>
    </row>
    <row r="6" ht="12.75">
      <c r="D6" t="s">
        <v>1</v>
      </c>
    </row>
    <row r="15" spans="7:15" ht="12.75">
      <c r="G15" s="1"/>
      <c r="H15" s="2"/>
      <c r="I15" s="2"/>
      <c r="J15" s="2"/>
      <c r="K15" s="2"/>
      <c r="L15" s="2"/>
      <c r="N15" s="2" t="s">
        <v>2</v>
      </c>
      <c r="O15" s="2"/>
    </row>
    <row r="16" spans="7:15" ht="12.75">
      <c r="G16" s="3" t="s">
        <v>3</v>
      </c>
      <c r="H16" s="3"/>
      <c r="I16" s="3"/>
      <c r="J16" s="3"/>
      <c r="K16" s="3"/>
      <c r="L16" s="3"/>
      <c r="N16" s="3" t="s">
        <v>4</v>
      </c>
      <c r="O16" s="3"/>
    </row>
    <row r="17" spans="14:15" ht="12.75">
      <c r="N17" t="s">
        <v>5</v>
      </c>
      <c r="O17" t="s">
        <v>6</v>
      </c>
    </row>
    <row r="18" spans="7:9" ht="12.75">
      <c r="G18" s="4" t="s">
        <v>7</v>
      </c>
      <c r="I18" s="4" t="s">
        <v>8</v>
      </c>
    </row>
    <row r="19" spans="7:15" ht="12.75">
      <c r="G19" s="4" t="s">
        <v>9</v>
      </c>
      <c r="I19" s="4" t="s">
        <v>10</v>
      </c>
      <c r="J19" s="4" t="s">
        <v>11</v>
      </c>
      <c r="K19" s="4" t="s">
        <v>12</v>
      </c>
      <c r="L19" s="5" t="s">
        <v>13</v>
      </c>
      <c r="M19" s="4"/>
      <c r="N19" s="5" t="s">
        <v>14</v>
      </c>
      <c r="O19" s="5" t="s">
        <v>15</v>
      </c>
    </row>
    <row r="20" spans="7:15" ht="12.75">
      <c r="G20" s="4" t="s">
        <v>16</v>
      </c>
      <c r="I20" s="4" t="s">
        <v>5</v>
      </c>
      <c r="J20" s="5" t="s">
        <v>16</v>
      </c>
      <c r="K20" s="4" t="s">
        <v>17</v>
      </c>
      <c r="L20" s="4" t="s">
        <v>18</v>
      </c>
      <c r="N20" t="s">
        <v>19</v>
      </c>
      <c r="O20" t="s">
        <v>17</v>
      </c>
    </row>
    <row r="21" spans="7:15" ht="12.75">
      <c r="G21" s="4" t="s">
        <v>20</v>
      </c>
      <c r="I21" s="4" t="s">
        <v>21</v>
      </c>
      <c r="J21" s="4" t="s">
        <v>22</v>
      </c>
      <c r="K21" s="4" t="s">
        <v>23</v>
      </c>
      <c r="L21" s="4" t="s">
        <v>24</v>
      </c>
      <c r="M21" s="4"/>
      <c r="N21" s="4" t="s">
        <v>25</v>
      </c>
      <c r="O21" s="4" t="s">
        <v>26</v>
      </c>
    </row>
    <row r="22" spans="10:11" ht="12.75">
      <c r="J22" s="4"/>
      <c r="K22" s="4"/>
    </row>
    <row r="24" ht="12.75">
      <c r="F24" t="s">
        <v>27</v>
      </c>
    </row>
    <row r="25" spans="6:15" ht="12.75">
      <c r="F25" t="s">
        <v>28</v>
      </c>
      <c r="G25" s="6">
        <v>35119584</v>
      </c>
      <c r="H25" s="7">
        <v>-1</v>
      </c>
      <c r="I25" s="6">
        <v>-4600000</v>
      </c>
      <c r="J25" s="8">
        <f>G25+I25</f>
        <v>30519584</v>
      </c>
      <c r="K25" s="6">
        <f>K60/(1-$G$95)</f>
        <v>10778632.97978453</v>
      </c>
      <c r="L25" s="6">
        <f aca="true" t="shared" si="0" ref="L25:L30">K25+J25</f>
        <v>41298216.97978453</v>
      </c>
      <c r="M25" s="6"/>
      <c r="N25" s="6">
        <f>N60/(1-$G$95)</f>
        <v>-4368462.552869719</v>
      </c>
      <c r="O25" s="6">
        <f>N25+L25</f>
        <v>36929754.42691481</v>
      </c>
    </row>
    <row r="26" spans="6:15" ht="12.75">
      <c r="F26" t="s">
        <v>28</v>
      </c>
      <c r="G26" s="6"/>
      <c r="H26" s="9">
        <v>-2</v>
      </c>
      <c r="I26" s="6">
        <v>1756860</v>
      </c>
      <c r="J26" s="8">
        <f>G26+I26</f>
        <v>1756860</v>
      </c>
      <c r="K26" s="6"/>
      <c r="L26" s="8">
        <f t="shared" si="0"/>
        <v>1756860</v>
      </c>
      <c r="M26" s="8"/>
      <c r="N26" s="8"/>
      <c r="O26" s="8">
        <f>N26+L26</f>
        <v>1756860</v>
      </c>
    </row>
    <row r="27" spans="6:15" ht="12.75">
      <c r="F27" t="s">
        <v>29</v>
      </c>
      <c r="G27" s="8">
        <v>80269</v>
      </c>
      <c r="H27" s="7"/>
      <c r="I27" s="6"/>
      <c r="J27" s="8">
        <f>G27+I27</f>
        <v>80269</v>
      </c>
      <c r="K27" s="6"/>
      <c r="L27" s="8">
        <f t="shared" si="0"/>
        <v>80269</v>
      </c>
      <c r="M27" s="8"/>
      <c r="N27" s="8"/>
      <c r="O27" s="8">
        <f>N27+L27</f>
        <v>80269</v>
      </c>
    </row>
    <row r="28" spans="6:15" ht="12.75">
      <c r="F28" t="s">
        <v>30</v>
      </c>
      <c r="G28">
        <v>267189</v>
      </c>
      <c r="J28" s="8">
        <f>G28+I28</f>
        <v>267189</v>
      </c>
      <c r="L28" s="8">
        <f t="shared" si="0"/>
        <v>267189</v>
      </c>
      <c r="M28" s="8"/>
      <c r="N28" s="8"/>
      <c r="O28" s="8">
        <f>N28+L28</f>
        <v>267189</v>
      </c>
    </row>
    <row r="29" spans="6:15" ht="12.75">
      <c r="F29" t="s">
        <v>31</v>
      </c>
      <c r="G29" s="10">
        <v>-2410823</v>
      </c>
      <c r="H29" s="9">
        <v>-3</v>
      </c>
      <c r="I29" s="10">
        <f>-G29+J29</f>
        <v>1860824</v>
      </c>
      <c r="J29" s="10">
        <v>-549999</v>
      </c>
      <c r="K29" s="10"/>
      <c r="L29" s="10">
        <f t="shared" si="0"/>
        <v>-549999</v>
      </c>
      <c r="M29" s="8"/>
      <c r="N29" s="10"/>
      <c r="O29" s="10">
        <f>N29+L29</f>
        <v>-549999</v>
      </c>
    </row>
    <row r="30" spans="6:15" ht="12.75">
      <c r="F30" t="s">
        <v>32</v>
      </c>
      <c r="G30" s="11">
        <f>SUM(G25:G29)</f>
        <v>33056219</v>
      </c>
      <c r="H30" s="11"/>
      <c r="I30" s="11">
        <f>SUM(I25:I29)</f>
        <v>-982316</v>
      </c>
      <c r="J30" s="11">
        <f>SUM(J25:J29)</f>
        <v>32073903</v>
      </c>
      <c r="K30" s="11">
        <f>SUM(K25:K29)</f>
        <v>10778632.97978453</v>
      </c>
      <c r="L30" s="11">
        <f t="shared" si="0"/>
        <v>42852535.97978453</v>
      </c>
      <c r="M30" s="11"/>
      <c r="N30" s="11">
        <f>SUM(N25:N29)</f>
        <v>-4368462.552869719</v>
      </c>
      <c r="O30" s="11">
        <f>SUM(O25:O29)</f>
        <v>38484073.42691481</v>
      </c>
    </row>
    <row r="31" ht="12.75">
      <c r="K31" s="12"/>
    </row>
    <row r="32" ht="12.75">
      <c r="F32" t="s">
        <v>33</v>
      </c>
    </row>
    <row r="33" spans="6:15" ht="12.75">
      <c r="F33" t="s">
        <v>34</v>
      </c>
      <c r="G33" s="13">
        <v>7281608</v>
      </c>
      <c r="H33" s="13"/>
      <c r="I33" s="13"/>
      <c r="J33" s="8">
        <f>G33+I33</f>
        <v>7281608</v>
      </c>
      <c r="K33" s="13"/>
      <c r="L33" s="8">
        <f aca="true" t="shared" si="1" ref="L33:L40">K33+J33</f>
        <v>7281608</v>
      </c>
      <c r="M33" s="8"/>
      <c r="N33" s="8"/>
      <c r="O33" s="8">
        <f aca="true" t="shared" si="2" ref="O33:O39">N33+L33</f>
        <v>7281608</v>
      </c>
    </row>
    <row r="34" spans="6:15" ht="12.75">
      <c r="F34" t="s">
        <v>35</v>
      </c>
      <c r="G34" s="13">
        <v>1200918</v>
      </c>
      <c r="H34" s="13"/>
      <c r="I34" s="13"/>
      <c r="J34" s="8">
        <f>G34+I34</f>
        <v>1200918</v>
      </c>
      <c r="K34" s="13"/>
      <c r="L34" s="8">
        <f t="shared" si="1"/>
        <v>1200918</v>
      </c>
      <c r="M34" s="8"/>
      <c r="N34" s="8"/>
      <c r="O34" s="8">
        <f t="shared" si="2"/>
        <v>1200918</v>
      </c>
    </row>
    <row r="35" spans="6:15" ht="12.75">
      <c r="F35" t="s">
        <v>36</v>
      </c>
      <c r="G35" s="13">
        <v>5995604</v>
      </c>
      <c r="H35" s="13"/>
      <c r="I35" s="13"/>
      <c r="J35" s="8">
        <f>G35+I35</f>
        <v>5995604</v>
      </c>
      <c r="K35" s="13"/>
      <c r="L35" s="8">
        <f t="shared" si="1"/>
        <v>5995604</v>
      </c>
      <c r="M35" s="8"/>
      <c r="N35" s="8"/>
      <c r="O35" s="8">
        <f t="shared" si="2"/>
        <v>5995604</v>
      </c>
    </row>
    <row r="36" spans="6:15" ht="12.75">
      <c r="F36" t="s">
        <v>37</v>
      </c>
      <c r="G36" s="13">
        <v>588798</v>
      </c>
      <c r="H36" s="13"/>
      <c r="I36" s="13"/>
      <c r="J36" s="8">
        <f>G36+I36</f>
        <v>588798</v>
      </c>
      <c r="K36" s="13"/>
      <c r="L36" s="8">
        <f t="shared" si="1"/>
        <v>588798</v>
      </c>
      <c r="M36" s="8"/>
      <c r="N36" s="8"/>
      <c r="O36" s="8">
        <f t="shared" si="2"/>
        <v>588798</v>
      </c>
    </row>
    <row r="37" spans="6:15" ht="12.75">
      <c r="F37" t="s">
        <v>38</v>
      </c>
      <c r="G37" s="13">
        <v>1012883</v>
      </c>
      <c r="H37" s="13"/>
      <c r="I37" s="13"/>
      <c r="J37" s="8">
        <f>G37+I37</f>
        <v>1012883</v>
      </c>
      <c r="K37" s="13"/>
      <c r="L37" s="8">
        <f t="shared" si="1"/>
        <v>1012883</v>
      </c>
      <c r="M37" s="8"/>
      <c r="N37" s="8"/>
      <c r="O37" s="8">
        <f t="shared" si="2"/>
        <v>1012883</v>
      </c>
    </row>
    <row r="38" spans="6:15" ht="12.75">
      <c r="F38" t="s">
        <v>39</v>
      </c>
      <c r="G38" s="13">
        <v>0</v>
      </c>
      <c r="H38" s="13"/>
      <c r="I38" s="13"/>
      <c r="J38" s="8">
        <f>G38+I38</f>
        <v>0</v>
      </c>
      <c r="K38" s="13"/>
      <c r="L38" s="8">
        <f t="shared" si="1"/>
        <v>0</v>
      </c>
      <c r="M38" s="8"/>
      <c r="N38" s="8"/>
      <c r="O38" s="8">
        <f t="shared" si="2"/>
        <v>0</v>
      </c>
    </row>
    <row r="39" spans="6:15" ht="12.75">
      <c r="F39" t="s">
        <v>79</v>
      </c>
      <c r="G39" s="10">
        <v>3160256</v>
      </c>
      <c r="H39" s="9">
        <v>-4</v>
      </c>
      <c r="I39" s="10">
        <v>-1896867</v>
      </c>
      <c r="J39" s="10">
        <f>I39+G39</f>
        <v>1263389</v>
      </c>
      <c r="K39" s="10"/>
      <c r="L39" s="10">
        <f t="shared" si="1"/>
        <v>1263389</v>
      </c>
      <c r="M39" s="8"/>
      <c r="N39" s="10"/>
      <c r="O39" s="10">
        <f t="shared" si="2"/>
        <v>1263389</v>
      </c>
    </row>
    <row r="40" spans="6:15" ht="12.75">
      <c r="F40" t="s">
        <v>40</v>
      </c>
      <c r="G40" s="14">
        <f>SUM(G33:G39)</f>
        <v>19240067</v>
      </c>
      <c r="H40" s="14"/>
      <c r="I40" s="14">
        <f>SUM(I33:I39)</f>
        <v>-1896867</v>
      </c>
      <c r="J40" s="14">
        <f>SUM(J33:J39)</f>
        <v>17343200</v>
      </c>
      <c r="K40" s="14"/>
      <c r="L40" s="8">
        <f t="shared" si="1"/>
        <v>17343200</v>
      </c>
      <c r="M40" s="8"/>
      <c r="N40" s="8"/>
      <c r="O40" s="14">
        <f>SUM(O33:O39)</f>
        <v>17343200</v>
      </c>
    </row>
    <row r="42" spans="6:15" ht="12.75">
      <c r="F42" t="s">
        <v>80</v>
      </c>
      <c r="G42" s="14">
        <v>7214453</v>
      </c>
      <c r="H42" s="9">
        <v>-5</v>
      </c>
      <c r="I42" s="14">
        <f>4688462/2</f>
        <v>2344231</v>
      </c>
      <c r="J42" s="8">
        <f>G42+I42</f>
        <v>9558684</v>
      </c>
      <c r="K42" s="14"/>
      <c r="L42" s="8">
        <f>K42+J42</f>
        <v>9558684</v>
      </c>
      <c r="M42" s="8"/>
      <c r="N42" s="8"/>
      <c r="O42" s="8"/>
    </row>
    <row r="43" spans="12:15" ht="12.75">
      <c r="L43" s="8">
        <f aca="true" t="shared" si="3" ref="L43:L52">K43+J43</f>
        <v>0</v>
      </c>
      <c r="M43" s="8"/>
      <c r="N43" s="8"/>
      <c r="O43" s="8"/>
    </row>
    <row r="44" spans="6:15" ht="12.75">
      <c r="F44" t="s">
        <v>81</v>
      </c>
      <c r="L44" s="8">
        <f t="shared" si="3"/>
        <v>0</v>
      </c>
      <c r="M44" s="8"/>
      <c r="N44" s="8"/>
      <c r="O44" s="8"/>
    </row>
    <row r="45" spans="6:15" ht="12.75">
      <c r="F45" t="s">
        <v>41</v>
      </c>
      <c r="G45" s="13">
        <v>660613</v>
      </c>
      <c r="H45" s="13"/>
      <c r="I45" s="13"/>
      <c r="J45" s="8">
        <f>G45+I45</f>
        <v>660613</v>
      </c>
      <c r="K45" s="13"/>
      <c r="L45" s="8">
        <f t="shared" si="3"/>
        <v>660613</v>
      </c>
      <c r="M45" s="8"/>
      <c r="N45" s="8"/>
      <c r="O45" s="8">
        <f aca="true" t="shared" si="4" ref="O45:O51">N45+L45</f>
        <v>660613</v>
      </c>
    </row>
    <row r="46" spans="6:15" ht="12.75">
      <c r="F46" t="s">
        <v>42</v>
      </c>
      <c r="G46" s="13">
        <f>21030920-4803552</f>
        <v>16227368</v>
      </c>
      <c r="H46" s="9">
        <v>-6</v>
      </c>
      <c r="I46" s="13">
        <v>-16227368</v>
      </c>
      <c r="J46" s="8">
        <f aca="true" t="shared" si="5" ref="J46:J51">G46+I46</f>
        <v>0</v>
      </c>
      <c r="K46" s="13"/>
      <c r="L46" s="8">
        <f t="shared" si="3"/>
        <v>0</v>
      </c>
      <c r="M46" s="8"/>
      <c r="N46" s="8"/>
      <c r="O46" s="8">
        <f t="shared" si="4"/>
        <v>0</v>
      </c>
    </row>
    <row r="47" spans="6:15" ht="12.75">
      <c r="F47" t="s">
        <v>43</v>
      </c>
      <c r="G47" s="13">
        <v>1236085</v>
      </c>
      <c r="I47" s="13"/>
      <c r="J47" s="8">
        <f t="shared" si="5"/>
        <v>1236085</v>
      </c>
      <c r="K47" s="13"/>
      <c r="L47" s="8">
        <f t="shared" si="3"/>
        <v>1236085</v>
      </c>
      <c r="M47" s="8"/>
      <c r="N47" s="8"/>
      <c r="O47" s="8">
        <f t="shared" si="4"/>
        <v>1236085</v>
      </c>
    </row>
    <row r="48" spans="6:15" ht="12.75">
      <c r="F48" t="s">
        <v>44</v>
      </c>
      <c r="G48" s="13">
        <v>669468</v>
      </c>
      <c r="I48" s="13"/>
      <c r="J48" s="8">
        <f t="shared" si="5"/>
        <v>669468</v>
      </c>
      <c r="K48" s="13"/>
      <c r="L48" s="8">
        <f t="shared" si="3"/>
        <v>669468</v>
      </c>
      <c r="M48" s="8"/>
      <c r="N48" s="8"/>
      <c r="O48" s="8">
        <f t="shared" si="4"/>
        <v>669468</v>
      </c>
    </row>
    <row r="49" spans="6:15" ht="12.75">
      <c r="F49" t="s">
        <v>45</v>
      </c>
      <c r="G49" s="13">
        <v>5412</v>
      </c>
      <c r="I49" s="13"/>
      <c r="J49" s="8">
        <f t="shared" si="5"/>
        <v>5412</v>
      </c>
      <c r="K49" s="13"/>
      <c r="L49" s="8">
        <f t="shared" si="3"/>
        <v>5412</v>
      </c>
      <c r="M49" s="8"/>
      <c r="N49" s="8"/>
      <c r="O49" s="8">
        <f t="shared" si="4"/>
        <v>5412</v>
      </c>
    </row>
    <row r="50" spans="6:15" ht="12.75">
      <c r="F50" s="15" t="s">
        <v>29</v>
      </c>
      <c r="G50" s="16">
        <v>8803002</v>
      </c>
      <c r="H50" s="9">
        <v>-7</v>
      </c>
      <c r="I50" s="13">
        <v>-8803002</v>
      </c>
      <c r="J50" s="8">
        <f t="shared" si="5"/>
        <v>0</v>
      </c>
      <c r="K50" s="13"/>
      <c r="L50" s="8">
        <f t="shared" si="3"/>
        <v>0</v>
      </c>
      <c r="M50" s="8"/>
      <c r="N50" s="8"/>
      <c r="O50" s="8">
        <f t="shared" si="4"/>
        <v>0</v>
      </c>
    </row>
    <row r="51" spans="6:15" ht="12.75">
      <c r="F51" t="s">
        <v>46</v>
      </c>
      <c r="G51" s="10">
        <v>2545688</v>
      </c>
      <c r="H51" s="9"/>
      <c r="I51" s="10"/>
      <c r="J51" s="10">
        <f t="shared" si="5"/>
        <v>2545688</v>
      </c>
      <c r="K51" s="10"/>
      <c r="L51" s="10">
        <f t="shared" si="3"/>
        <v>2545688</v>
      </c>
      <c r="M51" s="8"/>
      <c r="N51" s="10"/>
      <c r="O51" s="10">
        <f t="shared" si="4"/>
        <v>2545688</v>
      </c>
    </row>
    <row r="52" spans="6:15" ht="12.75">
      <c r="F52" t="s">
        <v>47</v>
      </c>
      <c r="G52" s="13">
        <f>SUM(G45:G51)</f>
        <v>30147636</v>
      </c>
      <c r="H52" s="9"/>
      <c r="I52" s="13">
        <f>SUM(I45:I51)</f>
        <v>-25030370</v>
      </c>
      <c r="J52" s="13">
        <f>SUM(J45:J51)</f>
        <v>5117266</v>
      </c>
      <c r="K52" s="13">
        <f>SUM(K45:K51)</f>
        <v>0</v>
      </c>
      <c r="L52" s="8">
        <f t="shared" si="3"/>
        <v>5117266</v>
      </c>
      <c r="M52" s="8"/>
      <c r="N52" s="8"/>
      <c r="O52" s="13">
        <f>SUM(O45:O51)</f>
        <v>5117266</v>
      </c>
    </row>
    <row r="53" spans="12:15" ht="12.75">
      <c r="L53" s="8"/>
      <c r="M53" s="8"/>
      <c r="N53" s="8"/>
      <c r="O53" s="8"/>
    </row>
    <row r="54" spans="6:15" ht="12.75">
      <c r="F54" t="s">
        <v>48</v>
      </c>
      <c r="G54" s="17">
        <f>G52+G42+G40</f>
        <v>56602156</v>
      </c>
      <c r="H54" s="18"/>
      <c r="I54" s="17">
        <f>I52+I42+I40</f>
        <v>-24583006</v>
      </c>
      <c r="J54" s="17">
        <f>J52+J42+J40</f>
        <v>32019150</v>
      </c>
      <c r="K54" s="17">
        <f>K52+K42+K40</f>
        <v>0</v>
      </c>
      <c r="L54" s="10">
        <f>K54+J54</f>
        <v>32019150</v>
      </c>
      <c r="M54" s="8"/>
      <c r="N54" s="10"/>
      <c r="O54" s="17">
        <f>N54+L54</f>
        <v>32019150</v>
      </c>
    </row>
    <row r="55" spans="12:15" ht="12.75">
      <c r="L55" s="8"/>
      <c r="M55" s="8"/>
      <c r="N55" s="8"/>
      <c r="O55" s="8"/>
    </row>
    <row r="56" spans="6:15" ht="12.75">
      <c r="F56" t="s">
        <v>49</v>
      </c>
      <c r="G56" s="19">
        <f>G30-G54</f>
        <v>-23545937</v>
      </c>
      <c r="H56" s="20"/>
      <c r="I56" s="19">
        <f>I30-I54</f>
        <v>23600690</v>
      </c>
      <c r="J56" s="19">
        <f>J30-J54</f>
        <v>54753</v>
      </c>
      <c r="K56" s="19">
        <f>K30-K54</f>
        <v>10778632.97978453</v>
      </c>
      <c r="L56" s="10">
        <f>K56+J56</f>
        <v>10833385.97978453</v>
      </c>
      <c r="M56" s="8"/>
      <c r="N56" s="19">
        <f>N30-N54</f>
        <v>-4368462.552869719</v>
      </c>
      <c r="O56" s="10">
        <f>N56+L56</f>
        <v>6464923.42691481</v>
      </c>
    </row>
    <row r="57" spans="12:15" ht="12.75">
      <c r="L57" s="8"/>
      <c r="M57" s="8"/>
      <c r="N57" s="8"/>
      <c r="O57" s="8"/>
    </row>
    <row r="58" spans="6:15" ht="12.75">
      <c r="F58" t="s">
        <v>50</v>
      </c>
      <c r="G58" s="10">
        <v>-7326168</v>
      </c>
      <c r="H58" s="21">
        <v>-8</v>
      </c>
      <c r="I58" s="10">
        <f>(I56+I50)*$G$95</f>
        <v>4535878.145639161</v>
      </c>
      <c r="J58" s="10">
        <f>G58+I58</f>
        <v>-2790289.8543608394</v>
      </c>
      <c r="K58" s="10">
        <f>K56*$G$95</f>
        <v>3303932.7341453712</v>
      </c>
      <c r="L58" s="10">
        <f>K58+J58</f>
        <v>513642.8797845319</v>
      </c>
      <c r="M58" s="8"/>
      <c r="N58" s="10">
        <v>-1338934</v>
      </c>
      <c r="O58" s="10">
        <f>N58+L58</f>
        <v>-825291.1202154681</v>
      </c>
    </row>
    <row r="60" spans="6:15" ht="13.5" thickBot="1">
      <c r="F60" t="s">
        <v>51</v>
      </c>
      <c r="G60" s="22">
        <f>G56-G58</f>
        <v>-16219769</v>
      </c>
      <c r="H60" s="20"/>
      <c r="I60" s="22">
        <f>I56-I58</f>
        <v>19064811.85436084</v>
      </c>
      <c r="J60" s="22">
        <f>I60+G60</f>
        <v>2845042.854360841</v>
      </c>
      <c r="K60" s="22">
        <f>L60-J60</f>
        <v>7474700.245639158</v>
      </c>
      <c r="L60" s="22">
        <f>L64*L66</f>
        <v>10319743.1</v>
      </c>
      <c r="M60" s="20"/>
      <c r="N60" s="22">
        <f>O60-L60</f>
        <v>-3029414.5999999996</v>
      </c>
      <c r="O60" s="22">
        <f>O66*O64</f>
        <v>7290328.5</v>
      </c>
    </row>
    <row r="61" ht="13.5" thickTop="1"/>
    <row r="64" spans="6:15" ht="13.5" thickBot="1">
      <c r="F64" t="s">
        <v>52</v>
      </c>
      <c r="G64" s="23">
        <v>111746000</v>
      </c>
      <c r="H64" s="21"/>
      <c r="I64" s="6"/>
      <c r="J64" s="24">
        <f>I64+G64</f>
        <v>111746000</v>
      </c>
      <c r="K64" s="6"/>
      <c r="L64" s="24">
        <f>J64</f>
        <v>111746000</v>
      </c>
      <c r="M64" s="21">
        <v>-10</v>
      </c>
      <c r="N64" s="24">
        <v>-33941000</v>
      </c>
      <c r="O64" s="24">
        <f>N64+L64</f>
        <v>77805000</v>
      </c>
    </row>
    <row r="65" ht="13.5" thickTop="1"/>
    <row r="66" spans="6:15" ht="12.75">
      <c r="F66" t="s">
        <v>53</v>
      </c>
      <c r="G66" s="25">
        <f>G60/G64</f>
        <v>-0.1451485422296995</v>
      </c>
      <c r="H66" s="25"/>
      <c r="J66" s="25">
        <f>J60/J64</f>
        <v>0.025459907776214284</v>
      </c>
      <c r="L66" s="25">
        <v>0.09235</v>
      </c>
      <c r="M66" s="25"/>
      <c r="N66" s="25"/>
      <c r="O66" s="25">
        <v>0.0937</v>
      </c>
    </row>
    <row r="69" spans="6:15" ht="12.75">
      <c r="F69" t="s">
        <v>54</v>
      </c>
      <c r="G69" s="26">
        <v>0.8292</v>
      </c>
      <c r="H69" s="21">
        <v>-9</v>
      </c>
      <c r="I69">
        <v>0.3292</v>
      </c>
      <c r="J69" s="26">
        <f>G69-I69</f>
        <v>0.5</v>
      </c>
      <c r="K69" s="26"/>
      <c r="L69" s="26">
        <f>J69</f>
        <v>0.5</v>
      </c>
      <c r="N69" s="26"/>
      <c r="O69" s="26">
        <f>N69+L69</f>
        <v>0.5</v>
      </c>
    </row>
    <row r="70" spans="6:15" ht="12.75">
      <c r="F70" t="s">
        <v>55</v>
      </c>
      <c r="G70" s="26">
        <v>0.1173</v>
      </c>
      <c r="I70" s="26"/>
      <c r="J70" s="12">
        <v>0.1173</v>
      </c>
      <c r="K70" s="26"/>
      <c r="L70" s="26">
        <f>J70</f>
        <v>0.1173</v>
      </c>
      <c r="M70" s="21">
        <v>-11</v>
      </c>
      <c r="N70" s="26"/>
      <c r="O70" s="26">
        <v>0.12</v>
      </c>
    </row>
    <row r="72" spans="6:14" ht="12.75">
      <c r="F72" s="27" t="s">
        <v>56</v>
      </c>
      <c r="K72" s="28">
        <f>K25/(J25+J26)</f>
        <v>0.3339473511947143</v>
      </c>
      <c r="N72" s="28">
        <f>(N25+K25)/(J25+J26)</f>
        <v>0.19860212689213255</v>
      </c>
    </row>
    <row r="75" spans="6:7" ht="12.75">
      <c r="F75" s="29" t="s">
        <v>57</v>
      </c>
      <c r="G75" s="30" t="s">
        <v>58</v>
      </c>
    </row>
    <row r="76" spans="6:8" ht="12.75">
      <c r="F76" s="29" t="s">
        <v>59</v>
      </c>
      <c r="G76" s="30" t="s">
        <v>60</v>
      </c>
      <c r="H76" s="11"/>
    </row>
    <row r="77" spans="6:8" ht="12.75">
      <c r="F77" s="29" t="s">
        <v>61</v>
      </c>
      <c r="G77" s="30" t="s">
        <v>62</v>
      </c>
      <c r="H77" s="31"/>
    </row>
    <row r="78" spans="6:8" ht="12.75">
      <c r="F78" s="29" t="s">
        <v>63</v>
      </c>
      <c r="G78" s="30" t="s">
        <v>64</v>
      </c>
      <c r="H78" s="11"/>
    </row>
    <row r="79" spans="6:7" ht="12.75">
      <c r="F79" s="29" t="s">
        <v>65</v>
      </c>
      <c r="G79" s="30" t="s">
        <v>66</v>
      </c>
    </row>
    <row r="80" spans="6:8" ht="12.75">
      <c r="F80" s="29" t="s">
        <v>67</v>
      </c>
      <c r="G80" s="30" t="s">
        <v>68</v>
      </c>
      <c r="H80" s="31"/>
    </row>
    <row r="81" spans="6:7" ht="12.75">
      <c r="F81" s="29" t="s">
        <v>69</v>
      </c>
      <c r="G81" s="30" t="s">
        <v>70</v>
      </c>
    </row>
    <row r="82" spans="6:8" ht="12.75">
      <c r="F82" s="29" t="s">
        <v>71</v>
      </c>
      <c r="G82" s="30" t="s">
        <v>72</v>
      </c>
      <c r="H82" s="26"/>
    </row>
    <row r="83" spans="6:7" ht="12.75">
      <c r="F83" s="32" t="s">
        <v>73</v>
      </c>
      <c r="G83" s="33" t="s">
        <v>74</v>
      </c>
    </row>
    <row r="84" spans="6:7" ht="12.75">
      <c r="F84" s="32" t="s">
        <v>75</v>
      </c>
      <c r="G84" s="33" t="s">
        <v>76</v>
      </c>
    </row>
    <row r="85" spans="6:7" ht="12.75">
      <c r="F85" s="32" t="s">
        <v>77</v>
      </c>
      <c r="G85" s="33" t="s">
        <v>78</v>
      </c>
    </row>
    <row r="89" spans="6:7" ht="12.75">
      <c r="F89" t="s">
        <v>82</v>
      </c>
      <c r="G89" s="11">
        <f>G56</f>
        <v>-23545937</v>
      </c>
    </row>
    <row r="90" spans="6:7" ht="12.75">
      <c r="F90" t="s">
        <v>83</v>
      </c>
      <c r="G90" s="31">
        <v>-83216</v>
      </c>
    </row>
    <row r="91" spans="6:7" ht="12.75">
      <c r="F91" t="s">
        <v>84</v>
      </c>
      <c r="G91" s="11">
        <f>SUM(G89:G90)</f>
        <v>-23629153</v>
      </c>
    </row>
    <row r="93" spans="6:7" ht="12.75">
      <c r="F93" t="s">
        <v>85</v>
      </c>
      <c r="G93" s="31">
        <v>-7242953</v>
      </c>
    </row>
    <row r="95" spans="6:7" ht="12.75">
      <c r="F95" t="s">
        <v>86</v>
      </c>
      <c r="G95" s="26">
        <f>G93/G91</f>
        <v>0.30652613743708884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Information Services</cp:lastModifiedBy>
  <dcterms:created xsi:type="dcterms:W3CDTF">2001-11-19T18:52:56Z</dcterms:created>
  <dcterms:modified xsi:type="dcterms:W3CDTF">2001-11-19T19:26:21Z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Open Meeting Memo</vt:lpwstr>
  </property>
  <property fmtid="{D5CDD505-2E9C-101B-9397-08002B2CF9AE}" pid="4" name="IsHighlyConfidenti">
    <vt:lpwstr>0</vt:lpwstr>
  </property>
  <property fmtid="{D5CDD505-2E9C-101B-9397-08002B2CF9AE}" pid="5" name="DocketNumb">
    <vt:lpwstr>011472</vt:lpwstr>
  </property>
  <property fmtid="{D5CDD505-2E9C-101B-9397-08002B2CF9AE}" pid="6" name="IsConfidenti">
    <vt:lpwstr>0</vt:lpwstr>
  </property>
  <property fmtid="{D5CDD505-2E9C-101B-9397-08002B2CF9AE}" pid="7" name="Dat">
    <vt:lpwstr>2001-11-16T00:00:00Z</vt:lpwstr>
  </property>
  <property fmtid="{D5CDD505-2E9C-101B-9397-08002B2CF9AE}" pid="8" name="CaseTy">
    <vt:lpwstr>Tariff Revision</vt:lpwstr>
  </property>
  <property fmtid="{D5CDD505-2E9C-101B-9397-08002B2CF9AE}" pid="9" name="OpenedDa">
    <vt:lpwstr>2001-10-31T00:00:00Z</vt:lpwstr>
  </property>
  <property fmtid="{D5CDD505-2E9C-101B-9397-08002B2CF9AE}" pid="10" name="Pref">
    <vt:lpwstr>TO</vt:lpwstr>
  </property>
  <property fmtid="{D5CDD505-2E9C-101B-9397-08002B2CF9AE}" pid="11" name="CaseCompanyNam">
    <vt:lpwstr>Olympic Pipe Line Company</vt:lpwstr>
  </property>
  <property fmtid="{D5CDD505-2E9C-101B-9397-08002B2CF9AE}" pid="12" name="IndustryCo">
    <vt:lpwstr>223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