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3.10 PF Fee Free Amortization\"/>
    </mc:Choice>
  </mc:AlternateContent>
  <xr:revisionPtr revIDLastSave="0" documentId="13_ncr:1_{F9B33C3B-DB76-45B1-913E-005B616EC19F}" xr6:coauthVersionLast="44" xr6:coauthVersionMax="44" xr10:uidLastSave="{00000000-0000-0000-0000-000000000000}"/>
  <bookViews>
    <workbookView xWindow="28680" yWindow="-195" windowWidth="29040" windowHeight="15840" xr2:uid="{9F9BA9CD-2957-462C-9738-F58F07AEC14F}"/>
  </bookViews>
  <sheets>
    <sheet name="E-FFA-1" sheetId="2" r:id="rId1"/>
    <sheet name="Acerno_Cache_XXXXX" sheetId="3" state="veryHidden" r:id="rId2"/>
    <sheet name="E-FFA-2" sheetId="1" r:id="rId3"/>
    <sheet name="G-FFA-1" sheetId="4" r:id="rId4"/>
    <sheet name="G-FFA-2" sheetId="5" r:id="rId5"/>
    <sheet name="903-407 Transactions" sheetId="7" r:id="rId6"/>
    <sheet name="Sheet2" sheetId="8" r:id="rId7"/>
    <sheet name="Sheet1" sheetId="6" r:id="rId8"/>
  </sheets>
  <definedNames>
    <definedName name="_xlnm._FilterDatabase" localSheetId="7" hidden="1">Sheet1!$A$1:$AE$53</definedName>
    <definedName name="_xlnm.Print_Area" localSheetId="2">'E-FFA-2'!$B$1:$I$81</definedName>
    <definedName name="_xlnm.Print_Area" localSheetId="4">'G-FFA-2'!$B$1:$I$80</definedName>
    <definedName name="_xlnm.Print_Titles" localSheetId="2">'E-FFA-2'!$1:$6</definedName>
  </definedNames>
  <calcPr calcId="191029"/>
  <pivotCaches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4" l="1"/>
  <c r="D65" i="5" l="1"/>
  <c r="D65" i="1"/>
  <c r="E75" i="5" l="1"/>
  <c r="E38" i="2"/>
  <c r="E75" i="1"/>
  <c r="D42" i="7"/>
  <c r="D23" i="7"/>
  <c r="E28" i="4" l="1"/>
  <c r="E29" i="4"/>
  <c r="E30" i="4"/>
  <c r="E31" i="4"/>
  <c r="E32" i="4"/>
  <c r="E27" i="4"/>
  <c r="E39" i="4" s="1"/>
  <c r="E74" i="5"/>
  <c r="E74" i="1" l="1"/>
  <c r="H14" i="7" l="1"/>
  <c r="H11" i="7"/>
  <c r="C7" i="4" l="1"/>
  <c r="F13" i="4"/>
  <c r="B21" i="2"/>
  <c r="B22" i="4"/>
  <c r="E23" i="7"/>
  <c r="C15" i="4" l="1"/>
  <c r="H35" i="7"/>
  <c r="H32" i="7"/>
  <c r="C13" i="4"/>
  <c r="B23" i="4" l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l="1"/>
  <c r="D15" i="2" l="1"/>
  <c r="D13" i="2"/>
  <c r="C13" i="2"/>
  <c r="B22" i="2" l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C15" i="2"/>
  <c r="G47" i="5" l="1"/>
  <c r="E27" i="8" l="1"/>
  <c r="B27" i="8"/>
  <c r="D27" i="8" l="1"/>
  <c r="F27" i="8"/>
  <c r="G27" i="8"/>
  <c r="C27" i="8"/>
  <c r="G20" i="5" l="1"/>
  <c r="G32" i="5"/>
  <c r="G32" i="1"/>
  <c r="G21" i="1"/>
  <c r="G20" i="1"/>
  <c r="G8" i="1"/>
  <c r="E20" i="5" l="1"/>
  <c r="E8" i="1" l="1"/>
  <c r="F8" i="1" s="1"/>
  <c r="H8" i="1"/>
  <c r="I8" i="1" s="1"/>
  <c r="E32" i="1" l="1"/>
  <c r="E20" i="1"/>
  <c r="E8" i="5"/>
  <c r="F8" i="5" s="1"/>
  <c r="G8" i="5"/>
  <c r="H8" i="5" s="1"/>
  <c r="I8" i="5" s="1"/>
  <c r="E9" i="5"/>
  <c r="G9" i="5"/>
  <c r="H9" i="5" s="1"/>
  <c r="E10" i="5"/>
  <c r="G10" i="5"/>
  <c r="H10" i="5" s="1"/>
  <c r="E11" i="5"/>
  <c r="G11" i="5"/>
  <c r="H11" i="5" s="1"/>
  <c r="E12" i="5"/>
  <c r="G12" i="5"/>
  <c r="H12" i="5" s="1"/>
  <c r="F9" i="5" l="1"/>
  <c r="F10" i="5" s="1"/>
  <c r="F11" i="5" s="1"/>
  <c r="F12" i="5" s="1"/>
  <c r="I9" i="5"/>
  <c r="I10" i="5" s="1"/>
  <c r="I11" i="5" s="1"/>
  <c r="I12" i="5" s="1"/>
  <c r="E32" i="5" l="1"/>
  <c r="E21" i="5"/>
  <c r="E18" i="5"/>
  <c r="C17" i="4" l="1"/>
  <c r="D13" i="4"/>
  <c r="D15" i="4"/>
  <c r="C17" i="2"/>
  <c r="D17" i="2" l="1"/>
  <c r="D17" i="4"/>
  <c r="H20" i="5"/>
  <c r="G13" i="5" l="1"/>
  <c r="G14" i="5"/>
  <c r="G15" i="5"/>
  <c r="G16" i="5"/>
  <c r="G17" i="5"/>
  <c r="G18" i="5"/>
  <c r="G9" i="1"/>
  <c r="G10" i="1"/>
  <c r="G11" i="1"/>
  <c r="G12" i="1"/>
  <c r="G13" i="1"/>
  <c r="G14" i="1"/>
  <c r="G15" i="1"/>
  <c r="G16" i="1"/>
  <c r="G17" i="1"/>
  <c r="G18" i="1"/>
  <c r="G31" i="5" l="1"/>
  <c r="H31" i="5" s="1"/>
  <c r="E31" i="5"/>
  <c r="G30" i="5"/>
  <c r="H30" i="5" s="1"/>
  <c r="E30" i="5"/>
  <c r="G29" i="5"/>
  <c r="H29" i="5" s="1"/>
  <c r="E29" i="5"/>
  <c r="G28" i="5"/>
  <c r="H28" i="5" s="1"/>
  <c r="E28" i="5"/>
  <c r="G27" i="5"/>
  <c r="H27" i="5" s="1"/>
  <c r="E27" i="5"/>
  <c r="G26" i="5"/>
  <c r="H26" i="5" s="1"/>
  <c r="E26" i="5"/>
  <c r="G25" i="5"/>
  <c r="H25" i="5" s="1"/>
  <c r="E25" i="5"/>
  <c r="G24" i="5"/>
  <c r="H24" i="5" s="1"/>
  <c r="E24" i="5"/>
  <c r="G23" i="5"/>
  <c r="H23" i="5" s="1"/>
  <c r="E23" i="5"/>
  <c r="G22" i="5"/>
  <c r="H22" i="5" s="1"/>
  <c r="E22" i="5"/>
  <c r="G21" i="5"/>
  <c r="H21" i="5" s="1"/>
  <c r="H18" i="5"/>
  <c r="H17" i="5"/>
  <c r="E17" i="5"/>
  <c r="H16" i="5"/>
  <c r="E16" i="5"/>
  <c r="H15" i="5"/>
  <c r="E15" i="5"/>
  <c r="H14" i="5"/>
  <c r="E14" i="5"/>
  <c r="H13" i="5"/>
  <c r="E13" i="5"/>
  <c r="F13" i="5" l="1"/>
  <c r="F14" i="5" s="1"/>
  <c r="F15" i="5" s="1"/>
  <c r="F16" i="5" s="1"/>
  <c r="F17" i="5" s="1"/>
  <c r="F18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I13" i="5" l="1"/>
  <c r="I14" i="5" s="1"/>
  <c r="I15" i="5" s="1"/>
  <c r="I16" i="5" s="1"/>
  <c r="I17" i="5" s="1"/>
  <c r="I18" i="5" s="1"/>
  <c r="E33" i="5" l="1"/>
  <c r="H19" i="5"/>
  <c r="I19" i="5" s="1"/>
  <c r="H32" i="5"/>
  <c r="G33" i="5"/>
  <c r="H33" i="5" s="1"/>
  <c r="G22" i="1"/>
  <c r="G23" i="1"/>
  <c r="G24" i="1"/>
  <c r="G25" i="1"/>
  <c r="G26" i="1"/>
  <c r="G27" i="1"/>
  <c r="G28" i="1"/>
  <c r="G29" i="1"/>
  <c r="G30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8" i="1"/>
  <c r="E29" i="1"/>
  <c r="E30" i="1"/>
  <c r="E9" i="1"/>
  <c r="E10" i="1"/>
  <c r="E11" i="1"/>
  <c r="E12" i="1"/>
  <c r="I20" i="5" l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F33" i="5"/>
  <c r="G34" i="5"/>
  <c r="E34" i="5"/>
  <c r="H20" i="1"/>
  <c r="H9" i="1"/>
  <c r="H10" i="1"/>
  <c r="H11" i="1"/>
  <c r="H12" i="1"/>
  <c r="H13" i="1"/>
  <c r="H14" i="1"/>
  <c r="H15" i="1"/>
  <c r="H16" i="1"/>
  <c r="H17" i="1"/>
  <c r="H18" i="1"/>
  <c r="G37" i="5" l="1"/>
  <c r="H37" i="5" s="1"/>
  <c r="F34" i="5"/>
  <c r="E35" i="5"/>
  <c r="G35" i="5"/>
  <c r="H35" i="5" s="1"/>
  <c r="H34" i="5"/>
  <c r="G31" i="1"/>
  <c r="E31" i="1"/>
  <c r="I34" i="5" l="1"/>
  <c r="I35" i="5" s="1"/>
  <c r="F35" i="5"/>
  <c r="G36" i="5"/>
  <c r="E36" i="5"/>
  <c r="F36" i="5" l="1"/>
  <c r="E37" i="5"/>
  <c r="H36" i="5"/>
  <c r="E33" i="1"/>
  <c r="G33" i="1"/>
  <c r="I36" i="5" l="1"/>
  <c r="I37" i="5" s="1"/>
  <c r="F37" i="5"/>
  <c r="G38" i="5"/>
  <c r="H38" i="5" s="1"/>
  <c r="E38" i="5"/>
  <c r="G34" i="1"/>
  <c r="E34" i="1"/>
  <c r="I38" i="5" l="1"/>
  <c r="F38" i="5"/>
  <c r="E39" i="5"/>
  <c r="G39" i="5"/>
  <c r="H39" i="5" s="1"/>
  <c r="G35" i="1"/>
  <c r="E35" i="1"/>
  <c r="I39" i="5" l="1"/>
  <c r="F39" i="5"/>
  <c r="G40" i="5"/>
  <c r="H40" i="5" s="1"/>
  <c r="E40" i="5"/>
  <c r="G36" i="1"/>
  <c r="E36" i="1"/>
  <c r="I40" i="5" l="1"/>
  <c r="F40" i="5"/>
  <c r="E41" i="5"/>
  <c r="G41" i="5"/>
  <c r="H41" i="5" s="1"/>
  <c r="E37" i="1"/>
  <c r="G37" i="1"/>
  <c r="I41" i="5" l="1"/>
  <c r="F41" i="5"/>
  <c r="G42" i="5"/>
  <c r="H42" i="5" s="1"/>
  <c r="E42" i="5"/>
  <c r="G38" i="1"/>
  <c r="E38" i="1"/>
  <c r="I42" i="5" l="1"/>
  <c r="F42" i="5"/>
  <c r="E43" i="5"/>
  <c r="G43" i="5"/>
  <c r="H43" i="5" s="1"/>
  <c r="G39" i="1"/>
  <c r="E39" i="1"/>
  <c r="I43" i="5" l="1"/>
  <c r="F43" i="5"/>
  <c r="G44" i="5"/>
  <c r="H44" i="5" s="1"/>
  <c r="E44" i="5"/>
  <c r="G40" i="1"/>
  <c r="E40" i="1"/>
  <c r="I44" i="5" l="1"/>
  <c r="C72" i="5"/>
  <c r="F44" i="5"/>
  <c r="E45" i="5"/>
  <c r="G45" i="5"/>
  <c r="H45" i="5" s="1"/>
  <c r="E41" i="1"/>
  <c r="G41" i="1"/>
  <c r="I45" i="5" l="1"/>
  <c r="F45" i="5"/>
  <c r="G42" i="1"/>
  <c r="E42" i="1"/>
  <c r="G43" i="1" l="1"/>
  <c r="E43" i="1"/>
  <c r="E46" i="5" l="1"/>
  <c r="F46" i="5" s="1"/>
  <c r="E47" i="5" s="1"/>
  <c r="G46" i="5"/>
  <c r="H46" i="5" s="1"/>
  <c r="I46" i="5" s="1"/>
  <c r="G44" i="1"/>
  <c r="E44" i="1"/>
  <c r="F47" i="5" l="1"/>
  <c r="C72" i="1"/>
  <c r="H47" i="5"/>
  <c r="E45" i="1"/>
  <c r="G45" i="1"/>
  <c r="B33" i="2" l="1"/>
  <c r="I47" i="5"/>
  <c r="E48" i="5"/>
  <c r="F48" i="5" s="1"/>
  <c r="G48" i="5"/>
  <c r="H48" i="5" s="1"/>
  <c r="E49" i="5"/>
  <c r="G49" i="5"/>
  <c r="H49" i="5" s="1"/>
  <c r="H30" i="1"/>
  <c r="F13" i="2" l="1"/>
  <c r="I48" i="5"/>
  <c r="I49" i="5" s="1"/>
  <c r="F49" i="5"/>
  <c r="G50" i="5"/>
  <c r="H50" i="5" s="1"/>
  <c r="E50" i="5"/>
  <c r="H13" i="2" l="1"/>
  <c r="G13" i="2"/>
  <c r="F17" i="2"/>
  <c r="F50" i="5"/>
  <c r="I50" i="5"/>
  <c r="E51" i="5"/>
  <c r="G51" i="5"/>
  <c r="H51" i="5" s="1"/>
  <c r="H24" i="1"/>
  <c r="H21" i="1"/>
  <c r="H25" i="1"/>
  <c r="H22" i="1"/>
  <c r="H26" i="1"/>
  <c r="H23" i="1"/>
  <c r="H27" i="1"/>
  <c r="C7" i="2" l="1"/>
  <c r="F51" i="5"/>
  <c r="I51" i="5"/>
  <c r="G52" i="5"/>
  <c r="H52" i="5" s="1"/>
  <c r="E52" i="5"/>
  <c r="H29" i="1"/>
  <c r="H33" i="1"/>
  <c r="H31" i="1"/>
  <c r="H28" i="1"/>
  <c r="H32" i="1"/>
  <c r="F52" i="5" l="1"/>
  <c r="I52" i="5"/>
  <c r="E53" i="5"/>
  <c r="F53" i="5" s="1"/>
  <c r="G53" i="5"/>
  <c r="H53" i="5" s="1"/>
  <c r="I9" i="1"/>
  <c r="F9" i="1"/>
  <c r="I53" i="5" l="1"/>
  <c r="G54" i="5"/>
  <c r="H54" i="5" s="1"/>
  <c r="E54" i="5"/>
  <c r="F54" i="5" s="1"/>
  <c r="H44" i="1"/>
  <c r="F10" i="1"/>
  <c r="F11" i="1" s="1"/>
  <c r="F12" i="1" s="1"/>
  <c r="F13" i="1" s="1"/>
  <c r="F14" i="1" s="1"/>
  <c r="F15" i="1" s="1"/>
  <c r="F16" i="1" s="1"/>
  <c r="F17" i="1" s="1"/>
  <c r="F18" i="1" s="1"/>
  <c r="F20" i="1" s="1"/>
  <c r="F21" i="1" s="1"/>
  <c r="F22" i="1" s="1"/>
  <c r="F23" i="1" s="1"/>
  <c r="F24" i="1" s="1"/>
  <c r="H40" i="1"/>
  <c r="H38" i="1"/>
  <c r="H36" i="1"/>
  <c r="H43" i="1"/>
  <c r="F25" i="1" l="1"/>
  <c r="F26" i="1" s="1"/>
  <c r="F27" i="1" s="1"/>
  <c r="F28" i="1" s="1"/>
  <c r="F29" i="1" s="1"/>
  <c r="F30" i="1" s="1"/>
  <c r="F31" i="1" s="1"/>
  <c r="F32" i="1" s="1"/>
  <c r="F33" i="1" s="1"/>
  <c r="I54" i="5"/>
  <c r="E55" i="5"/>
  <c r="F55" i="5" s="1"/>
  <c r="G55" i="5"/>
  <c r="H55" i="5" s="1"/>
  <c r="H45" i="1"/>
  <c r="I10" i="1"/>
  <c r="I11" i="1" s="1"/>
  <c r="I12" i="1" s="1"/>
  <c r="I13" i="1" s="1"/>
  <c r="I14" i="1" s="1"/>
  <c r="I15" i="1" s="1"/>
  <c r="I16" i="1" s="1"/>
  <c r="I17" i="1" s="1"/>
  <c r="H42" i="1"/>
  <c r="H41" i="1"/>
  <c r="H39" i="1"/>
  <c r="H35" i="1"/>
  <c r="H37" i="1"/>
  <c r="I55" i="5" l="1"/>
  <c r="I18" i="1"/>
  <c r="G56" i="5"/>
  <c r="H56" i="5" s="1"/>
  <c r="E56" i="5"/>
  <c r="F56" i="5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H34" i="1"/>
  <c r="I56" i="5" l="1"/>
  <c r="F17" i="4"/>
  <c r="H13" i="4"/>
  <c r="H19" i="1"/>
  <c r="E57" i="5"/>
  <c r="F57" i="5" s="1"/>
  <c r="G57" i="5"/>
  <c r="H57" i="5" s="1"/>
  <c r="I19" i="1" l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57" i="5"/>
  <c r="G58" i="5"/>
  <c r="H58" i="5" s="1"/>
  <c r="E58" i="5"/>
  <c r="F58" i="5" s="1"/>
  <c r="E46" i="1"/>
  <c r="G46" i="1"/>
  <c r="E47" i="1" l="1"/>
  <c r="I58" i="5"/>
  <c r="E59" i="5"/>
  <c r="F59" i="5" s="1"/>
  <c r="G59" i="5"/>
  <c r="H59" i="5" s="1"/>
  <c r="H46" i="1"/>
  <c r="G47" i="1" l="1"/>
  <c r="H47" i="1" s="1"/>
  <c r="I46" i="1"/>
  <c r="I59" i="5"/>
  <c r="G60" i="5"/>
  <c r="H60" i="5" s="1"/>
  <c r="E60" i="5"/>
  <c r="F60" i="5" s="1"/>
  <c r="I60" i="5" l="1"/>
  <c r="I47" i="1"/>
  <c r="F47" i="1"/>
  <c r="G61" i="5"/>
  <c r="H61" i="5" s="1"/>
  <c r="E61" i="5"/>
  <c r="F61" i="5" s="1"/>
  <c r="I61" i="5" l="1"/>
  <c r="G48" i="1"/>
  <c r="H48" i="1" s="1"/>
  <c r="I48" i="1" s="1"/>
  <c r="E49" i="1"/>
  <c r="E48" i="1"/>
  <c r="F48" i="1" s="1"/>
  <c r="G62" i="5"/>
  <c r="H62" i="5" s="1"/>
  <c r="E62" i="5"/>
  <c r="F62" i="5" s="1"/>
  <c r="I62" i="5" l="1"/>
  <c r="G49" i="1"/>
  <c r="H49" i="1" s="1"/>
  <c r="I49" i="1" s="1"/>
  <c r="E50" i="1"/>
  <c r="F49" i="1"/>
  <c r="G51" i="1"/>
  <c r="H51" i="1" s="1"/>
  <c r="E63" i="5"/>
  <c r="F63" i="5" s="1"/>
  <c r="G63" i="5"/>
  <c r="H63" i="5" s="1"/>
  <c r="I63" i="5" s="1"/>
  <c r="F50" i="1" l="1"/>
  <c r="G50" i="1"/>
  <c r="H50" i="1" s="1"/>
  <c r="I50" i="1" s="1"/>
  <c r="I51" i="1" s="1"/>
  <c r="G52" i="1"/>
  <c r="H52" i="1" s="1"/>
  <c r="E51" i="1"/>
  <c r="G64" i="5"/>
  <c r="E64" i="5"/>
  <c r="F64" i="5" l="1"/>
  <c r="H64" i="5"/>
  <c r="F51" i="1"/>
  <c r="I52" i="1"/>
  <c r="E52" i="1"/>
  <c r="D66" i="5" l="1"/>
  <c r="E65" i="5"/>
  <c r="G65" i="5"/>
  <c r="H65" i="5" s="1"/>
  <c r="F65" i="5"/>
  <c r="I64" i="5"/>
  <c r="I65" i="5" s="1"/>
  <c r="F52" i="1"/>
  <c r="G55" i="1"/>
  <c r="G53" i="1"/>
  <c r="H53" i="1" s="1"/>
  <c r="I53" i="1" s="1"/>
  <c r="E53" i="1"/>
  <c r="D67" i="5"/>
  <c r="G66" i="5"/>
  <c r="E66" i="5"/>
  <c r="F66" i="5" s="1"/>
  <c r="H66" i="5" l="1"/>
  <c r="F53" i="1"/>
  <c r="E55" i="1"/>
  <c r="G54" i="1"/>
  <c r="H54" i="1" s="1"/>
  <c r="I54" i="1" s="1"/>
  <c r="E54" i="1"/>
  <c r="D68" i="5"/>
  <c r="E67" i="5"/>
  <c r="F67" i="5" s="1"/>
  <c r="G67" i="5"/>
  <c r="H67" i="5" s="1"/>
  <c r="E56" i="1"/>
  <c r="H55" i="1"/>
  <c r="I66" i="5" l="1"/>
  <c r="I67" i="5" s="1"/>
  <c r="F54" i="1"/>
  <c r="G56" i="1"/>
  <c r="H56" i="1" s="1"/>
  <c r="I55" i="1"/>
  <c r="D69" i="5"/>
  <c r="G68" i="5"/>
  <c r="H68" i="5" s="1"/>
  <c r="E68" i="5"/>
  <c r="F68" i="5" s="1"/>
  <c r="F55" i="1"/>
  <c r="F56" i="1" s="1"/>
  <c r="E57" i="1"/>
  <c r="G57" i="1"/>
  <c r="H57" i="1" s="1"/>
  <c r="D70" i="5" l="1"/>
  <c r="I68" i="5"/>
  <c r="D72" i="5"/>
  <c r="I56" i="1"/>
  <c r="I57" i="1" s="1"/>
  <c r="E69" i="5"/>
  <c r="G69" i="5"/>
  <c r="F57" i="1"/>
  <c r="E58" i="1"/>
  <c r="G58" i="1"/>
  <c r="H58" i="1" s="1"/>
  <c r="E70" i="5" l="1"/>
  <c r="E72" i="5"/>
  <c r="G70" i="5"/>
  <c r="H70" i="5" s="1"/>
  <c r="E15" i="4"/>
  <c r="I58" i="1"/>
  <c r="F69" i="5"/>
  <c r="F70" i="5" s="1"/>
  <c r="H69" i="5"/>
  <c r="F58" i="1"/>
  <c r="G59" i="1"/>
  <c r="H59" i="1" s="1"/>
  <c r="E59" i="1"/>
  <c r="H15" i="4" l="1"/>
  <c r="G15" i="4"/>
  <c r="G17" i="4" s="1"/>
  <c r="E17" i="4"/>
  <c r="G72" i="5"/>
  <c r="I69" i="5"/>
  <c r="I70" i="5" s="1"/>
  <c r="H72" i="5"/>
  <c r="I59" i="1"/>
  <c r="F59" i="1"/>
  <c r="E60" i="1"/>
  <c r="G60" i="1"/>
  <c r="H60" i="1" s="1"/>
  <c r="H17" i="4" l="1"/>
  <c r="C8" i="4"/>
  <c r="C10" i="4" s="1"/>
  <c r="I60" i="1"/>
  <c r="F60" i="1"/>
  <c r="E61" i="1"/>
  <c r="G61" i="1"/>
  <c r="H61" i="1" s="1"/>
  <c r="I61" i="1" l="1"/>
  <c r="F61" i="1"/>
  <c r="E62" i="1"/>
  <c r="G62" i="1"/>
  <c r="H62" i="1" s="1"/>
  <c r="I62" i="1" l="1"/>
  <c r="F62" i="1"/>
  <c r="G63" i="1"/>
  <c r="H63" i="1" s="1"/>
  <c r="E63" i="1"/>
  <c r="F63" i="1" s="1"/>
  <c r="I63" i="1" l="1"/>
  <c r="E64" i="1" l="1"/>
  <c r="F64" i="1" s="1"/>
  <c r="E26" i="2" s="1"/>
  <c r="G64" i="1"/>
  <c r="H64" i="1" s="1"/>
  <c r="I64" i="1" s="1"/>
  <c r="D66" i="1" l="1"/>
  <c r="E27" i="2" s="1"/>
  <c r="E65" i="1"/>
  <c r="F65" i="1" s="1"/>
  <c r="G66" i="1"/>
  <c r="H66" i="1" s="1"/>
  <c r="D67" i="1"/>
  <c r="E28" i="2" s="1"/>
  <c r="E66" i="1"/>
  <c r="G65" i="1"/>
  <c r="F66" i="1" l="1"/>
  <c r="E67" i="1"/>
  <c r="D68" i="1"/>
  <c r="E29" i="2" s="1"/>
  <c r="G67" i="1"/>
  <c r="H67" i="1" s="1"/>
  <c r="H65" i="1"/>
  <c r="I65" i="1" l="1"/>
  <c r="I66" i="1" s="1"/>
  <c r="I67" i="1" s="1"/>
  <c r="F67" i="1"/>
  <c r="G68" i="1"/>
  <c r="D69" i="1"/>
  <c r="E30" i="2" s="1"/>
  <c r="E68" i="1"/>
  <c r="F68" i="1" l="1"/>
  <c r="H68" i="1"/>
  <c r="I68" i="1" s="1"/>
  <c r="D70" i="1"/>
  <c r="E31" i="2" s="1"/>
  <c r="G69" i="1"/>
  <c r="H69" i="1" s="1"/>
  <c r="E69" i="1"/>
  <c r="F69" i="1" l="1"/>
  <c r="I69" i="1"/>
  <c r="E15" i="2"/>
  <c r="G15" i="2" s="1"/>
  <c r="G70" i="1"/>
  <c r="E70" i="1"/>
  <c r="E72" i="1" s="1"/>
  <c r="D72" i="1"/>
  <c r="E17" i="2" l="1"/>
  <c r="G17" i="2"/>
  <c r="H15" i="2"/>
  <c r="H17" i="2" s="1"/>
  <c r="H70" i="1"/>
  <c r="G72" i="1"/>
  <c r="F70" i="1"/>
  <c r="H72" i="1" l="1"/>
  <c r="I70" i="1"/>
  <c r="C8" i="2"/>
  <c r="C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Andrews, Liz</author>
    <author>Anderson, Joel</author>
  </authors>
  <commentList>
    <comment ref="C32" authorId="0" shapeId="0" xr:uid="{DF6F3F58-A2A0-4539-A704-A0E2D1965A2C}">
      <text>
        <r>
          <rPr>
            <b/>
            <sz val="9"/>
            <color indexed="81"/>
            <rFont val="Tahoma"/>
            <family val="2"/>
          </rPr>
          <t>Andrews, Liz:</t>
        </r>
        <r>
          <rPr>
            <sz val="9"/>
            <color indexed="81"/>
            <rFont val="Tahoma"/>
            <family val="2"/>
          </rPr>
          <t xml:space="preserve">
Balance varies from Transaction tab (actaul GL recording) due to timing of invoice and record in GL. </t>
        </r>
      </text>
    </comment>
    <comment ref="D47" authorId="0" shapeId="0" xr:uid="{90F1AC27-0FE3-4581-A576-346132A8AF20}">
      <text>
        <r>
          <rPr>
            <b/>
            <sz val="9"/>
            <color indexed="81"/>
            <rFont val="Tahoma"/>
            <family val="2"/>
          </rPr>
          <t>Andrews, Liz:</t>
        </r>
        <r>
          <rPr>
            <sz val="9"/>
            <color indexed="81"/>
            <rFont val="Tahoma"/>
            <family val="2"/>
          </rPr>
          <t xml:space="preserve">
2-year amortization approved, annual amount of $775k per UE-190334 </t>
        </r>
      </text>
    </comment>
    <comment ref="F64" authorId="1" shapeId="0" xr:uid="{EEC95364-68D7-4051-AB56-A5BFBD723E86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Adjusted remaining balance prior to new rates going into effect. 
Balance amortized over remaining 6 months of 2-yr amortization.</t>
        </r>
      </text>
    </comment>
    <comment ref="D65" authorId="1" shapeId="0" xr:uid="{80043DCB-4A90-4196-9234-8B72198761F6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Reset based on deferral  balance as of 9/31/2021 before new rates go into effect. 6 mos remaining to 2-yr amortization approved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Andrews, Liz</author>
    <author>Anderson, Joel</author>
  </authors>
  <commentList>
    <comment ref="D47" authorId="0" shapeId="0" xr:uid="{FB19120B-2124-4141-98C0-A8A852D7B52F}">
      <text>
        <r>
          <rPr>
            <b/>
            <sz val="9"/>
            <color indexed="81"/>
            <rFont val="Tahoma"/>
            <family val="2"/>
          </rPr>
          <t>Andrews, Liz:</t>
        </r>
        <r>
          <rPr>
            <sz val="9"/>
            <color indexed="81"/>
            <rFont val="Tahoma"/>
            <family val="2"/>
          </rPr>
          <t xml:space="preserve">
2-year amortization approved, annual amount of $497k per UE-190335</t>
        </r>
      </text>
    </comment>
    <comment ref="F64" authorId="1" shapeId="0" xr:uid="{430CE1B1-BEE0-48F1-B74E-80799EFEC2F8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Adjusted remaining balance prior to new rates going into effect. 
Balance amortized over remaining 6 months of 2-yr amortization.</t>
        </r>
      </text>
    </comment>
    <comment ref="D65" authorId="1" shapeId="0" xr:uid="{3375E152-7DC6-46BF-BB63-7B484C1C0EDD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Reset based on deferral  balance as of 9/31/2021 before new rates go into effect. 6 mos remaining to 2-yr amortization approved</t>
        </r>
      </text>
    </comment>
  </commentList>
</comments>
</file>

<file path=xl/sharedStrings.xml><?xml version="1.0" encoding="utf-8"?>
<sst xmlns="http://schemas.openxmlformats.org/spreadsheetml/2006/main" count="1713" uniqueCount="218">
  <si>
    <t>Months to Amortize</t>
  </si>
  <si>
    <t>WA</t>
  </si>
  <si>
    <t>Total</t>
  </si>
  <si>
    <t>Date</t>
  </si>
  <si>
    <t>Total Monthly Amortization Expense (Benefit)</t>
  </si>
  <si>
    <t xml:space="preserve">Monthly Entry Regulatory Asset </t>
  </si>
  <si>
    <t>Regulatory Asset - Balance</t>
  </si>
  <si>
    <t>DFIT - Operating Expense (Benefit)</t>
  </si>
  <si>
    <t>ADFIT - Monthly Entry</t>
  </si>
  <si>
    <t>ADFIT - Balance</t>
  </si>
  <si>
    <t xml:space="preserve"> </t>
  </si>
  <si>
    <t>Schedule M operating Deduction</t>
  </si>
  <si>
    <t>DR (CR)</t>
  </si>
  <si>
    <t>Avista Utilites</t>
  </si>
  <si>
    <t>Annual Expense</t>
  </si>
  <si>
    <t>Pro Forma Amortization</t>
  </si>
  <si>
    <t>Test Year Amortization</t>
  </si>
  <si>
    <t>Adjustment</t>
  </si>
  <si>
    <t>Tax Reform Transfer to Excess Tax Regulatory Liability</t>
  </si>
  <si>
    <t>Rate Period Expense</t>
  </si>
  <si>
    <t>G-DDC-1</t>
  </si>
  <si>
    <t>182314
GDWA</t>
  </si>
  <si>
    <t>182314 GD WA</t>
  </si>
  <si>
    <t>283314 
GD WA</t>
  </si>
  <si>
    <t>ROO E-OPS-12A</t>
  </si>
  <si>
    <t>ROO G-OPS-12A</t>
  </si>
  <si>
    <t>182314
EDWA</t>
  </si>
  <si>
    <t>182314 ED WA</t>
  </si>
  <si>
    <t>283314 
ED WA</t>
  </si>
  <si>
    <t xml:space="preserve"> ED WA</t>
  </si>
  <si>
    <t xml:space="preserve"> GD WA</t>
  </si>
  <si>
    <t>Pro Forma Expense</t>
  </si>
  <si>
    <t>FERC Account</t>
  </si>
  <si>
    <t>FERC Account Description</t>
  </si>
  <si>
    <t>Vendor Name</t>
  </si>
  <si>
    <t>Jurisdiction</t>
  </si>
  <si>
    <t>Service</t>
  </si>
  <si>
    <t>Voucher Number</t>
  </si>
  <si>
    <t>Organization Description</t>
  </si>
  <si>
    <t>Expenditure Org</t>
  </si>
  <si>
    <t>Accounting Period</t>
  </si>
  <si>
    <t>Project Number</t>
  </si>
  <si>
    <t>Journal Name</t>
  </si>
  <si>
    <t>Transaction Description</t>
  </si>
  <si>
    <t>AVA Jet</t>
  </si>
  <si>
    <t>Expenditure Category</t>
  </si>
  <si>
    <t>Invoice Number</t>
  </si>
  <si>
    <t>Report Category</t>
  </si>
  <si>
    <t>Accounting Year</t>
  </si>
  <si>
    <t>Task Number</t>
  </si>
  <si>
    <t>Summary EXP Category</t>
  </si>
  <si>
    <t>Expenditure Type</t>
  </si>
  <si>
    <t>Source ID</t>
  </si>
  <si>
    <t>Transaction Amount</t>
  </si>
  <si>
    <t>Electric Amount</t>
  </si>
  <si>
    <t>Gas North Amount</t>
  </si>
  <si>
    <t>Gas South Amount</t>
  </si>
  <si>
    <t>Project Description</t>
  </si>
  <si>
    <t>Company</t>
  </si>
  <si>
    <t>Vendor Number</t>
  </si>
  <si>
    <t>Employee Name</t>
  </si>
  <si>
    <t>Employee Number</t>
  </si>
  <si>
    <t>903314</t>
  </si>
  <si>
    <t>CUST RECORD &amp; COLLECT EXP-FISE</t>
  </si>
  <si>
    <t>FISERV INC</t>
  </si>
  <si>
    <t>ID</t>
  </si>
  <si>
    <t>CD</t>
  </si>
  <si>
    <t>F54 - Treasury &amp; Trust Mgmt</t>
  </si>
  <si>
    <t>F54</t>
  </si>
  <si>
    <t>03801330</t>
  </si>
  <si>
    <t>Purchase Invoices USD</t>
  </si>
  <si>
    <t>Voucher</t>
  </si>
  <si>
    <t>OPER</t>
  </si>
  <si>
    <t>Non-Labor</t>
  </si>
  <si>
    <t>885 Miscellaneous</t>
  </si>
  <si>
    <t>AP</t>
  </si>
  <si>
    <t xml:space="preserve">ID Resid Payment Fee - FISERV	</t>
  </si>
  <si>
    <t>001</t>
  </si>
  <si>
    <t>47821</t>
  </si>
  <si>
    <t>201802</t>
  </si>
  <si>
    <t>02801330</t>
  </si>
  <si>
    <t>WA Resid Payment Fee-FISERV</t>
  </si>
  <si>
    <t>201811</t>
  </si>
  <si>
    <t>201809</t>
  </si>
  <si>
    <t>201812</t>
  </si>
  <si>
    <t>201803</t>
  </si>
  <si>
    <t>201806</t>
  </si>
  <si>
    <t>Row Labels</t>
  </si>
  <si>
    <t>Grand Total</t>
  </si>
  <si>
    <t>Column Labels</t>
  </si>
  <si>
    <t>Customer Collections</t>
  </si>
  <si>
    <t>Regulatory Credits Deferral</t>
  </si>
  <si>
    <t>Sum of Electric Amount</t>
  </si>
  <si>
    <t>Total Sum of Electric Amount</t>
  </si>
  <si>
    <t>Total Sum of Gas North Amount</t>
  </si>
  <si>
    <t>Sum of Gas North Amount</t>
  </si>
  <si>
    <t>407414</t>
  </si>
  <si>
    <t>REG CREDITS-DEFERRAL-FISERV</t>
  </si>
  <si>
    <t>03801331</t>
  </si>
  <si>
    <t>Miscellaneous Transaction USD</t>
  </si>
  <si>
    <t>204-FISERV</t>
  </si>
  <si>
    <t>PA</t>
  </si>
  <si>
    <t>ID Defer Resid Pmt Fee-FISERV</t>
  </si>
  <si>
    <t>02801331</t>
  </si>
  <si>
    <t>WA Defer Resid Pmt Fee-FISERV</t>
  </si>
  <si>
    <t>201808</t>
  </si>
  <si>
    <t>Record Amortization of Deferral</t>
  </si>
  <si>
    <t>Record Rate Year Expense</t>
  </si>
  <si>
    <t>Reverse Deferral</t>
  </si>
  <si>
    <t>Net Impact</t>
  </si>
  <si>
    <t>E-FFA-2</t>
  </si>
  <si>
    <t>G-FFA-2</t>
  </si>
  <si>
    <t>Rate Year Expense</t>
  </si>
  <si>
    <t>201708</t>
  </si>
  <si>
    <t>201709</t>
  </si>
  <si>
    <t>201710</t>
  </si>
  <si>
    <t>201711</t>
  </si>
  <si>
    <t>201712</t>
  </si>
  <si>
    <t>FEE FREE DEFERRAL &amp; REGULATORY ASSET</t>
  </si>
  <si>
    <t>4/1/2020 - 3/31/2022</t>
  </si>
  <si>
    <t xml:space="preserve">Monthly Deferral of Expense </t>
  </si>
  <si>
    <t>FEE FEE DEFERRAL</t>
  </si>
  <si>
    <t xml:space="preserve">Total Monthly Amortization Expense </t>
  </si>
  <si>
    <t>201903</t>
  </si>
  <si>
    <t>201904</t>
  </si>
  <si>
    <t>201906</t>
  </si>
  <si>
    <t>DJ204-April-19 FISERV deferral</t>
  </si>
  <si>
    <t>2019</t>
  </si>
  <si>
    <t>DJ204-December-18 FISERV deferral</t>
  </si>
  <si>
    <t>DJ204-March-19 FISERV deferral</t>
  </si>
  <si>
    <t>DJ204-February-19 FISERV deferral</t>
  </si>
  <si>
    <t>DJ204-January-19 FISERV deferral</t>
  </si>
  <si>
    <t>201902</t>
  </si>
  <si>
    <t>DECEMBER FISERV INVOICE</t>
  </si>
  <si>
    <t>91455963</t>
  </si>
  <si>
    <t>APRIL FISERV</t>
  </si>
  <si>
    <t>91521305</t>
  </si>
  <si>
    <t>FEB FISERV</t>
  </si>
  <si>
    <t>91488801</t>
  </si>
  <si>
    <t>FISERV CHARGES</t>
  </si>
  <si>
    <t>91473103</t>
  </si>
  <si>
    <t>201905</t>
  </si>
  <si>
    <t>MARCH FISERV CHARGES</t>
  </si>
  <si>
    <t>91505128</t>
  </si>
  <si>
    <t>April Fiserv</t>
  </si>
  <si>
    <t>STATIND</t>
  </si>
  <si>
    <t>DL</t>
  </si>
  <si>
    <t>202001</t>
  </si>
  <si>
    <t>91646078</t>
  </si>
  <si>
    <t>2020</t>
  </si>
  <si>
    <t>201908</t>
  </si>
  <si>
    <t>FISERV INVOICE FOR JULY</t>
  </si>
  <si>
    <t>91559425</t>
  </si>
  <si>
    <t>202004</t>
  </si>
  <si>
    <t>MARCH FISERV INVOICE</t>
  </si>
  <si>
    <t>91696039</t>
  </si>
  <si>
    <t>201912</t>
  </si>
  <si>
    <t>NOVEMBER FISERV INVOICE</t>
  </si>
  <si>
    <t>91628212</t>
  </si>
  <si>
    <t>201911</t>
  </si>
  <si>
    <t>OCTOBER FISERV INVOICE</t>
  </si>
  <si>
    <t>91607698</t>
  </si>
  <si>
    <t>201907</t>
  </si>
  <si>
    <t>FISERV INVOICE FOR MAY 2019</t>
  </si>
  <si>
    <t>91537037</t>
  </si>
  <si>
    <t>202002</t>
  </si>
  <si>
    <t>FIERV INVOICE FOR JANUARY</t>
  </si>
  <si>
    <t>91659347</t>
  </si>
  <si>
    <t>201910</t>
  </si>
  <si>
    <t>SEPTEMBER FISERV INVOICE</t>
  </si>
  <si>
    <t>91595525</t>
  </si>
  <si>
    <t>FISERV INVOICE FOR JUNE</t>
  </si>
  <si>
    <t>91549333</t>
  </si>
  <si>
    <t>NOVEMBER INVOICE</t>
  </si>
  <si>
    <t>FISERV INVOICE MAY 2019</t>
  </si>
  <si>
    <t>FISERV INVOICE FOR JANUARY</t>
  </si>
  <si>
    <t>201909</t>
  </si>
  <si>
    <t>FISERV AUGUST INVOICE</t>
  </si>
  <si>
    <t>91578665</t>
  </si>
  <si>
    <t>202003</t>
  </si>
  <si>
    <t>FISERV INVOICE FOR FEBRUARY</t>
  </si>
  <si>
    <t>91678976</t>
  </si>
  <si>
    <t>DJ204-May-19 FISERV deferral</t>
  </si>
  <si>
    <t>DJ204-July-19 FISERV deferral</t>
  </si>
  <si>
    <t>DJ204-June-19 FISERV deferral</t>
  </si>
  <si>
    <t>DJ204-August-19 FISERV deferral</t>
  </si>
  <si>
    <t>DJ204-September-19 FISERV deferral</t>
  </si>
  <si>
    <t>DJ204-October-19 FISERV deferral</t>
  </si>
  <si>
    <t>DJ204-November-19 FISERV deferral</t>
  </si>
  <si>
    <t>000 Direct GL</t>
  </si>
  <si>
    <t>000</t>
  </si>
  <si>
    <t>00000000</t>
  </si>
  <si>
    <t>NSJ034 - Fiserv Deferral Accrual 201912</t>
  </si>
  <si>
    <t>Fiserv Deferral Accrual</t>
  </si>
  <si>
    <t>000000</t>
  </si>
  <si>
    <t>GL</t>
  </si>
  <si>
    <t>Direct GL</t>
  </si>
  <si>
    <t>DJ204-December-19 FISERV deferral</t>
  </si>
  <si>
    <t>Reverses "NSJ034 - Fiserv Deferral Accru</t>
  </si>
  <si>
    <t>DJ204-January-20 FISERV deferral</t>
  </si>
  <si>
    <t>DJ204-February-20 FISERV deferral</t>
  </si>
  <si>
    <t>Test Period Expense</t>
  </si>
  <si>
    <t>Jan 2019 - Dec 2019</t>
  </si>
  <si>
    <t>2019 TY 903</t>
  </si>
  <si>
    <t>2019 TY 407</t>
  </si>
  <si>
    <t>Amortization Expense</t>
  </si>
  <si>
    <t>2-YR amortization expires</t>
  </si>
  <si>
    <t xml:space="preserve">Amount reset </t>
  </si>
  <si>
    <t>WA E</t>
  </si>
  <si>
    <t>WA G</t>
  </si>
  <si>
    <t>4 MO Avg</t>
  </si>
  <si>
    <t>Adjusted balances</t>
  </si>
  <si>
    <t>Rate year monthy expense for the period 10/1/2021 through 9/31/2022 is based on the last 4 month average as recorded.</t>
  </si>
  <si>
    <t>WASHINGTON RATE YEAR 10/01/2021 - 09/31/2022</t>
  </si>
  <si>
    <t>WASHINGTON RATE YEAR 10/01/2021 - 9/31/2022</t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</si>
  <si>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  <family val="2"/>
      </rPr>
      <t xml:space="preserve"> Monthy amounts per deferral and amounts recorded per GL vary from monthly billing from FISERV due to timing lag of recording the expense. Actual expense for calendar year 2019 totaled $653,924. Monthly amounts above represent actual activity used to determine the two-year amortization expense.</t>
    </r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</si>
  <si>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  <family val="2"/>
      </rPr>
      <t xml:space="preserve"> Monthy amounts per deferral and amounts recorded per GL vary from monthly billing from FISERV due to timing lag of recording the expense. Actual expense for calendar year 2019 totaled $424,909. Monthly amounts above represent actual activity used to determine the two-year amortization expense.</t>
    </r>
  </si>
  <si>
    <t>903-407 Transactions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</si>
</sst>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0000_);_(* \(#,##0.00000000\);_(* &quot;-&quot;??_);_(@_)"/>
    <numFmt numFmtId="166" formatCode="#,##0\ ;\(#,##0\)"/>
    <numFmt numFmtId="167" formatCode="_(* #,##0_);_(* \(#,##0\);_(* &quot;-&quot;??_);_(@_)"/>
    <numFmt numFmtId="168" formatCode="#,##0.##"/>
    <numFmt numFmtId="169" formatCode="_(&quot;$&quot;* #,##0_);_(&quot;$&quot;* \(#,##0\);_(&quot;$&quot;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E7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0" fontId="3" fillId="0" borderId="0" xfId="1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5" fontId="0" fillId="0" borderId="0" xfId="1" applyNumberFormat="1" applyFont="1" applyBorder="1" applyAlignment="1"/>
    <xf numFmtId="43" fontId="0" fillId="0" borderId="0" xfId="1" applyFont="1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2" fillId="0" borderId="0" xfId="1" applyNumberFormat="1" applyBorder="1" applyAlignment="1">
      <alignment horizontal="center"/>
    </xf>
    <xf numFmtId="43" fontId="0" fillId="0" borderId="0" xfId="1" applyFont="1" applyAlignment="1"/>
    <xf numFmtId="0" fontId="0" fillId="0" borderId="7" xfId="0" applyBorder="1" applyAlignment="1">
      <alignment horizontal="center" vertical="top" wrapText="1"/>
    </xf>
    <xf numFmtId="43" fontId="2" fillId="0" borderId="8" xfId="1" applyFont="1" applyBorder="1" applyAlignment="1">
      <alignment horizontal="center" vertical="top" wrapText="1"/>
    </xf>
    <xf numFmtId="43" fontId="0" fillId="0" borderId="8" xfId="1" applyFont="1" applyBorder="1" applyAlignment="1">
      <alignment horizontal="center" vertical="top" wrapText="1"/>
    </xf>
    <xf numFmtId="43" fontId="4" fillId="0" borderId="9" xfId="1" applyFont="1" applyFill="1" applyBorder="1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3" fontId="1" fillId="2" borderId="8" xfId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3" fontId="0" fillId="0" borderId="5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14" fontId="0" fillId="0" borderId="0" xfId="0" applyNumberFormat="1" applyAlignment="1"/>
    <xf numFmtId="43" fontId="3" fillId="0" borderId="0" xfId="1" applyFont="1" applyFill="1" applyAlignment="1"/>
    <xf numFmtId="14" fontId="2" fillId="0" borderId="0" xfId="0" applyNumberFormat="1" applyFont="1" applyBorder="1"/>
    <xf numFmtId="43" fontId="2" fillId="0" borderId="0" xfId="1" applyFont="1" applyFill="1" applyAlignment="1"/>
    <xf numFmtId="43" fontId="1" fillId="0" borderId="0" xfId="1" applyFont="1" applyFill="1" applyAlignment="1"/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Fill="1" applyAlignment="1"/>
    <xf numFmtId="43" fontId="0" fillId="0" borderId="0" xfId="1" applyFont="1" applyFill="1" applyAlignment="1"/>
    <xf numFmtId="0" fontId="0" fillId="0" borderId="0" xfId="0" applyFill="1" applyAlignment="1"/>
    <xf numFmtId="43" fontId="0" fillId="0" borderId="10" xfId="1" applyFont="1" applyBorder="1" applyAlignment="1"/>
    <xf numFmtId="43" fontId="1" fillId="0" borderId="10" xfId="1" applyFont="1" applyFill="1" applyBorder="1" applyAlignment="1"/>
    <xf numFmtId="43" fontId="0" fillId="0" borderId="0" xfId="1" applyFont="1" applyAlignment="1">
      <alignment horizontal="right"/>
    </xf>
    <xf numFmtId="14" fontId="2" fillId="0" borderId="0" xfId="0" applyNumberFormat="1" applyFont="1" applyFill="1" applyBorder="1"/>
    <xf numFmtId="43" fontId="2" fillId="0" borderId="4" xfId="1" applyFont="1" applyBorder="1" applyAlignment="1">
      <alignment horizontal="left"/>
    </xf>
    <xf numFmtId="43" fontId="6" fillId="0" borderId="0" xfId="1" applyFont="1" applyFill="1" applyAlignment="1"/>
    <xf numFmtId="0" fontId="0" fillId="0" borderId="5" xfId="0" applyBorder="1" applyAlignment="1"/>
    <xf numFmtId="0" fontId="7" fillId="0" borderId="0" xfId="0" applyFont="1" applyAlignment="1"/>
    <xf numFmtId="0" fontId="9" fillId="0" borderId="0" xfId="0" applyFont="1"/>
    <xf numFmtId="0" fontId="9" fillId="0" borderId="14" xfId="0" applyFont="1" applyBorder="1"/>
    <xf numFmtId="166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14" xfId="0" applyFont="1" applyBorder="1"/>
    <xf numFmtId="0" fontId="9" fillId="0" borderId="14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43" fontId="2" fillId="0" borderId="0" xfId="1" applyFont="1" applyAlignment="1">
      <alignment horizontal="right"/>
    </xf>
    <xf numFmtId="43" fontId="2" fillId="0" borderId="0" xfId="1" applyFont="1" applyAlignment="1"/>
    <xf numFmtId="43" fontId="2" fillId="0" borderId="0" xfId="1" applyNumberFormat="1" applyFont="1" applyFill="1" applyBorder="1" applyAlignment="1"/>
    <xf numFmtId="43" fontId="2" fillId="0" borderId="0" xfId="0" applyNumberFormat="1" applyFont="1" applyBorder="1" applyAlignment="1"/>
    <xf numFmtId="43" fontId="2" fillId="0" borderId="0" xfId="0" applyNumberFormat="1" applyFont="1" applyFill="1" applyBorder="1" applyAlignment="1"/>
    <xf numFmtId="43" fontId="0" fillId="0" borderId="0" xfId="1" applyFont="1" applyFill="1" applyBorder="1" applyAlignment="1"/>
    <xf numFmtId="43" fontId="2" fillId="0" borderId="0" xfId="1" applyFont="1" applyFill="1" applyBorder="1" applyAlignment="1"/>
    <xf numFmtId="14" fontId="1" fillId="0" borderId="0" xfId="0" applyNumberFormat="1" applyFont="1" applyBorder="1"/>
    <xf numFmtId="43" fontId="1" fillId="0" borderId="0" xfId="0" applyNumberFormat="1" applyFont="1" applyFill="1" applyBorder="1" applyAlignment="1"/>
    <xf numFmtId="0" fontId="0" fillId="0" borderId="0" xfId="0" applyAlignment="1">
      <alignment shrinkToFit="1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3" fontId="2" fillId="0" borderId="5" xfId="1" applyFont="1" applyFill="1" applyBorder="1" applyAlignment="1">
      <alignment horizontal="center" vertical="top" wrapText="1"/>
    </xf>
    <xf numFmtId="0" fontId="8" fillId="0" borderId="0" xfId="0" applyFont="1" applyBorder="1"/>
    <xf numFmtId="0" fontId="9" fillId="0" borderId="0" xfId="0" applyFont="1" applyBorder="1"/>
    <xf numFmtId="0" fontId="10" fillId="3" borderId="19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168" fontId="10" fillId="0" borderId="21" xfId="0" applyNumberFormat="1" applyFont="1" applyBorder="1" applyAlignment="1">
      <alignment horizontal="right" vertical="top"/>
    </xf>
    <xf numFmtId="3" fontId="10" fillId="0" borderId="21" xfId="0" applyNumberFormat="1" applyFont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9" fontId="0" fillId="0" borderId="0" xfId="0" applyNumberFormat="1"/>
    <xf numFmtId="168" fontId="10" fillId="0" borderId="21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168" fontId="10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/>
    <xf numFmtId="0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6" fontId="2" fillId="0" borderId="0" xfId="0" applyNumberFormat="1" applyFont="1" applyBorder="1"/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 wrapText="1"/>
    </xf>
    <xf numFmtId="0" fontId="1" fillId="0" borderId="0" xfId="0" applyFont="1"/>
    <xf numFmtId="0" fontId="2" fillId="0" borderId="22" xfId="0" applyFont="1" applyBorder="1" applyAlignment="1">
      <alignment horizontal="center" wrapText="1"/>
    </xf>
    <xf numFmtId="166" fontId="2" fillId="0" borderId="23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169" fontId="2" fillId="0" borderId="16" xfId="0" applyNumberFormat="1" applyFont="1" applyBorder="1"/>
    <xf numFmtId="0" fontId="0" fillId="0" borderId="13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43" fontId="2" fillId="0" borderId="0" xfId="1" applyFont="1" applyBorder="1" applyAlignment="1"/>
    <xf numFmtId="14" fontId="2" fillId="0" borderId="0" xfId="0" applyNumberFormat="1" applyFont="1"/>
    <xf numFmtId="43" fontId="2" fillId="0" borderId="0" xfId="0" applyNumberFormat="1" applyFont="1"/>
    <xf numFmtId="43" fontId="2" fillId="0" borderId="12" xfId="0" applyNumberFormat="1" applyFont="1" applyBorder="1"/>
    <xf numFmtId="43" fontId="2" fillId="0" borderId="18" xfId="0" applyNumberFormat="1" applyFont="1" applyBorder="1"/>
    <xf numFmtId="0" fontId="6" fillId="0" borderId="0" xfId="1" applyNumberFormat="1" applyFont="1" applyFill="1" applyBorder="1" applyAlignment="1">
      <alignment horizontal="left"/>
    </xf>
    <xf numFmtId="0" fontId="6" fillId="0" borderId="0" xfId="0" applyFont="1" applyAlignment="1"/>
    <xf numFmtId="43" fontId="2" fillId="0" borderId="0" xfId="1" applyFont="1" applyAlignment="1">
      <alignment horizontal="left"/>
    </xf>
    <xf numFmtId="0" fontId="6" fillId="0" borderId="0" xfId="1" applyNumberFormat="1" applyFont="1" applyFill="1" applyAlignment="1">
      <alignment horizontal="left"/>
    </xf>
    <xf numFmtId="43" fontId="0" fillId="0" borderId="0" xfId="1" applyFont="1" applyBorder="1"/>
    <xf numFmtId="43" fontId="1" fillId="0" borderId="0" xfId="1" applyFont="1" applyBorder="1"/>
    <xf numFmtId="0" fontId="1" fillId="0" borderId="13" xfId="0" applyFont="1" applyBorder="1"/>
    <xf numFmtId="43" fontId="1" fillId="0" borderId="13" xfId="1" applyFont="1" applyBorder="1"/>
    <xf numFmtId="43" fontId="3" fillId="0" borderId="0" xfId="1" applyNumberFormat="1" applyFont="1" applyFill="1" applyAlignment="1"/>
    <xf numFmtId="169" fontId="0" fillId="0" borderId="15" xfId="0" applyNumberFormat="1" applyBorder="1"/>
    <xf numFmtId="169" fontId="0" fillId="0" borderId="0" xfId="0" applyNumberFormat="1" applyBorder="1"/>
    <xf numFmtId="169" fontId="0" fillId="0" borderId="13" xfId="0" applyNumberFormat="1" applyBorder="1"/>
    <xf numFmtId="169" fontId="0" fillId="0" borderId="16" xfId="0" applyNumberFormat="1" applyBorder="1"/>
    <xf numFmtId="169" fontId="2" fillId="0" borderId="0" xfId="0" applyNumberFormat="1" applyFont="1"/>
    <xf numFmtId="169" fontId="2" fillId="0" borderId="15" xfId="0" applyNumberFormat="1" applyFont="1" applyBorder="1"/>
    <xf numFmtId="169" fontId="2" fillId="0" borderId="0" xfId="0" applyNumberFormat="1" applyFont="1" applyBorder="1"/>
    <xf numFmtId="169" fontId="2" fillId="0" borderId="13" xfId="0" applyNumberFormat="1" applyFont="1" applyBorder="1"/>
    <xf numFmtId="168" fontId="10" fillId="0" borderId="0" xfId="0" applyNumberFormat="1" applyFont="1" applyFill="1" applyBorder="1" applyAlignment="1">
      <alignment horizontal="right" vertical="top"/>
    </xf>
    <xf numFmtId="0" fontId="10" fillId="4" borderId="19" xfId="0" applyFont="1" applyFill="1" applyBorder="1" applyAlignment="1">
      <alignment horizontal="center" vertical="top"/>
    </xf>
    <xf numFmtId="0" fontId="10" fillId="4" borderId="20" xfId="0" applyFont="1" applyFill="1" applyBorder="1" applyAlignment="1">
      <alignment horizontal="left" vertical="top"/>
    </xf>
    <xf numFmtId="168" fontId="10" fillId="4" borderId="20" xfId="0" applyNumberFormat="1" applyFont="1" applyFill="1" applyBorder="1" applyAlignment="1">
      <alignment horizontal="right" vertical="top"/>
    </xf>
    <xf numFmtId="0" fontId="2" fillId="0" borderId="21" xfId="0" applyFont="1" applyBorder="1"/>
    <xf numFmtId="0" fontId="2" fillId="4" borderId="20" xfId="0" applyFont="1" applyFill="1" applyBorder="1"/>
    <xf numFmtId="0" fontId="2" fillId="4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43" fontId="2" fillId="6" borderId="0" xfId="1" applyFont="1" applyFill="1" applyBorder="1" applyAlignment="1"/>
    <xf numFmtId="167" fontId="5" fillId="0" borderId="11" xfId="1" applyNumberFormat="1" applyFont="1" applyBorder="1" applyAlignment="1">
      <alignment horizontal="right"/>
    </xf>
    <xf numFmtId="167" fontId="0" fillId="0" borderId="0" xfId="1" applyNumberFormat="1" applyFont="1" applyAlignment="1"/>
    <xf numFmtId="169" fontId="0" fillId="5" borderId="0" xfId="0" applyNumberFormat="1" applyFill="1"/>
    <xf numFmtId="169" fontId="2" fillId="0" borderId="32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13" xfId="0" applyNumberFormat="1" applyFont="1" applyBorder="1" applyAlignment="1">
      <alignment horizontal="right"/>
    </xf>
    <xf numFmtId="43" fontId="2" fillId="6" borderId="17" xfId="0" applyNumberFormat="1" applyFont="1" applyFill="1" applyBorder="1"/>
    <xf numFmtId="43" fontId="2" fillId="6" borderId="0" xfId="0" applyNumberFormat="1" applyFont="1" applyFill="1"/>
    <xf numFmtId="169" fontId="0" fillId="6" borderId="0" xfId="0" applyNumberFormat="1" applyFill="1"/>
    <xf numFmtId="169" fontId="0" fillId="0" borderId="0" xfId="0" applyNumberFormat="1" applyFill="1"/>
    <xf numFmtId="169" fontId="0" fillId="7" borderId="0" xfId="2" applyNumberFormat="1" applyFont="1" applyFill="1"/>
    <xf numFmtId="0" fontId="2" fillId="7" borderId="0" xfId="0" applyFont="1" applyFill="1"/>
    <xf numFmtId="0" fontId="1" fillId="4" borderId="24" xfId="0" applyFont="1" applyFill="1" applyBorder="1" applyAlignment="1">
      <alignment horizontal="center" wrapText="1"/>
    </xf>
    <xf numFmtId="169" fontId="1" fillId="4" borderId="25" xfId="0" applyNumberFormat="1" applyFont="1" applyFill="1" applyBorder="1"/>
    <xf numFmtId="169" fontId="1" fillId="4" borderId="26" xfId="0" applyNumberFormat="1" applyFont="1" applyFill="1" applyBorder="1"/>
    <xf numFmtId="169" fontId="1" fillId="4" borderId="27" xfId="0" applyNumberFormat="1" applyFont="1" applyFill="1" applyBorder="1"/>
    <xf numFmtId="0" fontId="0" fillId="4" borderId="24" xfId="0" applyFill="1" applyBorder="1" applyAlignment="1">
      <alignment wrapText="1"/>
    </xf>
    <xf numFmtId="0" fontId="2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center"/>
    </xf>
    <xf numFmtId="167" fontId="9" fillId="0" borderId="0" xfId="0" applyNumberFormat="1" applyFont="1" applyBorder="1"/>
    <xf numFmtId="167" fontId="5" fillId="0" borderId="28" xfId="1" applyNumberFormat="1" applyFont="1" applyBorder="1" applyAlignment="1">
      <alignment horizontal="right"/>
    </xf>
    <xf numFmtId="167" fontId="11" fillId="0" borderId="28" xfId="1" applyNumberFormat="1" applyFont="1" applyBorder="1" applyAlignment="1">
      <alignment horizontal="right"/>
    </xf>
    <xf numFmtId="43" fontId="0" fillId="6" borderId="0" xfId="1" applyFont="1" applyFill="1" applyBorder="1" applyAlignment="1"/>
    <xf numFmtId="43" fontId="0" fillId="5" borderId="17" xfId="1" applyFont="1" applyFill="1" applyBorder="1" applyAlignment="1"/>
    <xf numFmtId="43" fontId="0" fillId="5" borderId="12" xfId="1" applyFont="1" applyFill="1" applyBorder="1" applyAlignment="1"/>
    <xf numFmtId="43" fontId="0" fillId="5" borderId="18" xfId="1" applyFont="1" applyFill="1" applyBorder="1" applyAlignment="1"/>
    <xf numFmtId="0" fontId="1" fillId="0" borderId="0" xfId="0" applyFont="1" applyAlignment="1">
      <alignment horizontal="center"/>
    </xf>
    <xf numFmtId="43" fontId="15" fillId="0" borderId="0" xfId="1" applyFont="1" applyFill="1" applyAlignment="1"/>
    <xf numFmtId="0" fontId="15" fillId="0" borderId="0" xfId="0" applyFont="1" applyFill="1" applyAlignment="1"/>
    <xf numFmtId="43" fontId="0" fillId="0" borderId="29" xfId="1" applyFont="1" applyFill="1" applyBorder="1" applyAlignment="1"/>
    <xf numFmtId="43" fontId="0" fillId="0" borderId="30" xfId="1" applyFont="1" applyFill="1" applyBorder="1" applyAlignment="1"/>
    <xf numFmtId="43" fontId="0" fillId="0" borderId="31" xfId="1" applyFont="1" applyFill="1" applyBorder="1" applyAlignment="1"/>
    <xf numFmtId="169" fontId="1" fillId="5" borderId="0" xfId="0" applyNumberFormat="1" applyFont="1" applyFill="1"/>
    <xf numFmtId="0" fontId="0" fillId="0" borderId="0" xfId="0" applyNumberFormat="1"/>
    <xf numFmtId="6" fontId="2" fillId="0" borderId="0" xfId="0" applyNumberFormat="1" applyFont="1" applyFill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7"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numFmt numFmtId="169" formatCode="_(&quot;$&quot;* #,##0_);_(&quot;$&quot;* \(#,##0\);_(&quot;$&quot;* &quot;-&quot;??_);_(@_)"/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numFmt numFmtId="169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on, Joel" refreshedDate="44005.436590393518" createdVersion="6" refreshedVersion="6" minRefreshableVersion="3" recordCount="32" xr:uid="{15DF8822-37C7-4AD2-BAFF-B85DCE6C8D91}">
  <cacheSource type="worksheet">
    <worksheetSource ref="A1:AE33" sheet="Sheet1"/>
  </cacheSource>
  <cacheFields count="31">
    <cacheField name="FERC Account" numFmtId="0">
      <sharedItems count="1">
        <s v="903314"/>
      </sharedItems>
    </cacheField>
    <cacheField name="FERC Account Description" numFmtId="0">
      <sharedItems/>
    </cacheField>
    <cacheField name="Vendor Name" numFmtId="0">
      <sharedItems/>
    </cacheField>
    <cacheField name="Jurisdiction" numFmtId="0">
      <sharedItems count="2">
        <s v="ID"/>
        <s v="WA"/>
      </sharedItems>
    </cacheField>
    <cacheField name="Service" numFmtId="0">
      <sharedItems/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 count="24">
        <s v="201902"/>
        <s v="201903"/>
        <s v="201904"/>
        <s v="201905"/>
        <s v="201906"/>
        <s v="201907"/>
        <s v="201908"/>
        <s v="201909"/>
        <s v="201910"/>
        <s v="201911"/>
        <s v="201912"/>
        <s v="202001"/>
        <s v="202002"/>
        <s v="202003"/>
        <s v="202004"/>
        <s v="201809" u="1"/>
        <s v="201810" u="1"/>
        <s v="201811" u="1"/>
        <s v="201812" u="1"/>
        <s v="201802" u="1"/>
        <s v="201803" u="1"/>
        <s v="201805" u="1"/>
        <s v="201806" u="1"/>
        <s v="201807" u="1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/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168">
      <sharedItems/>
    </cacheField>
    <cacheField name="Transaction Amount" numFmtId="168">
      <sharedItems containsSemiMixedTypes="0" containsString="0" containsNumber="1" minValue="36480.550000000003" maxValue="107536.35"/>
    </cacheField>
    <cacheField name="Electric Amount" numFmtId="0">
      <sharedItems containsSemiMixedTypes="0" containsString="0" containsNumber="1" minValue="22112.32" maxValue="64983.14"/>
    </cacheField>
    <cacheField name="Gas North Amount" numFmtId="0">
      <sharedItems containsSemiMixedTypes="0" containsString="0" containsNumber="1" minValue="14368.23" maxValue="42553.21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/>
    </cacheField>
    <cacheField name="Vendor Name2" numFmtId="0">
      <sharedItems/>
    </cacheField>
    <cacheField name="Employee N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on, Joel" refreshedDate="44005.436728935187" createdVersion="6" refreshedVersion="6" minRefreshableVersion="3" recordCount="33" xr:uid="{C52E745A-350D-4C72-8FCF-BBB337F27014}">
  <cacheSource type="worksheet">
    <worksheetSource ref="A41:AE74" sheet="Sheet1"/>
  </cacheSource>
  <cacheFields count="31">
    <cacheField name="FERC Account" numFmtId="0">
      <sharedItems count="1">
        <s v="407414"/>
      </sharedItems>
    </cacheField>
    <cacheField name="FERC Account Description" numFmtId="0">
      <sharedItems/>
    </cacheField>
    <cacheField name="Vendor Name" numFmtId="0">
      <sharedItems containsNonDate="0" containsString="0" containsBlank="1"/>
    </cacheField>
    <cacheField name="Jurisdiction" numFmtId="0">
      <sharedItems count="2">
        <s v="ID"/>
        <s v="WA"/>
      </sharedItems>
    </cacheField>
    <cacheField name="Service" numFmtId="0">
      <sharedItems/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 count="17">
        <s v="201903"/>
        <s v="201904"/>
        <s v="201906"/>
        <s v="201907"/>
        <s v="201908"/>
        <s v="201909"/>
        <s v="201911"/>
        <s v="201912"/>
        <s v="202001"/>
        <s v="202003"/>
        <s v="201808" u="1"/>
        <s v="201809" u="1"/>
        <s v="201811" u="1"/>
        <s v="201812" u="1"/>
        <s v="201802" u="1"/>
        <s v="201803" u="1"/>
        <s v="201806" u="1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/>
    </cacheField>
    <cacheField name="AVA Jet" numFmtId="0">
      <sharedItems containsBlank="1"/>
    </cacheField>
    <cacheField name="Expenditure Category" numFmtId="0">
      <sharedItems containsBlank="1"/>
    </cacheField>
    <cacheField name="Invoice Number" numFmtId="0">
      <sharedItems containsNonDate="0" containsString="0"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0">
      <sharedItems/>
    </cacheField>
    <cacheField name="Transaction Amount" numFmtId="0">
      <sharedItems containsSemiMixedTypes="0" containsString="0" containsNumber="1" minValue="-107536.35" maxValue="95175"/>
    </cacheField>
    <cacheField name="Electric Amount" numFmtId="0">
      <sharedItems containsSemiMixedTypes="0" containsString="0" containsNumber="1" minValue="-64983.14" maxValue="57513.3"/>
    </cacheField>
    <cacheField name="Gas North Amount" numFmtId="0">
      <sharedItems containsSemiMixedTypes="0" containsString="0" containsNumber="1" minValue="-42553.21" maxValue="37661.699999999997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NonDate="0" containsString="0" containsBlank="1"/>
    </cacheField>
    <cacheField name="Vendor Name2" numFmtId="0">
      <sharedItems containsNonDate="0" containsString="0" containsBlank="1"/>
    </cacheField>
    <cacheField name="Employee N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s v="CUST RECORD &amp; COLLECT EXP-FISE"/>
    <s v="FISERV INC"/>
    <x v="0"/>
    <s v="CD"/>
    <m/>
    <s v="F54 - Treasury &amp; Trust Mgmt"/>
    <s v="DL"/>
    <s v="F54"/>
    <x v="0"/>
    <s v="03801330"/>
    <s v="Purchase Invoices USD"/>
    <s v="DECEMBER FISERV INVOICE"/>
    <m/>
    <s v="Voucher"/>
    <s v="91455963"/>
    <s v="OPER"/>
    <s v="2019"/>
    <s v="903314"/>
    <s v="Non-Labor"/>
    <s v="885 Miscellaneous"/>
    <s v="AP"/>
    <n v="36480.550000000003"/>
    <n v="22112.32"/>
    <n v="14368.23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"/>
    <s v="03801330"/>
    <s v="Purchase Invoices USD"/>
    <s v="FISERV CHARGES"/>
    <m/>
    <s v="Voucher"/>
    <s v="91473103"/>
    <s v="OPER"/>
    <s v="2019"/>
    <s v="903314"/>
    <s v="Non-Labor"/>
    <s v="885 Miscellaneous"/>
    <s v="AP"/>
    <n v="41441"/>
    <n v="25119.05"/>
    <n v="16321.95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2"/>
    <s v="03801330"/>
    <s v="Purchase Invoices USD"/>
    <s v="FEB FISERV"/>
    <m/>
    <s v="Voucher"/>
    <s v="91488801"/>
    <s v="OPER"/>
    <s v="2019"/>
    <s v="903314"/>
    <s v="Non-Labor"/>
    <s v="885 Miscellaneous"/>
    <s v="AP"/>
    <n v="39947.5"/>
    <n v="24213.78"/>
    <n v="15733.72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3"/>
    <s v="03801330"/>
    <s v="Purchase Invoices USD"/>
    <s v="MARCH FISERV CHARGES"/>
    <m/>
    <s v="Voucher"/>
    <s v="91505128"/>
    <s v="OPER"/>
    <s v="2019"/>
    <s v="903314"/>
    <s v="Non-Labor"/>
    <s v="885 Miscellaneous"/>
    <s v="AP"/>
    <n v="46252.1"/>
    <n v="28035.25"/>
    <n v="18216.849999999999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4"/>
    <s v="03801330"/>
    <s v="Purchase Invoices USD"/>
    <s v="APRIL FISERV"/>
    <m/>
    <s v="Voucher"/>
    <s v="91521305"/>
    <s v="OPER"/>
    <s v="2019"/>
    <s v="903314"/>
    <s v="Non-Labor"/>
    <s v="885 Miscellaneous"/>
    <s v="AP"/>
    <n v="43447.8"/>
    <n v="26335.45"/>
    <n v="17112.349999999999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5"/>
    <s v="03801330"/>
    <s v="Purchase Invoices USD"/>
    <s v="FISERV INVOICE FOR JUNE"/>
    <m/>
    <s v="Voucher"/>
    <s v="91549333"/>
    <s v="OPER"/>
    <s v="2019"/>
    <s v="903314"/>
    <s v="Non-Labor"/>
    <s v="885 Miscellaneous"/>
    <s v="AP"/>
    <n v="40523.15"/>
    <n v="24562.7"/>
    <n v="15960.45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5"/>
    <s v="03801330"/>
    <s v="Purchase Invoices USD"/>
    <s v="FISERV INVOICE MAY 2019"/>
    <m/>
    <s v="Voucher"/>
    <s v="91537037"/>
    <s v="OPER"/>
    <s v="2019"/>
    <s v="903314"/>
    <s v="Non-Labor"/>
    <s v="885 Miscellaneous"/>
    <s v="AP"/>
    <n v="45592.35"/>
    <n v="27635.35"/>
    <n v="17957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6"/>
    <s v="03801330"/>
    <s v="Purchase Invoices USD"/>
    <s v="FISERV INVOICE FOR JULY"/>
    <m/>
    <s v="Voucher"/>
    <s v="91559425"/>
    <s v="OPER"/>
    <s v="2019"/>
    <s v="903314"/>
    <s v="Non-Labor"/>
    <s v="885 Miscellaneous"/>
    <s v="AP"/>
    <n v="45054.400000000001"/>
    <n v="27309.27"/>
    <n v="17745.13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7"/>
    <s v="03801330"/>
    <s v="Purchase Invoices USD"/>
    <s v="FISERV AUGUST INVOICE"/>
    <m/>
    <s v="Voucher"/>
    <s v="91578665"/>
    <s v="OPER"/>
    <s v="2019"/>
    <s v="903314"/>
    <s v="Non-Labor"/>
    <s v="885 Miscellaneous"/>
    <s v="AP"/>
    <n v="44906.5"/>
    <n v="27219.63"/>
    <n v="17686.87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8"/>
    <s v="03801330"/>
    <s v="Purchase Invoices USD"/>
    <s v="SEPTEMBER FISERV INVOICE"/>
    <m/>
    <s v="Voucher"/>
    <s v="91595525"/>
    <s v="OPER"/>
    <s v="2019"/>
    <s v="903314"/>
    <s v="Non-Labor"/>
    <s v="885 Miscellaneous"/>
    <s v="AP"/>
    <n v="43001.2"/>
    <n v="26064.75"/>
    <n v="16936.45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9"/>
    <s v="03801330"/>
    <s v="Purchase Invoices USD"/>
    <s v="OCTOBER FISERV INVOICE"/>
    <m/>
    <s v="Voucher"/>
    <s v="91607698"/>
    <s v="OPER"/>
    <s v="2019"/>
    <s v="903314"/>
    <s v="Non-Labor"/>
    <s v="885 Miscellaneous"/>
    <s v="AP"/>
    <n v="48182.05"/>
    <n v="29205.07"/>
    <n v="18976.98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0"/>
    <s v="03801330"/>
    <s v="Purchase Invoices USD"/>
    <s v="NOVEMBER INVOICE"/>
    <m/>
    <s v="Voucher"/>
    <s v="91628212"/>
    <s v="OPER"/>
    <s v="2019"/>
    <s v="903314"/>
    <s v="Non-Labor"/>
    <s v="885 Miscellaneous"/>
    <s v="AP"/>
    <n v="44960.15"/>
    <n v="27252.15"/>
    <n v="17708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1"/>
    <s v="03801330"/>
    <s v="Purchase Invoices USD"/>
    <s v="DECEMBER FISERV INVOICE"/>
    <m/>
    <s v="Voucher"/>
    <s v="91646078"/>
    <s v="OPER"/>
    <s v="2020"/>
    <s v="903314"/>
    <s v="Non-Labor"/>
    <s v="885 Miscellaneous"/>
    <s v="AP"/>
    <n v="47500.55"/>
    <n v="28704.11"/>
    <n v="18796.439999999999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2"/>
    <s v="03801330"/>
    <s v="Purchase Invoices USD"/>
    <s v="FIERV INVOICE FOR JANUARY"/>
    <m/>
    <s v="Voucher"/>
    <s v="91659347"/>
    <s v="OPER"/>
    <s v="2020"/>
    <s v="903314"/>
    <s v="Non-Labor"/>
    <s v="885 Miscellaneous"/>
    <s v="AP"/>
    <n v="49039"/>
    <n v="29633.78"/>
    <n v="19405.22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3"/>
    <s v="03801330"/>
    <s v="Purchase Invoices USD"/>
    <s v="FISERV INVOICE FOR FEBRUARY"/>
    <m/>
    <s v="Voucher"/>
    <s v="91678976"/>
    <s v="OPER"/>
    <s v="2020"/>
    <s v="903314"/>
    <s v="Non-Labor"/>
    <s v="885 Miscellaneous"/>
    <s v="AP"/>
    <n v="49420.35"/>
    <n v="29864.22"/>
    <n v="19556.13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4"/>
    <s v="03801330"/>
    <s v="Purchase Invoices USD"/>
    <s v="MARCH FISERV INVOICE"/>
    <m/>
    <s v="Voucher"/>
    <s v="91696039"/>
    <s v="OPER"/>
    <s v="2020"/>
    <s v="903314"/>
    <s v="Non-Labor"/>
    <s v="885 Miscellaneous"/>
    <s v="AP"/>
    <n v="52497.25"/>
    <n v="31723.56"/>
    <n v="20773.689999999999"/>
    <m/>
    <s v="ID Resid Payment Fee - FISERV_x0009_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0"/>
    <s v="02801330"/>
    <s v="Purchase Invoices USD"/>
    <s v="DECEMBER FISERV INVOICE"/>
    <m/>
    <s v="Voucher"/>
    <s v="91455963"/>
    <s v="OPER"/>
    <s v="2019"/>
    <s v="903314"/>
    <s v="Non-Labor"/>
    <s v="885 Miscellaneous"/>
    <s v="AP"/>
    <n v="79122.149999999994"/>
    <n v="47959.1"/>
    <n v="31163.05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"/>
    <s v="02801330"/>
    <s v="Purchase Invoices USD"/>
    <s v="FISERV CHARGES"/>
    <m/>
    <s v="Voucher"/>
    <s v="91473103"/>
    <s v="OPER"/>
    <s v="2019"/>
    <s v="903314"/>
    <s v="Non-Labor"/>
    <s v="885 Miscellaneous"/>
    <s v="AP"/>
    <n v="88071.55"/>
    <n v="53383.69"/>
    <n v="34687.86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2"/>
    <s v="02801330"/>
    <s v="Purchase Invoices USD"/>
    <s v="FEB FISERV"/>
    <m/>
    <s v="Voucher"/>
    <s v="91488801"/>
    <s v="OPER"/>
    <s v="2019"/>
    <s v="903314"/>
    <s v="Non-Labor"/>
    <s v="885 Miscellaneous"/>
    <s v="AP"/>
    <n v="85400.65"/>
    <n v="51764.75"/>
    <n v="33635.9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3"/>
    <s v="02801330"/>
    <s v="Purchase Invoices USD"/>
    <s v="MARCH FISERV CHARGES"/>
    <m/>
    <s v="Voucher"/>
    <s v="91505128"/>
    <s v="OPER"/>
    <s v="2019"/>
    <s v="903314"/>
    <s v="Non-Labor"/>
    <s v="885 Miscellaneous"/>
    <s v="AP"/>
    <n v="90174.05"/>
    <n v="54658.1"/>
    <n v="35515.949999999997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4"/>
    <s v="02801330"/>
    <s v="Purchase Invoices USD"/>
    <s v="APRIL FISERV"/>
    <m/>
    <s v="Voucher"/>
    <s v="91521305"/>
    <s v="OPER"/>
    <s v="2019"/>
    <s v="903314"/>
    <s v="Non-Labor"/>
    <s v="885 Miscellaneous"/>
    <s v="AP"/>
    <n v="90349.5"/>
    <n v="54764.45"/>
    <n v="35585.05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5"/>
    <s v="02801330"/>
    <s v="Purchase Invoices USD"/>
    <s v="FISERV INVOICE FOR MAY 2019"/>
    <m/>
    <s v="Voucher"/>
    <s v="91537037"/>
    <s v="OPER"/>
    <s v="2019"/>
    <s v="903314"/>
    <s v="Non-Labor"/>
    <s v="885 Miscellaneous"/>
    <s v="AP"/>
    <n v="91212.25"/>
    <n v="55287.39"/>
    <n v="35924.86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5"/>
    <s v="02801330"/>
    <s v="Purchase Invoices USD"/>
    <s v="FISERV INVOICE FOR JUNE"/>
    <m/>
    <s v="Voucher"/>
    <s v="91549333"/>
    <s v="OPER"/>
    <s v="2019"/>
    <s v="903314"/>
    <s v="Non-Labor"/>
    <s v="885 Miscellaneous"/>
    <s v="AP"/>
    <n v="85478.95"/>
    <n v="51812.21"/>
    <n v="33666.74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6"/>
    <s v="02801330"/>
    <s v="Purchase Invoices USD"/>
    <s v="FISERV INVOICE FOR JULY"/>
    <m/>
    <s v="Voucher"/>
    <s v="91559425"/>
    <s v="OPER"/>
    <s v="2019"/>
    <s v="903314"/>
    <s v="Non-Labor"/>
    <s v="885 Miscellaneous"/>
    <s v="AP"/>
    <n v="90784.5"/>
    <n v="55028.12"/>
    <n v="35756.379999999997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7"/>
    <s v="02801330"/>
    <s v="Purchase Invoices USD"/>
    <s v="FISERV AUGUST INVOICE"/>
    <m/>
    <s v="Voucher"/>
    <s v="91578665"/>
    <s v="OPER"/>
    <s v="2019"/>
    <s v="903314"/>
    <s v="Non-Labor"/>
    <s v="885 Miscellaneous"/>
    <s v="AP"/>
    <n v="93938.25"/>
    <n v="56939.73"/>
    <n v="36998.519999999997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8"/>
    <s v="02801330"/>
    <s v="Purchase Invoices USD"/>
    <s v="SEPTEMBER FISERV INVOICE"/>
    <m/>
    <s v="Voucher"/>
    <s v="91595525"/>
    <s v="OPER"/>
    <s v="2019"/>
    <s v="903314"/>
    <s v="Non-Labor"/>
    <s v="885 Miscellaneous"/>
    <s v="AP"/>
    <n v="91294.9"/>
    <n v="55337.49"/>
    <n v="35957.41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9"/>
    <s v="02801330"/>
    <s v="Purchase Invoices USD"/>
    <s v="OCTOBER FISERV INVOICE"/>
    <m/>
    <s v="Voucher"/>
    <s v="91607698"/>
    <s v="OPER"/>
    <s v="2019"/>
    <s v="903314"/>
    <s v="Non-Labor"/>
    <s v="885 Miscellaneous"/>
    <s v="AP"/>
    <n v="97831.5"/>
    <n v="59299.59"/>
    <n v="38531.91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0"/>
    <s v="02801330"/>
    <s v="Purchase Invoices USD"/>
    <s v="NOVEMBER FISERV INVOICE"/>
    <m/>
    <s v="Voucher"/>
    <s v="91628212"/>
    <s v="OPER"/>
    <s v="2019"/>
    <s v="903314"/>
    <s v="Non-Labor"/>
    <s v="885 Miscellaneous"/>
    <s v="AP"/>
    <n v="95175.1"/>
    <n v="57689.440000000002"/>
    <n v="37485.66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1"/>
    <s v="02801330"/>
    <s v="Purchase Invoices USD"/>
    <s v="DECEMBER FISERV INVOICE"/>
    <m/>
    <s v="Voucher"/>
    <s v="91646078"/>
    <s v="OPER"/>
    <s v="2020"/>
    <s v="903314"/>
    <s v="Non-Labor"/>
    <s v="885 Miscellaneous"/>
    <s v="AP"/>
    <n v="99006"/>
    <n v="59828.34"/>
    <n v="39177.66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2"/>
    <s v="02801330"/>
    <s v="Purchase Invoices USD"/>
    <s v="FISERV INVOICE FOR JANUARY"/>
    <m/>
    <s v="Voucher"/>
    <s v="91659347"/>
    <s v="OPER"/>
    <s v="2020"/>
    <s v="903314"/>
    <s v="Non-Labor"/>
    <s v="885 Miscellaneous"/>
    <s v="AP"/>
    <n v="107536.35"/>
    <n v="64983.14"/>
    <n v="42553.21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3"/>
    <s v="02801330"/>
    <s v="Purchase Invoices USD"/>
    <s v="FISERV INVOICE FOR FEBRUARY"/>
    <m/>
    <s v="Voucher"/>
    <s v="91678976"/>
    <s v="OPER"/>
    <s v="2020"/>
    <s v="903314"/>
    <s v="Non-Labor"/>
    <s v="885 Miscellaneous"/>
    <s v="AP"/>
    <n v="103580.75"/>
    <n v="62592.81"/>
    <n v="40987.94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4"/>
    <s v="02801330"/>
    <s v="Purchase Invoices USD"/>
    <s v="MARCH FISERV INVOICE"/>
    <m/>
    <s v="Voucher"/>
    <s v="91696039"/>
    <s v="OPER"/>
    <s v="2020"/>
    <s v="903314"/>
    <s v="Non-Labor"/>
    <s v="885 Miscellaneous"/>
    <s v="AP"/>
    <n v="104001.25"/>
    <n v="62846.92"/>
    <n v="41154.33"/>
    <m/>
    <s v="WA Resid Payment Fee-FISERV"/>
    <s v="001"/>
    <s v="47821"/>
    <s v="FISERV INC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s v="REG CREDITS-DEFERRAL-FISERV"/>
    <m/>
    <x v="0"/>
    <s v="CD"/>
    <m/>
    <s v="F54 - Treasury &amp; Trust Mgmt"/>
    <s v="DL"/>
    <s v="F54"/>
    <x v="0"/>
    <s v="03801331"/>
    <s v="Miscellaneous Transaction USD"/>
    <s v="DJ204-December-18 FISERV deferral"/>
    <s v="204-FISERV"/>
    <s v="Voucher"/>
    <m/>
    <s v="OPER"/>
    <s v="2019"/>
    <s v="407414"/>
    <s v="Non-Labor"/>
    <s v="885 Miscellaneous"/>
    <s v="PA"/>
    <n v="-36480.550000000003"/>
    <n v="-22112.32"/>
    <n v="-14368.23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0"/>
    <s v="03801331"/>
    <s v="Miscellaneous Transaction USD"/>
    <s v="DJ204-January-19 FISERV deferral"/>
    <s v="204-FISERV"/>
    <s v="Voucher"/>
    <m/>
    <s v="OPER"/>
    <s v="2019"/>
    <s v="407414"/>
    <s v="Non-Labor"/>
    <s v="885 Miscellaneous"/>
    <s v="PA"/>
    <n v="-41441"/>
    <n v="-25119.05"/>
    <n v="-16321.95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1"/>
    <s v="03801331"/>
    <s v="Miscellaneous Transaction USD"/>
    <s v="DJ204-February-19 FISERV deferral"/>
    <s v="204-FISERV"/>
    <s v="Voucher"/>
    <m/>
    <s v="OPER"/>
    <s v="2019"/>
    <s v="407414"/>
    <s v="Non-Labor"/>
    <s v="885 Miscellaneous"/>
    <s v="PA"/>
    <n v="-39947.5"/>
    <n v="-24213.78"/>
    <n v="-15733.72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2"/>
    <s v="03801331"/>
    <s v="Miscellaneous Transaction USD"/>
    <s v="DJ204-April-19 FISERV deferral"/>
    <s v="204-FISERV"/>
    <s v="Voucher"/>
    <m/>
    <s v="OPER"/>
    <s v="2019"/>
    <s v="407414"/>
    <s v="Non-Labor"/>
    <s v="885 Miscellaneous"/>
    <s v="PA"/>
    <n v="-43447.8"/>
    <n v="-26335.45"/>
    <n v="-17112.349999999999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2"/>
    <s v="03801331"/>
    <s v="Miscellaneous Transaction USD"/>
    <s v="DJ204-March-19 FISERV deferral"/>
    <s v="204-FISERV"/>
    <s v="Voucher"/>
    <m/>
    <s v="OPER"/>
    <s v="2019"/>
    <s v="407414"/>
    <s v="Non-Labor"/>
    <s v="885 Miscellaneous"/>
    <s v="PA"/>
    <n v="-46252.1"/>
    <n v="-28035.25"/>
    <n v="-18216.849999999999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3"/>
    <s v="03801331"/>
    <s v="Miscellaneous Transaction USD"/>
    <s v="DJ204-May-19 FISERV deferral"/>
    <s v="204-FISERV"/>
    <s v="Voucher"/>
    <m/>
    <s v="OPER"/>
    <s v="2019"/>
    <s v="407414"/>
    <s v="Non-Labor"/>
    <s v="885 Miscellaneous"/>
    <s v="PA"/>
    <n v="-45592.35"/>
    <n v="-27635.35"/>
    <n v="-17957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4"/>
    <s v="03801331"/>
    <s v="Miscellaneous Transaction USD"/>
    <s v="DJ204-July-19 FISERV deferral"/>
    <s v="204-FISERV"/>
    <s v="Voucher"/>
    <m/>
    <s v="OPER"/>
    <s v="2019"/>
    <s v="407414"/>
    <s v="Non-Labor"/>
    <s v="885 Miscellaneous"/>
    <s v="PA"/>
    <n v="-45054.400000000001"/>
    <n v="-27309.27"/>
    <n v="-17745.13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4"/>
    <s v="03801331"/>
    <s v="Miscellaneous Transaction USD"/>
    <s v="DJ204-June-19 FISERV deferral"/>
    <s v="204-FISERV"/>
    <s v="Voucher"/>
    <m/>
    <s v="OPER"/>
    <s v="2019"/>
    <s v="407414"/>
    <s v="Non-Labor"/>
    <s v="885 Miscellaneous"/>
    <s v="PA"/>
    <n v="-40523.15"/>
    <n v="-24562.7"/>
    <n v="-15960.45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5"/>
    <s v="03801331"/>
    <s v="Miscellaneous Transaction USD"/>
    <s v="DJ204-August-19 FISERV deferral"/>
    <s v="204-FISERV"/>
    <s v="Voucher"/>
    <m/>
    <s v="OPER"/>
    <s v="2019"/>
    <s v="407414"/>
    <s v="Non-Labor"/>
    <s v="885 Miscellaneous"/>
    <s v="PA"/>
    <n v="-44906.5"/>
    <n v="-27219.63"/>
    <n v="-17686.87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6"/>
    <s v="03801331"/>
    <s v="Miscellaneous Transaction USD"/>
    <s v="DJ204-September-19 FISERV deferral"/>
    <s v="204-FISERV"/>
    <s v="Voucher"/>
    <m/>
    <s v="OPER"/>
    <s v="2019"/>
    <s v="407414"/>
    <s v="Non-Labor"/>
    <s v="885 Miscellaneous"/>
    <s v="PA"/>
    <n v="-43001.2"/>
    <n v="-26064.75"/>
    <n v="-16936.45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6"/>
    <s v="03801331"/>
    <s v="Miscellaneous Transaction USD"/>
    <s v="DJ204-October-19 FISERV deferral"/>
    <s v="204-FISERV"/>
    <s v="Voucher"/>
    <m/>
    <s v="OPER"/>
    <s v="2019"/>
    <s v="407414"/>
    <s v="Non-Labor"/>
    <s v="885 Miscellaneous"/>
    <s v="PA"/>
    <n v="-48182.05"/>
    <n v="-29205.07"/>
    <n v="-18976.98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7"/>
    <s v="03801331"/>
    <s v="Miscellaneous Transaction USD"/>
    <s v="DJ204-November-19 FISERV deferral"/>
    <s v="204-FISERV"/>
    <s v="Voucher"/>
    <m/>
    <s v="OPER"/>
    <s v="2019"/>
    <s v="407414"/>
    <s v="Non-Labor"/>
    <s v="885 Miscellaneous"/>
    <s v="PA"/>
    <n v="-44960.15"/>
    <n v="-27252.15"/>
    <n v="-17708"/>
    <m/>
    <s v="ID Defer Resid Pmt Fee-FISERV"/>
    <s v="001"/>
    <m/>
    <m/>
    <m/>
  </r>
  <r>
    <x v="0"/>
    <s v="REG CREDITS-DEFERRAL-FISERV"/>
    <m/>
    <x v="0"/>
    <s v="CD"/>
    <m/>
    <s v="000 Direct GL"/>
    <s v="DL"/>
    <s v="000"/>
    <x v="7"/>
    <s v="00000000"/>
    <s v="NSJ034 - Fiserv Deferral Accrual 201912"/>
    <s v="Fiserv Deferral Accrual"/>
    <m/>
    <m/>
    <m/>
    <s v="OPER"/>
    <s v="2019"/>
    <s v="000000"/>
    <s v="Non-Labor"/>
    <s v="000 Direct GL"/>
    <s v="GL"/>
    <n v="-44960"/>
    <n v="-27252.05"/>
    <n v="-17707.95"/>
    <m/>
    <s v="Direct GL"/>
    <s v="001"/>
    <m/>
    <m/>
    <m/>
  </r>
  <r>
    <x v="0"/>
    <s v="REG CREDITS-DEFERRAL-FISERV"/>
    <m/>
    <x v="0"/>
    <s v="CD"/>
    <m/>
    <s v="F54 - Treasury &amp; Trust Mgmt"/>
    <s v="DL"/>
    <s v="F54"/>
    <x v="8"/>
    <s v="03801331"/>
    <s v="Miscellaneous Transaction USD"/>
    <s v="DJ204-December-19 FISERV deferral"/>
    <s v="204-FISERV"/>
    <s v="Voucher"/>
    <m/>
    <s v="OPER"/>
    <s v="2020"/>
    <s v="407414"/>
    <s v="Non-Labor"/>
    <s v="885 Miscellaneous"/>
    <s v="PA"/>
    <n v="-18708.57"/>
    <n v="-11305.4"/>
    <n v="-7403.17"/>
    <m/>
    <s v="ID Defer Resid Pmt Fee-FISERV"/>
    <s v="001"/>
    <m/>
    <m/>
    <m/>
  </r>
  <r>
    <x v="0"/>
    <s v="REG CREDITS-DEFERRAL-FISERV"/>
    <m/>
    <x v="0"/>
    <s v="CD"/>
    <m/>
    <s v="000 Direct GL"/>
    <s v="DL"/>
    <s v="000"/>
    <x v="8"/>
    <s v="00000000"/>
    <s v="Reverses &quot;NSJ034 - Fiserv Deferral Accru"/>
    <s v="Fiserv Deferral Accrual"/>
    <m/>
    <m/>
    <m/>
    <s v="OPER"/>
    <s v="2020"/>
    <s v="000000"/>
    <s v="Non-Labor"/>
    <s v="000 Direct GL"/>
    <s v="GL"/>
    <n v="44960"/>
    <n v="27168.880000000001"/>
    <n v="17791.12"/>
    <m/>
    <s v="Direct GL"/>
    <s v="001"/>
    <m/>
    <m/>
    <m/>
  </r>
  <r>
    <x v="0"/>
    <s v="REG CREDITS-DEFERRAL-FISERV"/>
    <m/>
    <x v="0"/>
    <s v="CD"/>
    <m/>
    <s v="F54 - Treasury &amp; Trust Mgmt"/>
    <s v="DL"/>
    <s v="F54"/>
    <x v="9"/>
    <s v="03801331"/>
    <s v="Miscellaneous Transaction USD"/>
    <s v="DJ204-January-20 FISERV deferral"/>
    <s v="204-FISERV"/>
    <s v="Voucher"/>
    <m/>
    <s v="OPER"/>
    <s v="2020"/>
    <s v="407414"/>
    <s v="Non-Labor"/>
    <s v="885 Miscellaneous"/>
    <s v="PA"/>
    <n v="-19405.22"/>
    <n v="-11726.38"/>
    <n v="-7678.84"/>
    <m/>
    <s v="ID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0"/>
    <s v="02801331"/>
    <s v="Miscellaneous Transaction USD"/>
    <s v="DJ204-December-18 FISERV deferral"/>
    <s v="204-FISERV"/>
    <s v="Voucher"/>
    <m/>
    <s v="OPER"/>
    <s v="2019"/>
    <s v="407414"/>
    <s v="Non-Labor"/>
    <s v="885 Miscellaneous"/>
    <s v="PA"/>
    <n v="-79122.149999999994"/>
    <n v="-47959.1"/>
    <n v="-31163.05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0"/>
    <s v="02801331"/>
    <s v="Miscellaneous Transaction USD"/>
    <s v="DJ204-January-19 FISERV deferral"/>
    <s v="204-FISERV"/>
    <s v="Voucher"/>
    <m/>
    <s v="OPER"/>
    <s v="2019"/>
    <s v="407414"/>
    <s v="Non-Labor"/>
    <s v="885 Miscellaneous"/>
    <s v="PA"/>
    <n v="-88071.55"/>
    <n v="-53383.69"/>
    <n v="-34687.86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1"/>
    <s v="02801331"/>
    <s v="Miscellaneous Transaction USD"/>
    <s v="DJ204-February-19 FISERV deferral"/>
    <s v="204-FISERV"/>
    <s v="Voucher"/>
    <m/>
    <s v="OPER"/>
    <s v="2019"/>
    <s v="407414"/>
    <s v="Non-Labor"/>
    <s v="885 Miscellaneous"/>
    <s v="PA"/>
    <n v="-85400.65"/>
    <n v="-51764.75"/>
    <n v="-33635.9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2"/>
    <s v="02801331"/>
    <s v="Miscellaneous Transaction USD"/>
    <s v="DJ204-April-19 FISERV deferral"/>
    <s v="204-FISERV"/>
    <s v="Voucher"/>
    <m/>
    <s v="OPER"/>
    <s v="2019"/>
    <s v="407414"/>
    <s v="Non-Labor"/>
    <s v="885 Miscellaneous"/>
    <s v="PA"/>
    <n v="-90349.5"/>
    <n v="-54764.44"/>
    <n v="-35585.06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2"/>
    <s v="02801331"/>
    <s v="Miscellaneous Transaction USD"/>
    <s v="DJ204-March-19 FISERV deferral"/>
    <s v="204-FISERV"/>
    <s v="Voucher"/>
    <m/>
    <s v="OPER"/>
    <s v="2019"/>
    <s v="407414"/>
    <s v="Non-Labor"/>
    <s v="885 Miscellaneous"/>
    <s v="PA"/>
    <n v="-90174.05"/>
    <n v="-54658.1"/>
    <n v="-35515.949999999997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3"/>
    <s v="02801331"/>
    <s v="Miscellaneous Transaction USD"/>
    <s v="DJ204-May-19 FISERV deferral"/>
    <s v="204-FISERV"/>
    <s v="Voucher"/>
    <m/>
    <s v="OPER"/>
    <s v="2019"/>
    <s v="407414"/>
    <s v="Non-Labor"/>
    <s v="885 Miscellaneous"/>
    <s v="PA"/>
    <n v="-91212.25"/>
    <n v="-55287.39"/>
    <n v="-35924.86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4"/>
    <s v="02801331"/>
    <s v="Miscellaneous Transaction USD"/>
    <s v="DJ204-July-19 FISERV deferral"/>
    <s v="204-FISERV"/>
    <s v="Voucher"/>
    <m/>
    <s v="OPER"/>
    <s v="2019"/>
    <s v="407414"/>
    <s v="Non-Labor"/>
    <s v="885 Miscellaneous"/>
    <s v="PA"/>
    <n v="-90784.5"/>
    <n v="-55028.11"/>
    <n v="-35756.39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4"/>
    <s v="02801331"/>
    <s v="Miscellaneous Transaction USD"/>
    <s v="DJ204-June-19 FISERV deferral"/>
    <s v="204-FISERV"/>
    <s v="Voucher"/>
    <m/>
    <s v="OPER"/>
    <s v="2019"/>
    <s v="407414"/>
    <s v="Non-Labor"/>
    <s v="885 Miscellaneous"/>
    <s v="PA"/>
    <n v="-85478.95"/>
    <n v="-51812.21"/>
    <n v="-33666.74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5"/>
    <s v="02801331"/>
    <s v="Miscellaneous Transaction USD"/>
    <s v="DJ204-August-19 FISERV deferral"/>
    <s v="204-FISERV"/>
    <s v="Voucher"/>
    <m/>
    <s v="OPER"/>
    <s v="2019"/>
    <s v="407414"/>
    <s v="Non-Labor"/>
    <s v="885 Miscellaneous"/>
    <s v="PA"/>
    <n v="-93938.25"/>
    <n v="-56939.73"/>
    <n v="-36998.519999999997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6"/>
    <s v="02801331"/>
    <s v="Miscellaneous Transaction USD"/>
    <s v="DJ204-September-19 FISERV deferral"/>
    <s v="204-FISERV"/>
    <s v="Voucher"/>
    <m/>
    <s v="OPER"/>
    <s v="2019"/>
    <s v="407414"/>
    <s v="Non-Labor"/>
    <s v="885 Miscellaneous"/>
    <s v="PA"/>
    <n v="-91294.9"/>
    <n v="-55337.49"/>
    <n v="-35957.410000000003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6"/>
    <s v="02801331"/>
    <s v="Miscellaneous Transaction USD"/>
    <s v="DJ204-October-19 FISERV deferral"/>
    <s v="204-FISERV"/>
    <s v="Voucher"/>
    <m/>
    <s v="OPER"/>
    <s v="2019"/>
    <s v="407414"/>
    <s v="Non-Labor"/>
    <s v="885 Miscellaneous"/>
    <s v="PA"/>
    <n v="-97831.5"/>
    <n v="-59299.58"/>
    <n v="-38531.919999999998"/>
    <m/>
    <s v="WA Defer Resid Pmt Fee-FISERV"/>
    <s v="001"/>
    <m/>
    <m/>
    <m/>
  </r>
  <r>
    <x v="0"/>
    <s v="REG CREDITS-DEFERRAL-FISERV"/>
    <m/>
    <x v="1"/>
    <s v="CD"/>
    <m/>
    <s v="000 Direct GL"/>
    <s v="DL"/>
    <s v="000"/>
    <x v="7"/>
    <s v="00000000"/>
    <s v="NSJ034 - Fiserv Deferral Accrual 201912"/>
    <s v="Fiserv Deferral Accrual"/>
    <m/>
    <m/>
    <m/>
    <s v="OPER"/>
    <s v="2019"/>
    <s v="000000"/>
    <s v="Non-Labor"/>
    <s v="000 Direct GL"/>
    <s v="GL"/>
    <n v="-95175"/>
    <n v="-57689.37"/>
    <n v="-37485.629999999997"/>
    <m/>
    <s v="Direct GL"/>
    <s v="001"/>
    <m/>
    <m/>
    <m/>
  </r>
  <r>
    <x v="0"/>
    <s v="REG CREDITS-DEFERRAL-FISERV"/>
    <m/>
    <x v="1"/>
    <s v="CD"/>
    <m/>
    <s v="F54 - Treasury &amp; Trust Mgmt"/>
    <s v="DL"/>
    <s v="F54"/>
    <x v="7"/>
    <s v="02801331"/>
    <s v="Miscellaneous Transaction USD"/>
    <s v="DJ204-November-19 FISERV deferral"/>
    <s v="204-FISERV"/>
    <s v="Voucher"/>
    <m/>
    <s v="OPER"/>
    <s v="2019"/>
    <s v="407414"/>
    <s v="Non-Labor"/>
    <s v="885 Miscellaneous"/>
    <s v="PA"/>
    <n v="-95175.1"/>
    <n v="-57689.440000000002"/>
    <n v="-37485.660000000003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8"/>
    <s v="02801331"/>
    <s v="Miscellaneous Transaction USD"/>
    <s v="DJ204-December-19 FISERV deferral"/>
    <s v="204-FISERV"/>
    <s v="Voucher"/>
    <m/>
    <s v="OPER"/>
    <s v="2020"/>
    <s v="407414"/>
    <s v="Non-Labor"/>
    <s v="885 Miscellaneous"/>
    <s v="PA"/>
    <n v="-99006"/>
    <n v="-59828.34"/>
    <n v="-39177.660000000003"/>
    <m/>
    <s v="WA Defer Resid Pmt Fee-FISERV"/>
    <s v="001"/>
    <m/>
    <m/>
    <m/>
  </r>
  <r>
    <x v="0"/>
    <s v="REG CREDITS-DEFERRAL-FISERV"/>
    <m/>
    <x v="1"/>
    <s v="CD"/>
    <m/>
    <s v="000 Direct GL"/>
    <s v="DL"/>
    <s v="000"/>
    <x v="8"/>
    <s v="00000000"/>
    <s v="Reverses &quot;NSJ034 - Fiserv Deferral Accru"/>
    <s v="Fiserv Deferral Accrual"/>
    <m/>
    <m/>
    <m/>
    <s v="OPER"/>
    <s v="2020"/>
    <s v="000000"/>
    <s v="Non-Labor"/>
    <s v="000 Direct GL"/>
    <s v="GL"/>
    <n v="95175"/>
    <n v="57513.3"/>
    <n v="37661.699999999997"/>
    <m/>
    <s v="Direct GL"/>
    <s v="001"/>
    <m/>
    <m/>
    <m/>
  </r>
  <r>
    <x v="0"/>
    <s v="REG CREDITS-DEFERRAL-FISERV"/>
    <m/>
    <x v="1"/>
    <s v="CD"/>
    <m/>
    <s v="F54 - Treasury &amp; Trust Mgmt"/>
    <s v="DL"/>
    <s v="F54"/>
    <x v="9"/>
    <s v="02801331"/>
    <s v="Miscellaneous Transaction USD"/>
    <s v="DJ204-February-20 FISERV deferral"/>
    <s v="204-FISERV"/>
    <s v="Voucher"/>
    <m/>
    <s v="OPER"/>
    <s v="2020"/>
    <s v="407414"/>
    <s v="Non-Labor"/>
    <s v="885 Miscellaneous"/>
    <s v="PA"/>
    <n v="-103580.75"/>
    <n v="-62592.81"/>
    <n v="-40987.94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9"/>
    <s v="02801331"/>
    <s v="Miscellaneous Transaction USD"/>
    <s v="DJ204-January-20 FISERV deferral"/>
    <s v="204-FISERV"/>
    <s v="Voucher"/>
    <m/>
    <s v="OPER"/>
    <s v="2020"/>
    <s v="407414"/>
    <s v="Non-Labor"/>
    <s v="885 Miscellaneous"/>
    <s v="PA"/>
    <n v="-107536.35"/>
    <n v="-64983.14"/>
    <n v="-42553.21"/>
    <m/>
    <s v="WA Defer Resid Pmt Fee-FISERV"/>
    <s v="00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2C4A40-0CC0-4303-9AA2-0098D191D63C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G22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5">
        <item m="1" x="19"/>
        <item m="1" x="20"/>
        <item m="1" x="21"/>
        <item m="1" x="22"/>
        <item m="1" x="23"/>
        <item m="1" x="15"/>
        <item m="1" x="16"/>
        <item m="1" x="17"/>
        <item m="1" x="18"/>
        <item x="0"/>
        <item x="4"/>
        <item x="2"/>
        <item x="1"/>
        <item x="3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8"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0"/>
    <field x="9"/>
  </rowFields>
  <rowItems count="17">
    <i>
      <x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3" baseField="0" baseItem="0"/>
    <dataField name="Sum of Gas North Amount" fld="24" baseField="0" baseItem="0"/>
  </dataFields>
  <formats count="4">
    <format dxfId="3">
      <pivotArea outline="0" collapsedLevelsAreSubtotals="1" fieldPosition="0"/>
    </format>
    <format dxfId="2">
      <pivotArea collapsedLevelsAreSubtotals="1" fieldPosition="0">
        <references count="4">
          <reference field="4294967294" count="1" selected="0">
            <x v="0"/>
          </reference>
          <reference field="0" count="0" selected="0"/>
          <reference field="3" count="1" selected="0">
            <x v="1"/>
          </reference>
          <reference field="9" count="11"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">
      <pivotArea collapsedLevelsAreSubtotals="1" fieldPosition="0">
        <references count="4">
          <reference field="4294967294" count="1" selected="0">
            <x v="1"/>
          </reference>
          <reference field="0" count="0" selected="0"/>
          <reference field="3" count="1" selected="0">
            <x v="1"/>
          </reference>
          <reference field="9" count="11"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0">
      <pivotArea collapsedLevelsAreSubtotals="1" fieldPosition="0">
        <references count="4">
          <reference field="4294967294" count="2" selected="0">
            <x v="0"/>
            <x v="1"/>
          </reference>
          <reference field="0" count="0" selected="0"/>
          <reference field="3" count="1" selected="0">
            <x v="1"/>
          </reference>
          <reference field="9" count="1">
            <x v="2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670686-ABAA-4295-9BEB-4D94C7A7DB2F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25:G39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8">
        <item m="1" x="14"/>
        <item m="1" x="15"/>
        <item m="1" x="16"/>
        <item m="1" x="10"/>
        <item m="1" x="11"/>
        <item m="1" x="12"/>
        <item m="1" x="13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0"/>
    <field x="9"/>
  </rowFields>
  <rowItems count="12">
    <i>
      <x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3" baseField="8" baseItem="3"/>
    <dataField name="Sum of Gas North Amount" fld="24" baseField="8" baseItem="3"/>
  </dataFields>
  <formats count="3">
    <format dxfId="6">
      <pivotArea outline="0" collapsedLevelsAreSubtotals="1" fieldPosition="0"/>
    </format>
    <format dxfId="5">
      <pivotArea collapsedLevelsAreSubtotals="1" fieldPosition="0">
        <references count="4">
          <reference field="4294967294" count="1" selected="0">
            <x v="0"/>
          </reference>
          <reference field="0" count="0" selected="0"/>
          <reference field="3" count="1" selected="0">
            <x v="1"/>
          </reference>
          <reference field="9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">
      <pivotArea collapsedLevelsAreSubtotals="1" fieldPosition="0">
        <references count="4">
          <reference field="4294967294" count="1" selected="0">
            <x v="1"/>
          </reference>
          <reference field="0" count="0" selected="0"/>
          <reference field="3" count="1" selected="0">
            <x v="1"/>
          </reference>
          <reference field="9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workbookViewId="0">
      <selection activeCell="D17" sqref="D17:F17"/>
    </sheetView>
  </sheetViews>
  <sheetFormatPr defaultColWidth="9.140625" defaultRowHeight="12.75" x14ac:dyDescent="0.2"/>
  <cols>
    <col min="1" max="1" width="23.5703125" style="49" bestFit="1" customWidth="1"/>
    <col min="2" max="2" width="14" style="49" customWidth="1"/>
    <col min="3" max="3" width="13.7109375" style="49" customWidth="1"/>
    <col min="4" max="4" width="15.28515625" style="49" customWidth="1"/>
    <col min="5" max="5" width="15" style="49" customWidth="1"/>
    <col min="6" max="6" width="13.85546875" style="49" customWidth="1"/>
    <col min="7" max="7" width="14.5703125" style="49" bestFit="1" customWidth="1"/>
    <col min="8" max="8" width="14.140625" style="49" customWidth="1"/>
    <col min="9" max="9" width="9.140625" style="49"/>
    <col min="10" max="10" width="11.28515625" style="49" bestFit="1" customWidth="1"/>
    <col min="11" max="16384" width="9.140625" style="49"/>
  </cols>
  <sheetData>
    <row r="1" spans="1:10" x14ac:dyDescent="0.2">
      <c r="A1" s="169" t="s">
        <v>13</v>
      </c>
      <c r="B1" s="169"/>
      <c r="C1" s="169"/>
      <c r="D1" s="169"/>
      <c r="E1" s="169"/>
    </row>
    <row r="2" spans="1:10" x14ac:dyDescent="0.2">
      <c r="A2" s="169" t="s">
        <v>121</v>
      </c>
      <c r="B2" s="169"/>
      <c r="C2" s="169"/>
      <c r="D2" s="169"/>
      <c r="E2" s="169"/>
    </row>
    <row r="3" spans="1:10" x14ac:dyDescent="0.2">
      <c r="A3" s="170" t="s">
        <v>213</v>
      </c>
      <c r="B3" s="170"/>
      <c r="C3" s="170"/>
      <c r="D3" s="170"/>
      <c r="E3" s="170"/>
    </row>
    <row r="4" spans="1:10" x14ac:dyDescent="0.2">
      <c r="A4" s="40"/>
      <c r="B4" s="40"/>
      <c r="C4" s="40"/>
      <c r="D4" s="40"/>
      <c r="E4" s="40"/>
    </row>
    <row r="5" spans="1:10" x14ac:dyDescent="0.2">
      <c r="A5" s="80" t="s">
        <v>14</v>
      </c>
      <c r="B5" s="81"/>
      <c r="C5" s="82"/>
      <c r="D5" s="82"/>
      <c r="E5" s="82"/>
    </row>
    <row r="6" spans="1:10" x14ac:dyDescent="0.2">
      <c r="A6" s="83"/>
      <c r="B6" s="84"/>
      <c r="C6" s="85"/>
      <c r="D6" s="85"/>
      <c r="E6" s="85"/>
    </row>
    <row r="7" spans="1:10" x14ac:dyDescent="0.2">
      <c r="A7" s="49" t="s">
        <v>31</v>
      </c>
      <c r="B7" s="86"/>
      <c r="C7" s="87">
        <f>H13</f>
        <v>750753.62999999989</v>
      </c>
      <c r="E7" s="88"/>
    </row>
    <row r="8" spans="1:10" x14ac:dyDescent="0.2">
      <c r="A8" s="49" t="s">
        <v>15</v>
      </c>
      <c r="B8" s="86"/>
      <c r="C8" s="89">
        <f>H15</f>
        <v>523667.80708418752</v>
      </c>
      <c r="E8" s="61" t="s">
        <v>110</v>
      </c>
    </row>
    <row r="9" spans="1:10" ht="13.5" thickBot="1" x14ac:dyDescent="0.25">
      <c r="A9" s="49" t="s">
        <v>16</v>
      </c>
      <c r="B9" s="86"/>
      <c r="C9" s="90"/>
      <c r="D9" s="49" t="s">
        <v>24</v>
      </c>
      <c r="E9" s="61" t="s">
        <v>110</v>
      </c>
    </row>
    <row r="10" spans="1:10" ht="13.5" thickBot="1" x14ac:dyDescent="0.25">
      <c r="B10" s="151" t="s">
        <v>211</v>
      </c>
      <c r="C10" s="155">
        <f>SUM(C7:C9)</f>
        <v>1274421.4370841873</v>
      </c>
      <c r="E10" s="90"/>
    </row>
    <row r="11" spans="1:10" ht="13.5" thickBot="1" x14ac:dyDescent="0.25">
      <c r="B11" s="86"/>
      <c r="E11" s="90"/>
    </row>
    <row r="12" spans="1:10" s="78" customFormat="1" ht="39" thickTop="1" x14ac:dyDescent="0.2">
      <c r="B12" s="91"/>
      <c r="C12" s="93" t="s">
        <v>202</v>
      </c>
      <c r="D12" s="95" t="s">
        <v>108</v>
      </c>
      <c r="E12" s="96" t="s">
        <v>106</v>
      </c>
      <c r="F12" s="97" t="s">
        <v>107</v>
      </c>
      <c r="G12" s="146" t="s">
        <v>17</v>
      </c>
      <c r="H12" s="93" t="s">
        <v>2</v>
      </c>
    </row>
    <row r="13" spans="1:10" x14ac:dyDescent="0.2">
      <c r="A13" s="94" t="s">
        <v>90</v>
      </c>
      <c r="C13" s="120">
        <f>SUM('903-407 Transactions'!D7:D17)</f>
        <v>653924.05999999982</v>
      </c>
      <c r="D13" s="121">
        <f>-C13</f>
        <v>-653924.05999999982</v>
      </c>
      <c r="E13" s="122"/>
      <c r="F13" s="122">
        <f>B33</f>
        <v>750753.62999999989</v>
      </c>
      <c r="G13" s="147">
        <f>SUM(D13:F13)</f>
        <v>96829.570000000065</v>
      </c>
      <c r="H13" s="120">
        <f>SUM(C13:F13)</f>
        <v>750753.62999999989</v>
      </c>
    </row>
    <row r="14" spans="1:10" x14ac:dyDescent="0.2">
      <c r="A14" s="92">
        <v>903314</v>
      </c>
      <c r="C14" s="120"/>
      <c r="D14" s="121"/>
      <c r="E14" s="122"/>
      <c r="F14" s="122"/>
      <c r="G14" s="147"/>
      <c r="H14" s="120"/>
    </row>
    <row r="15" spans="1:10" x14ac:dyDescent="0.2">
      <c r="A15" s="94" t="s">
        <v>91</v>
      </c>
      <c r="C15" s="123">
        <f>SUM('903-407 Transactions'!D29:D36)</f>
        <v>-711613.40000000014</v>
      </c>
      <c r="D15" s="98">
        <f>-C15</f>
        <v>711613.40000000014</v>
      </c>
      <c r="E15" s="123">
        <f>E38</f>
        <v>523667.80708418752</v>
      </c>
      <c r="F15" s="123"/>
      <c r="G15" s="148">
        <f>SUM(D15:F15)</f>
        <v>1235281.2070841878</v>
      </c>
      <c r="H15" s="123">
        <f>SUM(C15:F15)</f>
        <v>523667.80708418752</v>
      </c>
      <c r="J15" s="120"/>
    </row>
    <row r="16" spans="1:10" x14ac:dyDescent="0.2">
      <c r="A16" s="92">
        <v>407414</v>
      </c>
      <c r="C16" s="120"/>
      <c r="D16" s="121"/>
      <c r="E16" s="122"/>
      <c r="F16" s="122"/>
      <c r="G16" s="147"/>
      <c r="H16" s="120"/>
    </row>
    <row r="17" spans="1:8" ht="13.5" thickBot="1" x14ac:dyDescent="0.25">
      <c r="A17" s="94" t="s">
        <v>109</v>
      </c>
      <c r="C17" s="137">
        <f>SUM(C13:C16)</f>
        <v>-57689.340000000317</v>
      </c>
      <c r="D17" s="98">
        <f>SUM(D13:D16)</f>
        <v>57689.340000000317</v>
      </c>
      <c r="E17" s="123">
        <f>SUM(E13:E16)</f>
        <v>523667.80708418752</v>
      </c>
      <c r="F17" s="123">
        <f>SUM(F13:F16)</f>
        <v>750753.62999999989</v>
      </c>
      <c r="G17" s="149">
        <f>SUM(G13:G15)</f>
        <v>1332110.7770841878</v>
      </c>
      <c r="H17" s="120">
        <f>SUM(H13:H16)</f>
        <v>1274421.4370841873</v>
      </c>
    </row>
    <row r="18" spans="1:8" ht="13.5" thickTop="1" x14ac:dyDescent="0.2"/>
    <row r="19" spans="1:8" x14ac:dyDescent="0.2">
      <c r="C19" s="131"/>
      <c r="D19" s="132"/>
      <c r="E19" s="168"/>
      <c r="F19" s="131"/>
    </row>
    <row r="20" spans="1:8" x14ac:dyDescent="0.2">
      <c r="A20" s="49" t="s">
        <v>112</v>
      </c>
    </row>
    <row r="21" spans="1:8" ht="12.75" customHeight="1" x14ac:dyDescent="0.2">
      <c r="A21" s="103">
        <v>44470</v>
      </c>
      <c r="B21" s="140">
        <f>'903-407 Transactions'!D23</f>
        <v>62562.802499999991</v>
      </c>
      <c r="C21" s="171" t="s">
        <v>212</v>
      </c>
      <c r="D21" s="172"/>
      <c r="E21" s="172"/>
      <c r="F21" s="172"/>
      <c r="G21" s="172"/>
    </row>
    <row r="22" spans="1:8" x14ac:dyDescent="0.2">
      <c r="A22" s="103">
        <v>44501</v>
      </c>
      <c r="B22" s="105">
        <f>B21</f>
        <v>62562.802499999991</v>
      </c>
      <c r="C22" s="171"/>
      <c r="D22" s="172"/>
      <c r="E22" s="172"/>
      <c r="F22" s="172"/>
      <c r="G22" s="172"/>
    </row>
    <row r="23" spans="1:8" x14ac:dyDescent="0.2">
      <c r="A23" s="103">
        <v>44531</v>
      </c>
      <c r="B23" s="105">
        <f t="shared" ref="B23:B32" si="0">B22</f>
        <v>62562.802499999991</v>
      </c>
      <c r="C23" s="171"/>
      <c r="D23" s="172"/>
      <c r="E23" s="172"/>
      <c r="F23" s="172"/>
      <c r="G23" s="172"/>
    </row>
    <row r="24" spans="1:8" x14ac:dyDescent="0.2">
      <c r="A24" s="103">
        <v>44562</v>
      </c>
      <c r="B24" s="105">
        <f t="shared" si="0"/>
        <v>62562.802499999991</v>
      </c>
    </row>
    <row r="25" spans="1:8" x14ac:dyDescent="0.2">
      <c r="A25" s="103">
        <v>44593</v>
      </c>
      <c r="B25" s="105">
        <f t="shared" si="0"/>
        <v>62562.802499999991</v>
      </c>
      <c r="D25" s="49" t="s">
        <v>205</v>
      </c>
    </row>
    <row r="26" spans="1:8" x14ac:dyDescent="0.2">
      <c r="A26" s="103">
        <v>44621</v>
      </c>
      <c r="B26" s="105">
        <f t="shared" si="0"/>
        <v>62562.802499999991</v>
      </c>
      <c r="D26" s="103">
        <v>44470</v>
      </c>
      <c r="E26" s="104">
        <f>'E-FFA-2'!D65</f>
        <v>87277.967847364576</v>
      </c>
      <c r="F26" s="49" t="s">
        <v>207</v>
      </c>
    </row>
    <row r="27" spans="1:8" x14ac:dyDescent="0.2">
      <c r="A27" s="103">
        <v>44652</v>
      </c>
      <c r="B27" s="105">
        <f t="shared" si="0"/>
        <v>62562.802499999991</v>
      </c>
      <c r="D27" s="103">
        <v>44501</v>
      </c>
      <c r="E27" s="104">
        <f>'E-FFA-2'!D66</f>
        <v>87277.967847364576</v>
      </c>
    </row>
    <row r="28" spans="1:8" x14ac:dyDescent="0.2">
      <c r="A28" s="103">
        <v>44682</v>
      </c>
      <c r="B28" s="105">
        <f t="shared" si="0"/>
        <v>62562.802499999991</v>
      </c>
      <c r="D28" s="103">
        <v>44531</v>
      </c>
      <c r="E28" s="104">
        <f>'E-FFA-2'!D67</f>
        <v>87277.967847364576</v>
      </c>
    </row>
    <row r="29" spans="1:8" x14ac:dyDescent="0.2">
      <c r="A29" s="103">
        <v>44713</v>
      </c>
      <c r="B29" s="105">
        <f t="shared" si="0"/>
        <v>62562.802499999991</v>
      </c>
      <c r="D29" s="103">
        <v>44562</v>
      </c>
      <c r="E29" s="104">
        <f>'E-FFA-2'!D68</f>
        <v>87277.967847364576</v>
      </c>
    </row>
    <row r="30" spans="1:8" x14ac:dyDescent="0.2">
      <c r="A30" s="103">
        <v>44743</v>
      </c>
      <c r="B30" s="105">
        <f t="shared" si="0"/>
        <v>62562.802499999991</v>
      </c>
      <c r="D30" s="103">
        <v>44593</v>
      </c>
      <c r="E30" s="104">
        <f>'E-FFA-2'!D69</f>
        <v>87277.967847364576</v>
      </c>
    </row>
    <row r="31" spans="1:8" x14ac:dyDescent="0.2">
      <c r="A31" s="103">
        <v>44774</v>
      </c>
      <c r="B31" s="105">
        <f t="shared" si="0"/>
        <v>62562.802499999991</v>
      </c>
      <c r="D31" s="103">
        <v>44621</v>
      </c>
      <c r="E31" s="104">
        <f>'E-FFA-2'!D70</f>
        <v>87277.967847364576</v>
      </c>
    </row>
    <row r="32" spans="1:8" x14ac:dyDescent="0.2">
      <c r="A32" s="103">
        <v>44805</v>
      </c>
      <c r="B32" s="106">
        <f t="shared" si="0"/>
        <v>62562.802499999991</v>
      </c>
      <c r="D32" s="103">
        <v>44652</v>
      </c>
      <c r="E32" s="104">
        <v>0</v>
      </c>
      <c r="F32" s="49" t="s">
        <v>206</v>
      </c>
    </row>
    <row r="33" spans="2:5" x14ac:dyDescent="0.2">
      <c r="B33" s="141">
        <f>SUM(B21:B32)</f>
        <v>750753.62999999989</v>
      </c>
      <c r="D33" s="103">
        <v>44682</v>
      </c>
      <c r="E33" s="104">
        <v>0</v>
      </c>
    </row>
    <row r="34" spans="2:5" x14ac:dyDescent="0.2">
      <c r="D34" s="103">
        <v>44713</v>
      </c>
      <c r="E34" s="104">
        <v>0</v>
      </c>
    </row>
    <row r="35" spans="2:5" x14ac:dyDescent="0.2">
      <c r="D35" s="103">
        <v>44743</v>
      </c>
      <c r="E35" s="104">
        <v>0</v>
      </c>
    </row>
    <row r="36" spans="2:5" x14ac:dyDescent="0.2">
      <c r="D36" s="103">
        <v>44774</v>
      </c>
      <c r="E36" s="104">
        <v>0</v>
      </c>
    </row>
    <row r="37" spans="2:5" x14ac:dyDescent="0.2">
      <c r="D37" s="103">
        <v>44805</v>
      </c>
      <c r="E37" s="104">
        <v>0</v>
      </c>
    </row>
    <row r="38" spans="2:5" x14ac:dyDescent="0.2">
      <c r="E38" s="141">
        <f>SUM(E26:E37)</f>
        <v>523667.80708418752</v>
      </c>
    </row>
  </sheetData>
  <mergeCells count="4">
    <mergeCell ref="A1:E1"/>
    <mergeCell ref="A2:E2"/>
    <mergeCell ref="A3:E3"/>
    <mergeCell ref="C21:G23"/>
  </mergeCells>
  <pageMargins left="0.7" right="0.7" top="0.75" bottom="0.75" header="0.3" footer="0.3"/>
  <pageSetup scale="86" orientation="landscape" r:id="rId1"/>
  <headerFooter>
    <oddHeader>&amp;RAdjustment No.         .
Workpaper Ref. &amp;A</oddHeader>
    <oddFooter>&amp;L&amp;F
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cols>
    <col min="1" max="16384" width="9.140625" style="6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81"/>
  <sheetViews>
    <sheetView topLeftCell="A10" workbookViewId="0">
      <selection activeCell="F46" sqref="F46"/>
    </sheetView>
  </sheetViews>
  <sheetFormatPr defaultColWidth="9.140625" defaultRowHeight="12.75" x14ac:dyDescent="0.2"/>
  <cols>
    <col min="1" max="1" width="3.85546875" style="2" customWidth="1"/>
    <col min="2" max="2" width="12.5703125" style="2" bestFit="1" customWidth="1"/>
    <col min="3" max="3" width="15.28515625" style="12" customWidth="1"/>
    <col min="4" max="4" width="13.140625" style="12" customWidth="1"/>
    <col min="5" max="5" width="14.140625" style="12" customWidth="1"/>
    <col min="6" max="6" width="13.42578125" style="12" customWidth="1"/>
    <col min="7" max="7" width="14.7109375" style="12" customWidth="1"/>
    <col min="8" max="8" width="12.42578125" style="12" customWidth="1"/>
    <col min="9" max="9" width="16.28515625" style="12" bestFit="1" customWidth="1"/>
    <col min="10" max="10" width="14.7109375" style="31" customWidth="1"/>
    <col min="11" max="11" width="15.140625" style="12" bestFit="1" customWidth="1"/>
    <col min="12" max="12" width="11.85546875" style="2" bestFit="1" customWidth="1"/>
    <col min="13" max="16384" width="9.140625" style="2"/>
  </cols>
  <sheetData>
    <row r="1" spans="2:11" ht="13.5" thickBot="1" x14ac:dyDescent="0.25">
      <c r="B1" s="173" t="s">
        <v>118</v>
      </c>
      <c r="C1" s="174"/>
      <c r="D1" s="174"/>
      <c r="E1" s="174"/>
      <c r="F1" s="174"/>
      <c r="G1" s="174"/>
      <c r="H1" s="174"/>
      <c r="I1" s="174"/>
      <c r="J1" s="62"/>
      <c r="K1" s="1"/>
    </row>
    <row r="2" spans="2:11" s="8" customFormat="1" ht="13.5" thickBot="1" x14ac:dyDescent="0.25">
      <c r="B2" s="3"/>
      <c r="C2" s="4"/>
      <c r="D2" s="4"/>
      <c r="E2" s="37" t="s">
        <v>0</v>
      </c>
      <c r="F2" s="39"/>
      <c r="G2" s="5">
        <v>24</v>
      </c>
      <c r="H2" s="6"/>
      <c r="I2" s="7"/>
      <c r="J2" s="56"/>
      <c r="K2" s="7"/>
    </row>
    <row r="3" spans="2:11" x14ac:dyDescent="0.2">
      <c r="B3" s="9" t="s">
        <v>1</v>
      </c>
      <c r="C3" s="10" t="s">
        <v>2</v>
      </c>
      <c r="D3" s="10"/>
      <c r="E3" s="11"/>
      <c r="F3" s="10"/>
      <c r="G3" s="7"/>
      <c r="H3" s="7"/>
      <c r="I3" s="7"/>
      <c r="J3" s="56"/>
    </row>
    <row r="4" spans="2:11" s="18" customFormat="1" ht="51.75" thickBot="1" x14ac:dyDescent="0.25">
      <c r="B4" s="13" t="s">
        <v>3</v>
      </c>
      <c r="C4" s="14" t="s">
        <v>120</v>
      </c>
      <c r="D4" s="14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 t="s">
        <v>10</v>
      </c>
      <c r="K4" s="17"/>
    </row>
    <row r="5" spans="2:11" s="18" customFormat="1" ht="39" hidden="1" customHeight="1" thickBot="1" x14ac:dyDescent="0.25">
      <c r="B5" s="13"/>
      <c r="C5" s="19" t="s">
        <v>11</v>
      </c>
      <c r="D5" s="19"/>
      <c r="E5" s="15"/>
      <c r="F5" s="15"/>
      <c r="G5" s="15"/>
      <c r="H5" s="15"/>
      <c r="I5" s="16"/>
      <c r="J5" s="17"/>
      <c r="K5" s="17"/>
    </row>
    <row r="6" spans="2:11" s="18" customFormat="1" ht="26.25" thickBot="1" x14ac:dyDescent="0.25">
      <c r="B6" s="20" t="s">
        <v>12</v>
      </c>
      <c r="C6" s="63"/>
      <c r="D6" s="63" t="s">
        <v>119</v>
      </c>
      <c r="E6" s="63" t="s">
        <v>26</v>
      </c>
      <c r="F6" s="21" t="s">
        <v>27</v>
      </c>
      <c r="G6" s="21" t="s">
        <v>29</v>
      </c>
      <c r="H6" s="21" t="s">
        <v>28</v>
      </c>
      <c r="I6" s="22" t="s">
        <v>28</v>
      </c>
      <c r="J6" s="17"/>
      <c r="K6" s="17"/>
    </row>
    <row r="7" spans="2:11" x14ac:dyDescent="0.2">
      <c r="B7" s="23"/>
      <c r="I7" s="24"/>
      <c r="J7" s="12"/>
      <c r="K7" s="2"/>
    </row>
    <row r="8" spans="2:11" s="29" customFormat="1" ht="12.75" customHeight="1" x14ac:dyDescent="0.2">
      <c r="B8" s="36">
        <v>42794</v>
      </c>
      <c r="C8" s="53">
        <v>-7238.2806650000002</v>
      </c>
      <c r="D8" s="26"/>
      <c r="E8" s="26">
        <f t="shared" ref="E8:E18" si="0">-C8+-D8</f>
        <v>7238.2806650000002</v>
      </c>
      <c r="F8" s="26">
        <f>+E8</f>
        <v>7238.2806650000002</v>
      </c>
      <c r="G8" s="26">
        <f>-(C8+D8)*0.35</f>
        <v>2533.3982327499998</v>
      </c>
      <c r="H8" s="26">
        <f>-G8</f>
        <v>-2533.3982327499998</v>
      </c>
      <c r="I8" s="24">
        <f>H8</f>
        <v>-2533.3982327499998</v>
      </c>
      <c r="J8" s="27"/>
      <c r="K8" s="28"/>
    </row>
    <row r="9" spans="2:11" s="29" customFormat="1" ht="12.75" customHeight="1" x14ac:dyDescent="0.2">
      <c r="B9" s="25">
        <v>42825</v>
      </c>
      <c r="C9" s="54">
        <v>-23366.393358000001</v>
      </c>
      <c r="D9" s="26"/>
      <c r="E9" s="26">
        <f t="shared" si="0"/>
        <v>23366.393358000001</v>
      </c>
      <c r="F9" s="26">
        <f>F8+E9</f>
        <v>30604.674023</v>
      </c>
      <c r="G9" s="26">
        <f t="shared" ref="G9:G18" si="1">-(C9+D9)*0.35</f>
        <v>8178.2376752999999</v>
      </c>
      <c r="H9" s="26">
        <f t="shared" ref="H9:H69" si="2">-G9</f>
        <v>-8178.2376752999999</v>
      </c>
      <c r="I9" s="24">
        <f>I8+H9</f>
        <v>-10711.635908050001</v>
      </c>
      <c r="J9" s="27"/>
      <c r="K9" s="28"/>
    </row>
    <row r="10" spans="2:11" s="29" customFormat="1" ht="12.75" customHeight="1" x14ac:dyDescent="0.2">
      <c r="B10" s="36">
        <v>42855</v>
      </c>
      <c r="C10" s="55">
        <v>-21303.505530999999</v>
      </c>
      <c r="D10" s="26"/>
      <c r="E10" s="26">
        <f t="shared" si="0"/>
        <v>21303.505530999999</v>
      </c>
      <c r="F10" s="26">
        <f t="shared" ref="F10:F41" si="3">F9+E10</f>
        <v>51908.179554000002</v>
      </c>
      <c r="G10" s="26">
        <f t="shared" si="1"/>
        <v>7456.2269358499989</v>
      </c>
      <c r="H10" s="26">
        <f t="shared" si="2"/>
        <v>-7456.2269358499989</v>
      </c>
      <c r="I10" s="24">
        <f t="shared" ref="I10:I17" si="4">I9+H10</f>
        <v>-18167.862843899999</v>
      </c>
      <c r="J10" s="27"/>
      <c r="K10" s="28"/>
    </row>
    <row r="11" spans="2:11" s="29" customFormat="1" ht="12.75" customHeight="1" x14ac:dyDescent="0.2">
      <c r="B11" s="36">
        <v>42886</v>
      </c>
      <c r="C11" s="55">
        <v>-23104.875563000001</v>
      </c>
      <c r="D11" s="26"/>
      <c r="E11" s="26">
        <f t="shared" si="0"/>
        <v>23104.875563000001</v>
      </c>
      <c r="F11" s="26">
        <f t="shared" si="3"/>
        <v>75013.055117000011</v>
      </c>
      <c r="G11" s="26">
        <f t="shared" si="1"/>
        <v>8086.70644705</v>
      </c>
      <c r="H11" s="26">
        <f t="shared" si="2"/>
        <v>-8086.70644705</v>
      </c>
      <c r="I11" s="24">
        <f t="shared" si="4"/>
        <v>-26254.569290949999</v>
      </c>
      <c r="J11" s="27"/>
      <c r="K11" s="28"/>
    </row>
    <row r="12" spans="2:11" s="28" customFormat="1" ht="12.75" customHeight="1" x14ac:dyDescent="0.2">
      <c r="B12" s="25">
        <v>42916</v>
      </c>
      <c r="C12" s="55">
        <v>-24872.558557</v>
      </c>
      <c r="D12" s="26"/>
      <c r="E12" s="26">
        <f t="shared" si="0"/>
        <v>24872.558557</v>
      </c>
      <c r="F12" s="26">
        <f t="shared" si="3"/>
        <v>99885.613674000007</v>
      </c>
      <c r="G12" s="26">
        <f t="shared" si="1"/>
        <v>8705.3954949500003</v>
      </c>
      <c r="H12" s="26">
        <f t="shared" si="2"/>
        <v>-8705.3954949500003</v>
      </c>
      <c r="I12" s="24">
        <f t="shared" si="4"/>
        <v>-34959.964785899996</v>
      </c>
      <c r="J12" s="27"/>
    </row>
    <row r="13" spans="2:11" s="28" customFormat="1" ht="12.75" customHeight="1" x14ac:dyDescent="0.2">
      <c r="B13" s="36">
        <v>42947</v>
      </c>
      <c r="C13" s="55">
        <v>-26713.821134000002</v>
      </c>
      <c r="D13" s="26"/>
      <c r="E13" s="26">
        <f t="shared" si="0"/>
        <v>26713.821134000002</v>
      </c>
      <c r="F13" s="26">
        <f t="shared" si="3"/>
        <v>126599.43480800001</v>
      </c>
      <c r="G13" s="26">
        <f t="shared" si="1"/>
        <v>9349.8373969000004</v>
      </c>
      <c r="H13" s="26">
        <f t="shared" si="2"/>
        <v>-9349.8373969000004</v>
      </c>
      <c r="I13" s="24">
        <f t="shared" si="4"/>
        <v>-44309.802182799998</v>
      </c>
      <c r="J13" s="27"/>
      <c r="K13" s="29"/>
    </row>
    <row r="14" spans="2:11" s="28" customFormat="1" ht="12.75" customHeight="1" x14ac:dyDescent="0.2">
      <c r="B14" s="36">
        <v>42978</v>
      </c>
      <c r="C14" s="55">
        <v>-28942.484648000001</v>
      </c>
      <c r="D14" s="26"/>
      <c r="E14" s="26">
        <f t="shared" si="0"/>
        <v>28942.484648000001</v>
      </c>
      <c r="F14" s="26">
        <f t="shared" si="3"/>
        <v>155541.919456</v>
      </c>
      <c r="G14" s="26">
        <f t="shared" si="1"/>
        <v>10129.8696268</v>
      </c>
      <c r="H14" s="26">
        <f t="shared" si="2"/>
        <v>-10129.8696268</v>
      </c>
      <c r="I14" s="24">
        <f t="shared" si="4"/>
        <v>-54439.671809599997</v>
      </c>
      <c r="J14" s="27"/>
    </row>
    <row r="15" spans="2:11" s="30" customFormat="1" ht="12.75" customHeight="1" x14ac:dyDescent="0.2">
      <c r="B15" s="25">
        <v>43008</v>
      </c>
      <c r="C15" s="55">
        <v>-30512.477919000001</v>
      </c>
      <c r="D15" s="26"/>
      <c r="E15" s="26">
        <f t="shared" si="0"/>
        <v>30512.477919000001</v>
      </c>
      <c r="F15" s="26">
        <f t="shared" si="3"/>
        <v>186054.397375</v>
      </c>
      <c r="G15" s="26">
        <f t="shared" si="1"/>
        <v>10679.36727165</v>
      </c>
      <c r="H15" s="26">
        <f t="shared" si="2"/>
        <v>-10679.36727165</v>
      </c>
      <c r="I15" s="24">
        <f t="shared" si="4"/>
        <v>-65119.039081249997</v>
      </c>
      <c r="J15" s="27"/>
      <c r="K15" s="28"/>
    </row>
    <row r="16" spans="2:11" s="30" customFormat="1" ht="12.75" customHeight="1" x14ac:dyDescent="0.2">
      <c r="B16" s="36">
        <v>43039</v>
      </c>
      <c r="C16" s="55">
        <v>-32341.329482000001</v>
      </c>
      <c r="D16" s="26"/>
      <c r="E16" s="26">
        <f t="shared" si="0"/>
        <v>32341.329482000001</v>
      </c>
      <c r="F16" s="26">
        <f t="shared" si="3"/>
        <v>218395.726857</v>
      </c>
      <c r="G16" s="26">
        <f t="shared" si="1"/>
        <v>11319.4653187</v>
      </c>
      <c r="H16" s="26">
        <f t="shared" si="2"/>
        <v>-11319.4653187</v>
      </c>
      <c r="I16" s="38">
        <f t="shared" si="4"/>
        <v>-76438.504399950005</v>
      </c>
      <c r="J16" s="27"/>
      <c r="K16" s="28"/>
    </row>
    <row r="17" spans="1:11" s="32" customFormat="1" ht="12.75" customHeight="1" x14ac:dyDescent="0.2">
      <c r="B17" s="36">
        <v>43069</v>
      </c>
      <c r="C17" s="55">
        <v>-35769.428849000004</v>
      </c>
      <c r="D17" s="31"/>
      <c r="E17" s="26">
        <f t="shared" si="0"/>
        <v>35769.428849000004</v>
      </c>
      <c r="F17" s="26">
        <f t="shared" si="3"/>
        <v>254165.15570599999</v>
      </c>
      <c r="G17" s="26">
        <f t="shared" si="1"/>
        <v>12519.300097150001</v>
      </c>
      <c r="H17" s="26">
        <f t="shared" si="2"/>
        <v>-12519.300097150001</v>
      </c>
      <c r="I17" s="24">
        <f t="shared" si="4"/>
        <v>-88957.804497100005</v>
      </c>
      <c r="J17" s="31"/>
      <c r="K17" s="28"/>
    </row>
    <row r="18" spans="1:11" s="32" customFormat="1" x14ac:dyDescent="0.2">
      <c r="B18" s="25">
        <v>43100</v>
      </c>
      <c r="C18" s="55">
        <v>-36456.467124000003</v>
      </c>
      <c r="D18" s="31"/>
      <c r="E18" s="26">
        <f t="shared" si="0"/>
        <v>36456.467124000003</v>
      </c>
      <c r="F18" s="26">
        <f t="shared" si="3"/>
        <v>290621.62283000001</v>
      </c>
      <c r="G18" s="26">
        <f t="shared" si="1"/>
        <v>12759.7634934</v>
      </c>
      <c r="H18" s="26">
        <f t="shared" si="2"/>
        <v>-12759.7634934</v>
      </c>
      <c r="I18" s="24">
        <f>I17+H18</f>
        <v>-101717.5679905</v>
      </c>
      <c r="J18" s="31"/>
      <c r="K18" s="28"/>
    </row>
    <row r="19" spans="1:11" s="32" customFormat="1" x14ac:dyDescent="0.2">
      <c r="B19" s="58">
        <v>43100</v>
      </c>
      <c r="C19" s="59" t="s">
        <v>18</v>
      </c>
      <c r="D19" s="31"/>
      <c r="E19" s="26"/>
      <c r="F19" s="26"/>
      <c r="G19" s="26"/>
      <c r="H19" s="26">
        <f>F18*-0.21-I18</f>
        <v>40687.027196199997</v>
      </c>
      <c r="I19" s="24">
        <f>I18+H19</f>
        <v>-61030.540794300003</v>
      </c>
      <c r="J19" s="31"/>
      <c r="K19" s="28"/>
    </row>
    <row r="20" spans="1:11" s="32" customFormat="1" x14ac:dyDescent="0.2">
      <c r="A20" s="107">
        <v>1</v>
      </c>
      <c r="B20" s="36">
        <v>43131</v>
      </c>
      <c r="C20" s="102">
        <v>-41130.022298999997</v>
      </c>
      <c r="D20" s="107"/>
      <c r="E20" s="57">
        <f>-C20</f>
        <v>41130.022298999997</v>
      </c>
      <c r="F20" s="26">
        <f>F18+E20</f>
        <v>331751.64512900001</v>
      </c>
      <c r="G20" s="26">
        <f>-(C20)*0.21</f>
        <v>8637.3046827899998</v>
      </c>
      <c r="H20" s="26">
        <f t="shared" si="2"/>
        <v>-8637.3046827899998</v>
      </c>
      <c r="I20" s="24">
        <f>I19+H20</f>
        <v>-69667.845477089999</v>
      </c>
      <c r="J20" s="31"/>
      <c r="K20" s="28"/>
    </row>
    <row r="21" spans="1:11" s="32" customFormat="1" x14ac:dyDescent="0.2">
      <c r="B21" s="36">
        <v>43159</v>
      </c>
      <c r="C21" s="102">
        <v>-41627.915294999999</v>
      </c>
      <c r="D21" s="56"/>
      <c r="E21" s="57">
        <f t="shared" ref="E21:E51" si="5">-C21+-D21</f>
        <v>41627.915294999999</v>
      </c>
      <c r="F21" s="26">
        <f t="shared" si="3"/>
        <v>373379.56042400002</v>
      </c>
      <c r="G21" s="26">
        <f t="shared" ref="G21:G51" si="6">-(C21+D21)*0.21</f>
        <v>8741.8622119499996</v>
      </c>
      <c r="H21" s="26">
        <f t="shared" si="2"/>
        <v>-8741.8622119499996</v>
      </c>
      <c r="I21" s="24">
        <f t="shared" ref="I21:I69" si="7">I20+H21</f>
        <v>-78409.707689039991</v>
      </c>
      <c r="J21" s="31"/>
      <c r="K21" s="28"/>
    </row>
    <row r="22" spans="1:11" s="32" customFormat="1" x14ac:dyDescent="0.2">
      <c r="B22" s="25">
        <v>43190</v>
      </c>
      <c r="C22" s="102">
        <v>-45104.338377</v>
      </c>
      <c r="D22" s="56"/>
      <c r="E22" s="57">
        <f t="shared" si="5"/>
        <v>45104.338377</v>
      </c>
      <c r="F22" s="26">
        <f t="shared" si="3"/>
        <v>418483.89880100003</v>
      </c>
      <c r="G22" s="26">
        <f t="shared" si="6"/>
        <v>9471.9110591699991</v>
      </c>
      <c r="H22" s="26">
        <f t="shared" si="2"/>
        <v>-9471.9110591699991</v>
      </c>
      <c r="I22" s="24">
        <f t="shared" si="7"/>
        <v>-87881.618748209992</v>
      </c>
      <c r="J22" s="31"/>
      <c r="K22" s="28"/>
    </row>
    <row r="23" spans="1:11" s="32" customFormat="1" x14ac:dyDescent="0.2">
      <c r="B23" s="36">
        <v>43220</v>
      </c>
      <c r="C23" s="102">
        <v>-42133.753391999999</v>
      </c>
      <c r="D23" s="56"/>
      <c r="E23" s="57">
        <f t="shared" si="5"/>
        <v>42133.753391999999</v>
      </c>
      <c r="F23" s="26">
        <f t="shared" si="3"/>
        <v>460617.65219300002</v>
      </c>
      <c r="G23" s="26">
        <f t="shared" si="6"/>
        <v>8848.088212319999</v>
      </c>
      <c r="H23" s="26">
        <f t="shared" si="2"/>
        <v>-8848.088212319999</v>
      </c>
      <c r="I23" s="24">
        <f t="shared" si="7"/>
        <v>-96729.706960529991</v>
      </c>
      <c r="J23" s="31"/>
      <c r="K23" s="28"/>
    </row>
    <row r="24" spans="1:11" s="32" customFormat="1" x14ac:dyDescent="0.2">
      <c r="B24" s="36">
        <v>43251</v>
      </c>
      <c r="C24" s="102">
        <v>-44224.197743999997</v>
      </c>
      <c r="D24" s="56"/>
      <c r="E24" s="57">
        <f t="shared" si="5"/>
        <v>44224.197743999997</v>
      </c>
      <c r="F24" s="26">
        <f t="shared" si="3"/>
        <v>504841.84993700002</v>
      </c>
      <c r="G24" s="26">
        <f t="shared" si="6"/>
        <v>9287.0815262399992</v>
      </c>
      <c r="H24" s="26">
        <f t="shared" si="2"/>
        <v>-9287.0815262399992</v>
      </c>
      <c r="I24" s="24">
        <f>I23+H24</f>
        <v>-106016.78848676999</v>
      </c>
      <c r="J24" s="31"/>
      <c r="K24" s="28"/>
    </row>
    <row r="25" spans="1:11" s="32" customFormat="1" x14ac:dyDescent="0.2">
      <c r="B25" s="25">
        <v>43281</v>
      </c>
      <c r="C25" s="102">
        <v>-43527.677222999999</v>
      </c>
      <c r="D25" s="56"/>
      <c r="E25" s="57">
        <f t="shared" si="5"/>
        <v>43527.677222999999</v>
      </c>
      <c r="F25" s="26">
        <f>F24+E25</f>
        <v>548369.52716000006</v>
      </c>
      <c r="G25" s="26">
        <f t="shared" si="6"/>
        <v>9140.8122168299997</v>
      </c>
      <c r="H25" s="26">
        <f t="shared" si="2"/>
        <v>-9140.8122168299997</v>
      </c>
      <c r="I25" s="24">
        <f t="shared" si="7"/>
        <v>-115157.60070359999</v>
      </c>
      <c r="J25" s="31"/>
      <c r="K25" s="28"/>
    </row>
    <row r="26" spans="1:11" s="32" customFormat="1" x14ac:dyDescent="0.2">
      <c r="B26" s="36">
        <v>43312</v>
      </c>
      <c r="C26" s="102">
        <v>-43214.287128000004</v>
      </c>
      <c r="D26" s="56"/>
      <c r="E26" s="57">
        <f t="shared" si="5"/>
        <v>43214.287128000004</v>
      </c>
      <c r="F26" s="26">
        <f t="shared" si="3"/>
        <v>591583.81428800011</v>
      </c>
      <c r="G26" s="26">
        <f t="shared" si="6"/>
        <v>9075.00029688</v>
      </c>
      <c r="H26" s="26">
        <f t="shared" si="2"/>
        <v>-9075.00029688</v>
      </c>
      <c r="I26" s="24">
        <f t="shared" si="7"/>
        <v>-124232.60100047999</v>
      </c>
      <c r="J26" s="31"/>
      <c r="K26" s="28"/>
    </row>
    <row r="27" spans="1:11" x14ac:dyDescent="0.2">
      <c r="B27" s="36">
        <v>43343</v>
      </c>
      <c r="C27" s="102">
        <v>-46109.835048000001</v>
      </c>
      <c r="D27" s="56"/>
      <c r="E27" s="57">
        <f t="shared" si="5"/>
        <v>46109.835048000001</v>
      </c>
      <c r="F27" s="26">
        <f t="shared" si="3"/>
        <v>637693.64933600009</v>
      </c>
      <c r="G27" s="26">
        <f t="shared" si="6"/>
        <v>9683.0653600799997</v>
      </c>
      <c r="H27" s="26">
        <f t="shared" si="2"/>
        <v>-9683.0653600799997</v>
      </c>
      <c r="I27" s="24">
        <f t="shared" si="7"/>
        <v>-133915.66636055999</v>
      </c>
      <c r="J27" s="12"/>
      <c r="K27" s="2"/>
    </row>
    <row r="28" spans="1:11" x14ac:dyDescent="0.2">
      <c r="B28" s="25">
        <v>43373</v>
      </c>
      <c r="C28" s="102">
        <v>-45694.041428999997</v>
      </c>
      <c r="D28" s="56"/>
      <c r="E28" s="57">
        <f t="shared" si="5"/>
        <v>45694.041428999997</v>
      </c>
      <c r="F28" s="26">
        <f t="shared" si="3"/>
        <v>683387.69076500006</v>
      </c>
      <c r="G28" s="26">
        <f t="shared" si="6"/>
        <v>9595.7487000899982</v>
      </c>
      <c r="H28" s="26">
        <f t="shared" si="2"/>
        <v>-9595.7487000899982</v>
      </c>
      <c r="I28" s="24">
        <f t="shared" si="7"/>
        <v>-143511.41506064998</v>
      </c>
      <c r="J28" s="12"/>
      <c r="K28" s="2"/>
    </row>
    <row r="29" spans="1:11" x14ac:dyDescent="0.2">
      <c r="B29" s="36">
        <v>43404</v>
      </c>
      <c r="C29" s="102">
        <v>-50025.887051999998</v>
      </c>
      <c r="D29" s="56"/>
      <c r="E29" s="57">
        <f t="shared" si="5"/>
        <v>50025.887051999998</v>
      </c>
      <c r="F29" s="26">
        <f t="shared" si="3"/>
        <v>733413.5778170001</v>
      </c>
      <c r="G29" s="26">
        <f t="shared" si="6"/>
        <v>10505.436280919999</v>
      </c>
      <c r="H29" s="26">
        <f t="shared" si="2"/>
        <v>-10505.436280919999</v>
      </c>
      <c r="I29" s="24">
        <f t="shared" si="7"/>
        <v>-154016.85134156997</v>
      </c>
      <c r="J29" s="12"/>
      <c r="K29" s="2"/>
    </row>
    <row r="30" spans="1:11" x14ac:dyDescent="0.2">
      <c r="B30" s="36">
        <v>43434</v>
      </c>
      <c r="C30" s="102">
        <v>-48169.381784999998</v>
      </c>
      <c r="D30" s="56"/>
      <c r="E30" s="57">
        <f t="shared" si="5"/>
        <v>48169.381784999998</v>
      </c>
      <c r="F30" s="26">
        <f>F29+E30</f>
        <v>781582.95960200008</v>
      </c>
      <c r="G30" s="26">
        <f t="shared" si="6"/>
        <v>10115.57017485</v>
      </c>
      <c r="H30" s="26">
        <f>-G30</f>
        <v>-10115.57017485</v>
      </c>
      <c r="I30" s="24">
        <f t="shared" si="7"/>
        <v>-164132.42151641997</v>
      </c>
      <c r="J30" s="12"/>
      <c r="K30" s="2"/>
    </row>
    <row r="31" spans="1:11" ht="13.5" thickBot="1" x14ac:dyDescent="0.25">
      <c r="B31" s="25">
        <v>43465</v>
      </c>
      <c r="C31" s="56">
        <v>-48171.147362999996</v>
      </c>
      <c r="D31" s="56"/>
      <c r="E31" s="57">
        <f t="shared" si="5"/>
        <v>48171.147362999996</v>
      </c>
      <c r="F31" s="26">
        <f t="shared" si="3"/>
        <v>829754.10696500004</v>
      </c>
      <c r="G31" s="26">
        <f t="shared" si="6"/>
        <v>10115.940946229999</v>
      </c>
      <c r="H31" s="26">
        <f t="shared" si="2"/>
        <v>-10115.940946229999</v>
      </c>
      <c r="I31" s="24">
        <f>I30+H31</f>
        <v>-174248.36246264997</v>
      </c>
      <c r="J31" s="12"/>
      <c r="K31" s="2"/>
    </row>
    <row r="32" spans="1:11" x14ac:dyDescent="0.2">
      <c r="B32" s="36">
        <v>43496</v>
      </c>
      <c r="C32" s="163">
        <v>-53383.69</v>
      </c>
      <c r="D32" s="110"/>
      <c r="E32" s="26">
        <f>-C32</f>
        <v>53383.69</v>
      </c>
      <c r="F32" s="26">
        <f t="shared" si="3"/>
        <v>883137.79696499999</v>
      </c>
      <c r="G32" s="26">
        <f>-(C32)*0.21</f>
        <v>11210.5749</v>
      </c>
      <c r="H32" s="26">
        <f t="shared" si="2"/>
        <v>-11210.5749</v>
      </c>
      <c r="I32" s="24">
        <f t="shared" si="7"/>
        <v>-185458.93736264997</v>
      </c>
      <c r="J32" s="12"/>
      <c r="K32" s="2"/>
    </row>
    <row r="33" spans="1:11" x14ac:dyDescent="0.2">
      <c r="B33" s="36">
        <v>43524</v>
      </c>
      <c r="C33" s="164">
        <v>-51764.75</v>
      </c>
      <c r="D33" s="31"/>
      <c r="E33" s="26">
        <f t="shared" si="5"/>
        <v>51764.75</v>
      </c>
      <c r="F33" s="26">
        <f t="shared" si="3"/>
        <v>934902.54696499999</v>
      </c>
      <c r="G33" s="26">
        <f t="shared" si="6"/>
        <v>10870.5975</v>
      </c>
      <c r="H33" s="26">
        <f t="shared" si="2"/>
        <v>-10870.5975</v>
      </c>
      <c r="I33" s="24">
        <f t="shared" si="7"/>
        <v>-196329.53486264998</v>
      </c>
      <c r="J33" s="12"/>
      <c r="K33" s="2"/>
    </row>
    <row r="34" spans="1:11" x14ac:dyDescent="0.2">
      <c r="B34" s="25">
        <v>43555</v>
      </c>
      <c r="C34" s="164">
        <v>-54658.1</v>
      </c>
      <c r="D34" s="31"/>
      <c r="E34" s="26">
        <f t="shared" si="5"/>
        <v>54658.1</v>
      </c>
      <c r="F34" s="26">
        <f t="shared" si="3"/>
        <v>989560.64696499996</v>
      </c>
      <c r="G34" s="26">
        <f t="shared" si="6"/>
        <v>11478.200999999999</v>
      </c>
      <c r="H34" s="26">
        <f t="shared" si="2"/>
        <v>-11478.200999999999</v>
      </c>
      <c r="I34" s="24">
        <f t="shared" si="7"/>
        <v>-207807.73586264998</v>
      </c>
      <c r="J34" s="12"/>
      <c r="K34" s="2"/>
    </row>
    <row r="35" spans="1:11" x14ac:dyDescent="0.2">
      <c r="B35" s="36">
        <v>43585</v>
      </c>
      <c r="C35" s="164">
        <v>-54764.45</v>
      </c>
      <c r="D35" s="31"/>
      <c r="E35" s="26">
        <f t="shared" si="5"/>
        <v>54764.45</v>
      </c>
      <c r="F35" s="26">
        <f t="shared" si="3"/>
        <v>1044325.0969649999</v>
      </c>
      <c r="G35" s="26">
        <f t="shared" si="6"/>
        <v>11500.5345</v>
      </c>
      <c r="H35" s="26">
        <f t="shared" si="2"/>
        <v>-11500.5345</v>
      </c>
      <c r="I35" s="24">
        <f t="shared" si="7"/>
        <v>-219308.27036264999</v>
      </c>
      <c r="J35" s="12"/>
      <c r="K35" s="2"/>
    </row>
    <row r="36" spans="1:11" x14ac:dyDescent="0.2">
      <c r="A36" s="110"/>
      <c r="B36" s="36">
        <v>43616</v>
      </c>
      <c r="C36" s="164">
        <v>-55287.393214999996</v>
      </c>
      <c r="D36" s="31"/>
      <c r="E36" s="26">
        <f t="shared" si="5"/>
        <v>55287.393214999996</v>
      </c>
      <c r="F36" s="26">
        <f t="shared" si="3"/>
        <v>1099612.49018</v>
      </c>
      <c r="G36" s="26">
        <f t="shared" si="6"/>
        <v>11610.352575149998</v>
      </c>
      <c r="H36" s="26">
        <f t="shared" si="2"/>
        <v>-11610.352575149998</v>
      </c>
      <c r="I36" s="24">
        <f t="shared" si="7"/>
        <v>-230918.62293779998</v>
      </c>
      <c r="J36" s="12"/>
      <c r="K36" s="2"/>
    </row>
    <row r="37" spans="1:11" x14ac:dyDescent="0.2">
      <c r="A37" s="110"/>
      <c r="B37" s="25">
        <v>43646</v>
      </c>
      <c r="C37" s="164">
        <v>-51812.210752999999</v>
      </c>
      <c r="D37" s="110"/>
      <c r="E37" s="26">
        <f t="shared" si="5"/>
        <v>51812.210752999999</v>
      </c>
      <c r="F37" s="26">
        <f t="shared" si="3"/>
        <v>1151424.7009330001</v>
      </c>
      <c r="G37" s="26">
        <f t="shared" si="6"/>
        <v>10880.56425813</v>
      </c>
      <c r="H37" s="26">
        <f t="shared" si="2"/>
        <v>-10880.56425813</v>
      </c>
      <c r="I37" s="24">
        <f t="shared" si="7"/>
        <v>-241799.18719592999</v>
      </c>
      <c r="J37" s="12"/>
      <c r="K37" s="2"/>
    </row>
    <row r="38" spans="1:11" x14ac:dyDescent="0.2">
      <c r="B38" s="36">
        <v>43677</v>
      </c>
      <c r="C38" s="164">
        <v>-55028.116829999999</v>
      </c>
      <c r="D38" s="31"/>
      <c r="E38" s="26">
        <f t="shared" si="5"/>
        <v>55028.116829999999</v>
      </c>
      <c r="F38" s="26">
        <f t="shared" si="3"/>
        <v>1206452.817763</v>
      </c>
      <c r="G38" s="26">
        <f t="shared" si="6"/>
        <v>11555.9045343</v>
      </c>
      <c r="H38" s="26">
        <f t="shared" si="2"/>
        <v>-11555.9045343</v>
      </c>
      <c r="I38" s="24">
        <f t="shared" si="7"/>
        <v>-253355.09173022999</v>
      </c>
      <c r="J38" s="12"/>
      <c r="K38" s="2"/>
    </row>
    <row r="39" spans="1:11" x14ac:dyDescent="0.2">
      <c r="B39" s="36">
        <v>43708</v>
      </c>
      <c r="C39" s="164">
        <v>-56939.730855000002</v>
      </c>
      <c r="D39" s="31"/>
      <c r="E39" s="26">
        <f t="shared" si="5"/>
        <v>56939.730855000002</v>
      </c>
      <c r="F39" s="26">
        <f t="shared" si="3"/>
        <v>1263392.548618</v>
      </c>
      <c r="G39" s="26">
        <f t="shared" si="6"/>
        <v>11957.34347955</v>
      </c>
      <c r="H39" s="26">
        <f t="shared" si="2"/>
        <v>-11957.34347955</v>
      </c>
      <c r="I39" s="24">
        <f t="shared" si="7"/>
        <v>-265312.43520978</v>
      </c>
      <c r="J39" s="12"/>
      <c r="K39" s="2"/>
    </row>
    <row r="40" spans="1:11" x14ac:dyDescent="0.2">
      <c r="B40" s="25">
        <v>43738</v>
      </c>
      <c r="C40" s="164">
        <v>-55337.490685999997</v>
      </c>
      <c r="D40" s="31"/>
      <c r="E40" s="26">
        <f t="shared" si="5"/>
        <v>55337.490685999997</v>
      </c>
      <c r="F40" s="26">
        <f t="shared" si="3"/>
        <v>1318730.0393040001</v>
      </c>
      <c r="G40" s="26">
        <f t="shared" si="6"/>
        <v>11620.873044059999</v>
      </c>
      <c r="H40" s="26">
        <f t="shared" si="2"/>
        <v>-11620.873044059999</v>
      </c>
      <c r="I40" s="24">
        <f t="shared" si="7"/>
        <v>-276933.30825384002</v>
      </c>
      <c r="J40" s="12"/>
      <c r="K40" s="2"/>
    </row>
    <row r="41" spans="1:11" x14ac:dyDescent="0.2">
      <c r="B41" s="36">
        <v>43769</v>
      </c>
      <c r="C41" s="164">
        <v>-59299.58541</v>
      </c>
      <c r="D41" s="31"/>
      <c r="E41" s="26">
        <f t="shared" si="5"/>
        <v>59299.58541</v>
      </c>
      <c r="F41" s="26">
        <f t="shared" si="3"/>
        <v>1378029.6247140002</v>
      </c>
      <c r="G41" s="26">
        <f t="shared" si="6"/>
        <v>12452.9129361</v>
      </c>
      <c r="H41" s="26">
        <f t="shared" si="2"/>
        <v>-12452.9129361</v>
      </c>
      <c r="I41" s="24">
        <f t="shared" si="7"/>
        <v>-289386.22118994</v>
      </c>
      <c r="J41" s="12"/>
      <c r="K41" s="2"/>
    </row>
    <row r="42" spans="1:11" x14ac:dyDescent="0.2">
      <c r="B42" s="36">
        <v>43799</v>
      </c>
      <c r="C42" s="164">
        <v>-57689.435114</v>
      </c>
      <c r="D42" s="31"/>
      <c r="E42" s="26">
        <f t="shared" si="5"/>
        <v>57689.435114</v>
      </c>
      <c r="F42" s="26">
        <f t="shared" ref="F42:F69" si="8">F41+E42</f>
        <v>1435719.0598280001</v>
      </c>
      <c r="G42" s="26">
        <f t="shared" si="6"/>
        <v>12114.781373939999</v>
      </c>
      <c r="H42" s="26">
        <f t="shared" si="2"/>
        <v>-12114.781373939999</v>
      </c>
      <c r="I42" s="24">
        <f t="shared" si="7"/>
        <v>-301501.00256388</v>
      </c>
      <c r="J42" s="12"/>
      <c r="K42" s="2"/>
    </row>
    <row r="43" spans="1:11" ht="13.5" thickBot="1" x14ac:dyDescent="0.25">
      <c r="B43" s="25">
        <v>43830</v>
      </c>
      <c r="C43" s="165">
        <v>-60011.49684</v>
      </c>
      <c r="D43" s="31"/>
      <c r="E43" s="26">
        <f t="shared" si="5"/>
        <v>60011.49684</v>
      </c>
      <c r="F43" s="26">
        <f t="shared" si="8"/>
        <v>1495730.5566680001</v>
      </c>
      <c r="G43" s="26">
        <f t="shared" si="6"/>
        <v>12602.414336399999</v>
      </c>
      <c r="H43" s="26">
        <f t="shared" si="2"/>
        <v>-12602.414336399999</v>
      </c>
      <c r="I43" s="24">
        <f t="shared" si="7"/>
        <v>-314103.41690027999</v>
      </c>
      <c r="J43" s="12"/>
      <c r="K43" s="2"/>
    </row>
    <row r="44" spans="1:11" x14ac:dyDescent="0.2">
      <c r="B44" s="36">
        <v>43861</v>
      </c>
      <c r="C44" s="156">
        <v>-64983.140941500002</v>
      </c>
      <c r="D44" s="31"/>
      <c r="E44" s="26">
        <f t="shared" si="5"/>
        <v>64983.140941500002</v>
      </c>
      <c r="F44" s="26">
        <f t="shared" si="8"/>
        <v>1560713.6976095</v>
      </c>
      <c r="G44" s="26">
        <f t="shared" si="6"/>
        <v>13646.459597715</v>
      </c>
      <c r="H44" s="26">
        <f t="shared" si="2"/>
        <v>-13646.459597715</v>
      </c>
      <c r="I44" s="24">
        <f t="shared" si="7"/>
        <v>-327749.87649799499</v>
      </c>
      <c r="J44" s="12"/>
      <c r="K44" s="2"/>
    </row>
    <row r="45" spans="1:11" x14ac:dyDescent="0.2">
      <c r="B45" s="36">
        <v>43890</v>
      </c>
      <c r="C45" s="156">
        <v>-62592.811417500001</v>
      </c>
      <c r="D45" s="31"/>
      <c r="E45" s="26">
        <f t="shared" si="5"/>
        <v>62592.811417500001</v>
      </c>
      <c r="F45" s="26">
        <f t="shared" si="8"/>
        <v>1623306.5090270001</v>
      </c>
      <c r="G45" s="26">
        <f t="shared" si="6"/>
        <v>13144.490397674999</v>
      </c>
      <c r="H45" s="26">
        <f t="shared" si="2"/>
        <v>-13144.490397674999</v>
      </c>
      <c r="I45" s="24">
        <f t="shared" si="7"/>
        <v>-340894.36689567001</v>
      </c>
      <c r="J45" s="12"/>
      <c r="K45" s="2"/>
    </row>
    <row r="46" spans="1:11" x14ac:dyDescent="0.2">
      <c r="B46" s="25">
        <v>43921</v>
      </c>
      <c r="C46" s="156">
        <v>-62846.915362500004</v>
      </c>
      <c r="D46" s="56"/>
      <c r="E46" s="26">
        <f t="shared" si="5"/>
        <v>62846.915362500004</v>
      </c>
      <c r="F46" s="26">
        <f>F45+E46</f>
        <v>1686153.4243895002</v>
      </c>
      <c r="G46" s="26">
        <f t="shared" si="6"/>
        <v>13197.852226125</v>
      </c>
      <c r="H46" s="26">
        <f>-G46</f>
        <v>-13197.852226125</v>
      </c>
      <c r="I46" s="24">
        <f t="shared" si="7"/>
        <v>-354092.21912179503</v>
      </c>
      <c r="J46" s="12"/>
      <c r="K46" s="2"/>
    </row>
    <row r="47" spans="1:11" x14ac:dyDescent="0.2">
      <c r="B47" s="36">
        <v>43951</v>
      </c>
      <c r="C47" s="56"/>
      <c r="D47" s="56">
        <v>64582.534294739562</v>
      </c>
      <c r="E47" s="26">
        <f>-C47+-D47</f>
        <v>-64582.534294739562</v>
      </c>
      <c r="F47" s="26">
        <f>F46+E47</f>
        <v>1621570.8900947606</v>
      </c>
      <c r="G47" s="26">
        <f t="shared" si="6"/>
        <v>-13562.332201895308</v>
      </c>
      <c r="H47" s="26">
        <f>-G47</f>
        <v>13562.332201895308</v>
      </c>
      <c r="I47" s="24">
        <f t="shared" si="7"/>
        <v>-340529.88691989973</v>
      </c>
      <c r="J47" s="12"/>
      <c r="K47" s="2"/>
    </row>
    <row r="48" spans="1:11" x14ac:dyDescent="0.2">
      <c r="B48" s="36">
        <v>43982</v>
      </c>
      <c r="C48" s="56"/>
      <c r="D48" s="56">
        <v>64582.534294739562</v>
      </c>
      <c r="E48" s="26">
        <f t="shared" si="5"/>
        <v>-64582.534294739562</v>
      </c>
      <c r="F48" s="26">
        <f t="shared" si="8"/>
        <v>1556988.355800021</v>
      </c>
      <c r="G48" s="26">
        <f t="shared" si="6"/>
        <v>-13562.332201895308</v>
      </c>
      <c r="H48" s="26">
        <f t="shared" si="2"/>
        <v>13562.332201895308</v>
      </c>
      <c r="I48" s="24">
        <f t="shared" si="7"/>
        <v>-326967.55471800442</v>
      </c>
      <c r="J48" s="12"/>
      <c r="K48" s="2"/>
    </row>
    <row r="49" spans="2:16" x14ac:dyDescent="0.2">
      <c r="B49" s="25">
        <v>44012</v>
      </c>
      <c r="C49" s="56"/>
      <c r="D49" s="56">
        <v>64582.534294739562</v>
      </c>
      <c r="E49" s="26">
        <f t="shared" si="5"/>
        <v>-64582.534294739562</v>
      </c>
      <c r="F49" s="26">
        <f t="shared" si="8"/>
        <v>1492405.8215052814</v>
      </c>
      <c r="G49" s="26">
        <f t="shared" si="6"/>
        <v>-13562.332201895308</v>
      </c>
      <c r="H49" s="26">
        <f t="shared" si="2"/>
        <v>13562.332201895308</v>
      </c>
      <c r="I49" s="24">
        <f t="shared" si="7"/>
        <v>-313405.22251610912</v>
      </c>
      <c r="J49" s="12"/>
      <c r="K49" s="2"/>
    </row>
    <row r="50" spans="2:16" x14ac:dyDescent="0.2">
      <c r="B50" s="36">
        <v>44043</v>
      </c>
      <c r="C50" s="56"/>
      <c r="D50" s="56">
        <v>64582.534294739562</v>
      </c>
      <c r="E50" s="26">
        <f t="shared" si="5"/>
        <v>-64582.534294739562</v>
      </c>
      <c r="F50" s="26">
        <f t="shared" si="8"/>
        <v>1427823.2872105418</v>
      </c>
      <c r="G50" s="26">
        <f t="shared" si="6"/>
        <v>-13562.332201895308</v>
      </c>
      <c r="H50" s="26">
        <f t="shared" si="2"/>
        <v>13562.332201895308</v>
      </c>
      <c r="I50" s="24">
        <f t="shared" si="7"/>
        <v>-299842.89031421382</v>
      </c>
      <c r="J50" s="12"/>
      <c r="K50" s="2"/>
    </row>
    <row r="51" spans="2:16" x14ac:dyDescent="0.2">
      <c r="B51" s="36">
        <v>44074</v>
      </c>
      <c r="C51" s="56"/>
      <c r="D51" s="56">
        <v>64582.534294739562</v>
      </c>
      <c r="E51" s="26">
        <f t="shared" si="5"/>
        <v>-64582.534294739562</v>
      </c>
      <c r="F51" s="26">
        <f t="shared" si="8"/>
        <v>1363240.7529158022</v>
      </c>
      <c r="G51" s="26">
        <f t="shared" si="6"/>
        <v>-13562.332201895308</v>
      </c>
      <c r="H51" s="26">
        <f t="shared" si="2"/>
        <v>13562.332201895308</v>
      </c>
      <c r="I51" s="24">
        <f t="shared" si="7"/>
        <v>-286280.55811231851</v>
      </c>
      <c r="J51" s="12"/>
      <c r="K51" s="2"/>
    </row>
    <row r="52" spans="2:16" x14ac:dyDescent="0.2">
      <c r="B52" s="25">
        <v>44104</v>
      </c>
      <c r="C52" s="56"/>
      <c r="D52" s="56">
        <v>64582.534294739562</v>
      </c>
      <c r="E52" s="26">
        <f t="shared" ref="E52:E69" si="9">-C52+-D52</f>
        <v>-64582.534294739562</v>
      </c>
      <c r="F52" s="26">
        <f t="shared" si="8"/>
        <v>1298658.2186210626</v>
      </c>
      <c r="G52" s="26">
        <f t="shared" ref="G52:G69" si="10">-(C52+D52)*0.21</f>
        <v>-13562.332201895308</v>
      </c>
      <c r="H52" s="26">
        <f t="shared" si="2"/>
        <v>13562.332201895308</v>
      </c>
      <c r="I52" s="24">
        <f t="shared" si="7"/>
        <v>-272718.22591042321</v>
      </c>
      <c r="J52" s="12"/>
      <c r="K52" s="2"/>
    </row>
    <row r="53" spans="2:16" x14ac:dyDescent="0.2">
      <c r="B53" s="36">
        <v>44135</v>
      </c>
      <c r="C53" s="56"/>
      <c r="D53" s="56">
        <v>64582.534294739562</v>
      </c>
      <c r="E53" s="26">
        <f t="shared" si="9"/>
        <v>-64582.534294739562</v>
      </c>
      <c r="F53" s="26">
        <f t="shared" si="8"/>
        <v>1234075.684326323</v>
      </c>
      <c r="G53" s="31">
        <f t="shared" si="10"/>
        <v>-13562.332201895308</v>
      </c>
      <c r="H53" s="26">
        <f t="shared" si="2"/>
        <v>13562.332201895308</v>
      </c>
      <c r="I53" s="24">
        <f t="shared" si="7"/>
        <v>-259155.8937085279</v>
      </c>
      <c r="J53" s="12"/>
      <c r="K53" s="2"/>
    </row>
    <row r="54" spans="2:16" x14ac:dyDescent="0.2">
      <c r="B54" s="36">
        <v>44165</v>
      </c>
      <c r="C54" s="56"/>
      <c r="D54" s="56">
        <v>64582.534294739562</v>
      </c>
      <c r="E54" s="26">
        <f t="shared" si="9"/>
        <v>-64582.534294739562</v>
      </c>
      <c r="F54" s="26">
        <f t="shared" si="8"/>
        <v>1169493.1500315834</v>
      </c>
      <c r="G54" s="31">
        <f t="shared" si="10"/>
        <v>-13562.332201895308</v>
      </c>
      <c r="H54" s="26">
        <f t="shared" si="2"/>
        <v>13562.332201895308</v>
      </c>
      <c r="I54" s="24">
        <f t="shared" si="7"/>
        <v>-245593.5615066326</v>
      </c>
      <c r="J54" s="12"/>
      <c r="K54" s="2"/>
    </row>
    <row r="55" spans="2:16" x14ac:dyDescent="0.2">
      <c r="B55" s="25">
        <v>44196</v>
      </c>
      <c r="C55" s="56"/>
      <c r="D55" s="56">
        <v>64582.534294739562</v>
      </c>
      <c r="E55" s="57">
        <f t="shared" si="9"/>
        <v>-64582.534294739562</v>
      </c>
      <c r="F55" s="57">
        <f t="shared" si="8"/>
        <v>1104910.6157368438</v>
      </c>
      <c r="G55" s="56">
        <f t="shared" si="10"/>
        <v>-13562.332201895308</v>
      </c>
      <c r="H55" s="57">
        <f t="shared" si="2"/>
        <v>13562.332201895308</v>
      </c>
      <c r="I55" s="24">
        <f t="shared" si="7"/>
        <v>-232031.2293047373</v>
      </c>
      <c r="J55" s="12"/>
      <c r="K55" s="2"/>
    </row>
    <row r="56" spans="2:16" x14ac:dyDescent="0.2">
      <c r="B56" s="36">
        <v>44227</v>
      </c>
      <c r="C56" s="56"/>
      <c r="D56" s="56">
        <v>64582.534294739562</v>
      </c>
      <c r="E56" s="57">
        <f t="shared" si="9"/>
        <v>-64582.534294739562</v>
      </c>
      <c r="F56" s="57">
        <f t="shared" si="8"/>
        <v>1040328.0814421042</v>
      </c>
      <c r="G56" s="56">
        <f t="shared" si="10"/>
        <v>-13562.332201895308</v>
      </c>
      <c r="H56" s="57">
        <f t="shared" si="2"/>
        <v>13562.332201895308</v>
      </c>
      <c r="I56" s="24">
        <f t="shared" si="7"/>
        <v>-218468.89710284199</v>
      </c>
      <c r="J56" s="12"/>
      <c r="K56" s="2"/>
    </row>
    <row r="57" spans="2:16" x14ac:dyDescent="0.2">
      <c r="B57" s="36">
        <v>44255</v>
      </c>
      <c r="C57" s="56"/>
      <c r="D57" s="56">
        <v>64582.534294739562</v>
      </c>
      <c r="E57" s="57">
        <f t="shared" si="9"/>
        <v>-64582.534294739562</v>
      </c>
      <c r="F57" s="57">
        <f t="shared" si="8"/>
        <v>975745.54714736459</v>
      </c>
      <c r="G57" s="56">
        <f t="shared" si="10"/>
        <v>-13562.332201895308</v>
      </c>
      <c r="H57" s="57">
        <f t="shared" si="2"/>
        <v>13562.332201895308</v>
      </c>
      <c r="I57" s="24">
        <f t="shared" si="7"/>
        <v>-204906.56490094669</v>
      </c>
      <c r="J57" s="12"/>
      <c r="K57" s="2"/>
    </row>
    <row r="58" spans="2:16" x14ac:dyDescent="0.2">
      <c r="B58" s="25">
        <v>44286</v>
      </c>
      <c r="C58" s="56"/>
      <c r="D58" s="56">
        <v>64582.534294739562</v>
      </c>
      <c r="E58" s="57">
        <f t="shared" si="9"/>
        <v>-64582.534294739562</v>
      </c>
      <c r="F58" s="57">
        <f t="shared" si="8"/>
        <v>911163.01285262499</v>
      </c>
      <c r="G58" s="56">
        <f t="shared" si="10"/>
        <v>-13562.332201895308</v>
      </c>
      <c r="H58" s="57">
        <f t="shared" si="2"/>
        <v>13562.332201895308</v>
      </c>
      <c r="I58" s="24">
        <f t="shared" si="7"/>
        <v>-191344.23269905138</v>
      </c>
      <c r="J58" s="12"/>
      <c r="K58" s="2"/>
    </row>
    <row r="59" spans="2:16" x14ac:dyDescent="0.2">
      <c r="B59" s="36">
        <v>44316</v>
      </c>
      <c r="C59" s="56"/>
      <c r="D59" s="56">
        <v>64582.534294739562</v>
      </c>
      <c r="E59" s="57">
        <f t="shared" si="9"/>
        <v>-64582.534294739562</v>
      </c>
      <c r="F59" s="57">
        <f t="shared" si="8"/>
        <v>846580.47855788539</v>
      </c>
      <c r="G59" s="56">
        <f t="shared" si="10"/>
        <v>-13562.332201895308</v>
      </c>
      <c r="H59" s="57">
        <f t="shared" si="2"/>
        <v>13562.332201895308</v>
      </c>
      <c r="I59" s="24">
        <f t="shared" si="7"/>
        <v>-177781.90049715608</v>
      </c>
      <c r="J59" s="12"/>
      <c r="K59" s="2"/>
    </row>
    <row r="60" spans="2:16" x14ac:dyDescent="0.2">
      <c r="B60" s="36">
        <v>44347</v>
      </c>
      <c r="C60" s="31"/>
      <c r="D60" s="56">
        <v>64582.534294739562</v>
      </c>
      <c r="E60" s="57">
        <f t="shared" si="9"/>
        <v>-64582.534294739562</v>
      </c>
      <c r="F60" s="57">
        <f t="shared" si="8"/>
        <v>781997.94426314579</v>
      </c>
      <c r="G60" s="56">
        <f t="shared" si="10"/>
        <v>-13562.332201895308</v>
      </c>
      <c r="H60" s="57">
        <f t="shared" si="2"/>
        <v>13562.332201895308</v>
      </c>
      <c r="I60" s="24">
        <f t="shared" si="7"/>
        <v>-164219.56829526077</v>
      </c>
      <c r="J60" s="12"/>
      <c r="K60" s="2"/>
    </row>
    <row r="61" spans="2:16" x14ac:dyDescent="0.2">
      <c r="B61" s="25">
        <v>44377</v>
      </c>
      <c r="C61" s="31"/>
      <c r="D61" s="56">
        <v>64582.534294739562</v>
      </c>
      <c r="E61" s="57">
        <f t="shared" si="9"/>
        <v>-64582.534294739562</v>
      </c>
      <c r="F61" s="57">
        <f t="shared" si="8"/>
        <v>717415.40996840619</v>
      </c>
      <c r="G61" s="56">
        <f t="shared" si="10"/>
        <v>-13562.332201895308</v>
      </c>
      <c r="H61" s="57">
        <f t="shared" si="2"/>
        <v>13562.332201895308</v>
      </c>
      <c r="I61" s="24">
        <f t="shared" si="7"/>
        <v>-150657.23609336547</v>
      </c>
      <c r="J61" s="12"/>
      <c r="K61" s="2"/>
    </row>
    <row r="62" spans="2:16" x14ac:dyDescent="0.2">
      <c r="B62" s="36">
        <v>44408</v>
      </c>
      <c r="C62" s="31"/>
      <c r="D62" s="56">
        <v>64582.534294739562</v>
      </c>
      <c r="E62" s="57">
        <f t="shared" si="9"/>
        <v>-64582.534294739562</v>
      </c>
      <c r="F62" s="57">
        <f t="shared" si="8"/>
        <v>652832.8756736666</v>
      </c>
      <c r="G62" s="56">
        <f t="shared" si="10"/>
        <v>-13562.332201895308</v>
      </c>
      <c r="H62" s="57">
        <f t="shared" si="2"/>
        <v>13562.332201895308</v>
      </c>
      <c r="I62" s="24">
        <f t="shared" si="7"/>
        <v>-137094.90389147017</v>
      </c>
      <c r="J62" s="12"/>
      <c r="K62" s="2"/>
    </row>
    <row r="63" spans="2:16" x14ac:dyDescent="0.2">
      <c r="B63" s="36">
        <v>44439</v>
      </c>
      <c r="C63" s="31"/>
      <c r="D63" s="56">
        <v>64582.534294739562</v>
      </c>
      <c r="E63" s="57">
        <f t="shared" si="9"/>
        <v>-64582.534294739562</v>
      </c>
      <c r="F63" s="57">
        <f t="shared" si="8"/>
        <v>588250.341378927</v>
      </c>
      <c r="G63" s="56">
        <f t="shared" si="10"/>
        <v>-13562.332201895308</v>
      </c>
      <c r="H63" s="57">
        <f t="shared" si="2"/>
        <v>13562.332201895308</v>
      </c>
      <c r="I63" s="24">
        <f t="shared" si="7"/>
        <v>-123532.57168957486</v>
      </c>
      <c r="J63" s="12"/>
      <c r="K63" s="2"/>
    </row>
    <row r="64" spans="2:16" ht="15.75" x14ac:dyDescent="0.25">
      <c r="B64" s="25">
        <v>44469</v>
      </c>
      <c r="C64" s="31"/>
      <c r="D64" s="56">
        <v>64582.534294739562</v>
      </c>
      <c r="E64" s="57">
        <f t="shared" si="9"/>
        <v>-64582.534294739562</v>
      </c>
      <c r="F64" s="133">
        <f>F63+E64</f>
        <v>523667.80708418746</v>
      </c>
      <c r="G64" s="56">
        <f t="shared" si="10"/>
        <v>-13562.332201895308</v>
      </c>
      <c r="H64" s="57">
        <f t="shared" si="2"/>
        <v>13562.332201895308</v>
      </c>
      <c r="I64" s="24">
        <f t="shared" si="7"/>
        <v>-109970.23948767956</v>
      </c>
      <c r="J64" s="161"/>
      <c r="K64" s="162"/>
      <c r="L64" s="162"/>
      <c r="M64" s="162"/>
      <c r="N64" s="32"/>
      <c r="O64" s="32"/>
      <c r="P64" s="32"/>
    </row>
    <row r="65" spans="2:11" x14ac:dyDescent="0.2">
      <c r="B65" s="36">
        <v>44500</v>
      </c>
      <c r="C65" s="31"/>
      <c r="D65" s="157">
        <f>F64/6</f>
        <v>87277.967847364576</v>
      </c>
      <c r="E65" s="57">
        <f t="shared" si="9"/>
        <v>-87277.967847364576</v>
      </c>
      <c r="F65" s="57">
        <f t="shared" si="8"/>
        <v>436389.83923682291</v>
      </c>
      <c r="G65" s="56">
        <f t="shared" si="10"/>
        <v>-18328.373247946562</v>
      </c>
      <c r="H65" s="57">
        <f t="shared" si="2"/>
        <v>18328.373247946562</v>
      </c>
      <c r="I65" s="24">
        <f t="shared" si="7"/>
        <v>-91641.866239733004</v>
      </c>
      <c r="J65" s="12"/>
      <c r="K65" s="2"/>
    </row>
    <row r="66" spans="2:11" x14ac:dyDescent="0.2">
      <c r="B66" s="36">
        <v>44530</v>
      </c>
      <c r="C66" s="31"/>
      <c r="D66" s="158">
        <f t="shared" ref="D66:D70" si="11">D65</f>
        <v>87277.967847364576</v>
      </c>
      <c r="E66" s="57">
        <f t="shared" si="9"/>
        <v>-87277.967847364576</v>
      </c>
      <c r="F66" s="57">
        <f t="shared" si="8"/>
        <v>349111.87138945831</v>
      </c>
      <c r="G66" s="56">
        <f t="shared" si="10"/>
        <v>-18328.373247946562</v>
      </c>
      <c r="H66" s="57">
        <f t="shared" si="2"/>
        <v>18328.373247946562</v>
      </c>
      <c r="I66" s="24">
        <f t="shared" si="7"/>
        <v>-73313.49299178645</v>
      </c>
      <c r="J66" s="12"/>
      <c r="K66" s="2"/>
    </row>
    <row r="67" spans="2:11" x14ac:dyDescent="0.2">
      <c r="B67" s="25">
        <v>44561</v>
      </c>
      <c r="C67" s="31"/>
      <c r="D67" s="158">
        <f t="shared" si="11"/>
        <v>87277.967847364576</v>
      </c>
      <c r="E67" s="57">
        <f t="shared" si="9"/>
        <v>-87277.967847364576</v>
      </c>
      <c r="F67" s="57">
        <f t="shared" si="8"/>
        <v>261833.90354209373</v>
      </c>
      <c r="G67" s="56">
        <f t="shared" si="10"/>
        <v>-18328.373247946562</v>
      </c>
      <c r="H67" s="57">
        <f t="shared" si="2"/>
        <v>18328.373247946562</v>
      </c>
      <c r="I67" s="24">
        <f t="shared" si="7"/>
        <v>-54985.119743839889</v>
      </c>
      <c r="J67" s="12"/>
      <c r="K67" s="2"/>
    </row>
    <row r="68" spans="2:11" x14ac:dyDescent="0.2">
      <c r="B68" s="36">
        <v>44592</v>
      </c>
      <c r="C68" s="31"/>
      <c r="D68" s="158">
        <f t="shared" si="11"/>
        <v>87277.967847364576</v>
      </c>
      <c r="E68" s="57">
        <f t="shared" si="9"/>
        <v>-87277.967847364576</v>
      </c>
      <c r="F68" s="57">
        <f t="shared" si="8"/>
        <v>174555.93569472915</v>
      </c>
      <c r="G68" s="56">
        <f t="shared" si="10"/>
        <v>-18328.373247946562</v>
      </c>
      <c r="H68" s="57">
        <f t="shared" si="2"/>
        <v>18328.373247946562</v>
      </c>
      <c r="I68" s="24">
        <f t="shared" si="7"/>
        <v>-36656.746495893327</v>
      </c>
      <c r="J68" s="12"/>
      <c r="K68" s="2"/>
    </row>
    <row r="69" spans="2:11" x14ac:dyDescent="0.2">
      <c r="B69" s="36">
        <v>44620</v>
      </c>
      <c r="C69" s="31"/>
      <c r="D69" s="158">
        <f t="shared" si="11"/>
        <v>87277.967847364576</v>
      </c>
      <c r="E69" s="26">
        <f t="shared" si="9"/>
        <v>-87277.967847364576</v>
      </c>
      <c r="F69" s="26">
        <f t="shared" si="8"/>
        <v>87277.967847364576</v>
      </c>
      <c r="G69" s="31">
        <f t="shared" si="10"/>
        <v>-18328.373247946562</v>
      </c>
      <c r="H69" s="26">
        <f t="shared" si="2"/>
        <v>18328.373247946562</v>
      </c>
      <c r="I69" s="24">
        <f t="shared" si="7"/>
        <v>-18328.373247946765</v>
      </c>
      <c r="J69" s="12"/>
      <c r="K69" s="2"/>
    </row>
    <row r="70" spans="2:11" x14ac:dyDescent="0.2">
      <c r="B70" s="36">
        <v>44651</v>
      </c>
      <c r="C70" s="31"/>
      <c r="D70" s="159">
        <f t="shared" si="11"/>
        <v>87277.967847364576</v>
      </c>
      <c r="E70" s="26">
        <f t="shared" ref="E70" si="12">-C70+-D70</f>
        <v>-87277.967847364576</v>
      </c>
      <c r="F70" s="26">
        <f t="shared" ref="F70" si="13">F69+E70</f>
        <v>0</v>
      </c>
      <c r="G70" s="31">
        <f t="shared" ref="G70" si="14">-(C70+D70)*0.21</f>
        <v>-18328.373247946562</v>
      </c>
      <c r="H70" s="26">
        <f>-G70</f>
        <v>18328.373247946562</v>
      </c>
      <c r="I70" s="115">
        <f t="shared" ref="I70" si="15">I69+H70</f>
        <v>-2.0372681319713593E-10</v>
      </c>
      <c r="J70" s="12"/>
      <c r="K70" s="2"/>
    </row>
    <row r="71" spans="2:11" x14ac:dyDescent="0.2">
      <c r="B71" s="36"/>
      <c r="C71" s="31"/>
      <c r="D71" s="56"/>
      <c r="E71" s="26"/>
      <c r="F71" s="26"/>
      <c r="G71" s="31"/>
      <c r="H71" s="26"/>
      <c r="I71" s="24"/>
      <c r="J71" s="12"/>
      <c r="K71" s="2"/>
    </row>
    <row r="72" spans="2:11" ht="13.5" thickBot="1" x14ac:dyDescent="0.25">
      <c r="C72" s="33">
        <f>SUM(C8:C69)</f>
        <v>-1686153.4243895002</v>
      </c>
      <c r="D72" s="33">
        <f>SUM(D47:D70)</f>
        <v>1686153.4243894992</v>
      </c>
      <c r="E72" s="33">
        <f>SUM(E8:E70)</f>
        <v>0</v>
      </c>
      <c r="F72" s="33"/>
      <c r="G72" s="34">
        <f>SUM(G8:G70)</f>
        <v>40687.027196200142</v>
      </c>
      <c r="H72" s="34">
        <f>SUM(H8:H70)</f>
        <v>-2.0372681319713593E-10</v>
      </c>
      <c r="I72" s="33"/>
      <c r="J72" s="12"/>
      <c r="K72" s="2"/>
    </row>
    <row r="73" spans="2:11" ht="14.25" thickTop="1" thickBot="1" x14ac:dyDescent="0.25"/>
    <row r="74" spans="2:11" ht="14.25" thickTop="1" thickBot="1" x14ac:dyDescent="0.25">
      <c r="C74" s="51" t="s">
        <v>19</v>
      </c>
      <c r="D74" s="35"/>
      <c r="E74" s="134">
        <f>SUM(D65:D70)</f>
        <v>523667.80708418752</v>
      </c>
      <c r="F74" s="52" t="s">
        <v>20</v>
      </c>
      <c r="J74" s="12"/>
    </row>
    <row r="75" spans="2:11" ht="14.25" thickTop="1" thickBot="1" x14ac:dyDescent="0.25">
      <c r="C75" s="51" t="s">
        <v>201</v>
      </c>
      <c r="E75" s="134">
        <f>'903-407 Transactions'!H11</f>
        <v>653924.05999999982</v>
      </c>
      <c r="F75" s="12" t="s">
        <v>217</v>
      </c>
      <c r="J75" s="12"/>
    </row>
    <row r="76" spans="2:11" ht="13.5" thickTop="1" x14ac:dyDescent="0.2">
      <c r="B76" s="108"/>
      <c r="C76" s="109"/>
      <c r="E76" s="135"/>
      <c r="J76" s="12"/>
    </row>
    <row r="77" spans="2:11" x14ac:dyDescent="0.2">
      <c r="B77" s="175" t="s">
        <v>215</v>
      </c>
      <c r="C77" s="176"/>
      <c r="D77" s="176"/>
      <c r="E77" s="176"/>
      <c r="F77" s="176"/>
      <c r="G77" s="176"/>
      <c r="H77" s="176"/>
      <c r="I77" s="176"/>
      <c r="J77" s="12"/>
    </row>
    <row r="78" spans="2:11" x14ac:dyDescent="0.2">
      <c r="B78" s="176"/>
      <c r="C78" s="176"/>
      <c r="D78" s="176"/>
      <c r="E78" s="176"/>
      <c r="F78" s="176"/>
      <c r="G78" s="176"/>
      <c r="H78" s="176"/>
      <c r="I78" s="176"/>
      <c r="J78" s="12"/>
    </row>
    <row r="79" spans="2:11" x14ac:dyDescent="0.2">
      <c r="B79" s="176"/>
      <c r="C79" s="176"/>
      <c r="D79" s="176"/>
      <c r="E79" s="176"/>
      <c r="F79" s="176"/>
      <c r="G79" s="176"/>
      <c r="H79" s="176"/>
      <c r="I79" s="176"/>
    </row>
    <row r="80" spans="2:11" x14ac:dyDescent="0.2">
      <c r="B80" s="78"/>
      <c r="C80" s="79"/>
      <c r="D80" s="79"/>
      <c r="E80" s="79"/>
      <c r="F80" s="79"/>
      <c r="G80" s="79"/>
      <c r="H80" s="79"/>
      <c r="I80" s="79"/>
    </row>
    <row r="81" spans="2:9" x14ac:dyDescent="0.2">
      <c r="B81" s="79"/>
      <c r="C81" s="79"/>
      <c r="D81" s="79"/>
      <c r="E81" s="79"/>
      <c r="F81" s="79"/>
      <c r="G81" s="79"/>
      <c r="H81" s="79"/>
      <c r="I81" s="79"/>
    </row>
  </sheetData>
  <mergeCells count="2">
    <mergeCell ref="B1:I1"/>
    <mergeCell ref="B77:I79"/>
  </mergeCells>
  <printOptions horizontalCentered="1" gridLines="1"/>
  <pageMargins left="0.5" right="0.5" top="1" bottom="1" header="0.5" footer="0.5"/>
  <pageSetup scale="87" fitToHeight="2" orientation="portrait" r:id="rId1"/>
  <headerFooter alignWithMargins="0">
    <oddHeader>&amp;RAdjustment No. _______
Workpaper Ref. &amp;A</oddHeader>
    <oddFooter>&amp;L&amp;F&amp;RPage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workbookViewId="0">
      <selection activeCell="C7" sqref="C7"/>
    </sheetView>
  </sheetViews>
  <sheetFormatPr defaultRowHeight="12.75" x14ac:dyDescent="0.2"/>
  <cols>
    <col min="1" max="1" width="23.5703125" bestFit="1" customWidth="1"/>
    <col min="2" max="2" width="14" customWidth="1"/>
    <col min="3" max="3" width="13.7109375" customWidth="1"/>
    <col min="4" max="4" width="15.28515625" customWidth="1"/>
    <col min="5" max="5" width="13.7109375" customWidth="1"/>
    <col min="6" max="6" width="14" customWidth="1"/>
    <col min="7" max="7" width="13.42578125" customWidth="1"/>
    <col min="8" max="8" width="13.140625" customWidth="1"/>
  </cols>
  <sheetData>
    <row r="1" spans="1:8" x14ac:dyDescent="0.2">
      <c r="A1" s="160" t="s">
        <v>13</v>
      </c>
      <c r="B1" s="160"/>
      <c r="C1" s="160"/>
      <c r="D1" s="160"/>
      <c r="E1" s="160"/>
    </row>
    <row r="2" spans="1:8" x14ac:dyDescent="0.2">
      <c r="A2" s="169" t="s">
        <v>121</v>
      </c>
      <c r="B2" s="169"/>
      <c r="C2" s="169"/>
      <c r="D2" s="169"/>
      <c r="E2" s="169"/>
    </row>
    <row r="3" spans="1:8" x14ac:dyDescent="0.2">
      <c r="A3" s="170" t="s">
        <v>214</v>
      </c>
      <c r="B3" s="170"/>
      <c r="C3" s="170"/>
      <c r="D3" s="170"/>
      <c r="E3" s="170"/>
    </row>
    <row r="4" spans="1:8" x14ac:dyDescent="0.2">
      <c r="A4" s="40"/>
      <c r="B4" s="40"/>
      <c r="C4" s="40"/>
      <c r="D4" s="40"/>
      <c r="E4" s="40"/>
    </row>
    <row r="5" spans="1:8" x14ac:dyDescent="0.2">
      <c r="A5" s="46" t="s">
        <v>14</v>
      </c>
      <c r="B5" s="47"/>
      <c r="C5" s="42"/>
      <c r="D5" s="42"/>
      <c r="E5" s="42"/>
    </row>
    <row r="6" spans="1:8" x14ac:dyDescent="0.2">
      <c r="A6" s="64"/>
      <c r="B6" s="44"/>
      <c r="C6" s="65"/>
      <c r="D6" s="65"/>
      <c r="E6" s="65"/>
    </row>
    <row r="7" spans="1:8" x14ac:dyDescent="0.2">
      <c r="A7" s="41" t="s">
        <v>31</v>
      </c>
      <c r="B7" s="45"/>
      <c r="C7" s="152">
        <f>H13</f>
        <v>491619.42000000016</v>
      </c>
      <c r="E7" s="48"/>
    </row>
    <row r="8" spans="1:8" x14ac:dyDescent="0.2">
      <c r="A8" s="41" t="s">
        <v>15</v>
      </c>
      <c r="B8" s="45"/>
      <c r="C8" s="153">
        <f>H15</f>
        <v>343149.33083424973</v>
      </c>
      <c r="E8" s="61" t="s">
        <v>111</v>
      </c>
      <c r="F8" s="49"/>
    </row>
    <row r="9" spans="1:8" ht="13.5" thickBot="1" x14ac:dyDescent="0.25">
      <c r="A9" s="41" t="s">
        <v>16</v>
      </c>
      <c r="B9" s="45"/>
      <c r="C9" s="153"/>
      <c r="D9" s="49" t="s">
        <v>25</v>
      </c>
      <c r="E9" s="61" t="s">
        <v>111</v>
      </c>
      <c r="F9" s="49"/>
      <c r="G9" s="49"/>
    </row>
    <row r="10" spans="1:8" ht="13.5" thickBot="1" x14ac:dyDescent="0.25">
      <c r="A10" s="41"/>
      <c r="B10" s="151" t="s">
        <v>211</v>
      </c>
      <c r="C10" s="154">
        <f>SUM(C7:C9)</f>
        <v>834768.75083424989</v>
      </c>
      <c r="E10" s="43"/>
    </row>
    <row r="11" spans="1:8" ht="13.5" thickBot="1" x14ac:dyDescent="0.25"/>
    <row r="12" spans="1:8" s="79" customFormat="1" ht="39" thickTop="1" x14ac:dyDescent="0.2">
      <c r="C12" s="93" t="s">
        <v>202</v>
      </c>
      <c r="D12" s="100" t="s">
        <v>108</v>
      </c>
      <c r="E12" s="101" t="s">
        <v>106</v>
      </c>
      <c r="F12" s="101" t="s">
        <v>107</v>
      </c>
      <c r="G12" s="150" t="s">
        <v>17</v>
      </c>
      <c r="H12" s="99" t="s">
        <v>2</v>
      </c>
    </row>
    <row r="13" spans="1:8" x14ac:dyDescent="0.2">
      <c r="A13" s="94" t="s">
        <v>90</v>
      </c>
      <c r="C13" s="74">
        <f>SUM('903-407 Transactions'!E7:E17)</f>
        <v>424909.29000000004</v>
      </c>
      <c r="D13" s="116">
        <f>-C13</f>
        <v>-424909.29000000004</v>
      </c>
      <c r="E13" s="117"/>
      <c r="F13" s="117">
        <f>B34</f>
        <v>491619.42000000016</v>
      </c>
      <c r="G13" s="147">
        <f>SUM(D13:F13)</f>
        <v>66710.130000000121</v>
      </c>
      <c r="H13" s="74">
        <f>SUM(C13:F13)</f>
        <v>491619.42000000016</v>
      </c>
    </row>
    <row r="14" spans="1:8" x14ac:dyDescent="0.2">
      <c r="A14" s="72">
        <v>903314</v>
      </c>
      <c r="C14" s="74"/>
      <c r="D14" s="116"/>
      <c r="E14" s="117"/>
      <c r="F14" s="117"/>
      <c r="G14" s="147"/>
      <c r="H14" s="74"/>
    </row>
    <row r="15" spans="1:8" x14ac:dyDescent="0.2">
      <c r="A15" s="94" t="s">
        <v>91</v>
      </c>
      <c r="C15" s="118">
        <f>SUM('903-407 Transactions'!E29:E36)</f>
        <v>-462394.95000000007</v>
      </c>
      <c r="D15" s="119">
        <f>-C15</f>
        <v>462394.95000000007</v>
      </c>
      <c r="E15" s="118">
        <f>E39</f>
        <v>343149.33083424973</v>
      </c>
      <c r="F15" s="118"/>
      <c r="G15" s="148">
        <f>SUM(D15:F15)</f>
        <v>805544.2808342498</v>
      </c>
      <c r="H15" s="118">
        <f t="shared" ref="H15" si="0">SUM(C15:F15)</f>
        <v>343149.33083424973</v>
      </c>
    </row>
    <row r="16" spans="1:8" x14ac:dyDescent="0.2">
      <c r="A16" s="72">
        <v>407414</v>
      </c>
      <c r="C16" s="74"/>
      <c r="D16" s="116"/>
      <c r="E16" s="117"/>
      <c r="F16" s="117"/>
      <c r="G16" s="147"/>
      <c r="H16" s="74"/>
    </row>
    <row r="17" spans="1:8" ht="13.5" thickBot="1" x14ac:dyDescent="0.25">
      <c r="A17" s="94" t="s">
        <v>109</v>
      </c>
      <c r="C17" s="74">
        <f>SUM(C13:C16)</f>
        <v>-37485.660000000033</v>
      </c>
      <c r="D17" s="119">
        <f t="shared" ref="D17:G17" si="1">SUM(D13:D16)</f>
        <v>37485.660000000033</v>
      </c>
      <c r="E17" s="118">
        <f t="shared" si="1"/>
        <v>343149.33083424973</v>
      </c>
      <c r="F17" s="118">
        <f t="shared" si="1"/>
        <v>491619.42000000016</v>
      </c>
      <c r="G17" s="149">
        <f t="shared" si="1"/>
        <v>872254.41083424992</v>
      </c>
      <c r="H17" s="74">
        <f>SUM(H13:H16)</f>
        <v>834768.75083424989</v>
      </c>
    </row>
    <row r="18" spans="1:8" ht="13.5" thickTop="1" x14ac:dyDescent="0.2"/>
    <row r="21" spans="1:8" x14ac:dyDescent="0.2">
      <c r="A21" s="49" t="s">
        <v>112</v>
      </c>
      <c r="B21" s="49"/>
      <c r="C21" s="49"/>
    </row>
    <row r="22" spans="1:8" ht="12.75" customHeight="1" x14ac:dyDescent="0.2">
      <c r="A22" s="103">
        <v>44470</v>
      </c>
      <c r="B22" s="140">
        <f>'903-407 Transactions'!E23</f>
        <v>40968.285000000003</v>
      </c>
      <c r="C22" s="171" t="s">
        <v>212</v>
      </c>
      <c r="D22" s="172"/>
      <c r="E22" s="172"/>
      <c r="F22" s="172"/>
      <c r="G22" s="172"/>
    </row>
    <row r="23" spans="1:8" x14ac:dyDescent="0.2">
      <c r="A23" s="103">
        <v>44501</v>
      </c>
      <c r="B23" s="105">
        <f>B22</f>
        <v>40968.285000000003</v>
      </c>
      <c r="C23" s="171"/>
      <c r="D23" s="172"/>
      <c r="E23" s="172"/>
      <c r="F23" s="172"/>
      <c r="G23" s="172"/>
    </row>
    <row r="24" spans="1:8" x14ac:dyDescent="0.2">
      <c r="A24" s="103">
        <v>44531</v>
      </c>
      <c r="B24" s="105">
        <f t="shared" ref="B24:B33" si="2">B23</f>
        <v>40968.285000000003</v>
      </c>
      <c r="C24" s="171"/>
      <c r="D24" s="172"/>
      <c r="E24" s="172"/>
      <c r="F24" s="172"/>
      <c r="G24" s="172"/>
    </row>
    <row r="25" spans="1:8" x14ac:dyDescent="0.2">
      <c r="A25" s="103">
        <v>44562</v>
      </c>
      <c r="B25" s="105">
        <f t="shared" si="2"/>
        <v>40968.285000000003</v>
      </c>
      <c r="C25" s="49"/>
      <c r="D25" s="49"/>
      <c r="E25" s="49"/>
      <c r="F25" s="49"/>
      <c r="G25" s="49"/>
    </row>
    <row r="26" spans="1:8" x14ac:dyDescent="0.2">
      <c r="A26" s="103">
        <v>44593</v>
      </c>
      <c r="B26" s="105">
        <f t="shared" si="2"/>
        <v>40968.285000000003</v>
      </c>
      <c r="C26" s="49"/>
      <c r="D26" s="49" t="s">
        <v>205</v>
      </c>
      <c r="E26" s="49"/>
      <c r="F26" s="49"/>
      <c r="G26" s="49"/>
    </row>
    <row r="27" spans="1:8" x14ac:dyDescent="0.2">
      <c r="A27" s="103">
        <v>44621</v>
      </c>
      <c r="B27" s="105">
        <f t="shared" si="2"/>
        <v>40968.285000000003</v>
      </c>
      <c r="C27" s="49"/>
      <c r="D27" s="103">
        <v>44470</v>
      </c>
      <c r="E27" s="104">
        <f>'G-FFA-2'!D65</f>
        <v>57191.555139041622</v>
      </c>
      <c r="F27" s="49" t="s">
        <v>207</v>
      </c>
      <c r="G27" s="49"/>
    </row>
    <row r="28" spans="1:8" x14ac:dyDescent="0.2">
      <c r="A28" s="103">
        <v>44652</v>
      </c>
      <c r="B28" s="105">
        <f t="shared" si="2"/>
        <v>40968.285000000003</v>
      </c>
      <c r="C28" s="49"/>
      <c r="D28" s="103">
        <v>44501</v>
      </c>
      <c r="E28" s="104">
        <f>'G-FFA-2'!D66</f>
        <v>57191.555139041622</v>
      </c>
      <c r="F28" s="49"/>
      <c r="G28" s="49"/>
    </row>
    <row r="29" spans="1:8" x14ac:dyDescent="0.2">
      <c r="A29" s="103">
        <v>44682</v>
      </c>
      <c r="B29" s="105">
        <f t="shared" si="2"/>
        <v>40968.285000000003</v>
      </c>
      <c r="C29" s="49"/>
      <c r="D29" s="103">
        <v>44531</v>
      </c>
      <c r="E29" s="104">
        <f>'G-FFA-2'!D67</f>
        <v>57191.555139041622</v>
      </c>
      <c r="F29" s="49"/>
      <c r="G29" s="49"/>
    </row>
    <row r="30" spans="1:8" x14ac:dyDescent="0.2">
      <c r="A30" s="103">
        <v>44713</v>
      </c>
      <c r="B30" s="105">
        <f t="shared" si="2"/>
        <v>40968.285000000003</v>
      </c>
      <c r="C30" s="49"/>
      <c r="D30" s="103">
        <v>44562</v>
      </c>
      <c r="E30" s="104">
        <f>'G-FFA-2'!D68</f>
        <v>57191.555139041622</v>
      </c>
      <c r="F30" s="49"/>
      <c r="G30" s="49"/>
    </row>
    <row r="31" spans="1:8" x14ac:dyDescent="0.2">
      <c r="A31" s="103">
        <v>44743</v>
      </c>
      <c r="B31" s="105">
        <f t="shared" si="2"/>
        <v>40968.285000000003</v>
      </c>
      <c r="C31" s="49"/>
      <c r="D31" s="103">
        <v>44593</v>
      </c>
      <c r="E31" s="104">
        <f>'G-FFA-2'!D69</f>
        <v>57191.555139041622</v>
      </c>
      <c r="F31" s="49"/>
      <c r="G31" s="49"/>
    </row>
    <row r="32" spans="1:8" x14ac:dyDescent="0.2">
      <c r="A32" s="103">
        <v>44774</v>
      </c>
      <c r="B32" s="105">
        <f t="shared" si="2"/>
        <v>40968.285000000003</v>
      </c>
      <c r="C32" s="49"/>
      <c r="D32" s="103">
        <v>44621</v>
      </c>
      <c r="E32" s="104">
        <f>'G-FFA-2'!D70</f>
        <v>57191.555139041622</v>
      </c>
      <c r="F32" s="49"/>
      <c r="G32" s="49"/>
    </row>
    <row r="33" spans="1:7" x14ac:dyDescent="0.2">
      <c r="A33" s="103">
        <v>44805</v>
      </c>
      <c r="B33" s="106">
        <f t="shared" si="2"/>
        <v>40968.285000000003</v>
      </c>
      <c r="C33" s="49"/>
      <c r="D33" s="103">
        <v>44652</v>
      </c>
      <c r="E33" s="104">
        <v>0</v>
      </c>
      <c r="F33" s="49" t="s">
        <v>206</v>
      </c>
      <c r="G33" s="49"/>
    </row>
    <row r="34" spans="1:7" x14ac:dyDescent="0.2">
      <c r="A34" s="49"/>
      <c r="B34" s="141">
        <f>SUM(B22:B33)</f>
        <v>491619.42000000016</v>
      </c>
      <c r="C34" s="49"/>
      <c r="D34" s="103">
        <v>44682</v>
      </c>
      <c r="E34" s="138">
        <v>0</v>
      </c>
      <c r="F34" s="49"/>
      <c r="G34" s="49"/>
    </row>
    <row r="35" spans="1:7" x14ac:dyDescent="0.2">
      <c r="B35" s="49"/>
      <c r="C35" s="49"/>
      <c r="D35" s="103">
        <v>44713</v>
      </c>
      <c r="E35" s="138">
        <v>0</v>
      </c>
      <c r="F35" s="49"/>
      <c r="G35" s="49"/>
    </row>
    <row r="36" spans="1:7" x14ac:dyDescent="0.2">
      <c r="B36" s="49"/>
      <c r="C36" s="49"/>
      <c r="D36" s="103">
        <v>44743</v>
      </c>
      <c r="E36" s="138">
        <v>0</v>
      </c>
      <c r="F36" s="49"/>
      <c r="G36" s="49"/>
    </row>
    <row r="37" spans="1:7" x14ac:dyDescent="0.2">
      <c r="B37" s="49"/>
      <c r="C37" s="49"/>
      <c r="D37" s="103">
        <v>44774</v>
      </c>
      <c r="E37" s="138">
        <v>0</v>
      </c>
      <c r="F37" s="49"/>
      <c r="G37" s="49"/>
    </row>
    <row r="38" spans="1:7" x14ac:dyDescent="0.2">
      <c r="B38" s="49"/>
      <c r="C38" s="49"/>
      <c r="D38" s="103">
        <v>44805</v>
      </c>
      <c r="E38" s="139">
        <v>0</v>
      </c>
      <c r="F38" s="49"/>
      <c r="G38" s="49"/>
    </row>
    <row r="39" spans="1:7" x14ac:dyDescent="0.2">
      <c r="B39" s="49"/>
      <c r="C39" s="49"/>
      <c r="D39" s="49"/>
      <c r="E39" s="141">
        <f>SUM(E27:E38)</f>
        <v>343149.33083424973</v>
      </c>
      <c r="F39" s="49"/>
      <c r="G39" s="49"/>
    </row>
  </sheetData>
  <mergeCells count="3">
    <mergeCell ref="A2:E2"/>
    <mergeCell ref="A3:E3"/>
    <mergeCell ref="C22:G24"/>
  </mergeCells>
  <pageMargins left="0.7" right="0.7" top="0.75" bottom="0.75" header="0.3" footer="0.3"/>
  <pageSetup scale="97" orientation="landscape" r:id="rId1"/>
  <headerFooter>
    <oddHeader>&amp;RAdjustment No.         .
Workpaper Ref. &amp;A</oddHeader>
    <oddFooter>&amp;L&amp;F
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0"/>
  <sheetViews>
    <sheetView topLeftCell="A31" workbookViewId="0">
      <selection activeCell="F46" sqref="F46"/>
    </sheetView>
  </sheetViews>
  <sheetFormatPr defaultColWidth="9.140625" defaultRowHeight="12.75" x14ac:dyDescent="0.2"/>
  <cols>
    <col min="1" max="1" width="5" style="2" customWidth="1"/>
    <col min="2" max="2" width="10.140625" style="2" bestFit="1" customWidth="1"/>
    <col min="3" max="3" width="14.7109375" style="12" customWidth="1"/>
    <col min="4" max="4" width="13.140625" style="12" customWidth="1"/>
    <col min="5" max="5" width="14.140625" style="12" customWidth="1"/>
    <col min="6" max="6" width="13.42578125" style="12" customWidth="1"/>
    <col min="7" max="7" width="11.7109375" style="12" customWidth="1"/>
    <col min="8" max="8" width="12.42578125" style="12" customWidth="1"/>
    <col min="9" max="9" width="13.28515625" style="12" customWidth="1"/>
    <col min="10" max="10" width="14.7109375" style="31" customWidth="1"/>
    <col min="11" max="11" width="15.140625" style="12" bestFit="1" customWidth="1"/>
    <col min="12" max="12" width="11.85546875" style="2" bestFit="1" customWidth="1"/>
    <col min="13" max="16384" width="9.140625" style="2"/>
  </cols>
  <sheetData>
    <row r="1" spans="2:11" ht="13.5" thickBot="1" x14ac:dyDescent="0.25">
      <c r="B1" s="173" t="s">
        <v>118</v>
      </c>
      <c r="C1" s="174"/>
      <c r="D1" s="174"/>
      <c r="E1" s="174"/>
      <c r="F1" s="174"/>
      <c r="G1" s="174"/>
      <c r="H1" s="174"/>
      <c r="I1" s="174"/>
      <c r="J1" s="62"/>
      <c r="K1" s="1"/>
    </row>
    <row r="2" spans="2:11" s="8" customFormat="1" ht="13.5" thickBot="1" x14ac:dyDescent="0.25">
      <c r="B2" s="3"/>
      <c r="C2" s="4"/>
      <c r="D2" s="4"/>
      <c r="E2" s="37" t="s">
        <v>0</v>
      </c>
      <c r="F2" s="39"/>
      <c r="G2" s="5">
        <v>24</v>
      </c>
      <c r="H2" s="6"/>
      <c r="I2" s="7"/>
      <c r="J2" s="56"/>
      <c r="K2" s="7"/>
    </row>
    <row r="3" spans="2:11" x14ac:dyDescent="0.2">
      <c r="B3" s="9" t="s">
        <v>1</v>
      </c>
      <c r="C3" s="10" t="s">
        <v>2</v>
      </c>
      <c r="D3" s="10"/>
      <c r="E3" s="11"/>
      <c r="F3" s="10"/>
      <c r="G3" s="7"/>
      <c r="H3" s="7"/>
      <c r="I3" s="7"/>
      <c r="J3" s="56"/>
    </row>
    <row r="4" spans="2:11" s="18" customFormat="1" ht="51.75" thickBot="1" x14ac:dyDescent="0.25">
      <c r="B4" s="13" t="s">
        <v>3</v>
      </c>
      <c r="C4" s="14" t="s">
        <v>120</v>
      </c>
      <c r="D4" s="14" t="s">
        <v>122</v>
      </c>
      <c r="E4" s="15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 t="s">
        <v>10</v>
      </c>
      <c r="K4" s="17"/>
    </row>
    <row r="5" spans="2:11" s="18" customFormat="1" ht="39" hidden="1" thickBot="1" x14ac:dyDescent="0.25">
      <c r="B5" s="13"/>
      <c r="C5" s="19" t="s">
        <v>11</v>
      </c>
      <c r="D5" s="19"/>
      <c r="E5" s="15"/>
      <c r="F5" s="15"/>
      <c r="G5" s="15"/>
      <c r="H5" s="15"/>
      <c r="I5" s="16"/>
      <c r="J5" s="17"/>
      <c r="K5" s="17"/>
    </row>
    <row r="6" spans="2:11" s="18" customFormat="1" ht="26.25" thickBot="1" x14ac:dyDescent="0.25">
      <c r="B6" s="20" t="s">
        <v>12</v>
      </c>
      <c r="C6" s="63"/>
      <c r="D6" s="63" t="s">
        <v>119</v>
      </c>
      <c r="E6" s="63" t="s">
        <v>21</v>
      </c>
      <c r="F6" s="21" t="s">
        <v>22</v>
      </c>
      <c r="G6" s="21" t="s">
        <v>30</v>
      </c>
      <c r="H6" s="21" t="s">
        <v>23</v>
      </c>
      <c r="I6" s="22" t="s">
        <v>23</v>
      </c>
      <c r="J6" s="17"/>
      <c r="K6" s="17"/>
    </row>
    <row r="7" spans="2:11" x14ac:dyDescent="0.2">
      <c r="B7" s="23"/>
      <c r="I7" s="24"/>
      <c r="J7" s="12"/>
      <c r="K7" s="2"/>
    </row>
    <row r="8" spans="2:11" s="29" customFormat="1" x14ac:dyDescent="0.2">
      <c r="B8" s="36">
        <v>42794</v>
      </c>
      <c r="C8" s="52">
        <v>-4600.9693349999998</v>
      </c>
      <c r="D8" s="26"/>
      <c r="E8" s="26">
        <f t="shared" ref="E8:E17" si="0">-C8+-D8</f>
        <v>4600.9693349999998</v>
      </c>
      <c r="F8" s="26">
        <f>+E8</f>
        <v>4600.9693349999998</v>
      </c>
      <c r="G8" s="26">
        <f>-(C8+D8)*0.35</f>
        <v>1610.3392672499999</v>
      </c>
      <c r="H8" s="26">
        <f>-G8</f>
        <v>-1610.3392672499999</v>
      </c>
      <c r="I8" s="24">
        <f>H8</f>
        <v>-1610.3392672499999</v>
      </c>
      <c r="J8" s="27"/>
      <c r="K8" s="28"/>
    </row>
    <row r="9" spans="2:11" s="29" customFormat="1" x14ac:dyDescent="0.2">
      <c r="B9" s="25">
        <v>42825</v>
      </c>
      <c r="C9" s="52">
        <v>-14852.706641999999</v>
      </c>
      <c r="D9" s="26"/>
      <c r="E9" s="26">
        <f t="shared" si="0"/>
        <v>14852.706641999999</v>
      </c>
      <c r="F9" s="26">
        <f>F8+E9</f>
        <v>19453.675976999999</v>
      </c>
      <c r="G9" s="26">
        <f t="shared" ref="G9:G18" si="1">-(C9+D9)*0.35</f>
        <v>5198.4473246999996</v>
      </c>
      <c r="H9" s="26">
        <f t="shared" ref="H9:H69" si="2">-G9</f>
        <v>-5198.4473246999996</v>
      </c>
      <c r="I9" s="24">
        <f>I8+H9</f>
        <v>-6808.78659195</v>
      </c>
      <c r="J9" s="27"/>
      <c r="K9" s="28"/>
    </row>
    <row r="10" spans="2:11" s="29" customFormat="1" x14ac:dyDescent="0.2">
      <c r="B10" s="36">
        <v>42855</v>
      </c>
      <c r="C10" s="52">
        <v>-13541.444469</v>
      </c>
      <c r="D10" s="26"/>
      <c r="E10" s="26">
        <f t="shared" si="0"/>
        <v>13541.444469</v>
      </c>
      <c r="F10" s="26">
        <f t="shared" ref="F10:F69" si="3">F9+E10</f>
        <v>32995.120446000001</v>
      </c>
      <c r="G10" s="26">
        <f t="shared" si="1"/>
        <v>4739.5055641499994</v>
      </c>
      <c r="H10" s="26">
        <f t="shared" si="2"/>
        <v>-4739.5055641499994</v>
      </c>
      <c r="I10" s="24">
        <f t="shared" ref="I10:I69" si="4">I9+H10</f>
        <v>-11548.2921561</v>
      </c>
      <c r="J10" s="27"/>
      <c r="K10" s="28"/>
    </row>
    <row r="11" spans="2:11" s="29" customFormat="1" x14ac:dyDescent="0.2">
      <c r="B11" s="36">
        <v>42886</v>
      </c>
      <c r="C11" s="52">
        <v>-14686.474437000001</v>
      </c>
      <c r="D11" s="26"/>
      <c r="E11" s="26">
        <f t="shared" si="0"/>
        <v>14686.474437000001</v>
      </c>
      <c r="F11" s="26">
        <f t="shared" si="3"/>
        <v>47681.594882999998</v>
      </c>
      <c r="G11" s="26">
        <f t="shared" si="1"/>
        <v>5140.2660529499999</v>
      </c>
      <c r="H11" s="26">
        <f t="shared" si="2"/>
        <v>-5140.2660529499999</v>
      </c>
      <c r="I11" s="24">
        <f t="shared" si="4"/>
        <v>-16688.558209049999</v>
      </c>
      <c r="J11" s="27"/>
      <c r="K11" s="28"/>
    </row>
    <row r="12" spans="2:11" s="28" customFormat="1" x14ac:dyDescent="0.2">
      <c r="B12" s="25">
        <v>42916</v>
      </c>
      <c r="C12" s="52">
        <v>-15810.091442999999</v>
      </c>
      <c r="D12" s="26"/>
      <c r="E12" s="26">
        <f t="shared" si="0"/>
        <v>15810.091442999999</v>
      </c>
      <c r="F12" s="26">
        <f t="shared" si="3"/>
        <v>63491.686325999995</v>
      </c>
      <c r="G12" s="26">
        <f t="shared" si="1"/>
        <v>5533.5320050499995</v>
      </c>
      <c r="H12" s="26">
        <f t="shared" si="2"/>
        <v>-5533.5320050499995</v>
      </c>
      <c r="I12" s="24">
        <f t="shared" si="4"/>
        <v>-22222.090214099997</v>
      </c>
      <c r="J12" s="27"/>
    </row>
    <row r="13" spans="2:11" s="28" customFormat="1" x14ac:dyDescent="0.2">
      <c r="B13" s="36">
        <v>42947</v>
      </c>
      <c r="C13" s="52">
        <v>-16980.478866000001</v>
      </c>
      <c r="D13" s="26"/>
      <c r="E13" s="26">
        <f t="shared" si="0"/>
        <v>16980.478866000001</v>
      </c>
      <c r="F13" s="26">
        <f>F12+E13</f>
        <v>80472.165192</v>
      </c>
      <c r="G13" s="26">
        <f t="shared" si="1"/>
        <v>5943.1676030999997</v>
      </c>
      <c r="H13" s="26">
        <f t="shared" si="2"/>
        <v>-5943.1676030999997</v>
      </c>
      <c r="I13" s="24">
        <f>I12+H13</f>
        <v>-28165.257817199996</v>
      </c>
      <c r="J13" s="27"/>
    </row>
    <row r="14" spans="2:11" s="28" customFormat="1" x14ac:dyDescent="0.2">
      <c r="B14" s="36">
        <v>42978</v>
      </c>
      <c r="C14" s="52">
        <v>-18397.115352000001</v>
      </c>
      <c r="D14" s="26"/>
      <c r="E14" s="26">
        <f t="shared" si="0"/>
        <v>18397.115352000001</v>
      </c>
      <c r="F14" s="26">
        <f t="shared" si="3"/>
        <v>98869.280544000008</v>
      </c>
      <c r="G14" s="26">
        <f t="shared" si="1"/>
        <v>6438.9903732000002</v>
      </c>
      <c r="H14" s="26">
        <f t="shared" si="2"/>
        <v>-6438.9903732000002</v>
      </c>
      <c r="I14" s="24">
        <f t="shared" si="4"/>
        <v>-34604.248190399994</v>
      </c>
      <c r="J14" s="27"/>
    </row>
    <row r="15" spans="2:11" s="30" customFormat="1" x14ac:dyDescent="0.2">
      <c r="B15" s="25">
        <v>43008</v>
      </c>
      <c r="C15" s="52">
        <v>-19395.072080999998</v>
      </c>
      <c r="D15" s="26"/>
      <c r="E15" s="26">
        <f t="shared" si="0"/>
        <v>19395.072080999998</v>
      </c>
      <c r="F15" s="26">
        <f t="shared" si="3"/>
        <v>118264.352625</v>
      </c>
      <c r="G15" s="26">
        <f t="shared" si="1"/>
        <v>6788.2752283499995</v>
      </c>
      <c r="H15" s="26">
        <f t="shared" si="2"/>
        <v>-6788.2752283499995</v>
      </c>
      <c r="I15" s="24">
        <f t="shared" si="4"/>
        <v>-41392.523418749995</v>
      </c>
      <c r="J15" s="27"/>
      <c r="K15" s="28"/>
    </row>
    <row r="16" spans="2:11" s="30" customFormat="1" x14ac:dyDescent="0.2">
      <c r="B16" s="36">
        <v>43039</v>
      </c>
      <c r="C16" s="52">
        <v>-20557.570518</v>
      </c>
      <c r="D16" s="26"/>
      <c r="E16" s="26">
        <f t="shared" si="0"/>
        <v>20557.570518</v>
      </c>
      <c r="F16" s="26">
        <f t="shared" si="3"/>
        <v>138821.92314299999</v>
      </c>
      <c r="G16" s="26">
        <f t="shared" si="1"/>
        <v>7195.1496812999994</v>
      </c>
      <c r="H16" s="26">
        <f t="shared" si="2"/>
        <v>-7195.1496812999994</v>
      </c>
      <c r="I16" s="38">
        <f t="shared" si="4"/>
        <v>-48587.673100049993</v>
      </c>
      <c r="J16" s="27"/>
      <c r="K16" s="28"/>
    </row>
    <row r="17" spans="1:11" s="32" customFormat="1" x14ac:dyDescent="0.2">
      <c r="B17" s="36">
        <v>43069</v>
      </c>
      <c r="C17" s="52">
        <v>-22736.621150999999</v>
      </c>
      <c r="D17" s="31"/>
      <c r="E17" s="26">
        <f t="shared" si="0"/>
        <v>22736.621150999999</v>
      </c>
      <c r="F17" s="26">
        <f t="shared" si="3"/>
        <v>161558.54429399999</v>
      </c>
      <c r="G17" s="26">
        <f t="shared" si="1"/>
        <v>7957.8174028499989</v>
      </c>
      <c r="H17" s="26">
        <f t="shared" si="2"/>
        <v>-7957.8174028499989</v>
      </c>
      <c r="I17" s="24">
        <f t="shared" si="4"/>
        <v>-56545.490502899993</v>
      </c>
      <c r="J17" s="31"/>
      <c r="K17" s="28"/>
    </row>
    <row r="18" spans="1:11" s="32" customFormat="1" x14ac:dyDescent="0.2">
      <c r="B18" s="25">
        <v>43100</v>
      </c>
      <c r="C18" s="52">
        <v>-23173.332876</v>
      </c>
      <c r="D18" s="31"/>
      <c r="E18" s="26">
        <f>-C18+-D18</f>
        <v>23173.332876</v>
      </c>
      <c r="F18" s="26">
        <f t="shared" si="3"/>
        <v>184731.87716999999</v>
      </c>
      <c r="G18" s="26">
        <f t="shared" si="1"/>
        <v>8110.6665065999996</v>
      </c>
      <c r="H18" s="26">
        <f t="shared" si="2"/>
        <v>-8110.6665065999996</v>
      </c>
      <c r="I18" s="24">
        <f t="shared" si="4"/>
        <v>-64656.157009499992</v>
      </c>
      <c r="J18" s="31"/>
      <c r="K18" s="28"/>
    </row>
    <row r="19" spans="1:11" s="32" customFormat="1" x14ac:dyDescent="0.2">
      <c r="B19" s="58">
        <v>43100</v>
      </c>
      <c r="C19" s="59" t="s">
        <v>18</v>
      </c>
      <c r="D19" s="31"/>
      <c r="E19" s="26"/>
      <c r="F19" s="26"/>
      <c r="G19" s="26"/>
      <c r="H19" s="26">
        <f>F18*-0.21-I18</f>
        <v>25862.462803799994</v>
      </c>
      <c r="I19" s="24">
        <f t="shared" si="4"/>
        <v>-38793.694205699998</v>
      </c>
      <c r="J19" s="31"/>
      <c r="K19" s="28"/>
    </row>
    <row r="20" spans="1:11" s="32" customFormat="1" x14ac:dyDescent="0.2">
      <c r="A20" s="107">
        <v>1</v>
      </c>
      <c r="B20" s="36">
        <v>43131</v>
      </c>
      <c r="C20" s="52">
        <v>-26426.927701000001</v>
      </c>
      <c r="D20" s="107"/>
      <c r="E20" s="26">
        <f>-C20</f>
        <v>26426.927701000001</v>
      </c>
      <c r="F20" s="26">
        <f>F18+E20</f>
        <v>211158.804871</v>
      </c>
      <c r="G20" s="26">
        <f>-(C20)*0.21</f>
        <v>5549.6548172100001</v>
      </c>
      <c r="H20" s="26">
        <f t="shared" si="2"/>
        <v>-5549.6548172100001</v>
      </c>
      <c r="I20" s="24">
        <f t="shared" si="4"/>
        <v>-44343.349022909999</v>
      </c>
      <c r="J20" s="31"/>
      <c r="K20" s="28"/>
    </row>
    <row r="21" spans="1:11" s="32" customFormat="1" x14ac:dyDescent="0.2">
      <c r="B21" s="36">
        <v>43159</v>
      </c>
      <c r="C21" s="52">
        <v>-26746.834705000001</v>
      </c>
      <c r="D21" s="56"/>
      <c r="E21" s="26">
        <f>-C21+-D21</f>
        <v>26746.834705000001</v>
      </c>
      <c r="F21" s="26">
        <f t="shared" si="3"/>
        <v>237905.63957599999</v>
      </c>
      <c r="G21" s="26">
        <f t="shared" ref="G21:G69" si="5">-(C21+D21)*0.21</f>
        <v>5616.8352880499997</v>
      </c>
      <c r="H21" s="26">
        <f t="shared" si="2"/>
        <v>-5616.8352880499997</v>
      </c>
      <c r="I21" s="24">
        <f t="shared" si="4"/>
        <v>-49960.184310960001</v>
      </c>
      <c r="J21" s="31"/>
      <c r="K21" s="28"/>
    </row>
    <row r="22" spans="1:11" s="32" customFormat="1" x14ac:dyDescent="0.2">
      <c r="B22" s="25">
        <v>43190</v>
      </c>
      <c r="C22" s="52">
        <v>-28980.511622999999</v>
      </c>
      <c r="D22" s="56"/>
      <c r="E22" s="26">
        <f t="shared" ref="E22:E69" si="6">-C22+-D22</f>
        <v>28980.511622999999</v>
      </c>
      <c r="F22" s="26">
        <f t="shared" si="3"/>
        <v>266886.15119899996</v>
      </c>
      <c r="G22" s="26">
        <f t="shared" si="5"/>
        <v>6085.9074408299994</v>
      </c>
      <c r="H22" s="26">
        <f t="shared" si="2"/>
        <v>-6085.9074408299994</v>
      </c>
      <c r="I22" s="24">
        <f t="shared" si="4"/>
        <v>-56046.091751790002</v>
      </c>
      <c r="J22" s="31"/>
      <c r="K22" s="28"/>
    </row>
    <row r="23" spans="1:11" s="32" customFormat="1" x14ac:dyDescent="0.2">
      <c r="B23" s="36">
        <v>43220</v>
      </c>
      <c r="C23" s="52">
        <v>-27071.846608</v>
      </c>
      <c r="D23" s="56"/>
      <c r="E23" s="26">
        <f t="shared" si="6"/>
        <v>27071.846608</v>
      </c>
      <c r="F23" s="26">
        <f t="shared" si="3"/>
        <v>293957.99780699995</v>
      </c>
      <c r="G23" s="26">
        <f t="shared" si="5"/>
        <v>5685.0877876799996</v>
      </c>
      <c r="H23" s="26">
        <f t="shared" si="2"/>
        <v>-5685.0877876799996</v>
      </c>
      <c r="I23" s="24">
        <f t="shared" si="4"/>
        <v>-61731.179539470002</v>
      </c>
      <c r="J23" s="31"/>
      <c r="K23" s="28"/>
    </row>
    <row r="24" spans="1:11" s="32" customFormat="1" x14ac:dyDescent="0.2">
      <c r="B24" s="36">
        <v>43251</v>
      </c>
      <c r="C24" s="52">
        <v>-28415.002256</v>
      </c>
      <c r="D24" s="56"/>
      <c r="E24" s="26">
        <f t="shared" si="6"/>
        <v>28415.002256</v>
      </c>
      <c r="F24" s="26">
        <f t="shared" si="3"/>
        <v>322373.00006299996</v>
      </c>
      <c r="G24" s="26">
        <f t="shared" si="5"/>
        <v>5967.1504737599998</v>
      </c>
      <c r="H24" s="26">
        <f t="shared" si="2"/>
        <v>-5967.1504737599998</v>
      </c>
      <c r="I24" s="24">
        <f t="shared" si="4"/>
        <v>-67698.330013230006</v>
      </c>
      <c r="J24" s="31"/>
      <c r="K24" s="28"/>
    </row>
    <row r="25" spans="1:11" s="32" customFormat="1" x14ac:dyDescent="0.2">
      <c r="B25" s="25">
        <v>43281</v>
      </c>
      <c r="C25" s="52">
        <v>-27967.472776999999</v>
      </c>
      <c r="D25" s="56"/>
      <c r="E25" s="26">
        <f t="shared" si="6"/>
        <v>27967.472776999999</v>
      </c>
      <c r="F25" s="26">
        <f t="shared" si="3"/>
        <v>350340.47283999994</v>
      </c>
      <c r="G25" s="26">
        <f t="shared" si="5"/>
        <v>5873.1692831699993</v>
      </c>
      <c r="H25" s="26">
        <f t="shared" si="2"/>
        <v>-5873.1692831699993</v>
      </c>
      <c r="I25" s="24">
        <f t="shared" si="4"/>
        <v>-73571.499296400012</v>
      </c>
      <c r="J25" s="31"/>
      <c r="K25" s="28"/>
    </row>
    <row r="26" spans="1:11" s="32" customFormat="1" x14ac:dyDescent="0.2">
      <c r="B26" s="36">
        <v>43312</v>
      </c>
      <c r="C26" s="52">
        <v>-27766.112872000002</v>
      </c>
      <c r="D26" s="56"/>
      <c r="E26" s="26">
        <f t="shared" si="6"/>
        <v>27766.112872000002</v>
      </c>
      <c r="F26" s="26">
        <f t="shared" si="3"/>
        <v>378106.58571199997</v>
      </c>
      <c r="G26" s="26">
        <f t="shared" si="5"/>
        <v>5830.8837031200001</v>
      </c>
      <c r="H26" s="26">
        <f t="shared" si="2"/>
        <v>-5830.8837031200001</v>
      </c>
      <c r="I26" s="24">
        <f t="shared" si="4"/>
        <v>-79402.382999520007</v>
      </c>
      <c r="J26" s="31"/>
      <c r="K26" s="28"/>
    </row>
    <row r="27" spans="1:11" x14ac:dyDescent="0.2">
      <c r="B27" s="36">
        <v>43343</v>
      </c>
      <c r="C27" s="52">
        <v>-29626.564952000001</v>
      </c>
      <c r="D27" s="56"/>
      <c r="E27" s="26">
        <f t="shared" si="6"/>
        <v>29626.564952000001</v>
      </c>
      <c r="F27" s="26">
        <f t="shared" si="3"/>
        <v>407733.15066399996</v>
      </c>
      <c r="G27" s="26">
        <f t="shared" si="5"/>
        <v>6221.5786399199997</v>
      </c>
      <c r="H27" s="26">
        <f t="shared" si="2"/>
        <v>-6221.5786399199997</v>
      </c>
      <c r="I27" s="24">
        <f t="shared" si="4"/>
        <v>-85623.961639440007</v>
      </c>
      <c r="J27" s="12"/>
      <c r="K27" s="32"/>
    </row>
    <row r="28" spans="1:11" x14ac:dyDescent="0.2">
      <c r="B28" s="25">
        <v>43373</v>
      </c>
      <c r="C28" s="52">
        <v>-29359.408571</v>
      </c>
      <c r="D28" s="56"/>
      <c r="E28" s="26">
        <f t="shared" si="6"/>
        <v>29359.408571</v>
      </c>
      <c r="F28" s="26">
        <f t="shared" si="3"/>
        <v>437092.55923499994</v>
      </c>
      <c r="G28" s="26">
        <f t="shared" si="5"/>
        <v>6165.4757999100002</v>
      </c>
      <c r="H28" s="26">
        <f t="shared" si="2"/>
        <v>-6165.4757999100002</v>
      </c>
      <c r="I28" s="24">
        <f t="shared" si="4"/>
        <v>-91789.437439350004</v>
      </c>
      <c r="J28" s="12"/>
      <c r="K28" s="32"/>
    </row>
    <row r="29" spans="1:11" x14ac:dyDescent="0.2">
      <c r="B29" s="36">
        <v>43404</v>
      </c>
      <c r="C29" s="52">
        <v>-32142.712948</v>
      </c>
      <c r="D29" s="56"/>
      <c r="E29" s="26">
        <f t="shared" si="6"/>
        <v>32142.712948</v>
      </c>
      <c r="F29" s="26">
        <f t="shared" si="3"/>
        <v>469235.27218299994</v>
      </c>
      <c r="G29" s="26">
        <f t="shared" si="5"/>
        <v>6749.9697190799998</v>
      </c>
      <c r="H29" s="26">
        <f t="shared" si="2"/>
        <v>-6749.9697190799998</v>
      </c>
      <c r="I29" s="24">
        <f t="shared" si="4"/>
        <v>-98539.407158429996</v>
      </c>
      <c r="J29" s="12"/>
      <c r="K29" s="32"/>
    </row>
    <row r="30" spans="1:11" x14ac:dyDescent="0.2">
      <c r="B30" s="36">
        <v>43434</v>
      </c>
      <c r="C30" s="52">
        <v>-30949.868214999999</v>
      </c>
      <c r="D30" s="56"/>
      <c r="E30" s="26">
        <f t="shared" si="6"/>
        <v>30949.868214999999</v>
      </c>
      <c r="F30" s="26">
        <f>F29+E30</f>
        <v>500185.14039799996</v>
      </c>
      <c r="G30" s="26">
        <f t="shared" si="5"/>
        <v>6499.4723251499991</v>
      </c>
      <c r="H30" s="26">
        <f>-G30</f>
        <v>-6499.4723251499991</v>
      </c>
      <c r="I30" s="24">
        <f t="shared" si="4"/>
        <v>-105038.87948357999</v>
      </c>
      <c r="J30" s="12"/>
      <c r="K30" s="32"/>
    </row>
    <row r="31" spans="1:11" ht="13.5" thickBot="1" x14ac:dyDescent="0.25">
      <c r="B31" s="25">
        <v>43465</v>
      </c>
      <c r="C31" s="56">
        <v>-30951.002637000001</v>
      </c>
      <c r="D31" s="56"/>
      <c r="E31" s="26">
        <f t="shared" si="6"/>
        <v>30951.002637000001</v>
      </c>
      <c r="F31" s="26">
        <f t="shared" si="3"/>
        <v>531136.14303499996</v>
      </c>
      <c r="G31" s="26">
        <f t="shared" si="5"/>
        <v>6499.7105537699999</v>
      </c>
      <c r="H31" s="26">
        <f t="shared" si="2"/>
        <v>-6499.7105537699999</v>
      </c>
      <c r="I31" s="24">
        <f t="shared" si="4"/>
        <v>-111538.59003734999</v>
      </c>
      <c r="J31" s="12"/>
      <c r="K31" s="32"/>
    </row>
    <row r="32" spans="1:11" x14ac:dyDescent="0.2">
      <c r="B32" s="36">
        <v>43496</v>
      </c>
      <c r="C32" s="163">
        <v>-34687.86</v>
      </c>
      <c r="D32" s="110"/>
      <c r="E32" s="26">
        <f>-C32</f>
        <v>34687.86</v>
      </c>
      <c r="F32" s="26">
        <f>F31+E32</f>
        <v>565824.00303499994</v>
      </c>
      <c r="G32" s="26">
        <f>-(C32)*0.21</f>
        <v>7284.4506000000001</v>
      </c>
      <c r="H32" s="26">
        <f t="shared" si="2"/>
        <v>-7284.4506000000001</v>
      </c>
      <c r="I32" s="24">
        <f t="shared" si="4"/>
        <v>-118823.04063734999</v>
      </c>
      <c r="J32" s="12"/>
      <c r="K32" s="2"/>
    </row>
    <row r="33" spans="1:11" x14ac:dyDescent="0.2">
      <c r="B33" s="36">
        <v>43524</v>
      </c>
      <c r="C33" s="164">
        <v>-33635.9</v>
      </c>
      <c r="D33" s="110"/>
      <c r="E33" s="26">
        <f>-C33+-D33</f>
        <v>33635.9</v>
      </c>
      <c r="F33" s="26">
        <f t="shared" si="3"/>
        <v>599459.90303499997</v>
      </c>
      <c r="G33" s="26">
        <f t="shared" si="5"/>
        <v>7063.5389999999998</v>
      </c>
      <c r="H33" s="26">
        <f t="shared" si="2"/>
        <v>-7063.5389999999998</v>
      </c>
      <c r="I33" s="24">
        <f t="shared" si="4"/>
        <v>-125886.57963734999</v>
      </c>
      <c r="J33" s="12"/>
      <c r="K33" s="2"/>
    </row>
    <row r="34" spans="1:11" x14ac:dyDescent="0.2">
      <c r="B34" s="25">
        <v>43555</v>
      </c>
      <c r="C34" s="164">
        <v>-35515.949999999997</v>
      </c>
      <c r="D34" s="110"/>
      <c r="E34" s="26">
        <f t="shared" si="6"/>
        <v>35515.949999999997</v>
      </c>
      <c r="F34" s="26">
        <f t="shared" si="3"/>
        <v>634975.85303499992</v>
      </c>
      <c r="G34" s="26">
        <f t="shared" si="5"/>
        <v>7458.3494999999994</v>
      </c>
      <c r="H34" s="26">
        <f t="shared" si="2"/>
        <v>-7458.3494999999994</v>
      </c>
      <c r="I34" s="24">
        <f t="shared" si="4"/>
        <v>-133344.92913735</v>
      </c>
      <c r="J34" s="12"/>
      <c r="K34" s="2"/>
    </row>
    <row r="35" spans="1:11" x14ac:dyDescent="0.2">
      <c r="B35" s="36">
        <v>43585</v>
      </c>
      <c r="C35" s="164">
        <v>-35585.050000000003</v>
      </c>
      <c r="D35" s="110"/>
      <c r="E35" s="26">
        <f t="shared" si="6"/>
        <v>35585.050000000003</v>
      </c>
      <c r="F35" s="26">
        <f t="shared" si="3"/>
        <v>670560.90303499997</v>
      </c>
      <c r="G35" s="26">
        <f t="shared" si="5"/>
        <v>7472.8605000000007</v>
      </c>
      <c r="H35" s="26">
        <f t="shared" si="2"/>
        <v>-7472.8605000000007</v>
      </c>
      <c r="I35" s="24">
        <f t="shared" si="4"/>
        <v>-140817.78963735001</v>
      </c>
      <c r="J35" s="12"/>
      <c r="K35" s="2"/>
    </row>
    <row r="36" spans="1:11" x14ac:dyDescent="0.2">
      <c r="A36" s="110"/>
      <c r="B36" s="36">
        <v>43616</v>
      </c>
      <c r="C36" s="164">
        <v>-35924.856785000004</v>
      </c>
      <c r="D36" s="110"/>
      <c r="E36" s="26">
        <f t="shared" si="6"/>
        <v>35924.856785000004</v>
      </c>
      <c r="F36" s="26">
        <f t="shared" si="3"/>
        <v>706485.75981999992</v>
      </c>
      <c r="G36" s="26">
        <f t="shared" si="5"/>
        <v>7544.2199248500001</v>
      </c>
      <c r="H36" s="26">
        <f t="shared" si="2"/>
        <v>-7544.2199248500001</v>
      </c>
      <c r="I36" s="24">
        <f t="shared" si="4"/>
        <v>-148362.00956220002</v>
      </c>
      <c r="J36" s="12"/>
      <c r="K36" s="2"/>
    </row>
    <row r="37" spans="1:11" x14ac:dyDescent="0.2">
      <c r="A37" s="110"/>
      <c r="B37" s="25">
        <v>43646</v>
      </c>
      <c r="C37" s="164">
        <v>-33666.739246999998</v>
      </c>
      <c r="D37" s="110"/>
      <c r="E37" s="26">
        <f t="shared" si="6"/>
        <v>33666.739246999998</v>
      </c>
      <c r="F37" s="26">
        <f t="shared" si="3"/>
        <v>740152.49906699988</v>
      </c>
      <c r="G37" s="26">
        <f>-(C37+D37)*0.21</f>
        <v>7070.015241869999</v>
      </c>
      <c r="H37" s="26">
        <f>-G37</f>
        <v>-7070.015241869999</v>
      </c>
      <c r="I37" s="24">
        <f>I36+H37</f>
        <v>-155432.02480407001</v>
      </c>
      <c r="J37" s="12"/>
      <c r="K37" s="2"/>
    </row>
    <row r="38" spans="1:11" x14ac:dyDescent="0.2">
      <c r="B38" s="36">
        <v>43677</v>
      </c>
      <c r="C38" s="164">
        <v>-35756.383170000001</v>
      </c>
      <c r="D38" s="31"/>
      <c r="E38" s="26">
        <f t="shared" si="6"/>
        <v>35756.383170000001</v>
      </c>
      <c r="F38" s="26">
        <f t="shared" si="3"/>
        <v>775908.88223699993</v>
      </c>
      <c r="G38" s="26">
        <f t="shared" si="5"/>
        <v>7508.8404657000001</v>
      </c>
      <c r="H38" s="26">
        <f t="shared" si="2"/>
        <v>-7508.8404657000001</v>
      </c>
      <c r="I38" s="24">
        <f t="shared" si="4"/>
        <v>-162940.86526977</v>
      </c>
      <c r="J38" s="12"/>
      <c r="K38" s="2"/>
    </row>
    <row r="39" spans="1:11" x14ac:dyDescent="0.2">
      <c r="B39" s="36">
        <v>43708</v>
      </c>
      <c r="C39" s="164">
        <v>-36998.519144999998</v>
      </c>
      <c r="D39" s="31"/>
      <c r="E39" s="26">
        <f t="shared" si="6"/>
        <v>36998.519144999998</v>
      </c>
      <c r="F39" s="26">
        <f t="shared" si="3"/>
        <v>812907.40138199995</v>
      </c>
      <c r="G39" s="26">
        <f t="shared" si="5"/>
        <v>7769.6890204499996</v>
      </c>
      <c r="H39" s="26">
        <f t="shared" si="2"/>
        <v>-7769.6890204499996</v>
      </c>
      <c r="I39" s="24">
        <f t="shared" si="4"/>
        <v>-170710.55429022</v>
      </c>
      <c r="J39" s="12"/>
      <c r="K39" s="2"/>
    </row>
    <row r="40" spans="1:11" x14ac:dyDescent="0.2">
      <c r="B40" s="25">
        <v>43738</v>
      </c>
      <c r="C40" s="164">
        <v>-35957.409313999997</v>
      </c>
      <c r="D40" s="31"/>
      <c r="E40" s="26">
        <f t="shared" si="6"/>
        <v>35957.409313999997</v>
      </c>
      <c r="F40" s="26">
        <f t="shared" si="3"/>
        <v>848864.810696</v>
      </c>
      <c r="G40" s="26">
        <f t="shared" si="5"/>
        <v>7551.055955939999</v>
      </c>
      <c r="H40" s="26">
        <f t="shared" si="2"/>
        <v>-7551.055955939999</v>
      </c>
      <c r="I40" s="24">
        <f t="shared" si="4"/>
        <v>-178261.61024616001</v>
      </c>
      <c r="J40" s="12"/>
      <c r="K40" s="2"/>
    </row>
    <row r="41" spans="1:11" x14ac:dyDescent="0.2">
      <c r="B41" s="36">
        <v>43769</v>
      </c>
      <c r="C41" s="164">
        <v>-38531.91459</v>
      </c>
      <c r="D41" s="31"/>
      <c r="E41" s="26">
        <f t="shared" si="6"/>
        <v>38531.91459</v>
      </c>
      <c r="F41" s="26">
        <f t="shared" si="3"/>
        <v>887396.72528599994</v>
      </c>
      <c r="G41" s="26">
        <f t="shared" si="5"/>
        <v>8091.7020639000002</v>
      </c>
      <c r="H41" s="26">
        <f t="shared" si="2"/>
        <v>-8091.7020639000002</v>
      </c>
      <c r="I41" s="24">
        <f t="shared" si="4"/>
        <v>-186353.31231006002</v>
      </c>
      <c r="J41" s="12"/>
      <c r="K41" s="2"/>
    </row>
    <row r="42" spans="1:11" x14ac:dyDescent="0.2">
      <c r="B42" s="36">
        <v>43799</v>
      </c>
      <c r="C42" s="164">
        <v>-37485.664885999999</v>
      </c>
      <c r="D42" s="31"/>
      <c r="E42" s="26">
        <f t="shared" si="6"/>
        <v>37485.664885999999</v>
      </c>
      <c r="F42" s="26">
        <f t="shared" si="3"/>
        <v>924882.39017199993</v>
      </c>
      <c r="G42" s="26">
        <f t="shared" si="5"/>
        <v>7871.9896260599999</v>
      </c>
      <c r="H42" s="26">
        <f t="shared" si="2"/>
        <v>-7871.9896260599999</v>
      </c>
      <c r="I42" s="24">
        <f t="shared" si="4"/>
        <v>-194225.30193612003</v>
      </c>
      <c r="J42" s="12"/>
      <c r="K42" s="2"/>
    </row>
    <row r="43" spans="1:11" ht="13.5" thickBot="1" x14ac:dyDescent="0.25">
      <c r="B43" s="25">
        <v>43830</v>
      </c>
      <c r="C43" s="165">
        <v>-38994.50316</v>
      </c>
      <c r="D43" s="31"/>
      <c r="E43" s="26">
        <f t="shared" si="6"/>
        <v>38994.50316</v>
      </c>
      <c r="F43" s="26">
        <f t="shared" si="3"/>
        <v>963876.89333199989</v>
      </c>
      <c r="G43" s="26">
        <f t="shared" si="5"/>
        <v>8188.8456636000001</v>
      </c>
      <c r="H43" s="26">
        <f t="shared" si="2"/>
        <v>-8188.8456636000001</v>
      </c>
      <c r="I43" s="24">
        <f t="shared" si="4"/>
        <v>-202414.14759972002</v>
      </c>
      <c r="J43" s="12"/>
      <c r="K43" s="2"/>
    </row>
    <row r="44" spans="1:11" x14ac:dyDescent="0.2">
      <c r="B44" s="36">
        <v>43861</v>
      </c>
      <c r="C44" s="56">
        <v>-42553.209058499997</v>
      </c>
      <c r="D44" s="31"/>
      <c r="E44" s="26">
        <f t="shared" si="6"/>
        <v>42553.209058499997</v>
      </c>
      <c r="F44" s="26">
        <f t="shared" si="3"/>
        <v>1006430.1023904999</v>
      </c>
      <c r="G44" s="26">
        <f t="shared" si="5"/>
        <v>8936.1739022849997</v>
      </c>
      <c r="H44" s="26">
        <f t="shared" si="2"/>
        <v>-8936.1739022849997</v>
      </c>
      <c r="I44" s="24">
        <f t="shared" si="4"/>
        <v>-211350.32150200501</v>
      </c>
      <c r="J44" s="12"/>
      <c r="K44" s="2"/>
    </row>
    <row r="45" spans="1:11" x14ac:dyDescent="0.2">
      <c r="B45" s="36">
        <v>43890</v>
      </c>
      <c r="C45" s="56">
        <v>-40987.938582499999</v>
      </c>
      <c r="D45" s="31"/>
      <c r="E45" s="26">
        <f t="shared" si="6"/>
        <v>40987.938582499999</v>
      </c>
      <c r="F45" s="26">
        <f t="shared" si="3"/>
        <v>1047418.0409729999</v>
      </c>
      <c r="G45" s="26">
        <f t="shared" si="5"/>
        <v>8607.4671023249994</v>
      </c>
      <c r="H45" s="26">
        <f t="shared" si="2"/>
        <v>-8607.4671023249994</v>
      </c>
      <c r="I45" s="24">
        <f t="shared" si="4"/>
        <v>-219957.78860433001</v>
      </c>
      <c r="J45" s="12"/>
      <c r="K45" s="2"/>
    </row>
    <row r="46" spans="1:11" x14ac:dyDescent="0.2">
      <c r="B46" s="25">
        <v>43921</v>
      </c>
      <c r="C46" s="56">
        <v>-41154.334637499996</v>
      </c>
      <c r="D46" s="56"/>
      <c r="E46" s="26">
        <f t="shared" si="6"/>
        <v>41154.334637499996</v>
      </c>
      <c r="F46" s="26">
        <f>F45+E46</f>
        <v>1088572.3756104999</v>
      </c>
      <c r="G46" s="26">
        <f t="shared" si="5"/>
        <v>8642.4102738749989</v>
      </c>
      <c r="H46" s="26">
        <f>-G46</f>
        <v>-8642.4102738749989</v>
      </c>
      <c r="I46" s="24">
        <f>I45+H46</f>
        <v>-228600.198878205</v>
      </c>
      <c r="J46" s="12"/>
      <c r="K46" s="2"/>
    </row>
    <row r="47" spans="1:11" x14ac:dyDescent="0.2">
      <c r="B47" s="36">
        <v>43951</v>
      </c>
      <c r="C47" s="31"/>
      <c r="D47" s="111">
        <v>41412.391376458334</v>
      </c>
      <c r="E47" s="26">
        <f>-C47+-D47</f>
        <v>-41412.391376458334</v>
      </c>
      <c r="F47" s="26">
        <f t="shared" si="3"/>
        <v>1047159.9842340415</v>
      </c>
      <c r="G47" s="26">
        <f>-(C47+D47)*0.21</f>
        <v>-8696.6021890562497</v>
      </c>
      <c r="H47" s="26">
        <f>-G47</f>
        <v>8696.6021890562497</v>
      </c>
      <c r="I47" s="24">
        <f>I46+H47</f>
        <v>-219903.59668914875</v>
      </c>
      <c r="J47" s="12"/>
      <c r="K47" s="2"/>
    </row>
    <row r="48" spans="1:11" x14ac:dyDescent="0.2">
      <c r="B48" s="36">
        <v>43982</v>
      </c>
      <c r="C48" s="31"/>
      <c r="D48" s="111">
        <v>41412.391376458334</v>
      </c>
      <c r="E48" s="26">
        <f t="shared" si="6"/>
        <v>-41412.391376458334</v>
      </c>
      <c r="F48" s="26">
        <f t="shared" si="3"/>
        <v>1005747.5928575832</v>
      </c>
      <c r="G48" s="26">
        <f t="shared" si="5"/>
        <v>-8696.6021890562497</v>
      </c>
      <c r="H48" s="26">
        <f t="shared" si="2"/>
        <v>8696.6021890562497</v>
      </c>
      <c r="I48" s="24">
        <f t="shared" si="4"/>
        <v>-211206.99450009249</v>
      </c>
      <c r="J48" s="12"/>
      <c r="K48" s="2"/>
    </row>
    <row r="49" spans="2:15" x14ac:dyDescent="0.2">
      <c r="B49" s="25">
        <v>44012</v>
      </c>
      <c r="C49" s="31"/>
      <c r="D49" s="111">
        <v>41412.391376458334</v>
      </c>
      <c r="E49" s="26">
        <f t="shared" si="6"/>
        <v>-41412.391376458334</v>
      </c>
      <c r="F49" s="26">
        <f t="shared" si="3"/>
        <v>964335.20148112485</v>
      </c>
      <c r="G49" s="26">
        <f t="shared" si="5"/>
        <v>-8696.6021890562497</v>
      </c>
      <c r="H49" s="26">
        <f t="shared" si="2"/>
        <v>8696.6021890562497</v>
      </c>
      <c r="I49" s="24">
        <f t="shared" si="4"/>
        <v>-202510.39231103624</v>
      </c>
      <c r="J49" s="12"/>
      <c r="K49" s="2"/>
    </row>
    <row r="50" spans="2:15" x14ac:dyDescent="0.2">
      <c r="B50" s="36">
        <v>44043</v>
      </c>
      <c r="C50" s="31"/>
      <c r="D50" s="111">
        <v>41412.391376458334</v>
      </c>
      <c r="E50" s="26">
        <f t="shared" si="6"/>
        <v>-41412.391376458334</v>
      </c>
      <c r="F50" s="26">
        <f t="shared" si="3"/>
        <v>922922.81010466651</v>
      </c>
      <c r="G50" s="26">
        <f t="shared" si="5"/>
        <v>-8696.6021890562497</v>
      </c>
      <c r="H50" s="26">
        <f t="shared" si="2"/>
        <v>8696.6021890562497</v>
      </c>
      <c r="I50" s="24">
        <f t="shared" si="4"/>
        <v>-193813.79012197998</v>
      </c>
      <c r="J50" s="12"/>
      <c r="K50" s="2"/>
    </row>
    <row r="51" spans="2:15" x14ac:dyDescent="0.2">
      <c r="B51" s="36">
        <v>44074</v>
      </c>
      <c r="C51" s="31"/>
      <c r="D51" s="111">
        <v>41412.391376458334</v>
      </c>
      <c r="E51" s="26">
        <f t="shared" si="6"/>
        <v>-41412.391376458334</v>
      </c>
      <c r="F51" s="26">
        <f t="shared" si="3"/>
        <v>881510.41872820817</v>
      </c>
      <c r="G51" s="26">
        <f t="shared" si="5"/>
        <v>-8696.6021890562497</v>
      </c>
      <c r="H51" s="26">
        <f t="shared" si="2"/>
        <v>8696.6021890562497</v>
      </c>
      <c r="I51" s="24">
        <f t="shared" si="4"/>
        <v>-185117.18793292373</v>
      </c>
      <c r="J51" s="12"/>
      <c r="K51" s="2"/>
    </row>
    <row r="52" spans="2:15" x14ac:dyDescent="0.2">
      <c r="B52" s="25">
        <v>44104</v>
      </c>
      <c r="C52" s="31"/>
      <c r="D52" s="111">
        <v>41412.391376458334</v>
      </c>
      <c r="E52" s="26">
        <f t="shared" si="6"/>
        <v>-41412.391376458334</v>
      </c>
      <c r="F52" s="26">
        <f t="shared" si="3"/>
        <v>840098.02735174983</v>
      </c>
      <c r="G52" s="26">
        <f t="shared" si="5"/>
        <v>-8696.6021890562497</v>
      </c>
      <c r="H52" s="26">
        <f t="shared" si="2"/>
        <v>8696.6021890562497</v>
      </c>
      <c r="I52" s="24">
        <f t="shared" si="4"/>
        <v>-176420.58574386747</v>
      </c>
      <c r="J52" s="12"/>
      <c r="K52" s="2"/>
    </row>
    <row r="53" spans="2:15" x14ac:dyDescent="0.2">
      <c r="B53" s="36">
        <v>44135</v>
      </c>
      <c r="C53" s="31"/>
      <c r="D53" s="111">
        <v>41412.391376458334</v>
      </c>
      <c r="E53" s="26">
        <f t="shared" si="6"/>
        <v>-41412.391376458334</v>
      </c>
      <c r="F53" s="26">
        <f t="shared" si="3"/>
        <v>798685.63597529149</v>
      </c>
      <c r="G53" s="31">
        <f t="shared" si="5"/>
        <v>-8696.6021890562497</v>
      </c>
      <c r="H53" s="26">
        <f t="shared" si="2"/>
        <v>8696.6021890562497</v>
      </c>
      <c r="I53" s="24">
        <f t="shared" si="4"/>
        <v>-167723.98355481122</v>
      </c>
      <c r="J53" s="12"/>
      <c r="K53" s="2"/>
    </row>
    <row r="54" spans="2:15" x14ac:dyDescent="0.2">
      <c r="B54" s="36">
        <v>44165</v>
      </c>
      <c r="C54" s="31"/>
      <c r="D54" s="111">
        <v>41412.391376458334</v>
      </c>
      <c r="E54" s="26">
        <f t="shared" si="6"/>
        <v>-41412.391376458334</v>
      </c>
      <c r="F54" s="26">
        <f t="shared" si="3"/>
        <v>757273.24459883315</v>
      </c>
      <c r="G54" s="31">
        <f t="shared" si="5"/>
        <v>-8696.6021890562497</v>
      </c>
      <c r="H54" s="26">
        <f t="shared" si="2"/>
        <v>8696.6021890562497</v>
      </c>
      <c r="I54" s="24">
        <f t="shared" si="4"/>
        <v>-159027.38136575496</v>
      </c>
      <c r="J54" s="12"/>
      <c r="K54" s="2"/>
    </row>
    <row r="55" spans="2:15" x14ac:dyDescent="0.2">
      <c r="B55" s="25">
        <v>44196</v>
      </c>
      <c r="C55" s="31"/>
      <c r="D55" s="111">
        <v>41412.391376458334</v>
      </c>
      <c r="E55" s="57">
        <f t="shared" si="6"/>
        <v>-41412.391376458334</v>
      </c>
      <c r="F55" s="57">
        <f t="shared" si="3"/>
        <v>715860.8532223748</v>
      </c>
      <c r="G55" s="56">
        <f t="shared" si="5"/>
        <v>-8696.6021890562497</v>
      </c>
      <c r="H55" s="57">
        <f t="shared" si="2"/>
        <v>8696.6021890562497</v>
      </c>
      <c r="I55" s="24">
        <f t="shared" si="4"/>
        <v>-150330.77917669871</v>
      </c>
      <c r="J55" s="12"/>
      <c r="K55" s="2"/>
    </row>
    <row r="56" spans="2:15" x14ac:dyDescent="0.2">
      <c r="B56" s="36">
        <v>44227</v>
      </c>
      <c r="C56" s="31"/>
      <c r="D56" s="111">
        <v>41412.391376458334</v>
      </c>
      <c r="E56" s="57">
        <f t="shared" si="6"/>
        <v>-41412.391376458334</v>
      </c>
      <c r="F56" s="57">
        <f t="shared" si="3"/>
        <v>674448.46184591646</v>
      </c>
      <c r="G56" s="56">
        <f t="shared" si="5"/>
        <v>-8696.6021890562497</v>
      </c>
      <c r="H56" s="57">
        <f t="shared" si="2"/>
        <v>8696.6021890562497</v>
      </c>
      <c r="I56" s="24">
        <f t="shared" si="4"/>
        <v>-141634.17698764245</v>
      </c>
      <c r="J56" s="12"/>
      <c r="K56" s="2"/>
    </row>
    <row r="57" spans="2:15" x14ac:dyDescent="0.2">
      <c r="B57" s="36">
        <v>44255</v>
      </c>
      <c r="C57" s="31"/>
      <c r="D57" s="111">
        <v>41412.391376458334</v>
      </c>
      <c r="E57" s="57">
        <f t="shared" si="6"/>
        <v>-41412.391376458334</v>
      </c>
      <c r="F57" s="57">
        <f t="shared" si="3"/>
        <v>633036.07046945812</v>
      </c>
      <c r="G57" s="56">
        <f t="shared" si="5"/>
        <v>-8696.6021890562497</v>
      </c>
      <c r="H57" s="57">
        <f t="shared" si="2"/>
        <v>8696.6021890562497</v>
      </c>
      <c r="I57" s="24">
        <f t="shared" si="4"/>
        <v>-132937.5747985862</v>
      </c>
      <c r="J57" s="12"/>
      <c r="K57" s="2"/>
    </row>
    <row r="58" spans="2:15" x14ac:dyDescent="0.2">
      <c r="B58" s="25">
        <v>44286</v>
      </c>
      <c r="C58" s="31"/>
      <c r="D58" s="111">
        <v>41412.391376458334</v>
      </c>
      <c r="E58" s="57">
        <f t="shared" si="6"/>
        <v>-41412.391376458334</v>
      </c>
      <c r="F58" s="57">
        <f t="shared" si="3"/>
        <v>591623.67909299978</v>
      </c>
      <c r="G58" s="56">
        <f t="shared" si="5"/>
        <v>-8696.6021890562497</v>
      </c>
      <c r="H58" s="57">
        <f t="shared" si="2"/>
        <v>8696.6021890562497</v>
      </c>
      <c r="I58" s="24">
        <f>I57+H58</f>
        <v>-124240.97260952994</v>
      </c>
      <c r="J58" s="12"/>
      <c r="K58" s="2"/>
    </row>
    <row r="59" spans="2:15" x14ac:dyDescent="0.2">
      <c r="B59" s="36">
        <v>44316</v>
      </c>
      <c r="C59" s="31"/>
      <c r="D59" s="56">
        <v>41412.391376458334</v>
      </c>
      <c r="E59" s="57">
        <f t="shared" si="6"/>
        <v>-41412.391376458334</v>
      </c>
      <c r="F59" s="57">
        <f t="shared" si="3"/>
        <v>550211.28771654144</v>
      </c>
      <c r="G59" s="56">
        <f t="shared" si="5"/>
        <v>-8696.6021890562497</v>
      </c>
      <c r="H59" s="57">
        <f t="shared" si="2"/>
        <v>8696.6021890562497</v>
      </c>
      <c r="I59" s="24">
        <f t="shared" si="4"/>
        <v>-115544.37042047369</v>
      </c>
      <c r="J59" s="12"/>
      <c r="K59" s="2"/>
    </row>
    <row r="60" spans="2:15" x14ac:dyDescent="0.2">
      <c r="B60" s="36">
        <v>44347</v>
      </c>
      <c r="C60" s="31"/>
      <c r="D60" s="56">
        <v>41412.391376458334</v>
      </c>
      <c r="E60" s="57">
        <f t="shared" si="6"/>
        <v>-41412.391376458334</v>
      </c>
      <c r="F60" s="57">
        <f t="shared" si="3"/>
        <v>508798.8963400831</v>
      </c>
      <c r="G60" s="56">
        <f t="shared" si="5"/>
        <v>-8696.6021890562497</v>
      </c>
      <c r="H60" s="57">
        <f t="shared" si="2"/>
        <v>8696.6021890562497</v>
      </c>
      <c r="I60" s="24">
        <f t="shared" si="4"/>
        <v>-106847.76823141743</v>
      </c>
      <c r="J60" s="12"/>
      <c r="K60" s="2"/>
    </row>
    <row r="61" spans="2:15" x14ac:dyDescent="0.2">
      <c r="B61" s="25">
        <v>44377</v>
      </c>
      <c r="C61" s="31"/>
      <c r="D61" s="56">
        <v>41412.391376458334</v>
      </c>
      <c r="E61" s="57">
        <f t="shared" si="6"/>
        <v>-41412.391376458334</v>
      </c>
      <c r="F61" s="57">
        <f t="shared" si="3"/>
        <v>467386.50496362476</v>
      </c>
      <c r="G61" s="56">
        <f t="shared" si="5"/>
        <v>-8696.6021890562497</v>
      </c>
      <c r="H61" s="57">
        <f t="shared" si="2"/>
        <v>8696.6021890562497</v>
      </c>
      <c r="I61" s="24">
        <f t="shared" si="4"/>
        <v>-98151.166042361176</v>
      </c>
      <c r="J61" s="12"/>
      <c r="K61" s="2"/>
    </row>
    <row r="62" spans="2:15" x14ac:dyDescent="0.2">
      <c r="B62" s="36">
        <v>44408</v>
      </c>
      <c r="C62" s="31"/>
      <c r="D62" s="56">
        <v>41412.391376458334</v>
      </c>
      <c r="E62" s="57">
        <f t="shared" si="6"/>
        <v>-41412.391376458334</v>
      </c>
      <c r="F62" s="57">
        <f t="shared" si="3"/>
        <v>425974.11358716642</v>
      </c>
      <c r="G62" s="56">
        <f t="shared" si="5"/>
        <v>-8696.6021890562497</v>
      </c>
      <c r="H62" s="57">
        <f t="shared" si="2"/>
        <v>8696.6021890562497</v>
      </c>
      <c r="I62" s="24">
        <f t="shared" si="4"/>
        <v>-89454.56385330492</v>
      </c>
      <c r="J62" s="12"/>
      <c r="K62" s="2"/>
    </row>
    <row r="63" spans="2:15" x14ac:dyDescent="0.2">
      <c r="B63" s="36">
        <v>44439</v>
      </c>
      <c r="C63" s="31"/>
      <c r="D63" s="56">
        <v>41412.391376458334</v>
      </c>
      <c r="E63" s="57">
        <f t="shared" si="6"/>
        <v>-41412.391376458334</v>
      </c>
      <c r="F63" s="57">
        <f t="shared" si="3"/>
        <v>384561.72221070807</v>
      </c>
      <c r="G63" s="56">
        <f t="shared" si="5"/>
        <v>-8696.6021890562497</v>
      </c>
      <c r="H63" s="57">
        <f t="shared" si="2"/>
        <v>8696.6021890562497</v>
      </c>
      <c r="I63" s="24">
        <f t="shared" si="4"/>
        <v>-80757.961664248665</v>
      </c>
      <c r="J63" s="12"/>
      <c r="K63" s="2"/>
    </row>
    <row r="64" spans="2:15" ht="15.75" x14ac:dyDescent="0.25">
      <c r="B64" s="25">
        <v>44469</v>
      </c>
      <c r="C64" s="31"/>
      <c r="D64" s="56">
        <v>41412.391376458334</v>
      </c>
      <c r="E64" s="57">
        <f t="shared" si="6"/>
        <v>-41412.391376458334</v>
      </c>
      <c r="F64" s="133">
        <f t="shared" si="3"/>
        <v>343149.33083424973</v>
      </c>
      <c r="G64" s="56">
        <f t="shared" si="5"/>
        <v>-8696.6021890562497</v>
      </c>
      <c r="H64" s="57">
        <f t="shared" si="2"/>
        <v>8696.6021890562497</v>
      </c>
      <c r="I64" s="24">
        <f t="shared" si="4"/>
        <v>-72061.35947519241</v>
      </c>
      <c r="J64" s="161"/>
      <c r="K64" s="162"/>
      <c r="L64" s="162"/>
      <c r="M64" s="162"/>
      <c r="N64" s="32"/>
      <c r="O64" s="32"/>
    </row>
    <row r="65" spans="2:11" x14ac:dyDescent="0.2">
      <c r="B65" s="36">
        <v>44500</v>
      </c>
      <c r="C65" s="31"/>
      <c r="D65" s="157">
        <f>F64/6</f>
        <v>57191.555139041622</v>
      </c>
      <c r="E65" s="57">
        <f t="shared" si="6"/>
        <v>-57191.555139041622</v>
      </c>
      <c r="F65" s="57">
        <f t="shared" si="3"/>
        <v>285957.77569520811</v>
      </c>
      <c r="G65" s="56">
        <f t="shared" si="5"/>
        <v>-12010.226579198741</v>
      </c>
      <c r="H65" s="57">
        <f t="shared" si="2"/>
        <v>12010.226579198741</v>
      </c>
      <c r="I65" s="24">
        <f t="shared" si="4"/>
        <v>-60051.132895993665</v>
      </c>
      <c r="J65" s="12"/>
      <c r="K65" s="2"/>
    </row>
    <row r="66" spans="2:11" x14ac:dyDescent="0.2">
      <c r="B66" s="36">
        <v>44530</v>
      </c>
      <c r="C66" s="31"/>
      <c r="D66" s="158">
        <f t="shared" ref="D66:D70" si="7">D65</f>
        <v>57191.555139041622</v>
      </c>
      <c r="E66" s="57">
        <f t="shared" si="6"/>
        <v>-57191.555139041622</v>
      </c>
      <c r="F66" s="57">
        <f t="shared" si="3"/>
        <v>228766.22055616649</v>
      </c>
      <c r="G66" s="56">
        <f t="shared" si="5"/>
        <v>-12010.226579198741</v>
      </c>
      <c r="H66" s="57">
        <f t="shared" si="2"/>
        <v>12010.226579198741</v>
      </c>
      <c r="I66" s="24">
        <f t="shared" si="4"/>
        <v>-48040.906316794921</v>
      </c>
      <c r="J66" s="12"/>
      <c r="K66" s="2"/>
    </row>
    <row r="67" spans="2:11" x14ac:dyDescent="0.2">
      <c r="B67" s="25">
        <v>44561</v>
      </c>
      <c r="C67" s="31"/>
      <c r="D67" s="158">
        <f t="shared" si="7"/>
        <v>57191.555139041622</v>
      </c>
      <c r="E67" s="57">
        <f t="shared" si="6"/>
        <v>-57191.555139041622</v>
      </c>
      <c r="F67" s="57">
        <f t="shared" si="3"/>
        <v>171574.66541712487</v>
      </c>
      <c r="G67" s="56">
        <f t="shared" si="5"/>
        <v>-12010.226579198741</v>
      </c>
      <c r="H67" s="57">
        <f t="shared" si="2"/>
        <v>12010.226579198741</v>
      </c>
      <c r="I67" s="24">
        <f t="shared" si="4"/>
        <v>-36030.679737596176</v>
      </c>
      <c r="J67" s="12"/>
      <c r="K67" s="2"/>
    </row>
    <row r="68" spans="2:11" x14ac:dyDescent="0.2">
      <c r="B68" s="36">
        <v>44592</v>
      </c>
      <c r="C68" s="31"/>
      <c r="D68" s="158">
        <f t="shared" si="7"/>
        <v>57191.555139041622</v>
      </c>
      <c r="E68" s="57">
        <f t="shared" si="6"/>
        <v>-57191.555139041622</v>
      </c>
      <c r="F68" s="57">
        <f t="shared" si="3"/>
        <v>114383.11027808324</v>
      </c>
      <c r="G68" s="56">
        <f t="shared" si="5"/>
        <v>-12010.226579198741</v>
      </c>
      <c r="H68" s="57">
        <f t="shared" si="2"/>
        <v>12010.226579198741</v>
      </c>
      <c r="I68" s="24">
        <f t="shared" si="4"/>
        <v>-24020.453158397435</v>
      </c>
      <c r="J68" s="12"/>
      <c r="K68" s="2"/>
    </row>
    <row r="69" spans="2:11" x14ac:dyDescent="0.2">
      <c r="B69" s="36">
        <v>44620</v>
      </c>
      <c r="C69" s="31"/>
      <c r="D69" s="158">
        <f t="shared" si="7"/>
        <v>57191.555139041622</v>
      </c>
      <c r="E69" s="26">
        <f t="shared" si="6"/>
        <v>-57191.555139041622</v>
      </c>
      <c r="F69" s="26">
        <f t="shared" si="3"/>
        <v>57191.555139041622</v>
      </c>
      <c r="G69" s="31">
        <f t="shared" si="5"/>
        <v>-12010.226579198741</v>
      </c>
      <c r="H69" s="26">
        <f t="shared" si="2"/>
        <v>12010.226579198741</v>
      </c>
      <c r="I69" s="24">
        <f t="shared" si="4"/>
        <v>-12010.226579198694</v>
      </c>
      <c r="J69" s="12"/>
      <c r="K69" s="2"/>
    </row>
    <row r="70" spans="2:11" x14ac:dyDescent="0.2">
      <c r="B70" s="36">
        <v>44651</v>
      </c>
      <c r="C70" s="31"/>
      <c r="D70" s="159">
        <f t="shared" si="7"/>
        <v>57191.555139041622</v>
      </c>
      <c r="E70" s="26">
        <f t="shared" ref="E70" si="8">-C70+-D70</f>
        <v>-57191.555139041622</v>
      </c>
      <c r="F70" s="26">
        <f t="shared" ref="F70" si="9">F69+E70</f>
        <v>0</v>
      </c>
      <c r="G70" s="31">
        <f>-(C70+D70)*0.21</f>
        <v>-12010.226579198741</v>
      </c>
      <c r="H70" s="26">
        <f t="shared" ref="H70" si="10">-G70</f>
        <v>12010.226579198741</v>
      </c>
      <c r="I70" s="24">
        <f t="shared" ref="I70" si="11">I69+H70</f>
        <v>4.7293724492192268E-11</v>
      </c>
      <c r="J70" s="12"/>
      <c r="K70" s="2"/>
    </row>
    <row r="71" spans="2:11" x14ac:dyDescent="0.2">
      <c r="B71" s="36"/>
      <c r="C71" s="31"/>
      <c r="D71" s="56"/>
      <c r="E71" s="26"/>
      <c r="F71" s="26"/>
      <c r="G71" s="31"/>
      <c r="H71" s="26"/>
      <c r="I71" s="24"/>
      <c r="J71" s="12"/>
      <c r="K71" s="2"/>
    </row>
    <row r="72" spans="2:11" ht="13.5" thickBot="1" x14ac:dyDescent="0.25">
      <c r="C72" s="33">
        <f>SUM(C8:C69)</f>
        <v>-1088572.3756104999</v>
      </c>
      <c r="D72" s="33">
        <f>SUM(D8:D70)</f>
        <v>1088572.3756104996</v>
      </c>
      <c r="E72" s="33">
        <f>SUM(E8:E70)</f>
        <v>0</v>
      </c>
      <c r="F72" s="33"/>
      <c r="G72" s="34">
        <f>SUM(G8:G70)</f>
        <v>25862.462803799895</v>
      </c>
      <c r="H72" s="34">
        <f>SUM(H8:H70)</f>
        <v>4.7293724492192268E-11</v>
      </c>
      <c r="I72" s="33"/>
      <c r="J72" s="12"/>
      <c r="K72" s="2"/>
    </row>
    <row r="73" spans="2:11" ht="14.25" thickTop="1" thickBot="1" x14ac:dyDescent="0.25"/>
    <row r="74" spans="2:11" ht="14.25" thickTop="1" thickBot="1" x14ac:dyDescent="0.25">
      <c r="C74" s="51" t="s">
        <v>19</v>
      </c>
      <c r="D74" s="35"/>
      <c r="E74" s="134">
        <f>SUM(D65:D70)</f>
        <v>343149.33083424973</v>
      </c>
      <c r="F74" s="52" t="s">
        <v>20</v>
      </c>
      <c r="J74" s="12"/>
    </row>
    <row r="75" spans="2:11" ht="14.25" thickTop="1" thickBot="1" x14ac:dyDescent="0.25">
      <c r="C75" s="51" t="s">
        <v>201</v>
      </c>
      <c r="E75" s="134">
        <f>'903-407 Transactions'!H14</f>
        <v>424909.29000000004</v>
      </c>
      <c r="F75" s="12" t="s">
        <v>217</v>
      </c>
      <c r="J75" s="12"/>
    </row>
    <row r="76" spans="2:11" ht="13.5" thickTop="1" x14ac:dyDescent="0.2">
      <c r="B76" s="175" t="s">
        <v>216</v>
      </c>
      <c r="C76" s="176"/>
      <c r="D76" s="176"/>
      <c r="E76" s="176"/>
      <c r="F76" s="176"/>
      <c r="G76" s="176"/>
      <c r="H76" s="176"/>
      <c r="I76" s="176"/>
      <c r="J76" s="12"/>
    </row>
    <row r="77" spans="2:11" x14ac:dyDescent="0.2">
      <c r="B77" s="176"/>
      <c r="C77" s="176"/>
      <c r="D77" s="176"/>
      <c r="E77" s="176"/>
      <c r="F77" s="176"/>
      <c r="G77" s="176"/>
      <c r="H77" s="176"/>
      <c r="I77" s="176"/>
      <c r="J77" s="12"/>
    </row>
    <row r="78" spans="2:11" x14ac:dyDescent="0.2">
      <c r="B78" s="176"/>
      <c r="C78" s="176"/>
      <c r="D78" s="176"/>
      <c r="E78" s="176"/>
      <c r="F78" s="176"/>
      <c r="G78" s="176"/>
      <c r="H78" s="176"/>
      <c r="I78" s="176"/>
      <c r="J78" s="12"/>
    </row>
    <row r="79" spans="2:11" x14ac:dyDescent="0.2">
      <c r="B79" s="78"/>
      <c r="C79" s="79"/>
      <c r="D79" s="79"/>
      <c r="E79" s="79"/>
      <c r="F79" s="79"/>
      <c r="G79" s="79"/>
      <c r="H79" s="79"/>
      <c r="I79" s="79"/>
    </row>
    <row r="80" spans="2:11" x14ac:dyDescent="0.2">
      <c r="B80" s="79"/>
      <c r="C80" s="79"/>
      <c r="D80" s="79"/>
      <c r="E80" s="79"/>
      <c r="F80" s="79"/>
      <c r="G80" s="79"/>
      <c r="H80" s="79"/>
      <c r="I80" s="79"/>
    </row>
  </sheetData>
  <mergeCells count="2">
    <mergeCell ref="B1:I1"/>
    <mergeCell ref="B76:I78"/>
  </mergeCells>
  <pageMargins left="0.7" right="0.7" top="0.75" bottom="0.75" header="0.3" footer="0.3"/>
  <pageSetup scale="89" fitToHeight="2" orientation="portrait" r:id="rId1"/>
  <headerFooter>
    <oddHeader>&amp;RAdjustment No.         .
Workpaper Ref. &amp;A</oddHeader>
    <oddFooter>&amp;L&amp;F
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42"/>
  <sheetViews>
    <sheetView workbookViewId="0">
      <selection activeCell="E29" sqref="E29:E36"/>
    </sheetView>
  </sheetViews>
  <sheetFormatPr defaultRowHeight="12.75" x14ac:dyDescent="0.2"/>
  <cols>
    <col min="1" max="1" width="13.42578125" bestFit="1" customWidth="1"/>
    <col min="2" max="2" width="21.5703125" bestFit="1" customWidth="1"/>
    <col min="3" max="3" width="23.7109375" bestFit="1" customWidth="1"/>
    <col min="4" max="4" width="21.5703125" bestFit="1" customWidth="1"/>
    <col min="5" max="5" width="23.7109375" bestFit="1" customWidth="1"/>
    <col min="6" max="6" width="26.7109375" bestFit="1" customWidth="1"/>
    <col min="7" max="7" width="28.85546875" bestFit="1" customWidth="1"/>
    <col min="8" max="8" width="28" customWidth="1"/>
    <col min="9" max="9" width="30.28515625" customWidth="1"/>
    <col min="10" max="10" width="22.7109375" customWidth="1"/>
    <col min="11" max="11" width="24.85546875" customWidth="1"/>
    <col min="12" max="12" width="29.7109375" customWidth="1"/>
    <col min="13" max="13" width="31.85546875" customWidth="1"/>
    <col min="14" max="14" width="28" customWidth="1"/>
    <col min="15" max="15" width="30.28515625" customWidth="1"/>
    <col min="16" max="16" width="9" customWidth="1"/>
    <col min="17" max="17" width="12.140625" bestFit="1" customWidth="1"/>
    <col min="18" max="20" width="9" customWidth="1"/>
    <col min="21" max="21" width="12.140625" bestFit="1" customWidth="1"/>
    <col min="22" max="24" width="9" customWidth="1"/>
    <col min="25" max="25" width="12.140625" bestFit="1" customWidth="1"/>
    <col min="26" max="27" width="9" customWidth="1"/>
    <col min="28" max="28" width="10" bestFit="1" customWidth="1"/>
    <col min="29" max="29" width="12.140625" bestFit="1" customWidth="1"/>
    <col min="30" max="30" width="9" customWidth="1"/>
    <col min="31" max="31" width="8" customWidth="1"/>
    <col min="32" max="32" width="10" bestFit="1" customWidth="1"/>
    <col min="33" max="33" width="12.140625" bestFit="1" customWidth="1"/>
    <col min="34" max="36" width="9" customWidth="1"/>
    <col min="37" max="37" width="12.140625" bestFit="1" customWidth="1"/>
    <col min="38" max="38" width="11.7109375" bestFit="1" customWidth="1"/>
  </cols>
  <sheetData>
    <row r="3" spans="1:9" x14ac:dyDescent="0.2">
      <c r="B3" s="71" t="s">
        <v>89</v>
      </c>
    </row>
    <row r="4" spans="1:9" x14ac:dyDescent="0.2">
      <c r="B4" t="s">
        <v>65</v>
      </c>
      <c r="D4" t="s">
        <v>1</v>
      </c>
      <c r="F4" t="s">
        <v>93</v>
      </c>
      <c r="G4" t="s">
        <v>94</v>
      </c>
    </row>
    <row r="5" spans="1:9" x14ac:dyDescent="0.2">
      <c r="A5" s="71" t="s">
        <v>87</v>
      </c>
      <c r="B5" t="s">
        <v>92</v>
      </c>
      <c r="C5" t="s">
        <v>95</v>
      </c>
      <c r="D5" t="s">
        <v>92</v>
      </c>
      <c r="E5" t="s">
        <v>95</v>
      </c>
    </row>
    <row r="6" spans="1:9" x14ac:dyDescent="0.2">
      <c r="A6" s="72" t="s">
        <v>62</v>
      </c>
      <c r="B6" s="74">
        <v>434990.44</v>
      </c>
      <c r="C6" s="74">
        <v>283255.46000000002</v>
      </c>
      <c r="D6" s="74">
        <v>904175.2699999999</v>
      </c>
      <c r="E6" s="74">
        <v>588782.43000000005</v>
      </c>
      <c r="F6" s="74">
        <v>1339165.71</v>
      </c>
      <c r="G6" s="74">
        <v>872037.89000000013</v>
      </c>
    </row>
    <row r="7" spans="1:9" x14ac:dyDescent="0.2">
      <c r="A7" s="73" t="s">
        <v>132</v>
      </c>
      <c r="B7" s="74">
        <v>22112.32</v>
      </c>
      <c r="C7" s="74">
        <v>14368.23</v>
      </c>
      <c r="D7" s="136">
        <v>47959.1</v>
      </c>
      <c r="E7" s="142">
        <v>31163.05</v>
      </c>
      <c r="F7" s="74">
        <v>70071.42</v>
      </c>
      <c r="G7" s="74">
        <v>45531.28</v>
      </c>
    </row>
    <row r="8" spans="1:9" x14ac:dyDescent="0.2">
      <c r="A8" s="73" t="s">
        <v>125</v>
      </c>
      <c r="B8" s="74">
        <v>26335.45</v>
      </c>
      <c r="C8" s="74">
        <v>17112.349999999999</v>
      </c>
      <c r="D8" s="136">
        <v>54764.45</v>
      </c>
      <c r="E8" s="142">
        <v>35585.050000000003</v>
      </c>
      <c r="F8" s="74">
        <v>81099.899999999994</v>
      </c>
      <c r="G8" s="74">
        <v>52697.4</v>
      </c>
    </row>
    <row r="9" spans="1:9" x14ac:dyDescent="0.2">
      <c r="A9" s="73" t="s">
        <v>124</v>
      </c>
      <c r="B9" s="74">
        <v>24213.78</v>
      </c>
      <c r="C9" s="74">
        <v>15733.72</v>
      </c>
      <c r="D9" s="136">
        <v>51764.75</v>
      </c>
      <c r="E9" s="142">
        <v>33635.9</v>
      </c>
      <c r="F9" s="74">
        <v>75978.53</v>
      </c>
      <c r="G9" s="74">
        <v>49369.62</v>
      </c>
    </row>
    <row r="10" spans="1:9" x14ac:dyDescent="0.2">
      <c r="A10" s="73" t="s">
        <v>123</v>
      </c>
      <c r="B10" s="74">
        <v>25119.05</v>
      </c>
      <c r="C10" s="74">
        <v>16321.95</v>
      </c>
      <c r="D10" s="136">
        <v>53383.69</v>
      </c>
      <c r="E10" s="142">
        <v>34687.86</v>
      </c>
      <c r="F10" s="74">
        <v>78502.740000000005</v>
      </c>
      <c r="G10" s="74">
        <v>51009.81</v>
      </c>
      <c r="H10" s="61" t="s">
        <v>203</v>
      </c>
      <c r="I10" s="49" t="s">
        <v>208</v>
      </c>
    </row>
    <row r="11" spans="1:9" x14ac:dyDescent="0.2">
      <c r="A11" s="73" t="s">
        <v>141</v>
      </c>
      <c r="B11" s="74">
        <v>28035.25</v>
      </c>
      <c r="C11" s="74">
        <v>18216.849999999999</v>
      </c>
      <c r="D11" s="136">
        <v>54658.1</v>
      </c>
      <c r="E11" s="142">
        <v>35515.949999999997</v>
      </c>
      <c r="F11" s="74">
        <v>82693.350000000006</v>
      </c>
      <c r="G11" s="74">
        <v>53732.799999999996</v>
      </c>
      <c r="H11" s="166">
        <f>SUM(D7:D17)</f>
        <v>653924.05999999982</v>
      </c>
    </row>
    <row r="12" spans="1:9" x14ac:dyDescent="0.2">
      <c r="A12" s="73" t="s">
        <v>162</v>
      </c>
      <c r="B12" s="74">
        <v>52198.05</v>
      </c>
      <c r="C12" s="74">
        <v>33917.449999999997</v>
      </c>
      <c r="D12" s="136">
        <v>107099.6</v>
      </c>
      <c r="E12" s="142">
        <v>69591.600000000006</v>
      </c>
      <c r="F12" s="74">
        <v>159297.65000000002</v>
      </c>
      <c r="G12" s="74">
        <v>103509.05</v>
      </c>
    </row>
    <row r="13" spans="1:9" x14ac:dyDescent="0.2">
      <c r="A13" s="73" t="s">
        <v>150</v>
      </c>
      <c r="B13" s="74">
        <v>27309.27</v>
      </c>
      <c r="C13" s="74">
        <v>17745.13</v>
      </c>
      <c r="D13" s="136">
        <v>55028.12</v>
      </c>
      <c r="E13" s="142">
        <v>35756.379999999997</v>
      </c>
      <c r="F13" s="74">
        <v>82337.39</v>
      </c>
      <c r="G13" s="74">
        <v>53501.509999999995</v>
      </c>
      <c r="H13" s="61" t="s">
        <v>203</v>
      </c>
      <c r="I13" s="49" t="s">
        <v>209</v>
      </c>
    </row>
    <row r="14" spans="1:9" x14ac:dyDescent="0.2">
      <c r="A14" s="73" t="s">
        <v>176</v>
      </c>
      <c r="B14" s="74">
        <v>27219.63</v>
      </c>
      <c r="C14" s="74">
        <v>17686.87</v>
      </c>
      <c r="D14" s="136">
        <v>56939.73</v>
      </c>
      <c r="E14" s="142">
        <v>36998.519999999997</v>
      </c>
      <c r="F14" s="74">
        <v>84159.360000000001</v>
      </c>
      <c r="G14" s="74">
        <v>54685.39</v>
      </c>
      <c r="H14" s="166">
        <f>SUM(E7:E17)</f>
        <v>424909.29000000004</v>
      </c>
    </row>
    <row r="15" spans="1:9" x14ac:dyDescent="0.2">
      <c r="A15" s="73" t="s">
        <v>168</v>
      </c>
      <c r="B15" s="74">
        <v>26064.75</v>
      </c>
      <c r="C15" s="74">
        <v>16936.45</v>
      </c>
      <c r="D15" s="136">
        <v>55337.49</v>
      </c>
      <c r="E15" s="142">
        <v>35957.410000000003</v>
      </c>
      <c r="F15" s="74">
        <v>81402.239999999991</v>
      </c>
      <c r="G15" s="74">
        <v>52893.86</v>
      </c>
    </row>
    <row r="16" spans="1:9" x14ac:dyDescent="0.2">
      <c r="A16" s="73" t="s">
        <v>159</v>
      </c>
      <c r="B16" s="74">
        <v>29205.07</v>
      </c>
      <c r="C16" s="74">
        <v>18976.98</v>
      </c>
      <c r="D16" s="136">
        <v>59299.59</v>
      </c>
      <c r="E16" s="142">
        <v>38531.910000000003</v>
      </c>
      <c r="F16" s="74">
        <v>88504.66</v>
      </c>
      <c r="G16" s="74">
        <v>57508.89</v>
      </c>
    </row>
    <row r="17" spans="1:9" x14ac:dyDescent="0.2">
      <c r="A17" s="73" t="s">
        <v>156</v>
      </c>
      <c r="B17" s="74">
        <v>27252.15</v>
      </c>
      <c r="C17" s="74">
        <v>17708</v>
      </c>
      <c r="D17" s="136">
        <v>57689.440000000002</v>
      </c>
      <c r="E17" s="142">
        <v>37485.660000000003</v>
      </c>
      <c r="F17" s="74">
        <v>84941.59</v>
      </c>
      <c r="G17" s="74">
        <v>55193.66</v>
      </c>
    </row>
    <row r="18" spans="1:9" x14ac:dyDescent="0.2">
      <c r="A18" s="73" t="s">
        <v>147</v>
      </c>
      <c r="B18" s="74">
        <v>28704.11</v>
      </c>
      <c r="C18" s="74">
        <v>18796.439999999999</v>
      </c>
      <c r="D18" s="74">
        <v>59828.34</v>
      </c>
      <c r="E18" s="74">
        <v>39177.660000000003</v>
      </c>
      <c r="F18" s="74">
        <v>88532.45</v>
      </c>
      <c r="G18" s="74">
        <v>57974.100000000006</v>
      </c>
    </row>
    <row r="19" spans="1:9" x14ac:dyDescent="0.2">
      <c r="A19" s="73" t="s">
        <v>165</v>
      </c>
      <c r="B19" s="74">
        <v>29633.78</v>
      </c>
      <c r="C19" s="74">
        <v>19405.22</v>
      </c>
      <c r="D19" s="74">
        <v>64983.14</v>
      </c>
      <c r="E19" s="74">
        <v>42553.21</v>
      </c>
      <c r="F19" s="74">
        <v>94616.92</v>
      </c>
      <c r="G19" s="74">
        <v>61958.43</v>
      </c>
    </row>
    <row r="20" spans="1:9" x14ac:dyDescent="0.2">
      <c r="A20" s="73" t="s">
        <v>179</v>
      </c>
      <c r="B20" s="74">
        <v>29864.22</v>
      </c>
      <c r="C20" s="74">
        <v>19556.13</v>
      </c>
      <c r="D20" s="74">
        <v>62592.81</v>
      </c>
      <c r="E20" s="74">
        <v>40987.94</v>
      </c>
      <c r="F20" s="74">
        <v>92457.03</v>
      </c>
      <c r="G20" s="74">
        <v>60544.070000000007</v>
      </c>
    </row>
    <row r="21" spans="1:9" x14ac:dyDescent="0.2">
      <c r="A21" s="73" t="s">
        <v>153</v>
      </c>
      <c r="B21" s="74">
        <v>31723.56</v>
      </c>
      <c r="C21" s="74">
        <v>20773.689999999999</v>
      </c>
      <c r="D21" s="143">
        <v>62846.92</v>
      </c>
      <c r="E21" s="143">
        <v>41154.33</v>
      </c>
      <c r="F21" s="74">
        <v>94570.48</v>
      </c>
      <c r="G21" s="74">
        <v>61928.020000000004</v>
      </c>
    </row>
    <row r="22" spans="1:9" x14ac:dyDescent="0.2">
      <c r="A22" s="72" t="s">
        <v>88</v>
      </c>
      <c r="B22" s="74">
        <v>434990.44</v>
      </c>
      <c r="C22" s="74">
        <v>283255.46000000002</v>
      </c>
      <c r="D22" s="74">
        <v>904175.2699999999</v>
      </c>
      <c r="E22" s="74">
        <v>588782.43000000005</v>
      </c>
      <c r="F22" s="74">
        <v>1339165.71</v>
      </c>
      <c r="G22" s="74">
        <v>872037.89000000013</v>
      </c>
    </row>
    <row r="23" spans="1:9" x14ac:dyDescent="0.2">
      <c r="D23" s="144">
        <f>(GETPIVOTDATA("Sum of Electric Amount",$A$3,"FERC Account","903314","Jurisdiction","WA","Accounting Period","202001")+GETPIVOTDATA("Sum of Electric Amount",$A$3,"FERC Account","903314","Jurisdiction","WA","Accounting Period","202002")+GETPIVOTDATA("Sum of Electric Amount",$A$3,"FERC Account","903314","Jurisdiction","WA","Accounting Period","202003")+GETPIVOTDATA("Sum of Electric Amount",$A$3,"FERC Account","903314","Jurisdiction","WA","Accounting Period","202004"))/4</f>
        <v>62562.802499999991</v>
      </c>
      <c r="E23" s="144">
        <f>(GETPIVOTDATA("Sum of Gas North Amount",$A$3,"FERC Account","903314","Jurisdiction","WA","Accounting Period","202001")+GETPIVOTDATA("Sum of Gas North Amount",$A$3,"FERC Account","903314","Jurisdiction","WA","Accounting Period","202002")+GETPIVOTDATA("Sum of Gas North Amount",$A$3,"FERC Account","903314","Jurisdiction","WA","Accounting Period","202003")+GETPIVOTDATA("Sum of Gas North Amount",$A$3,"FERC Account","903314","Jurisdiction","WA","Accounting Period","202004"))/4</f>
        <v>40968.285000000003</v>
      </c>
      <c r="F23" s="145" t="s">
        <v>210</v>
      </c>
    </row>
    <row r="24" spans="1:9" x14ac:dyDescent="0.2">
      <c r="A24" s="73"/>
      <c r="B24" s="74"/>
      <c r="C24" s="74"/>
      <c r="D24" s="167"/>
      <c r="E24" s="74"/>
      <c r="F24" s="74"/>
      <c r="G24" s="74"/>
    </row>
    <row r="25" spans="1:9" x14ac:dyDescent="0.2">
      <c r="B25" s="71" t="s">
        <v>89</v>
      </c>
    </row>
    <row r="26" spans="1:9" x14ac:dyDescent="0.2">
      <c r="B26" t="s">
        <v>65</v>
      </c>
      <c r="D26" t="s">
        <v>1</v>
      </c>
      <c r="F26" t="s">
        <v>93</v>
      </c>
      <c r="G26" t="s">
        <v>94</v>
      </c>
    </row>
    <row r="27" spans="1:9" x14ac:dyDescent="0.2">
      <c r="A27" s="71" t="s">
        <v>87</v>
      </c>
      <c r="B27" t="s">
        <v>92</v>
      </c>
      <c r="C27" t="s">
        <v>95</v>
      </c>
      <c r="D27" t="s">
        <v>92</v>
      </c>
      <c r="E27" t="s">
        <v>95</v>
      </c>
    </row>
    <row r="28" spans="1:9" x14ac:dyDescent="0.2">
      <c r="A28" s="72" t="s">
        <v>96</v>
      </c>
      <c r="B28" s="74">
        <v>-338179.72000000003</v>
      </c>
      <c r="C28" s="74">
        <v>-219722.81999999998</v>
      </c>
      <c r="D28" s="74">
        <v>-841504.39000000013</v>
      </c>
      <c r="E28" s="74">
        <v>-547452.06000000006</v>
      </c>
      <c r="F28" s="74">
        <v>-1179684.1099999999</v>
      </c>
      <c r="G28" s="74">
        <v>-767174.88</v>
      </c>
    </row>
    <row r="29" spans="1:9" x14ac:dyDescent="0.2">
      <c r="A29" s="73" t="s">
        <v>123</v>
      </c>
      <c r="B29" s="74">
        <v>-47231.369999999995</v>
      </c>
      <c r="C29" s="74">
        <v>-30690.18</v>
      </c>
      <c r="D29" s="136">
        <v>-101342.79000000001</v>
      </c>
      <c r="E29" s="142">
        <v>-65850.91</v>
      </c>
      <c r="F29" s="74">
        <v>-148574.16</v>
      </c>
      <c r="G29" s="74">
        <v>-96541.09</v>
      </c>
    </row>
    <row r="30" spans="1:9" x14ac:dyDescent="0.2">
      <c r="A30" s="73" t="s">
        <v>124</v>
      </c>
      <c r="B30" s="74">
        <v>-24213.78</v>
      </c>
      <c r="C30" s="74">
        <v>-15733.72</v>
      </c>
      <c r="D30" s="136">
        <v>-51764.75</v>
      </c>
      <c r="E30" s="142">
        <v>-33635.9</v>
      </c>
      <c r="F30" s="74">
        <v>-75978.53</v>
      </c>
      <c r="G30" s="74">
        <v>-49369.62</v>
      </c>
    </row>
    <row r="31" spans="1:9" x14ac:dyDescent="0.2">
      <c r="A31" s="73" t="s">
        <v>125</v>
      </c>
      <c r="B31" s="74">
        <v>-54370.7</v>
      </c>
      <c r="C31" s="74">
        <v>-35329.199999999997</v>
      </c>
      <c r="D31" s="136">
        <v>-109422.54000000001</v>
      </c>
      <c r="E31" s="142">
        <v>-71101.009999999995</v>
      </c>
      <c r="F31" s="74">
        <v>-163793.24</v>
      </c>
      <c r="G31" s="74">
        <v>-106430.20999999999</v>
      </c>
      <c r="H31" s="61" t="s">
        <v>204</v>
      </c>
      <c r="I31" s="49" t="s">
        <v>208</v>
      </c>
    </row>
    <row r="32" spans="1:9" x14ac:dyDescent="0.2">
      <c r="A32" s="73" t="s">
        <v>162</v>
      </c>
      <c r="B32" s="74">
        <v>-27635.35</v>
      </c>
      <c r="C32" s="74">
        <v>-17957</v>
      </c>
      <c r="D32" s="136">
        <v>-55287.39</v>
      </c>
      <c r="E32" s="142">
        <v>-35924.86</v>
      </c>
      <c r="F32" s="74">
        <v>-82922.739999999991</v>
      </c>
      <c r="G32" s="74">
        <v>-53881.86</v>
      </c>
      <c r="H32" s="166">
        <f>SUM(D29:D36)</f>
        <v>-711613.40000000014</v>
      </c>
    </row>
    <row r="33" spans="1:9" x14ac:dyDescent="0.2">
      <c r="A33" s="73" t="s">
        <v>150</v>
      </c>
      <c r="B33" s="74">
        <v>-51871.97</v>
      </c>
      <c r="C33" s="74">
        <v>-33705.58</v>
      </c>
      <c r="D33" s="136">
        <v>-106840.32000000001</v>
      </c>
      <c r="E33" s="142">
        <v>-69423.13</v>
      </c>
      <c r="F33" s="74">
        <v>-158712.29</v>
      </c>
      <c r="G33" s="74">
        <v>-103128.71</v>
      </c>
    </row>
    <row r="34" spans="1:9" x14ac:dyDescent="0.2">
      <c r="A34" s="73" t="s">
        <v>176</v>
      </c>
      <c r="B34" s="74">
        <v>-27219.63</v>
      </c>
      <c r="C34" s="74">
        <v>-17686.87</v>
      </c>
      <c r="D34" s="136">
        <v>-56939.73</v>
      </c>
      <c r="E34" s="142">
        <v>-36998.519999999997</v>
      </c>
      <c r="F34" s="74">
        <v>-84159.360000000001</v>
      </c>
      <c r="G34" s="74">
        <v>-54685.39</v>
      </c>
      <c r="H34" s="61" t="s">
        <v>204</v>
      </c>
      <c r="I34" s="49" t="s">
        <v>209</v>
      </c>
    </row>
    <row r="35" spans="1:9" x14ac:dyDescent="0.2">
      <c r="A35" s="73" t="s">
        <v>159</v>
      </c>
      <c r="B35" s="74">
        <v>-55269.82</v>
      </c>
      <c r="C35" s="74">
        <v>-35913.43</v>
      </c>
      <c r="D35" s="136">
        <v>-114637.07</v>
      </c>
      <c r="E35" s="142">
        <v>-74489.33</v>
      </c>
      <c r="F35" s="74">
        <v>-169906.89</v>
      </c>
      <c r="G35" s="74">
        <v>-110402.76000000001</v>
      </c>
      <c r="H35" s="166">
        <f>SUM(E29:E36)</f>
        <v>-462394.95000000007</v>
      </c>
    </row>
    <row r="36" spans="1:9" x14ac:dyDescent="0.2">
      <c r="A36" s="73" t="s">
        <v>156</v>
      </c>
      <c r="B36" s="74">
        <v>-54504.2</v>
      </c>
      <c r="C36" s="74">
        <v>-35415.949999999997</v>
      </c>
      <c r="D36" s="136">
        <v>-115378.81</v>
      </c>
      <c r="E36" s="142">
        <v>-74971.290000000008</v>
      </c>
      <c r="F36" s="74">
        <v>-169883.01</v>
      </c>
      <c r="G36" s="74">
        <v>-110387.24</v>
      </c>
    </row>
    <row r="37" spans="1:9" x14ac:dyDescent="0.2">
      <c r="A37" s="73" t="s">
        <v>147</v>
      </c>
      <c r="B37" s="74">
        <v>15863.480000000001</v>
      </c>
      <c r="C37" s="74">
        <v>10387.949999999999</v>
      </c>
      <c r="D37" s="74">
        <v>-2315.0399999999936</v>
      </c>
      <c r="E37" s="74">
        <v>-1515.9600000000064</v>
      </c>
      <c r="F37" s="74">
        <v>13548.440000000008</v>
      </c>
      <c r="G37" s="74">
        <v>8871.9899999999925</v>
      </c>
    </row>
    <row r="38" spans="1:9" x14ac:dyDescent="0.2">
      <c r="A38" s="73" t="s">
        <v>179</v>
      </c>
      <c r="B38" s="74">
        <v>-11726.38</v>
      </c>
      <c r="C38" s="74">
        <v>-7678.84</v>
      </c>
      <c r="D38" s="74">
        <v>-127575.95</v>
      </c>
      <c r="E38" s="74">
        <v>-83541.149999999994</v>
      </c>
      <c r="F38" s="74">
        <v>-139302.32999999999</v>
      </c>
      <c r="G38" s="74">
        <v>-91219.989999999991</v>
      </c>
    </row>
    <row r="39" spans="1:9" x14ac:dyDescent="0.2">
      <c r="A39" s="72" t="s">
        <v>88</v>
      </c>
      <c r="B39" s="74">
        <v>-338179.72000000003</v>
      </c>
      <c r="C39" s="74">
        <v>-219722.81999999998</v>
      </c>
      <c r="D39" s="74">
        <v>-841504.39000000013</v>
      </c>
      <c r="E39" s="74">
        <v>-547452.06000000006</v>
      </c>
      <c r="F39" s="74">
        <v>-1179684.1099999999</v>
      </c>
      <c r="G39" s="74">
        <v>-767174.88</v>
      </c>
    </row>
    <row r="42" spans="1:9" x14ac:dyDescent="0.2">
      <c r="D42" s="74">
        <f>SUM(D7:D17)</f>
        <v>653924.05999999982</v>
      </c>
    </row>
  </sheetData>
  <pageMargins left="0.7" right="0.7" top="0.75" bottom="0.75" header="0.3" footer="0.3"/>
  <pageSetup scale="57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7"/>
  <sheetViews>
    <sheetView workbookViewId="0"/>
  </sheetViews>
  <sheetFormatPr defaultRowHeight="12.75" x14ac:dyDescent="0.2"/>
  <cols>
    <col min="1" max="1" width="11.7109375" bestFit="1" customWidth="1"/>
    <col min="2" max="2" width="21" bestFit="1" customWidth="1"/>
    <col min="3" max="3" width="23.28515625" bestFit="1" customWidth="1"/>
    <col min="4" max="4" width="21" bestFit="1" customWidth="1"/>
    <col min="5" max="5" width="23.28515625" bestFit="1" customWidth="1"/>
    <col min="6" max="6" width="25.85546875" bestFit="1" customWidth="1"/>
    <col min="7" max="7" width="28" bestFit="1" customWidth="1"/>
  </cols>
  <sheetData>
    <row r="1" spans="1:7" x14ac:dyDescent="0.2">
      <c r="B1" t="s">
        <v>89</v>
      </c>
    </row>
    <row r="2" spans="1:7" x14ac:dyDescent="0.2">
      <c r="B2" t="s">
        <v>65</v>
      </c>
      <c r="D2" t="s">
        <v>1</v>
      </c>
      <c r="F2" t="s">
        <v>93</v>
      </c>
      <c r="G2" t="s">
        <v>94</v>
      </c>
    </row>
    <row r="3" spans="1:7" x14ac:dyDescent="0.2">
      <c r="A3" s="50" t="s">
        <v>87</v>
      </c>
      <c r="B3" s="50" t="s">
        <v>92</v>
      </c>
      <c r="C3" s="50" t="s">
        <v>95</v>
      </c>
      <c r="D3" s="50" t="s">
        <v>92</v>
      </c>
      <c r="E3" s="50" t="s">
        <v>95</v>
      </c>
      <c r="F3" s="50"/>
      <c r="G3" s="50"/>
    </row>
    <row r="4" spans="1:7" x14ac:dyDescent="0.2">
      <c r="A4" s="113" t="s">
        <v>96</v>
      </c>
      <c r="B4" s="114">
        <v>-465198.11000000004</v>
      </c>
      <c r="C4" s="114">
        <v>-299176.63999999996</v>
      </c>
      <c r="D4" s="114">
        <v>-992052.19000000006</v>
      </c>
      <c r="E4" s="114">
        <v>-637930.51</v>
      </c>
      <c r="F4" s="114">
        <v>-1457250.2999999998</v>
      </c>
      <c r="G4" s="114">
        <v>-937107.14999999991</v>
      </c>
    </row>
    <row r="5" spans="1:7" x14ac:dyDescent="0.2">
      <c r="A5" s="50" t="s">
        <v>113</v>
      </c>
      <c r="B5" s="111">
        <v>-23449.73</v>
      </c>
      <c r="C5" s="111">
        <v>-14905.67</v>
      </c>
      <c r="D5" s="111">
        <v>-51908.18</v>
      </c>
      <c r="E5" s="111">
        <v>-32995.120000000003</v>
      </c>
      <c r="F5" s="111">
        <v>-75357.91</v>
      </c>
      <c r="G5" s="111">
        <v>-47900.79</v>
      </c>
    </row>
    <row r="6" spans="1:7" x14ac:dyDescent="0.2">
      <c r="A6" s="50" t="s">
        <v>114</v>
      </c>
      <c r="B6" s="111">
        <v>0</v>
      </c>
      <c r="C6" s="111">
        <v>0</v>
      </c>
      <c r="D6" s="111">
        <v>0</v>
      </c>
      <c r="E6" s="111">
        <v>0</v>
      </c>
      <c r="F6" s="111">
        <v>0</v>
      </c>
      <c r="G6" s="111">
        <v>0</v>
      </c>
    </row>
    <row r="7" spans="1:7" x14ac:dyDescent="0.2">
      <c r="A7" s="50" t="s">
        <v>115</v>
      </c>
      <c r="B7" s="111">
        <v>0</v>
      </c>
      <c r="C7" s="111">
        <v>0</v>
      </c>
      <c r="D7" s="111">
        <v>0</v>
      </c>
      <c r="E7" s="111">
        <v>0</v>
      </c>
      <c r="F7" s="111">
        <v>0</v>
      </c>
      <c r="G7" s="111">
        <v>0</v>
      </c>
    </row>
    <row r="8" spans="1:7" x14ac:dyDescent="0.2">
      <c r="A8" s="50" t="s">
        <v>116</v>
      </c>
      <c r="B8" s="111">
        <v>-10903.95</v>
      </c>
      <c r="C8" s="111">
        <v>-6931.0499999999993</v>
      </c>
      <c r="D8" s="111">
        <v>-22783.079999999998</v>
      </c>
      <c r="E8" s="111">
        <v>-14481.919999999998</v>
      </c>
      <c r="F8" s="111">
        <v>-33687.03</v>
      </c>
      <c r="G8" s="111">
        <v>-21412.969999999998</v>
      </c>
    </row>
    <row r="9" spans="1:7" x14ac:dyDescent="0.2">
      <c r="A9" s="50" t="s">
        <v>117</v>
      </c>
      <c r="B9" s="111">
        <v>-58254.65</v>
      </c>
      <c r="C9" s="111">
        <v>-37029.199999999997</v>
      </c>
      <c r="D9" s="111">
        <v>-127565.71</v>
      </c>
      <c r="E9" s="111">
        <v>-81086.390000000014</v>
      </c>
      <c r="F9" s="111">
        <v>-185820.36000000002</v>
      </c>
      <c r="G9" s="111">
        <v>-118115.59000000001</v>
      </c>
    </row>
    <row r="10" spans="1:7" x14ac:dyDescent="0.2">
      <c r="A10" s="50" t="s">
        <v>79</v>
      </c>
      <c r="B10" s="111">
        <v>-15795.74</v>
      </c>
      <c r="C10" s="111">
        <v>-10149.11</v>
      </c>
      <c r="D10" s="111">
        <v>-36303.82</v>
      </c>
      <c r="E10" s="111">
        <v>-23325.98</v>
      </c>
      <c r="F10" s="111">
        <v>-52099.56</v>
      </c>
      <c r="G10" s="111">
        <v>-33475.089999999997</v>
      </c>
    </row>
    <row r="11" spans="1:7" x14ac:dyDescent="0.2">
      <c r="A11" s="50" t="s">
        <v>85</v>
      </c>
      <c r="B11" s="111">
        <v>-38233.589999999997</v>
      </c>
      <c r="C11" s="111">
        <v>-24565.91</v>
      </c>
      <c r="D11" s="111">
        <v>-82757.94</v>
      </c>
      <c r="E11" s="111">
        <v>-53173.760000000002</v>
      </c>
      <c r="F11" s="111">
        <v>-120991.53</v>
      </c>
      <c r="G11" s="111">
        <v>-77739.67</v>
      </c>
    </row>
    <row r="12" spans="1:7" x14ac:dyDescent="0.2">
      <c r="A12" s="50" t="s">
        <v>86</v>
      </c>
      <c r="B12" s="111">
        <v>-63196.21</v>
      </c>
      <c r="C12" s="111">
        <v>-40604.94</v>
      </c>
      <c r="D12" s="111">
        <v>-131462.28</v>
      </c>
      <c r="E12" s="111">
        <v>-84467.37</v>
      </c>
      <c r="F12" s="111">
        <v>-194658.49</v>
      </c>
      <c r="G12" s="111">
        <v>-125072.31</v>
      </c>
    </row>
    <row r="13" spans="1:7" x14ac:dyDescent="0.2">
      <c r="A13" s="50" t="s">
        <v>105</v>
      </c>
      <c r="B13" s="111">
        <v>-20405.669999999998</v>
      </c>
      <c r="C13" s="111">
        <v>-13111.08</v>
      </c>
      <c r="D13" s="111">
        <v>-43527.68</v>
      </c>
      <c r="E13" s="111">
        <v>-27967.47</v>
      </c>
      <c r="F13" s="111">
        <v>-63933.35</v>
      </c>
      <c r="G13" s="111">
        <v>-41078.550000000003</v>
      </c>
    </row>
    <row r="14" spans="1:7" x14ac:dyDescent="0.2">
      <c r="A14" s="50" t="s">
        <v>83</v>
      </c>
      <c r="B14" s="111">
        <v>-42149.64</v>
      </c>
      <c r="C14" s="111">
        <v>-27082.059999999998</v>
      </c>
      <c r="D14" s="111">
        <v>-89324.11</v>
      </c>
      <c r="E14" s="111">
        <v>-57392.69</v>
      </c>
      <c r="F14" s="111">
        <v>-131473.75</v>
      </c>
      <c r="G14" s="111">
        <v>-84474.75</v>
      </c>
    </row>
    <row r="15" spans="1:7" x14ac:dyDescent="0.2">
      <c r="A15" s="50" t="s">
        <v>82</v>
      </c>
      <c r="B15" s="111">
        <v>-44587.020000000004</v>
      </c>
      <c r="C15" s="111">
        <v>-28648.129999999997</v>
      </c>
      <c r="D15" s="111">
        <v>-95719.93</v>
      </c>
      <c r="E15" s="111">
        <v>-61502.12</v>
      </c>
      <c r="F15" s="111">
        <v>-140306.95000000001</v>
      </c>
      <c r="G15" s="111">
        <v>-90150.25</v>
      </c>
    </row>
    <row r="16" spans="1:7" x14ac:dyDescent="0.2">
      <c r="A16" s="50" t="s">
        <v>84</v>
      </c>
      <c r="B16" s="111">
        <v>-22406.06</v>
      </c>
      <c r="C16" s="111">
        <v>-14396.39</v>
      </c>
      <c r="D16" s="111">
        <v>-48169.38</v>
      </c>
      <c r="E16" s="111">
        <v>-30949.87</v>
      </c>
      <c r="F16" s="111">
        <v>-70575.44</v>
      </c>
      <c r="G16" s="111">
        <v>-45346.259999999995</v>
      </c>
    </row>
    <row r="17" spans="1:7" x14ac:dyDescent="0.2">
      <c r="A17" s="50" t="s">
        <v>123</v>
      </c>
      <c r="B17" s="111">
        <v>-47231.369999999995</v>
      </c>
      <c r="C17" s="111">
        <v>-30690.18</v>
      </c>
      <c r="D17" s="111">
        <v>-101342.79000000001</v>
      </c>
      <c r="E17" s="111">
        <v>-65850.91</v>
      </c>
      <c r="F17" s="111">
        <v>-148574.16</v>
      </c>
      <c r="G17" s="111">
        <v>-96541.09</v>
      </c>
    </row>
    <row r="18" spans="1:7" x14ac:dyDescent="0.2">
      <c r="A18" s="50" t="s">
        <v>124</v>
      </c>
      <c r="B18" s="111">
        <v>-24213.78</v>
      </c>
      <c r="C18" s="111">
        <v>-15733.72</v>
      </c>
      <c r="D18" s="111">
        <v>-51764.75</v>
      </c>
      <c r="E18" s="111">
        <v>-33635.9</v>
      </c>
      <c r="F18" s="111">
        <v>-75978.53</v>
      </c>
      <c r="G18" s="111">
        <v>-49369.62</v>
      </c>
    </row>
    <row r="19" spans="1:7" x14ac:dyDescent="0.2">
      <c r="A19" s="50" t="s">
        <v>125</v>
      </c>
      <c r="B19" s="111">
        <v>-54370.7</v>
      </c>
      <c r="C19" s="111">
        <v>-35329.199999999997</v>
      </c>
      <c r="D19" s="111">
        <v>-109422.54000000001</v>
      </c>
      <c r="E19" s="111">
        <v>-71101.009999999995</v>
      </c>
      <c r="F19" s="111">
        <v>-163793.24</v>
      </c>
      <c r="G19" s="111">
        <v>-106430.20999999999</v>
      </c>
    </row>
    <row r="20" spans="1:7" x14ac:dyDescent="0.2">
      <c r="A20" s="50" t="s">
        <v>162</v>
      </c>
      <c r="B20" s="111">
        <v>-27635.35</v>
      </c>
      <c r="C20" s="111">
        <v>-17957</v>
      </c>
      <c r="D20" s="111">
        <v>-55287.39</v>
      </c>
      <c r="E20" s="111">
        <v>-35924.86</v>
      </c>
      <c r="F20" s="111">
        <v>-82922.739999999991</v>
      </c>
      <c r="G20" s="111">
        <v>-53881.86</v>
      </c>
    </row>
    <row r="21" spans="1:7" x14ac:dyDescent="0.2">
      <c r="A21" s="50" t="s">
        <v>150</v>
      </c>
      <c r="B21" s="111">
        <v>-51871.97</v>
      </c>
      <c r="C21" s="111">
        <v>-33705.58</v>
      </c>
      <c r="D21" s="111">
        <v>-106840.32000000001</v>
      </c>
      <c r="E21" s="111">
        <v>-69423.13</v>
      </c>
      <c r="F21" s="111">
        <v>-158712.29</v>
      </c>
      <c r="G21" s="111">
        <v>-103128.71</v>
      </c>
    </row>
    <row r="22" spans="1:7" x14ac:dyDescent="0.2">
      <c r="A22" s="50" t="s">
        <v>176</v>
      </c>
      <c r="B22" s="111">
        <v>-27219.63</v>
      </c>
      <c r="C22" s="111">
        <v>-17686.87</v>
      </c>
      <c r="D22" s="111">
        <v>-56939.73</v>
      </c>
      <c r="E22" s="111">
        <v>-36998.519999999997</v>
      </c>
      <c r="F22" s="111">
        <v>-84159.360000000001</v>
      </c>
      <c r="G22" s="111">
        <v>-54685.39</v>
      </c>
    </row>
    <row r="23" spans="1:7" x14ac:dyDescent="0.2">
      <c r="A23" s="50" t="s">
        <v>159</v>
      </c>
      <c r="B23" s="111">
        <v>-55269.82</v>
      </c>
      <c r="C23" s="111">
        <v>-35913.43</v>
      </c>
      <c r="D23" s="111">
        <v>-114637.07</v>
      </c>
      <c r="E23" s="111">
        <v>-74489.33</v>
      </c>
      <c r="F23" s="111">
        <v>-169906.89</v>
      </c>
      <c r="G23" s="111">
        <v>-110402.76000000001</v>
      </c>
    </row>
    <row r="24" spans="1:7" x14ac:dyDescent="0.2">
      <c r="A24" s="50" t="s">
        <v>156</v>
      </c>
      <c r="B24" s="111">
        <v>-54504.2</v>
      </c>
      <c r="C24" s="111">
        <v>-35415.949999999997</v>
      </c>
      <c r="D24" s="111">
        <v>-115378.81</v>
      </c>
      <c r="E24" s="111">
        <v>-74971.290000000008</v>
      </c>
      <c r="F24" s="111">
        <v>-169883.01</v>
      </c>
      <c r="G24" s="111">
        <v>-110387.24</v>
      </c>
    </row>
    <row r="25" spans="1:7" x14ac:dyDescent="0.2">
      <c r="A25" s="50" t="s">
        <v>147</v>
      </c>
      <c r="B25" s="111">
        <v>15863.480000000001</v>
      </c>
      <c r="C25" s="111">
        <v>10387.949999999999</v>
      </c>
      <c r="D25" s="111">
        <v>-2315.0399999999936</v>
      </c>
      <c r="E25" s="111">
        <v>-1515.9600000000064</v>
      </c>
      <c r="F25" s="111">
        <v>13548.440000000008</v>
      </c>
      <c r="G25" s="111">
        <v>8871.9899999999925</v>
      </c>
    </row>
    <row r="26" spans="1:7" x14ac:dyDescent="0.2">
      <c r="A26" s="50" t="s">
        <v>179</v>
      </c>
      <c r="B26" s="111">
        <v>-11726.38</v>
      </c>
      <c r="C26" s="111">
        <v>-7678.84</v>
      </c>
      <c r="D26" s="111">
        <v>-127575.95</v>
      </c>
      <c r="E26" s="111">
        <v>-83541.149999999994</v>
      </c>
      <c r="F26" s="111">
        <v>-139302.32999999999</v>
      </c>
      <c r="G26" s="111">
        <v>-91219.989999999991</v>
      </c>
    </row>
    <row r="27" spans="1:7" x14ac:dyDescent="0.2">
      <c r="A27" s="83" t="s">
        <v>88</v>
      </c>
      <c r="B27" s="112">
        <f t="shared" ref="B27:G27" si="0">SUM(B5:B26)</f>
        <v>-677561.98</v>
      </c>
      <c r="C27" s="112">
        <f t="shared" si="0"/>
        <v>-437146.36</v>
      </c>
      <c r="D27" s="112">
        <f t="shared" si="0"/>
        <v>-1571026.5000000002</v>
      </c>
      <c r="E27" s="112">
        <f t="shared" si="0"/>
        <v>-1014794.75</v>
      </c>
      <c r="F27" s="112">
        <f t="shared" si="0"/>
        <v>-2248588.48</v>
      </c>
      <c r="G27" s="112">
        <f t="shared" si="0"/>
        <v>-1451941.1099999999</v>
      </c>
    </row>
  </sheetData>
  <pageMargins left="0.7" right="0.7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4"/>
  <sheetViews>
    <sheetView workbookViewId="0"/>
  </sheetViews>
  <sheetFormatPr defaultColWidth="8.7109375" defaultRowHeight="12.75" x14ac:dyDescent="0.2"/>
  <cols>
    <col min="1" max="1" width="21.28515625" style="49" bestFit="1" customWidth="1"/>
    <col min="2" max="2" width="40.28515625" style="49" bestFit="1" customWidth="1"/>
    <col min="3" max="3" width="15" style="49" bestFit="1" customWidth="1"/>
    <col min="4" max="4" width="12.42578125" style="49" bestFit="1" customWidth="1"/>
    <col min="5" max="5" width="8.7109375" style="49" bestFit="1" customWidth="1"/>
    <col min="6" max="6" width="17.5703125" style="49" customWidth="1"/>
    <col min="7" max="7" width="29" style="49" customWidth="1"/>
    <col min="8" max="8" width="17.5703125" style="49" customWidth="1"/>
    <col min="9" max="9" width="18.85546875" style="49" customWidth="1"/>
    <col min="10" max="10" width="16.28515625" style="49" customWidth="1"/>
    <col min="11" max="12" width="23.85546875" style="49" customWidth="1"/>
    <col min="13" max="13" width="10" style="49" customWidth="1"/>
    <col min="14" max="14" width="22.5703125" style="49" customWidth="1"/>
    <col min="15" max="15" width="16.28515625" style="49" customWidth="1"/>
    <col min="16" max="17" width="17.5703125" style="49" customWidth="1"/>
    <col min="18" max="18" width="15" style="49" customWidth="1"/>
    <col min="19" max="19" width="25.140625" style="49" customWidth="1"/>
    <col min="20" max="20" width="18.85546875" style="49" customWidth="1"/>
    <col min="21" max="21" width="11.28515625" style="49" customWidth="1"/>
    <col min="22" max="22" width="20.140625" style="131" bestFit="1" customWidth="1"/>
    <col min="23" max="23" width="16.28515625" style="49" bestFit="1" customWidth="1"/>
    <col min="24" max="24" width="18.85546875" style="49" bestFit="1" customWidth="1"/>
    <col min="25" max="25" width="20.140625" style="49" bestFit="1" customWidth="1"/>
    <col min="26" max="26" width="34" style="49" bestFit="1" customWidth="1"/>
    <col min="27" max="27" width="28.85546875" style="49" bestFit="1" customWidth="1"/>
    <col min="28" max="28" width="16.28515625" style="49" bestFit="1" customWidth="1"/>
    <col min="29" max="29" width="15" style="49" bestFit="1" customWidth="1"/>
    <col min="30" max="30" width="17.5703125" style="49" bestFit="1" customWidth="1"/>
    <col min="31" max="31" width="18.85546875" style="49" bestFit="1" customWidth="1"/>
    <col min="32" max="16384" width="8.7109375" style="49"/>
  </cols>
  <sheetData>
    <row r="1" spans="1:32" ht="13.5" thickBot="1" x14ac:dyDescent="0.25">
      <c r="A1" s="66" t="s">
        <v>32</v>
      </c>
      <c r="B1" s="66" t="s">
        <v>33</v>
      </c>
      <c r="C1" s="66" t="s">
        <v>34</v>
      </c>
      <c r="D1" s="66" t="s">
        <v>35</v>
      </c>
      <c r="E1" s="66" t="s">
        <v>36</v>
      </c>
      <c r="F1" s="66" t="s">
        <v>37</v>
      </c>
      <c r="G1" s="66" t="s">
        <v>38</v>
      </c>
      <c r="H1" s="66" t="s">
        <v>145</v>
      </c>
      <c r="I1" s="66" t="s">
        <v>39</v>
      </c>
      <c r="J1" s="66" t="s">
        <v>40</v>
      </c>
      <c r="K1" s="66" t="s">
        <v>41</v>
      </c>
      <c r="L1" s="66" t="s">
        <v>42</v>
      </c>
      <c r="M1" s="66" t="s">
        <v>43</v>
      </c>
      <c r="N1" s="66" t="s">
        <v>44</v>
      </c>
      <c r="O1" s="66" t="s">
        <v>45</v>
      </c>
      <c r="P1" s="66" t="s">
        <v>46</v>
      </c>
      <c r="Q1" s="66" t="s">
        <v>47</v>
      </c>
      <c r="R1" s="66" t="s">
        <v>48</v>
      </c>
      <c r="S1" s="66" t="s">
        <v>49</v>
      </c>
      <c r="T1" s="66" t="s">
        <v>50</v>
      </c>
      <c r="U1" s="66" t="s">
        <v>51</v>
      </c>
      <c r="V1" s="125" t="s">
        <v>52</v>
      </c>
      <c r="W1" s="66" t="s">
        <v>53</v>
      </c>
      <c r="X1" s="66" t="s">
        <v>54</v>
      </c>
      <c r="Y1" s="66" t="s">
        <v>55</v>
      </c>
      <c r="Z1" s="66" t="s">
        <v>56</v>
      </c>
      <c r="AA1" s="66" t="s">
        <v>57</v>
      </c>
      <c r="AB1" s="66" t="s">
        <v>58</v>
      </c>
      <c r="AC1" s="66" t="s">
        <v>59</v>
      </c>
      <c r="AD1" s="66" t="s">
        <v>34</v>
      </c>
      <c r="AE1" s="66" t="s">
        <v>60</v>
      </c>
      <c r="AF1" s="49" t="s">
        <v>61</v>
      </c>
    </row>
    <row r="2" spans="1:32" ht="13.5" thickBot="1" x14ac:dyDescent="0.25">
      <c r="A2" s="67" t="s">
        <v>62</v>
      </c>
      <c r="B2" s="68" t="s">
        <v>63</v>
      </c>
      <c r="C2" s="68" t="s">
        <v>64</v>
      </c>
      <c r="D2" s="68" t="s">
        <v>65</v>
      </c>
      <c r="E2" s="68" t="s">
        <v>66</v>
      </c>
      <c r="F2" s="128"/>
      <c r="G2" s="68" t="s">
        <v>67</v>
      </c>
      <c r="H2" s="68" t="s">
        <v>146</v>
      </c>
      <c r="I2" s="68" t="s">
        <v>68</v>
      </c>
      <c r="J2" s="68" t="s">
        <v>132</v>
      </c>
      <c r="K2" s="68" t="s">
        <v>69</v>
      </c>
      <c r="L2" s="68" t="s">
        <v>70</v>
      </c>
      <c r="M2" s="128" t="s">
        <v>133</v>
      </c>
      <c r="N2" s="68"/>
      <c r="O2" s="68" t="s">
        <v>71</v>
      </c>
      <c r="P2" s="68" t="s">
        <v>134</v>
      </c>
      <c r="Q2" s="68" t="s">
        <v>72</v>
      </c>
      <c r="R2" s="68" t="s">
        <v>127</v>
      </c>
      <c r="S2" s="68" t="s">
        <v>62</v>
      </c>
      <c r="T2" s="68" t="s">
        <v>73</v>
      </c>
      <c r="U2" s="68" t="s">
        <v>74</v>
      </c>
      <c r="V2" s="75" t="s">
        <v>75</v>
      </c>
      <c r="W2" s="69">
        <v>36480.550000000003</v>
      </c>
      <c r="X2" s="69">
        <v>22112.32</v>
      </c>
      <c r="Y2" s="128">
        <v>14368.23</v>
      </c>
      <c r="Z2" s="68"/>
      <c r="AA2" s="68" t="s">
        <v>76</v>
      </c>
      <c r="AB2" s="68" t="s">
        <v>77</v>
      </c>
      <c r="AC2" s="68" t="s">
        <v>78</v>
      </c>
      <c r="AD2" s="128" t="s">
        <v>64</v>
      </c>
      <c r="AE2" s="128"/>
    </row>
    <row r="3" spans="1:32" ht="12.75" customHeight="1" thickBot="1" x14ac:dyDescent="0.25">
      <c r="A3" s="67" t="s">
        <v>62</v>
      </c>
      <c r="B3" s="68" t="s">
        <v>63</v>
      </c>
      <c r="C3" s="68" t="s">
        <v>64</v>
      </c>
      <c r="D3" s="68" t="s">
        <v>65</v>
      </c>
      <c r="E3" s="68" t="s">
        <v>66</v>
      </c>
      <c r="F3" s="128"/>
      <c r="G3" s="68" t="s">
        <v>67</v>
      </c>
      <c r="H3" s="68" t="s">
        <v>146</v>
      </c>
      <c r="I3" s="68" t="s">
        <v>68</v>
      </c>
      <c r="J3" s="68" t="s">
        <v>123</v>
      </c>
      <c r="K3" s="68" t="s">
        <v>69</v>
      </c>
      <c r="L3" s="68" t="s">
        <v>70</v>
      </c>
      <c r="M3" s="128" t="s">
        <v>139</v>
      </c>
      <c r="N3" s="68"/>
      <c r="O3" s="68" t="s">
        <v>71</v>
      </c>
      <c r="P3" s="68" t="s">
        <v>140</v>
      </c>
      <c r="Q3" s="68" t="s">
        <v>72</v>
      </c>
      <c r="R3" s="68" t="s">
        <v>127</v>
      </c>
      <c r="S3" s="68" t="s">
        <v>62</v>
      </c>
      <c r="T3" s="68" t="s">
        <v>73</v>
      </c>
      <c r="U3" s="68" t="s">
        <v>74</v>
      </c>
      <c r="V3" s="75" t="s">
        <v>75</v>
      </c>
      <c r="W3" s="69">
        <v>41441</v>
      </c>
      <c r="X3" s="69">
        <v>25119.05</v>
      </c>
      <c r="Y3" s="128">
        <v>16321.95</v>
      </c>
      <c r="Z3" s="68"/>
      <c r="AA3" s="68" t="s">
        <v>76</v>
      </c>
      <c r="AB3" s="68" t="s">
        <v>77</v>
      </c>
      <c r="AC3" s="68" t="s">
        <v>78</v>
      </c>
      <c r="AD3" s="128" t="s">
        <v>64</v>
      </c>
      <c r="AE3" s="128"/>
    </row>
    <row r="4" spans="1:32" ht="12.75" customHeight="1" thickBot="1" x14ac:dyDescent="0.25">
      <c r="A4" s="67" t="s">
        <v>62</v>
      </c>
      <c r="B4" s="68" t="s">
        <v>63</v>
      </c>
      <c r="C4" s="68" t="s">
        <v>64</v>
      </c>
      <c r="D4" s="68" t="s">
        <v>65</v>
      </c>
      <c r="E4" s="68" t="s">
        <v>66</v>
      </c>
      <c r="F4" s="128"/>
      <c r="G4" s="68" t="s">
        <v>67</v>
      </c>
      <c r="H4" s="68" t="s">
        <v>146</v>
      </c>
      <c r="I4" s="68" t="s">
        <v>68</v>
      </c>
      <c r="J4" s="68" t="s">
        <v>124</v>
      </c>
      <c r="K4" s="68" t="s">
        <v>69</v>
      </c>
      <c r="L4" s="68" t="s">
        <v>70</v>
      </c>
      <c r="M4" s="128" t="s">
        <v>137</v>
      </c>
      <c r="N4" s="68"/>
      <c r="O4" s="68" t="s">
        <v>71</v>
      </c>
      <c r="P4" s="68" t="s">
        <v>138</v>
      </c>
      <c r="Q4" s="68" t="s">
        <v>72</v>
      </c>
      <c r="R4" s="68" t="s">
        <v>127</v>
      </c>
      <c r="S4" s="68" t="s">
        <v>62</v>
      </c>
      <c r="T4" s="68" t="s">
        <v>73</v>
      </c>
      <c r="U4" s="68" t="s">
        <v>74</v>
      </c>
      <c r="V4" s="75" t="s">
        <v>75</v>
      </c>
      <c r="W4" s="69">
        <v>39947.5</v>
      </c>
      <c r="X4" s="69">
        <v>24213.78</v>
      </c>
      <c r="Y4" s="128">
        <v>15733.72</v>
      </c>
      <c r="Z4" s="68"/>
      <c r="AA4" s="68" t="s">
        <v>76</v>
      </c>
      <c r="AB4" s="68" t="s">
        <v>77</v>
      </c>
      <c r="AC4" s="68" t="s">
        <v>78</v>
      </c>
      <c r="AD4" s="128" t="s">
        <v>64</v>
      </c>
      <c r="AE4" s="128"/>
    </row>
    <row r="5" spans="1:32" ht="13.5" thickBot="1" x14ac:dyDescent="0.25">
      <c r="A5" s="67" t="s">
        <v>62</v>
      </c>
      <c r="B5" s="68" t="s">
        <v>63</v>
      </c>
      <c r="C5" s="68" t="s">
        <v>64</v>
      </c>
      <c r="D5" s="68" t="s">
        <v>65</v>
      </c>
      <c r="E5" s="68" t="s">
        <v>66</v>
      </c>
      <c r="F5" s="128"/>
      <c r="G5" s="68" t="s">
        <v>67</v>
      </c>
      <c r="H5" s="68" t="s">
        <v>146</v>
      </c>
      <c r="I5" s="68" t="s">
        <v>68</v>
      </c>
      <c r="J5" s="68" t="s">
        <v>141</v>
      </c>
      <c r="K5" s="68" t="s">
        <v>69</v>
      </c>
      <c r="L5" s="68" t="s">
        <v>70</v>
      </c>
      <c r="M5" s="128" t="s">
        <v>142</v>
      </c>
      <c r="N5" s="68"/>
      <c r="O5" s="68" t="s">
        <v>71</v>
      </c>
      <c r="P5" s="68" t="s">
        <v>143</v>
      </c>
      <c r="Q5" s="68" t="s">
        <v>72</v>
      </c>
      <c r="R5" s="68" t="s">
        <v>127</v>
      </c>
      <c r="S5" s="68" t="s">
        <v>62</v>
      </c>
      <c r="T5" s="68" t="s">
        <v>73</v>
      </c>
      <c r="U5" s="68" t="s">
        <v>74</v>
      </c>
      <c r="V5" s="75" t="s">
        <v>75</v>
      </c>
      <c r="W5" s="69">
        <v>46252.1</v>
      </c>
      <c r="X5" s="69">
        <v>28035.25</v>
      </c>
      <c r="Y5" s="128">
        <v>18216.849999999999</v>
      </c>
      <c r="Z5" s="68"/>
      <c r="AA5" s="68" t="s">
        <v>76</v>
      </c>
      <c r="AB5" s="68" t="s">
        <v>77</v>
      </c>
      <c r="AC5" s="68" t="s">
        <v>78</v>
      </c>
      <c r="AD5" s="128" t="s">
        <v>64</v>
      </c>
      <c r="AE5" s="128"/>
    </row>
    <row r="6" spans="1:32" ht="13.5" thickBot="1" x14ac:dyDescent="0.25">
      <c r="A6" s="67" t="s">
        <v>62</v>
      </c>
      <c r="B6" s="68" t="s">
        <v>63</v>
      </c>
      <c r="C6" s="68" t="s">
        <v>64</v>
      </c>
      <c r="D6" s="68" t="s">
        <v>65</v>
      </c>
      <c r="E6" s="68" t="s">
        <v>66</v>
      </c>
      <c r="F6" s="128"/>
      <c r="G6" s="68" t="s">
        <v>67</v>
      </c>
      <c r="H6" s="68" t="s">
        <v>146</v>
      </c>
      <c r="I6" s="68" t="s">
        <v>68</v>
      </c>
      <c r="J6" s="68" t="s">
        <v>125</v>
      </c>
      <c r="K6" s="68" t="s">
        <v>69</v>
      </c>
      <c r="L6" s="68" t="s">
        <v>70</v>
      </c>
      <c r="M6" s="128" t="s">
        <v>135</v>
      </c>
      <c r="N6" s="68"/>
      <c r="O6" s="68" t="s">
        <v>71</v>
      </c>
      <c r="P6" s="68" t="s">
        <v>136</v>
      </c>
      <c r="Q6" s="68" t="s">
        <v>72</v>
      </c>
      <c r="R6" s="68" t="s">
        <v>127</v>
      </c>
      <c r="S6" s="68" t="s">
        <v>62</v>
      </c>
      <c r="T6" s="68" t="s">
        <v>73</v>
      </c>
      <c r="U6" s="68" t="s">
        <v>74</v>
      </c>
      <c r="V6" s="75" t="s">
        <v>75</v>
      </c>
      <c r="W6" s="69">
        <v>43447.8</v>
      </c>
      <c r="X6" s="69">
        <v>26335.45</v>
      </c>
      <c r="Y6" s="128">
        <v>17112.349999999999</v>
      </c>
      <c r="Z6" s="68"/>
      <c r="AA6" s="68" t="s">
        <v>76</v>
      </c>
      <c r="AB6" s="68" t="s">
        <v>77</v>
      </c>
      <c r="AC6" s="68" t="s">
        <v>78</v>
      </c>
      <c r="AD6" s="128" t="s">
        <v>64</v>
      </c>
      <c r="AE6" s="128"/>
    </row>
    <row r="7" spans="1:32" ht="13.5" thickBot="1" x14ac:dyDescent="0.25">
      <c r="A7" s="67" t="s">
        <v>62</v>
      </c>
      <c r="B7" s="68" t="s">
        <v>63</v>
      </c>
      <c r="C7" s="68" t="s">
        <v>64</v>
      </c>
      <c r="D7" s="68" t="s">
        <v>65</v>
      </c>
      <c r="E7" s="68" t="s">
        <v>66</v>
      </c>
      <c r="F7" s="128"/>
      <c r="G7" s="68" t="s">
        <v>67</v>
      </c>
      <c r="H7" s="68" t="s">
        <v>146</v>
      </c>
      <c r="I7" s="68" t="s">
        <v>68</v>
      </c>
      <c r="J7" s="68" t="s">
        <v>162</v>
      </c>
      <c r="K7" s="68" t="s">
        <v>69</v>
      </c>
      <c r="L7" s="68" t="s">
        <v>70</v>
      </c>
      <c r="M7" s="128" t="s">
        <v>171</v>
      </c>
      <c r="N7" s="68"/>
      <c r="O7" s="68" t="s">
        <v>71</v>
      </c>
      <c r="P7" s="68" t="s">
        <v>172</v>
      </c>
      <c r="Q7" s="68" t="s">
        <v>72</v>
      </c>
      <c r="R7" s="68" t="s">
        <v>127</v>
      </c>
      <c r="S7" s="68" t="s">
        <v>62</v>
      </c>
      <c r="T7" s="68" t="s">
        <v>73</v>
      </c>
      <c r="U7" s="68" t="s">
        <v>74</v>
      </c>
      <c r="V7" s="75" t="s">
        <v>75</v>
      </c>
      <c r="W7" s="69">
        <v>40523.15</v>
      </c>
      <c r="X7" s="69">
        <v>24562.7</v>
      </c>
      <c r="Y7" s="128">
        <v>15960.45</v>
      </c>
      <c r="Z7" s="68"/>
      <c r="AA7" s="68" t="s">
        <v>76</v>
      </c>
      <c r="AB7" s="68" t="s">
        <v>77</v>
      </c>
      <c r="AC7" s="68" t="s">
        <v>78</v>
      </c>
      <c r="AD7" s="128" t="s">
        <v>64</v>
      </c>
      <c r="AE7" s="128"/>
    </row>
    <row r="8" spans="1:32" ht="13.5" thickBot="1" x14ac:dyDescent="0.25">
      <c r="A8" s="67" t="s">
        <v>62</v>
      </c>
      <c r="B8" s="68" t="s">
        <v>63</v>
      </c>
      <c r="C8" s="68" t="s">
        <v>64</v>
      </c>
      <c r="D8" s="68" t="s">
        <v>65</v>
      </c>
      <c r="E8" s="68" t="s">
        <v>66</v>
      </c>
      <c r="F8" s="68"/>
      <c r="G8" s="68" t="s">
        <v>67</v>
      </c>
      <c r="H8" s="68" t="s">
        <v>146</v>
      </c>
      <c r="I8" s="68" t="s">
        <v>68</v>
      </c>
      <c r="J8" s="68" t="s">
        <v>162</v>
      </c>
      <c r="K8" s="68" t="s">
        <v>69</v>
      </c>
      <c r="L8" s="68" t="s">
        <v>70</v>
      </c>
      <c r="M8" s="128" t="s">
        <v>174</v>
      </c>
      <c r="N8" s="68"/>
      <c r="O8" s="68" t="s">
        <v>71</v>
      </c>
      <c r="P8" s="68" t="s">
        <v>164</v>
      </c>
      <c r="Q8" s="68" t="s">
        <v>72</v>
      </c>
      <c r="R8" s="68" t="s">
        <v>127</v>
      </c>
      <c r="S8" s="68" t="s">
        <v>62</v>
      </c>
      <c r="T8" s="68" t="s">
        <v>73</v>
      </c>
      <c r="U8" s="68" t="s">
        <v>74</v>
      </c>
      <c r="V8" s="75" t="s">
        <v>75</v>
      </c>
      <c r="W8" s="69">
        <v>45592.35</v>
      </c>
      <c r="X8" s="69">
        <v>27635.35</v>
      </c>
      <c r="Y8" s="128">
        <v>17957</v>
      </c>
      <c r="Z8" s="68"/>
      <c r="AA8" s="68" t="s">
        <v>76</v>
      </c>
      <c r="AB8" s="68" t="s">
        <v>77</v>
      </c>
      <c r="AC8" s="68" t="s">
        <v>78</v>
      </c>
      <c r="AD8" s="128" t="s">
        <v>64</v>
      </c>
      <c r="AE8" s="128"/>
    </row>
    <row r="9" spans="1:32" ht="13.5" thickBot="1" x14ac:dyDescent="0.25">
      <c r="A9" s="67" t="s">
        <v>62</v>
      </c>
      <c r="B9" s="68" t="s">
        <v>63</v>
      </c>
      <c r="C9" s="68" t="s">
        <v>64</v>
      </c>
      <c r="D9" s="68" t="s">
        <v>65</v>
      </c>
      <c r="E9" s="68" t="s">
        <v>66</v>
      </c>
      <c r="F9" s="128"/>
      <c r="G9" s="68" t="s">
        <v>67</v>
      </c>
      <c r="H9" s="68" t="s">
        <v>146</v>
      </c>
      <c r="I9" s="68" t="s">
        <v>68</v>
      </c>
      <c r="J9" s="68" t="s">
        <v>150</v>
      </c>
      <c r="K9" s="68" t="s">
        <v>69</v>
      </c>
      <c r="L9" s="128" t="s">
        <v>70</v>
      </c>
      <c r="M9" s="128" t="s">
        <v>151</v>
      </c>
      <c r="N9" s="68"/>
      <c r="O9" s="68" t="s">
        <v>71</v>
      </c>
      <c r="P9" s="68" t="s">
        <v>152</v>
      </c>
      <c r="Q9" s="68" t="s">
        <v>72</v>
      </c>
      <c r="R9" s="68" t="s">
        <v>127</v>
      </c>
      <c r="S9" s="68" t="s">
        <v>62</v>
      </c>
      <c r="T9" s="68" t="s">
        <v>73</v>
      </c>
      <c r="U9" s="68" t="s">
        <v>74</v>
      </c>
      <c r="V9" s="75" t="s">
        <v>75</v>
      </c>
      <c r="W9" s="69">
        <v>45054.400000000001</v>
      </c>
      <c r="X9" s="69">
        <v>27309.27</v>
      </c>
      <c r="Y9" s="128">
        <v>17745.13</v>
      </c>
      <c r="Z9" s="68"/>
      <c r="AA9" s="68" t="s">
        <v>76</v>
      </c>
      <c r="AB9" s="68" t="s">
        <v>77</v>
      </c>
      <c r="AC9" s="68" t="s">
        <v>78</v>
      </c>
      <c r="AD9" s="128" t="s">
        <v>64</v>
      </c>
      <c r="AE9" s="128"/>
    </row>
    <row r="10" spans="1:32" ht="13.5" thickBot="1" x14ac:dyDescent="0.25">
      <c r="A10" s="67" t="s">
        <v>62</v>
      </c>
      <c r="B10" s="68" t="s">
        <v>63</v>
      </c>
      <c r="C10" s="68" t="s">
        <v>64</v>
      </c>
      <c r="D10" s="68" t="s">
        <v>65</v>
      </c>
      <c r="E10" s="68" t="s">
        <v>66</v>
      </c>
      <c r="F10" s="128"/>
      <c r="G10" s="68" t="s">
        <v>67</v>
      </c>
      <c r="H10" s="68" t="s">
        <v>146</v>
      </c>
      <c r="I10" s="68" t="s">
        <v>68</v>
      </c>
      <c r="J10" s="68" t="s">
        <v>176</v>
      </c>
      <c r="K10" s="68" t="s">
        <v>69</v>
      </c>
      <c r="L10" s="128" t="s">
        <v>70</v>
      </c>
      <c r="M10" s="128" t="s">
        <v>177</v>
      </c>
      <c r="N10" s="68"/>
      <c r="O10" s="68" t="s">
        <v>71</v>
      </c>
      <c r="P10" s="68" t="s">
        <v>178</v>
      </c>
      <c r="Q10" s="68" t="s">
        <v>72</v>
      </c>
      <c r="R10" s="68" t="s">
        <v>127</v>
      </c>
      <c r="S10" s="68" t="s">
        <v>62</v>
      </c>
      <c r="T10" s="68" t="s">
        <v>73</v>
      </c>
      <c r="U10" s="68" t="s">
        <v>74</v>
      </c>
      <c r="V10" s="75" t="s">
        <v>75</v>
      </c>
      <c r="W10" s="69">
        <v>44906.5</v>
      </c>
      <c r="X10" s="69">
        <v>27219.63</v>
      </c>
      <c r="Y10" s="128">
        <v>17686.87</v>
      </c>
      <c r="Z10" s="68"/>
      <c r="AA10" s="68" t="s">
        <v>76</v>
      </c>
      <c r="AB10" s="68" t="s">
        <v>77</v>
      </c>
      <c r="AC10" s="68" t="s">
        <v>78</v>
      </c>
      <c r="AD10" s="128" t="s">
        <v>64</v>
      </c>
      <c r="AE10" s="128"/>
    </row>
    <row r="11" spans="1:32" ht="13.5" thickBot="1" x14ac:dyDescent="0.25">
      <c r="A11" s="67" t="s">
        <v>62</v>
      </c>
      <c r="B11" s="68" t="s">
        <v>63</v>
      </c>
      <c r="C11" s="68" t="s">
        <v>64</v>
      </c>
      <c r="D11" s="68" t="s">
        <v>65</v>
      </c>
      <c r="E11" s="68" t="s">
        <v>66</v>
      </c>
      <c r="F11" s="128"/>
      <c r="G11" s="68" t="s">
        <v>67</v>
      </c>
      <c r="H11" s="68" t="s">
        <v>146</v>
      </c>
      <c r="I11" s="68" t="s">
        <v>68</v>
      </c>
      <c r="J11" s="68" t="s">
        <v>168</v>
      </c>
      <c r="K11" s="68" t="s">
        <v>69</v>
      </c>
      <c r="L11" s="128" t="s">
        <v>70</v>
      </c>
      <c r="M11" s="128" t="s">
        <v>169</v>
      </c>
      <c r="N11" s="68"/>
      <c r="O11" s="68" t="s">
        <v>71</v>
      </c>
      <c r="P11" s="68" t="s">
        <v>170</v>
      </c>
      <c r="Q11" s="68" t="s">
        <v>72</v>
      </c>
      <c r="R11" s="68" t="s">
        <v>127</v>
      </c>
      <c r="S11" s="68" t="s">
        <v>62</v>
      </c>
      <c r="T11" s="68" t="s">
        <v>73</v>
      </c>
      <c r="U11" s="68" t="s">
        <v>74</v>
      </c>
      <c r="V11" s="75" t="s">
        <v>75</v>
      </c>
      <c r="W11" s="69">
        <v>43001.2</v>
      </c>
      <c r="X11" s="69">
        <v>26064.75</v>
      </c>
      <c r="Y11" s="128">
        <v>16936.45</v>
      </c>
      <c r="Z11" s="68"/>
      <c r="AA11" s="68" t="s">
        <v>76</v>
      </c>
      <c r="AB11" s="68" t="s">
        <v>77</v>
      </c>
      <c r="AC11" s="68" t="s">
        <v>78</v>
      </c>
      <c r="AD11" s="128" t="s">
        <v>64</v>
      </c>
      <c r="AE11" s="128"/>
    </row>
    <row r="12" spans="1:32" ht="13.5" thickBot="1" x14ac:dyDescent="0.25">
      <c r="A12" s="67" t="s">
        <v>62</v>
      </c>
      <c r="B12" s="68" t="s">
        <v>63</v>
      </c>
      <c r="C12" s="68" t="s">
        <v>64</v>
      </c>
      <c r="D12" s="68" t="s">
        <v>65</v>
      </c>
      <c r="E12" s="68" t="s">
        <v>66</v>
      </c>
      <c r="F12" s="128"/>
      <c r="G12" s="68" t="s">
        <v>67</v>
      </c>
      <c r="H12" s="68" t="s">
        <v>146</v>
      </c>
      <c r="I12" s="68" t="s">
        <v>68</v>
      </c>
      <c r="J12" s="68" t="s">
        <v>159</v>
      </c>
      <c r="K12" s="68" t="s">
        <v>69</v>
      </c>
      <c r="L12" s="128" t="s">
        <v>70</v>
      </c>
      <c r="M12" s="128" t="s">
        <v>160</v>
      </c>
      <c r="N12" s="68"/>
      <c r="O12" s="68" t="s">
        <v>71</v>
      </c>
      <c r="P12" s="68" t="s">
        <v>161</v>
      </c>
      <c r="Q12" s="68" t="s">
        <v>72</v>
      </c>
      <c r="R12" s="68" t="s">
        <v>127</v>
      </c>
      <c r="S12" s="68" t="s">
        <v>62</v>
      </c>
      <c r="T12" s="68" t="s">
        <v>73</v>
      </c>
      <c r="U12" s="68" t="s">
        <v>74</v>
      </c>
      <c r="V12" s="75" t="s">
        <v>75</v>
      </c>
      <c r="W12" s="69">
        <v>48182.05</v>
      </c>
      <c r="X12" s="69">
        <v>29205.07</v>
      </c>
      <c r="Y12" s="128">
        <v>18976.98</v>
      </c>
      <c r="Z12" s="68"/>
      <c r="AA12" s="68" t="s">
        <v>76</v>
      </c>
      <c r="AB12" s="68" t="s">
        <v>77</v>
      </c>
      <c r="AC12" s="68" t="s">
        <v>78</v>
      </c>
      <c r="AD12" s="128" t="s">
        <v>64</v>
      </c>
      <c r="AE12" s="128"/>
    </row>
    <row r="13" spans="1:32" ht="13.5" thickBot="1" x14ac:dyDescent="0.25">
      <c r="A13" s="67" t="s">
        <v>62</v>
      </c>
      <c r="B13" s="68" t="s">
        <v>63</v>
      </c>
      <c r="C13" s="68" t="s">
        <v>64</v>
      </c>
      <c r="D13" s="68" t="s">
        <v>65</v>
      </c>
      <c r="E13" s="68" t="s">
        <v>66</v>
      </c>
      <c r="F13" s="128"/>
      <c r="G13" s="68" t="s">
        <v>67</v>
      </c>
      <c r="H13" s="68" t="s">
        <v>146</v>
      </c>
      <c r="I13" s="68" t="s">
        <v>68</v>
      </c>
      <c r="J13" s="68" t="s">
        <v>156</v>
      </c>
      <c r="K13" s="68" t="s">
        <v>69</v>
      </c>
      <c r="L13" s="128" t="s">
        <v>70</v>
      </c>
      <c r="M13" s="128" t="s">
        <v>173</v>
      </c>
      <c r="N13" s="68"/>
      <c r="O13" s="68" t="s">
        <v>71</v>
      </c>
      <c r="P13" s="68" t="s">
        <v>158</v>
      </c>
      <c r="Q13" s="68" t="s">
        <v>72</v>
      </c>
      <c r="R13" s="68" t="s">
        <v>127</v>
      </c>
      <c r="S13" s="68" t="s">
        <v>62</v>
      </c>
      <c r="T13" s="68" t="s">
        <v>73</v>
      </c>
      <c r="U13" s="68" t="s">
        <v>74</v>
      </c>
      <c r="V13" s="75" t="s">
        <v>75</v>
      </c>
      <c r="W13" s="69">
        <v>44960.15</v>
      </c>
      <c r="X13" s="69">
        <v>27252.15</v>
      </c>
      <c r="Y13" s="128">
        <v>17708</v>
      </c>
      <c r="Z13" s="68"/>
      <c r="AA13" s="68" t="s">
        <v>76</v>
      </c>
      <c r="AB13" s="68" t="s">
        <v>77</v>
      </c>
      <c r="AC13" s="68" t="s">
        <v>78</v>
      </c>
      <c r="AD13" s="128" t="s">
        <v>64</v>
      </c>
      <c r="AE13" s="128"/>
    </row>
    <row r="14" spans="1:32" ht="13.5" thickBot="1" x14ac:dyDescent="0.25">
      <c r="A14" s="67" t="s">
        <v>62</v>
      </c>
      <c r="B14" s="68" t="s">
        <v>63</v>
      </c>
      <c r="C14" s="68" t="s">
        <v>64</v>
      </c>
      <c r="D14" s="68" t="s">
        <v>65</v>
      </c>
      <c r="E14" s="68" t="s">
        <v>66</v>
      </c>
      <c r="F14" s="128"/>
      <c r="G14" s="68" t="s">
        <v>67</v>
      </c>
      <c r="H14" s="68" t="s">
        <v>146</v>
      </c>
      <c r="I14" s="68" t="s">
        <v>68</v>
      </c>
      <c r="J14" s="68" t="s">
        <v>147</v>
      </c>
      <c r="K14" s="68" t="s">
        <v>69</v>
      </c>
      <c r="L14" s="128" t="s">
        <v>70</v>
      </c>
      <c r="M14" s="128" t="s">
        <v>133</v>
      </c>
      <c r="N14" s="68"/>
      <c r="O14" s="68" t="s">
        <v>71</v>
      </c>
      <c r="P14" s="68" t="s">
        <v>148</v>
      </c>
      <c r="Q14" s="68" t="s">
        <v>72</v>
      </c>
      <c r="R14" s="68" t="s">
        <v>149</v>
      </c>
      <c r="S14" s="68" t="s">
        <v>62</v>
      </c>
      <c r="T14" s="68" t="s">
        <v>73</v>
      </c>
      <c r="U14" s="68" t="s">
        <v>74</v>
      </c>
      <c r="V14" s="75" t="s">
        <v>75</v>
      </c>
      <c r="W14" s="69">
        <v>47500.55</v>
      </c>
      <c r="X14" s="70">
        <v>28704.11</v>
      </c>
      <c r="Y14" s="128">
        <v>18796.439999999999</v>
      </c>
      <c r="Z14" s="68"/>
      <c r="AA14" s="68" t="s">
        <v>76</v>
      </c>
      <c r="AB14" s="68" t="s">
        <v>77</v>
      </c>
      <c r="AC14" s="68" t="s">
        <v>78</v>
      </c>
      <c r="AD14" s="128" t="s">
        <v>64</v>
      </c>
      <c r="AE14" s="128"/>
    </row>
    <row r="15" spans="1:32" ht="13.5" thickBot="1" x14ac:dyDescent="0.25">
      <c r="A15" s="67" t="s">
        <v>62</v>
      </c>
      <c r="B15" s="68" t="s">
        <v>63</v>
      </c>
      <c r="C15" s="68" t="s">
        <v>64</v>
      </c>
      <c r="D15" s="68" t="s">
        <v>65</v>
      </c>
      <c r="E15" s="68" t="s">
        <v>66</v>
      </c>
      <c r="F15" s="128"/>
      <c r="G15" s="68" t="s">
        <v>67</v>
      </c>
      <c r="H15" s="68" t="s">
        <v>146</v>
      </c>
      <c r="I15" s="68" t="s">
        <v>68</v>
      </c>
      <c r="J15" s="68" t="s">
        <v>165</v>
      </c>
      <c r="K15" s="68" t="s">
        <v>69</v>
      </c>
      <c r="L15" s="128" t="s">
        <v>70</v>
      </c>
      <c r="M15" s="128" t="s">
        <v>166</v>
      </c>
      <c r="N15" s="68"/>
      <c r="O15" s="68" t="s">
        <v>71</v>
      </c>
      <c r="P15" s="68" t="s">
        <v>167</v>
      </c>
      <c r="Q15" s="68" t="s">
        <v>72</v>
      </c>
      <c r="R15" s="68" t="s">
        <v>149</v>
      </c>
      <c r="S15" s="68" t="s">
        <v>62</v>
      </c>
      <c r="T15" s="68" t="s">
        <v>73</v>
      </c>
      <c r="U15" s="68" t="s">
        <v>74</v>
      </c>
      <c r="V15" s="75" t="s">
        <v>75</v>
      </c>
      <c r="W15" s="69">
        <v>49039</v>
      </c>
      <c r="X15" s="69">
        <v>29633.78</v>
      </c>
      <c r="Y15" s="128">
        <v>19405.22</v>
      </c>
      <c r="Z15" s="68"/>
      <c r="AA15" s="68" t="s">
        <v>76</v>
      </c>
      <c r="AB15" s="68" t="s">
        <v>77</v>
      </c>
      <c r="AC15" s="68" t="s">
        <v>78</v>
      </c>
      <c r="AD15" s="128" t="s">
        <v>64</v>
      </c>
      <c r="AE15" s="128"/>
    </row>
    <row r="16" spans="1:32" ht="13.5" thickBot="1" x14ac:dyDescent="0.25">
      <c r="A16" s="67" t="s">
        <v>62</v>
      </c>
      <c r="B16" s="68" t="s">
        <v>63</v>
      </c>
      <c r="C16" s="68" t="s">
        <v>64</v>
      </c>
      <c r="D16" s="68" t="s">
        <v>65</v>
      </c>
      <c r="E16" s="68" t="s">
        <v>66</v>
      </c>
      <c r="F16" s="128"/>
      <c r="G16" s="68" t="s">
        <v>67</v>
      </c>
      <c r="H16" s="68" t="s">
        <v>146</v>
      </c>
      <c r="I16" s="68" t="s">
        <v>68</v>
      </c>
      <c r="J16" s="68" t="s">
        <v>179</v>
      </c>
      <c r="K16" s="68" t="s">
        <v>69</v>
      </c>
      <c r="L16" s="128" t="s">
        <v>70</v>
      </c>
      <c r="M16" s="128" t="s">
        <v>180</v>
      </c>
      <c r="N16" s="68"/>
      <c r="O16" s="68" t="s">
        <v>71</v>
      </c>
      <c r="P16" s="68" t="s">
        <v>181</v>
      </c>
      <c r="Q16" s="68" t="s">
        <v>72</v>
      </c>
      <c r="R16" s="68" t="s">
        <v>149</v>
      </c>
      <c r="S16" s="68" t="s">
        <v>62</v>
      </c>
      <c r="T16" s="68" t="s">
        <v>73</v>
      </c>
      <c r="U16" s="68" t="s">
        <v>74</v>
      </c>
      <c r="V16" s="75" t="s">
        <v>75</v>
      </c>
      <c r="W16" s="69">
        <v>49420.35</v>
      </c>
      <c r="X16" s="69">
        <v>29864.22</v>
      </c>
      <c r="Y16" s="128">
        <v>19556.13</v>
      </c>
      <c r="Z16" s="68"/>
      <c r="AA16" s="68" t="s">
        <v>76</v>
      </c>
      <c r="AB16" s="68" t="s">
        <v>77</v>
      </c>
      <c r="AC16" s="68" t="s">
        <v>78</v>
      </c>
      <c r="AD16" s="128" t="s">
        <v>64</v>
      </c>
      <c r="AE16" s="128"/>
    </row>
    <row r="17" spans="1:31" ht="13.5" thickBot="1" x14ac:dyDescent="0.25">
      <c r="A17" s="67" t="s">
        <v>62</v>
      </c>
      <c r="B17" s="68" t="s">
        <v>63</v>
      </c>
      <c r="C17" s="68" t="s">
        <v>64</v>
      </c>
      <c r="D17" s="68" t="s">
        <v>65</v>
      </c>
      <c r="E17" s="68" t="s">
        <v>66</v>
      </c>
      <c r="F17" s="128"/>
      <c r="G17" s="68" t="s">
        <v>67</v>
      </c>
      <c r="H17" s="68" t="s">
        <v>146</v>
      </c>
      <c r="I17" s="68" t="s">
        <v>68</v>
      </c>
      <c r="J17" s="68" t="s">
        <v>153</v>
      </c>
      <c r="K17" s="68" t="s">
        <v>69</v>
      </c>
      <c r="L17" s="128" t="s">
        <v>70</v>
      </c>
      <c r="M17" s="128" t="s">
        <v>154</v>
      </c>
      <c r="N17" s="68"/>
      <c r="O17" s="68" t="s">
        <v>71</v>
      </c>
      <c r="P17" s="68" t="s">
        <v>155</v>
      </c>
      <c r="Q17" s="68" t="s">
        <v>72</v>
      </c>
      <c r="R17" s="68" t="s">
        <v>149</v>
      </c>
      <c r="S17" s="68" t="s">
        <v>62</v>
      </c>
      <c r="T17" s="68" t="s">
        <v>73</v>
      </c>
      <c r="U17" s="68" t="s">
        <v>74</v>
      </c>
      <c r="V17" s="75" t="s">
        <v>75</v>
      </c>
      <c r="W17" s="69">
        <v>52497.25</v>
      </c>
      <c r="X17" s="69">
        <v>31723.56</v>
      </c>
      <c r="Y17" s="128">
        <v>20773.689999999999</v>
      </c>
      <c r="Z17" s="68"/>
      <c r="AA17" s="68" t="s">
        <v>76</v>
      </c>
      <c r="AB17" s="68" t="s">
        <v>77</v>
      </c>
      <c r="AC17" s="68" t="s">
        <v>78</v>
      </c>
      <c r="AD17" s="128" t="s">
        <v>64</v>
      </c>
      <c r="AE17" s="128"/>
    </row>
    <row r="18" spans="1:31" x14ac:dyDescent="0.2">
      <c r="A18" s="76" t="s">
        <v>62</v>
      </c>
      <c r="B18" s="76" t="s">
        <v>63</v>
      </c>
      <c r="C18" s="76" t="s">
        <v>64</v>
      </c>
      <c r="D18" s="76" t="s">
        <v>1</v>
      </c>
      <c r="E18" s="76" t="s">
        <v>66</v>
      </c>
      <c r="F18" s="85"/>
      <c r="G18" s="76" t="s">
        <v>67</v>
      </c>
      <c r="H18" s="76" t="s">
        <v>146</v>
      </c>
      <c r="I18" s="76" t="s">
        <v>68</v>
      </c>
      <c r="J18" s="76" t="s">
        <v>132</v>
      </c>
      <c r="K18" s="76" t="s">
        <v>80</v>
      </c>
      <c r="L18" s="76" t="s">
        <v>70</v>
      </c>
      <c r="M18" s="85" t="s">
        <v>133</v>
      </c>
      <c r="N18" s="76"/>
      <c r="O18" s="76" t="s">
        <v>71</v>
      </c>
      <c r="P18" s="76" t="s">
        <v>134</v>
      </c>
      <c r="Q18" s="76" t="s">
        <v>72</v>
      </c>
      <c r="R18" s="76" t="s">
        <v>127</v>
      </c>
      <c r="S18" s="76" t="s">
        <v>62</v>
      </c>
      <c r="T18" s="76" t="s">
        <v>73</v>
      </c>
      <c r="U18" s="76" t="s">
        <v>74</v>
      </c>
      <c r="V18" s="124" t="s">
        <v>75</v>
      </c>
      <c r="W18" s="77">
        <v>79122.149999999994</v>
      </c>
      <c r="X18" s="77">
        <v>47959.1</v>
      </c>
      <c r="Y18" s="85">
        <v>31163.05</v>
      </c>
      <c r="Z18" s="76"/>
      <c r="AA18" s="76" t="s">
        <v>81</v>
      </c>
      <c r="AB18" s="76" t="s">
        <v>77</v>
      </c>
      <c r="AC18" s="76" t="s">
        <v>78</v>
      </c>
      <c r="AD18" s="85" t="s">
        <v>64</v>
      </c>
      <c r="AE18" s="85"/>
    </row>
    <row r="19" spans="1:31" x14ac:dyDescent="0.2">
      <c r="A19" s="76" t="s">
        <v>62</v>
      </c>
      <c r="B19" s="76" t="s">
        <v>63</v>
      </c>
      <c r="C19" s="76" t="s">
        <v>64</v>
      </c>
      <c r="D19" s="76" t="s">
        <v>1</v>
      </c>
      <c r="E19" s="76" t="s">
        <v>66</v>
      </c>
      <c r="F19" s="85"/>
      <c r="G19" s="76" t="s">
        <v>67</v>
      </c>
      <c r="H19" s="76" t="s">
        <v>146</v>
      </c>
      <c r="I19" s="76" t="s">
        <v>68</v>
      </c>
      <c r="J19" s="76" t="s">
        <v>123</v>
      </c>
      <c r="K19" s="76" t="s">
        <v>80</v>
      </c>
      <c r="L19" s="76" t="s">
        <v>70</v>
      </c>
      <c r="M19" s="85" t="s">
        <v>139</v>
      </c>
      <c r="N19" s="76"/>
      <c r="O19" s="76" t="s">
        <v>71</v>
      </c>
      <c r="P19" s="76" t="s">
        <v>140</v>
      </c>
      <c r="Q19" s="76" t="s">
        <v>72</v>
      </c>
      <c r="R19" s="76" t="s">
        <v>127</v>
      </c>
      <c r="S19" s="76" t="s">
        <v>62</v>
      </c>
      <c r="T19" s="76" t="s">
        <v>73</v>
      </c>
      <c r="U19" s="76" t="s">
        <v>74</v>
      </c>
      <c r="V19" s="124" t="s">
        <v>75</v>
      </c>
      <c r="W19" s="77">
        <v>88071.55</v>
      </c>
      <c r="X19" s="77">
        <v>53383.69</v>
      </c>
      <c r="Y19" s="85">
        <v>34687.86</v>
      </c>
      <c r="Z19" s="76"/>
      <c r="AA19" s="76" t="s">
        <v>81</v>
      </c>
      <c r="AB19" s="76" t="s">
        <v>77</v>
      </c>
      <c r="AC19" s="76" t="s">
        <v>78</v>
      </c>
      <c r="AD19" s="85" t="s">
        <v>64</v>
      </c>
      <c r="AE19" s="85"/>
    </row>
    <row r="20" spans="1:31" x14ac:dyDescent="0.2">
      <c r="A20" s="76" t="s">
        <v>62</v>
      </c>
      <c r="B20" s="76" t="s">
        <v>63</v>
      </c>
      <c r="C20" s="76" t="s">
        <v>64</v>
      </c>
      <c r="D20" s="76" t="s">
        <v>1</v>
      </c>
      <c r="E20" s="76" t="s">
        <v>66</v>
      </c>
      <c r="F20" s="85"/>
      <c r="G20" s="76" t="s">
        <v>67</v>
      </c>
      <c r="H20" s="76" t="s">
        <v>146</v>
      </c>
      <c r="I20" s="76" t="s">
        <v>68</v>
      </c>
      <c r="J20" s="76" t="s">
        <v>124</v>
      </c>
      <c r="K20" s="76" t="s">
        <v>80</v>
      </c>
      <c r="L20" s="76" t="s">
        <v>70</v>
      </c>
      <c r="M20" s="85" t="s">
        <v>137</v>
      </c>
      <c r="N20" s="76"/>
      <c r="O20" s="76" t="s">
        <v>71</v>
      </c>
      <c r="P20" s="76" t="s">
        <v>138</v>
      </c>
      <c r="Q20" s="76" t="s">
        <v>72</v>
      </c>
      <c r="R20" s="76" t="s">
        <v>127</v>
      </c>
      <c r="S20" s="76" t="s">
        <v>62</v>
      </c>
      <c r="T20" s="76" t="s">
        <v>73</v>
      </c>
      <c r="U20" s="76" t="s">
        <v>74</v>
      </c>
      <c r="V20" s="124" t="s">
        <v>75</v>
      </c>
      <c r="W20" s="77">
        <v>85400.65</v>
      </c>
      <c r="X20" s="77">
        <v>51764.75</v>
      </c>
      <c r="Y20" s="85">
        <v>33635.9</v>
      </c>
      <c r="Z20" s="76"/>
      <c r="AA20" s="76" t="s">
        <v>81</v>
      </c>
      <c r="AB20" s="76" t="s">
        <v>77</v>
      </c>
      <c r="AC20" s="76" t="s">
        <v>78</v>
      </c>
      <c r="AD20" s="85" t="s">
        <v>64</v>
      </c>
      <c r="AE20" s="85"/>
    </row>
    <row r="21" spans="1:31" x14ac:dyDescent="0.2">
      <c r="A21" s="76" t="s">
        <v>62</v>
      </c>
      <c r="B21" s="76" t="s">
        <v>63</v>
      </c>
      <c r="C21" s="76" t="s">
        <v>64</v>
      </c>
      <c r="D21" s="76" t="s">
        <v>1</v>
      </c>
      <c r="E21" s="76" t="s">
        <v>66</v>
      </c>
      <c r="F21" s="85"/>
      <c r="G21" s="76" t="s">
        <v>67</v>
      </c>
      <c r="H21" s="76" t="s">
        <v>146</v>
      </c>
      <c r="I21" s="76" t="s">
        <v>68</v>
      </c>
      <c r="J21" s="76" t="s">
        <v>141</v>
      </c>
      <c r="K21" s="76" t="s">
        <v>80</v>
      </c>
      <c r="L21" s="76" t="s">
        <v>70</v>
      </c>
      <c r="M21" s="85" t="s">
        <v>142</v>
      </c>
      <c r="N21" s="76"/>
      <c r="O21" s="76" t="s">
        <v>71</v>
      </c>
      <c r="P21" s="76" t="s">
        <v>143</v>
      </c>
      <c r="Q21" s="76" t="s">
        <v>72</v>
      </c>
      <c r="R21" s="76" t="s">
        <v>127</v>
      </c>
      <c r="S21" s="76" t="s">
        <v>62</v>
      </c>
      <c r="T21" s="76" t="s">
        <v>73</v>
      </c>
      <c r="U21" s="76" t="s">
        <v>74</v>
      </c>
      <c r="V21" s="124" t="s">
        <v>75</v>
      </c>
      <c r="W21" s="77">
        <v>90174.05</v>
      </c>
      <c r="X21" s="77">
        <v>54658.1</v>
      </c>
      <c r="Y21" s="85">
        <v>35515.949999999997</v>
      </c>
      <c r="Z21" s="76"/>
      <c r="AA21" s="76" t="s">
        <v>81</v>
      </c>
      <c r="AB21" s="76" t="s">
        <v>77</v>
      </c>
      <c r="AC21" s="76" t="s">
        <v>78</v>
      </c>
      <c r="AD21" s="85" t="s">
        <v>64</v>
      </c>
      <c r="AE21" s="85"/>
    </row>
    <row r="22" spans="1:31" x14ac:dyDescent="0.2">
      <c r="A22" s="76" t="s">
        <v>62</v>
      </c>
      <c r="B22" s="76" t="s">
        <v>63</v>
      </c>
      <c r="C22" s="76" t="s">
        <v>64</v>
      </c>
      <c r="D22" s="76" t="s">
        <v>1</v>
      </c>
      <c r="E22" s="76" t="s">
        <v>66</v>
      </c>
      <c r="F22" s="85"/>
      <c r="G22" s="76" t="s">
        <v>67</v>
      </c>
      <c r="H22" s="76" t="s">
        <v>146</v>
      </c>
      <c r="I22" s="76" t="s">
        <v>68</v>
      </c>
      <c r="J22" s="76" t="s">
        <v>125</v>
      </c>
      <c r="K22" s="76" t="s">
        <v>80</v>
      </c>
      <c r="L22" s="76" t="s">
        <v>70</v>
      </c>
      <c r="M22" s="85" t="s">
        <v>144</v>
      </c>
      <c r="N22" s="76"/>
      <c r="O22" s="76" t="s">
        <v>71</v>
      </c>
      <c r="P22" s="76" t="s">
        <v>136</v>
      </c>
      <c r="Q22" s="76" t="s">
        <v>72</v>
      </c>
      <c r="R22" s="76" t="s">
        <v>127</v>
      </c>
      <c r="S22" s="76" t="s">
        <v>62</v>
      </c>
      <c r="T22" s="76" t="s">
        <v>73</v>
      </c>
      <c r="U22" s="76" t="s">
        <v>74</v>
      </c>
      <c r="V22" s="124" t="s">
        <v>75</v>
      </c>
      <c r="W22" s="77">
        <v>90349.5</v>
      </c>
      <c r="X22" s="77">
        <v>54764.45</v>
      </c>
      <c r="Y22" s="85">
        <v>35585.050000000003</v>
      </c>
      <c r="Z22" s="76"/>
      <c r="AA22" s="76" t="s">
        <v>81</v>
      </c>
      <c r="AB22" s="76" t="s">
        <v>77</v>
      </c>
      <c r="AC22" s="76" t="s">
        <v>78</v>
      </c>
      <c r="AD22" s="85" t="s">
        <v>64</v>
      </c>
      <c r="AE22" s="85"/>
    </row>
    <row r="23" spans="1:31" x14ac:dyDescent="0.2">
      <c r="A23" s="76" t="s">
        <v>62</v>
      </c>
      <c r="B23" s="76" t="s">
        <v>63</v>
      </c>
      <c r="C23" s="76" t="s">
        <v>64</v>
      </c>
      <c r="D23" s="76" t="s">
        <v>1</v>
      </c>
      <c r="E23" s="76" t="s">
        <v>66</v>
      </c>
      <c r="F23" s="85"/>
      <c r="G23" s="76" t="s">
        <v>67</v>
      </c>
      <c r="H23" s="76" t="s">
        <v>146</v>
      </c>
      <c r="I23" s="76" t="s">
        <v>68</v>
      </c>
      <c r="J23" s="76" t="s">
        <v>162</v>
      </c>
      <c r="K23" s="76" t="s">
        <v>80</v>
      </c>
      <c r="L23" s="76" t="s">
        <v>70</v>
      </c>
      <c r="M23" s="85" t="s">
        <v>163</v>
      </c>
      <c r="N23" s="76"/>
      <c r="O23" s="76" t="s">
        <v>71</v>
      </c>
      <c r="P23" s="76" t="s">
        <v>164</v>
      </c>
      <c r="Q23" s="76" t="s">
        <v>72</v>
      </c>
      <c r="R23" s="76" t="s">
        <v>127</v>
      </c>
      <c r="S23" s="76" t="s">
        <v>62</v>
      </c>
      <c r="T23" s="76" t="s">
        <v>73</v>
      </c>
      <c r="U23" s="76" t="s">
        <v>74</v>
      </c>
      <c r="V23" s="124" t="s">
        <v>75</v>
      </c>
      <c r="W23" s="77">
        <v>91212.25</v>
      </c>
      <c r="X23" s="77">
        <v>55287.39</v>
      </c>
      <c r="Y23" s="85">
        <v>35924.86</v>
      </c>
      <c r="Z23" s="76"/>
      <c r="AA23" s="76" t="s">
        <v>81</v>
      </c>
      <c r="AB23" s="76" t="s">
        <v>77</v>
      </c>
      <c r="AC23" s="76" t="s">
        <v>78</v>
      </c>
      <c r="AD23" s="85" t="s">
        <v>64</v>
      </c>
      <c r="AE23" s="85"/>
    </row>
    <row r="24" spans="1:31" x14ac:dyDescent="0.2">
      <c r="A24" s="76" t="s">
        <v>62</v>
      </c>
      <c r="B24" s="76" t="s">
        <v>63</v>
      </c>
      <c r="C24" s="76" t="s">
        <v>64</v>
      </c>
      <c r="D24" s="76" t="s">
        <v>1</v>
      </c>
      <c r="E24" s="76" t="s">
        <v>66</v>
      </c>
      <c r="F24" s="85"/>
      <c r="G24" s="76" t="s">
        <v>67</v>
      </c>
      <c r="H24" s="76" t="s">
        <v>146</v>
      </c>
      <c r="I24" s="76" t="s">
        <v>68</v>
      </c>
      <c r="J24" s="76" t="s">
        <v>162</v>
      </c>
      <c r="K24" s="76" t="s">
        <v>80</v>
      </c>
      <c r="L24" s="76" t="s">
        <v>70</v>
      </c>
      <c r="M24" s="85" t="s">
        <v>171</v>
      </c>
      <c r="N24" s="76"/>
      <c r="O24" s="76" t="s">
        <v>71</v>
      </c>
      <c r="P24" s="76" t="s">
        <v>172</v>
      </c>
      <c r="Q24" s="76" t="s">
        <v>72</v>
      </c>
      <c r="R24" s="76" t="s">
        <v>127</v>
      </c>
      <c r="S24" s="76" t="s">
        <v>62</v>
      </c>
      <c r="T24" s="76" t="s">
        <v>73</v>
      </c>
      <c r="U24" s="76" t="s">
        <v>74</v>
      </c>
      <c r="V24" s="124" t="s">
        <v>75</v>
      </c>
      <c r="W24" s="77">
        <v>85478.95</v>
      </c>
      <c r="X24" s="77">
        <v>51812.21</v>
      </c>
      <c r="Y24" s="85">
        <v>33666.74</v>
      </c>
      <c r="Z24" s="76"/>
      <c r="AA24" s="76" t="s">
        <v>81</v>
      </c>
      <c r="AB24" s="76" t="s">
        <v>77</v>
      </c>
      <c r="AC24" s="76" t="s">
        <v>78</v>
      </c>
      <c r="AD24" s="85" t="s">
        <v>64</v>
      </c>
      <c r="AE24" s="85"/>
    </row>
    <row r="25" spans="1:31" x14ac:dyDescent="0.2">
      <c r="A25" s="76" t="s">
        <v>62</v>
      </c>
      <c r="B25" s="76" t="s">
        <v>63</v>
      </c>
      <c r="C25" s="76" t="s">
        <v>64</v>
      </c>
      <c r="D25" s="76" t="s">
        <v>1</v>
      </c>
      <c r="E25" s="76" t="s">
        <v>66</v>
      </c>
      <c r="F25" s="85"/>
      <c r="G25" s="76" t="s">
        <v>67</v>
      </c>
      <c r="H25" s="76" t="s">
        <v>146</v>
      </c>
      <c r="I25" s="76" t="s">
        <v>68</v>
      </c>
      <c r="J25" s="76" t="s">
        <v>150</v>
      </c>
      <c r="K25" s="76" t="s">
        <v>80</v>
      </c>
      <c r="L25" s="76" t="s">
        <v>70</v>
      </c>
      <c r="M25" s="85" t="s">
        <v>151</v>
      </c>
      <c r="N25" s="76"/>
      <c r="O25" s="76" t="s">
        <v>71</v>
      </c>
      <c r="P25" s="76" t="s">
        <v>152</v>
      </c>
      <c r="Q25" s="76" t="s">
        <v>72</v>
      </c>
      <c r="R25" s="76" t="s">
        <v>127</v>
      </c>
      <c r="S25" s="76" t="s">
        <v>62</v>
      </c>
      <c r="T25" s="76" t="s">
        <v>73</v>
      </c>
      <c r="U25" s="76" t="s">
        <v>74</v>
      </c>
      <c r="V25" s="124" t="s">
        <v>75</v>
      </c>
      <c r="W25" s="77">
        <v>90784.5</v>
      </c>
      <c r="X25" s="77">
        <v>55028.12</v>
      </c>
      <c r="Y25" s="85">
        <v>35756.379999999997</v>
      </c>
      <c r="Z25" s="76"/>
      <c r="AA25" s="76" t="s">
        <v>81</v>
      </c>
      <c r="AB25" s="76" t="s">
        <v>77</v>
      </c>
      <c r="AC25" s="76" t="s">
        <v>78</v>
      </c>
      <c r="AD25" s="85" t="s">
        <v>64</v>
      </c>
      <c r="AE25" s="85"/>
    </row>
    <row r="26" spans="1:31" x14ac:dyDescent="0.2">
      <c r="A26" s="76" t="s">
        <v>62</v>
      </c>
      <c r="B26" s="76" t="s">
        <v>63</v>
      </c>
      <c r="C26" s="76" t="s">
        <v>64</v>
      </c>
      <c r="D26" s="76" t="s">
        <v>1</v>
      </c>
      <c r="E26" s="76" t="s">
        <v>66</v>
      </c>
      <c r="F26" s="85"/>
      <c r="G26" s="76" t="s">
        <v>67</v>
      </c>
      <c r="H26" s="76" t="s">
        <v>146</v>
      </c>
      <c r="I26" s="76" t="s">
        <v>68</v>
      </c>
      <c r="J26" s="76" t="s">
        <v>176</v>
      </c>
      <c r="K26" s="76" t="s">
        <v>80</v>
      </c>
      <c r="L26" s="76" t="s">
        <v>70</v>
      </c>
      <c r="M26" s="85" t="s">
        <v>177</v>
      </c>
      <c r="N26" s="76"/>
      <c r="O26" s="76" t="s">
        <v>71</v>
      </c>
      <c r="P26" s="76" t="s">
        <v>178</v>
      </c>
      <c r="Q26" s="76" t="s">
        <v>72</v>
      </c>
      <c r="R26" s="76" t="s">
        <v>127</v>
      </c>
      <c r="S26" s="76" t="s">
        <v>62</v>
      </c>
      <c r="T26" s="76" t="s">
        <v>73</v>
      </c>
      <c r="U26" s="76" t="s">
        <v>74</v>
      </c>
      <c r="V26" s="124" t="s">
        <v>75</v>
      </c>
      <c r="W26" s="77">
        <v>93938.25</v>
      </c>
      <c r="X26" s="77">
        <v>56939.73</v>
      </c>
      <c r="Y26" s="85">
        <v>36998.519999999997</v>
      </c>
      <c r="Z26" s="76"/>
      <c r="AA26" s="76" t="s">
        <v>81</v>
      </c>
      <c r="AB26" s="76" t="s">
        <v>77</v>
      </c>
      <c r="AC26" s="76" t="s">
        <v>78</v>
      </c>
      <c r="AD26" s="85" t="s">
        <v>64</v>
      </c>
      <c r="AE26" s="85"/>
    </row>
    <row r="27" spans="1:31" x14ac:dyDescent="0.2">
      <c r="A27" s="76" t="s">
        <v>62</v>
      </c>
      <c r="B27" s="76" t="s">
        <v>63</v>
      </c>
      <c r="C27" s="76" t="s">
        <v>64</v>
      </c>
      <c r="D27" s="76" t="s">
        <v>1</v>
      </c>
      <c r="E27" s="76" t="s">
        <v>66</v>
      </c>
      <c r="F27" s="85"/>
      <c r="G27" s="76" t="s">
        <v>67</v>
      </c>
      <c r="H27" s="76" t="s">
        <v>146</v>
      </c>
      <c r="I27" s="76" t="s">
        <v>68</v>
      </c>
      <c r="J27" s="76" t="s">
        <v>168</v>
      </c>
      <c r="K27" s="76" t="s">
        <v>80</v>
      </c>
      <c r="L27" s="76" t="s">
        <v>70</v>
      </c>
      <c r="M27" s="85" t="s">
        <v>169</v>
      </c>
      <c r="N27" s="76"/>
      <c r="O27" s="76" t="s">
        <v>71</v>
      </c>
      <c r="P27" s="76" t="s">
        <v>170</v>
      </c>
      <c r="Q27" s="76" t="s">
        <v>72</v>
      </c>
      <c r="R27" s="76" t="s">
        <v>127</v>
      </c>
      <c r="S27" s="76" t="s">
        <v>62</v>
      </c>
      <c r="T27" s="76" t="s">
        <v>73</v>
      </c>
      <c r="U27" s="76" t="s">
        <v>74</v>
      </c>
      <c r="V27" s="124" t="s">
        <v>75</v>
      </c>
      <c r="W27" s="77">
        <v>91294.9</v>
      </c>
      <c r="X27" s="77">
        <v>55337.49</v>
      </c>
      <c r="Y27" s="85">
        <v>35957.410000000003</v>
      </c>
      <c r="Z27" s="76"/>
      <c r="AA27" s="76" t="s">
        <v>81</v>
      </c>
      <c r="AB27" s="76" t="s">
        <v>77</v>
      </c>
      <c r="AC27" s="76" t="s">
        <v>78</v>
      </c>
      <c r="AD27" s="85" t="s">
        <v>64</v>
      </c>
      <c r="AE27" s="85"/>
    </row>
    <row r="28" spans="1:31" x14ac:dyDescent="0.2">
      <c r="A28" s="76" t="s">
        <v>62</v>
      </c>
      <c r="B28" s="76" t="s">
        <v>63</v>
      </c>
      <c r="C28" s="76" t="s">
        <v>64</v>
      </c>
      <c r="D28" s="76" t="s">
        <v>1</v>
      </c>
      <c r="E28" s="76" t="s">
        <v>66</v>
      </c>
      <c r="F28" s="85"/>
      <c r="G28" s="76" t="s">
        <v>67</v>
      </c>
      <c r="H28" s="76" t="s">
        <v>146</v>
      </c>
      <c r="I28" s="76" t="s">
        <v>68</v>
      </c>
      <c r="J28" s="76" t="s">
        <v>159</v>
      </c>
      <c r="K28" s="76" t="s">
        <v>80</v>
      </c>
      <c r="L28" s="76" t="s">
        <v>70</v>
      </c>
      <c r="M28" s="85" t="s">
        <v>160</v>
      </c>
      <c r="N28" s="76"/>
      <c r="O28" s="76" t="s">
        <v>71</v>
      </c>
      <c r="P28" s="76" t="s">
        <v>161</v>
      </c>
      <c r="Q28" s="76" t="s">
        <v>72</v>
      </c>
      <c r="R28" s="76" t="s">
        <v>127</v>
      </c>
      <c r="S28" s="76" t="s">
        <v>62</v>
      </c>
      <c r="T28" s="76" t="s">
        <v>73</v>
      </c>
      <c r="U28" s="76" t="s">
        <v>74</v>
      </c>
      <c r="V28" s="124" t="s">
        <v>75</v>
      </c>
      <c r="W28" s="77">
        <v>97831.5</v>
      </c>
      <c r="X28" s="77">
        <v>59299.59</v>
      </c>
      <c r="Y28" s="85">
        <v>38531.910000000003</v>
      </c>
      <c r="Z28" s="76"/>
      <c r="AA28" s="76" t="s">
        <v>81</v>
      </c>
      <c r="AB28" s="76" t="s">
        <v>77</v>
      </c>
      <c r="AC28" s="76" t="s">
        <v>78</v>
      </c>
      <c r="AD28" s="85" t="s">
        <v>64</v>
      </c>
      <c r="AE28" s="85"/>
    </row>
    <row r="29" spans="1:31" x14ac:dyDescent="0.2">
      <c r="A29" s="76" t="s">
        <v>62</v>
      </c>
      <c r="B29" s="76" t="s">
        <v>63</v>
      </c>
      <c r="C29" s="76" t="s">
        <v>64</v>
      </c>
      <c r="D29" s="76" t="s">
        <v>1</v>
      </c>
      <c r="E29" s="76" t="s">
        <v>66</v>
      </c>
      <c r="F29" s="85"/>
      <c r="G29" s="76" t="s">
        <v>67</v>
      </c>
      <c r="H29" s="76" t="s">
        <v>146</v>
      </c>
      <c r="I29" s="76" t="s">
        <v>68</v>
      </c>
      <c r="J29" s="76" t="s">
        <v>156</v>
      </c>
      <c r="K29" s="76" t="s">
        <v>80</v>
      </c>
      <c r="L29" s="76" t="s">
        <v>70</v>
      </c>
      <c r="M29" s="85" t="s">
        <v>157</v>
      </c>
      <c r="N29" s="76"/>
      <c r="O29" s="76" t="s">
        <v>71</v>
      </c>
      <c r="P29" s="76" t="s">
        <v>158</v>
      </c>
      <c r="Q29" s="76" t="s">
        <v>72</v>
      </c>
      <c r="R29" s="76" t="s">
        <v>127</v>
      </c>
      <c r="S29" s="76" t="s">
        <v>62</v>
      </c>
      <c r="T29" s="76" t="s">
        <v>73</v>
      </c>
      <c r="U29" s="76" t="s">
        <v>74</v>
      </c>
      <c r="V29" s="124" t="s">
        <v>75</v>
      </c>
      <c r="W29" s="77">
        <v>95175.1</v>
      </c>
      <c r="X29" s="77">
        <v>57689.440000000002</v>
      </c>
      <c r="Y29" s="85">
        <v>37485.660000000003</v>
      </c>
      <c r="Z29" s="76"/>
      <c r="AA29" s="76" t="s">
        <v>81</v>
      </c>
      <c r="AB29" s="76" t="s">
        <v>77</v>
      </c>
      <c r="AC29" s="76" t="s">
        <v>78</v>
      </c>
      <c r="AD29" s="85" t="s">
        <v>64</v>
      </c>
      <c r="AE29" s="85"/>
    </row>
    <row r="30" spans="1:31" x14ac:dyDescent="0.2">
      <c r="A30" s="76" t="s">
        <v>62</v>
      </c>
      <c r="B30" s="76" t="s">
        <v>63</v>
      </c>
      <c r="C30" s="76" t="s">
        <v>64</v>
      </c>
      <c r="D30" s="76" t="s">
        <v>1</v>
      </c>
      <c r="E30" s="76" t="s">
        <v>66</v>
      </c>
      <c r="F30" s="85"/>
      <c r="G30" s="76" t="s">
        <v>67</v>
      </c>
      <c r="H30" s="76" t="s">
        <v>146</v>
      </c>
      <c r="I30" s="76" t="s">
        <v>68</v>
      </c>
      <c r="J30" s="76" t="s">
        <v>147</v>
      </c>
      <c r="K30" s="76" t="s">
        <v>80</v>
      </c>
      <c r="L30" s="76" t="s">
        <v>70</v>
      </c>
      <c r="M30" s="85" t="s">
        <v>133</v>
      </c>
      <c r="N30" s="76"/>
      <c r="O30" s="76" t="s">
        <v>71</v>
      </c>
      <c r="P30" s="76" t="s">
        <v>148</v>
      </c>
      <c r="Q30" s="76" t="s">
        <v>72</v>
      </c>
      <c r="R30" s="76" t="s">
        <v>149</v>
      </c>
      <c r="S30" s="76" t="s">
        <v>62</v>
      </c>
      <c r="T30" s="76" t="s">
        <v>73</v>
      </c>
      <c r="U30" s="76" t="s">
        <v>74</v>
      </c>
      <c r="V30" s="124" t="s">
        <v>75</v>
      </c>
      <c r="W30" s="77">
        <v>99006</v>
      </c>
      <c r="X30" s="77">
        <v>59828.34</v>
      </c>
      <c r="Y30" s="85">
        <v>39177.660000000003</v>
      </c>
      <c r="Z30" s="76"/>
      <c r="AA30" s="76" t="s">
        <v>81</v>
      </c>
      <c r="AB30" s="76" t="s">
        <v>77</v>
      </c>
      <c r="AC30" s="76" t="s">
        <v>78</v>
      </c>
      <c r="AD30" s="85" t="s">
        <v>64</v>
      </c>
      <c r="AE30" s="85"/>
    </row>
    <row r="31" spans="1:31" x14ac:dyDescent="0.2">
      <c r="A31" s="76" t="s">
        <v>62</v>
      </c>
      <c r="B31" s="76" t="s">
        <v>63</v>
      </c>
      <c r="C31" s="76" t="s">
        <v>64</v>
      </c>
      <c r="D31" s="76" t="s">
        <v>1</v>
      </c>
      <c r="E31" s="76" t="s">
        <v>66</v>
      </c>
      <c r="F31" s="85"/>
      <c r="G31" s="76" t="s">
        <v>67</v>
      </c>
      <c r="H31" s="76" t="s">
        <v>146</v>
      </c>
      <c r="I31" s="76" t="s">
        <v>68</v>
      </c>
      <c r="J31" s="76" t="s">
        <v>165</v>
      </c>
      <c r="K31" s="76" t="s">
        <v>80</v>
      </c>
      <c r="L31" s="76" t="s">
        <v>70</v>
      </c>
      <c r="M31" s="85" t="s">
        <v>175</v>
      </c>
      <c r="N31" s="76"/>
      <c r="O31" s="76" t="s">
        <v>71</v>
      </c>
      <c r="P31" s="76" t="s">
        <v>167</v>
      </c>
      <c r="Q31" s="76" t="s">
        <v>72</v>
      </c>
      <c r="R31" s="76" t="s">
        <v>149</v>
      </c>
      <c r="S31" s="76" t="s">
        <v>62</v>
      </c>
      <c r="T31" s="76" t="s">
        <v>73</v>
      </c>
      <c r="U31" s="76" t="s">
        <v>74</v>
      </c>
      <c r="V31" s="124" t="s">
        <v>75</v>
      </c>
      <c r="W31" s="77">
        <v>107536.35</v>
      </c>
      <c r="X31" s="77">
        <v>64983.14</v>
      </c>
      <c r="Y31" s="85">
        <v>42553.21</v>
      </c>
      <c r="Z31" s="76"/>
      <c r="AA31" s="76" t="s">
        <v>81</v>
      </c>
      <c r="AB31" s="76" t="s">
        <v>77</v>
      </c>
      <c r="AC31" s="76" t="s">
        <v>78</v>
      </c>
      <c r="AD31" s="85" t="s">
        <v>64</v>
      </c>
      <c r="AE31" s="85"/>
    </row>
    <row r="32" spans="1:31" x14ac:dyDescent="0.2">
      <c r="A32" s="76" t="s">
        <v>62</v>
      </c>
      <c r="B32" s="76" t="s">
        <v>63</v>
      </c>
      <c r="C32" s="76" t="s">
        <v>64</v>
      </c>
      <c r="D32" s="76" t="s">
        <v>1</v>
      </c>
      <c r="E32" s="76" t="s">
        <v>66</v>
      </c>
      <c r="F32" s="85"/>
      <c r="G32" s="76" t="s">
        <v>67</v>
      </c>
      <c r="H32" s="76" t="s">
        <v>146</v>
      </c>
      <c r="I32" s="76" t="s">
        <v>68</v>
      </c>
      <c r="J32" s="76" t="s">
        <v>179</v>
      </c>
      <c r="K32" s="76" t="s">
        <v>80</v>
      </c>
      <c r="L32" s="76" t="s">
        <v>70</v>
      </c>
      <c r="M32" s="85" t="s">
        <v>180</v>
      </c>
      <c r="N32" s="76"/>
      <c r="O32" s="76" t="s">
        <v>71</v>
      </c>
      <c r="P32" s="76" t="s">
        <v>181</v>
      </c>
      <c r="Q32" s="76" t="s">
        <v>72</v>
      </c>
      <c r="R32" s="76" t="s">
        <v>149</v>
      </c>
      <c r="S32" s="76" t="s">
        <v>62</v>
      </c>
      <c r="T32" s="76" t="s">
        <v>73</v>
      </c>
      <c r="U32" s="76" t="s">
        <v>74</v>
      </c>
      <c r="V32" s="124" t="s">
        <v>75</v>
      </c>
      <c r="W32" s="77">
        <v>103580.75</v>
      </c>
      <c r="X32" s="77">
        <v>62592.81</v>
      </c>
      <c r="Y32" s="85">
        <v>40987.94</v>
      </c>
      <c r="Z32" s="76"/>
      <c r="AA32" s="76" t="s">
        <v>81</v>
      </c>
      <c r="AB32" s="76" t="s">
        <v>77</v>
      </c>
      <c r="AC32" s="76" t="s">
        <v>78</v>
      </c>
      <c r="AD32" s="85" t="s">
        <v>64</v>
      </c>
      <c r="AE32" s="85"/>
    </row>
    <row r="33" spans="1:32" x14ac:dyDescent="0.2">
      <c r="A33" s="76" t="s">
        <v>62</v>
      </c>
      <c r="B33" s="76" t="s">
        <v>63</v>
      </c>
      <c r="C33" s="76" t="s">
        <v>64</v>
      </c>
      <c r="D33" s="76" t="s">
        <v>1</v>
      </c>
      <c r="E33" s="76" t="s">
        <v>66</v>
      </c>
      <c r="F33" s="85"/>
      <c r="G33" s="76" t="s">
        <v>67</v>
      </c>
      <c r="H33" s="76" t="s">
        <v>146</v>
      </c>
      <c r="I33" s="76" t="s">
        <v>68</v>
      </c>
      <c r="J33" s="76" t="s">
        <v>153</v>
      </c>
      <c r="K33" s="76" t="s">
        <v>80</v>
      </c>
      <c r="L33" s="76" t="s">
        <v>70</v>
      </c>
      <c r="M33" s="85" t="s">
        <v>154</v>
      </c>
      <c r="N33" s="76"/>
      <c r="O33" s="76" t="s">
        <v>71</v>
      </c>
      <c r="P33" s="76" t="s">
        <v>155</v>
      </c>
      <c r="Q33" s="76" t="s">
        <v>72</v>
      </c>
      <c r="R33" s="76" t="s">
        <v>149</v>
      </c>
      <c r="S33" s="76" t="s">
        <v>62</v>
      </c>
      <c r="T33" s="76" t="s">
        <v>73</v>
      </c>
      <c r="U33" s="76" t="s">
        <v>74</v>
      </c>
      <c r="V33" s="124" t="s">
        <v>75</v>
      </c>
      <c r="W33" s="77">
        <v>104001.25</v>
      </c>
      <c r="X33" s="77">
        <v>62846.92</v>
      </c>
      <c r="Y33" s="85">
        <v>41154.33</v>
      </c>
      <c r="Z33" s="76"/>
      <c r="AA33" s="76" t="s">
        <v>81</v>
      </c>
      <c r="AB33" s="76" t="s">
        <v>77</v>
      </c>
      <c r="AC33" s="76" t="s">
        <v>78</v>
      </c>
      <c r="AD33" s="85" t="s">
        <v>64</v>
      </c>
      <c r="AE33" s="85"/>
    </row>
    <row r="34" spans="1:32" x14ac:dyDescent="0.2">
      <c r="A34" s="76"/>
      <c r="B34" s="76"/>
      <c r="C34" s="76"/>
      <c r="D34" s="76"/>
      <c r="E34" s="76"/>
      <c r="F34" s="85"/>
      <c r="G34" s="76"/>
      <c r="H34" s="76"/>
      <c r="I34" s="76"/>
      <c r="J34" s="76"/>
      <c r="K34" s="76"/>
      <c r="L34" s="76"/>
      <c r="M34" s="85"/>
      <c r="N34" s="76"/>
      <c r="O34" s="76"/>
      <c r="P34" s="76"/>
      <c r="Q34" s="76"/>
      <c r="R34" s="76"/>
      <c r="S34" s="76"/>
      <c r="T34" s="76"/>
      <c r="U34" s="76"/>
      <c r="V34" s="124"/>
      <c r="W34" s="77"/>
      <c r="X34" s="77"/>
      <c r="Y34" s="85"/>
      <c r="Z34" s="76"/>
      <c r="AA34" s="76"/>
      <c r="AB34" s="76"/>
      <c r="AC34" s="76"/>
      <c r="AD34" s="85"/>
      <c r="AE34" s="85"/>
    </row>
    <row r="35" spans="1:32" x14ac:dyDescent="0.2">
      <c r="A35" s="76"/>
      <c r="B35" s="76"/>
      <c r="C35" s="76"/>
      <c r="D35" s="76"/>
      <c r="E35" s="76"/>
      <c r="F35" s="85"/>
      <c r="G35" s="76"/>
      <c r="H35" s="76"/>
      <c r="I35" s="76"/>
      <c r="J35" s="76"/>
      <c r="K35" s="76"/>
      <c r="L35" s="76"/>
      <c r="M35" s="85"/>
      <c r="N35" s="76"/>
      <c r="O35" s="76"/>
      <c r="P35" s="76"/>
      <c r="Q35" s="76"/>
      <c r="R35" s="76"/>
      <c r="S35" s="76"/>
      <c r="T35" s="76"/>
      <c r="U35" s="76"/>
      <c r="V35" s="124"/>
      <c r="W35" s="77"/>
      <c r="X35" s="77"/>
      <c r="Y35" s="85"/>
      <c r="Z35" s="76"/>
      <c r="AA35" s="76"/>
      <c r="AB35" s="76"/>
      <c r="AC35" s="76"/>
      <c r="AD35" s="85"/>
      <c r="AE35" s="85"/>
    </row>
    <row r="36" spans="1:32" x14ac:dyDescent="0.2">
      <c r="A36" s="76"/>
      <c r="B36" s="76"/>
      <c r="C36" s="76"/>
      <c r="D36" s="76"/>
      <c r="E36" s="76"/>
      <c r="F36" s="85"/>
      <c r="G36" s="76"/>
      <c r="H36" s="76"/>
      <c r="I36" s="76"/>
      <c r="J36" s="76"/>
      <c r="K36" s="76"/>
      <c r="L36" s="76"/>
      <c r="M36" s="85"/>
      <c r="N36" s="76"/>
      <c r="O36" s="76"/>
      <c r="P36" s="76"/>
      <c r="Q36" s="76"/>
      <c r="R36" s="76"/>
      <c r="S36" s="76"/>
      <c r="T36" s="76"/>
      <c r="U36" s="76"/>
      <c r="V36" s="124"/>
      <c r="W36" s="77"/>
      <c r="X36" s="77"/>
      <c r="Y36" s="85"/>
      <c r="Z36" s="76"/>
      <c r="AA36" s="76"/>
      <c r="AB36" s="76"/>
      <c r="AC36" s="76"/>
      <c r="AD36" s="85"/>
      <c r="AE36" s="85"/>
    </row>
    <row r="37" spans="1:32" x14ac:dyDescent="0.2">
      <c r="A37" s="76"/>
      <c r="B37" s="76"/>
      <c r="C37" s="76"/>
      <c r="D37" s="76"/>
      <c r="E37" s="76"/>
      <c r="F37" s="85"/>
      <c r="G37" s="76"/>
      <c r="H37" s="76"/>
      <c r="I37" s="76"/>
      <c r="J37" s="76"/>
      <c r="K37" s="76"/>
      <c r="L37" s="76"/>
      <c r="M37" s="85"/>
      <c r="N37" s="76"/>
      <c r="O37" s="76"/>
      <c r="P37" s="76"/>
      <c r="Q37" s="76"/>
      <c r="R37" s="76"/>
      <c r="S37" s="76"/>
      <c r="T37" s="76"/>
      <c r="U37" s="76"/>
      <c r="V37" s="124"/>
      <c r="W37" s="77"/>
      <c r="X37" s="77"/>
      <c r="Y37" s="85"/>
      <c r="Z37" s="76"/>
      <c r="AA37" s="76"/>
      <c r="AB37" s="76"/>
      <c r="AC37" s="76"/>
      <c r="AD37" s="85"/>
      <c r="AE37" s="85"/>
    </row>
    <row r="38" spans="1:32" x14ac:dyDescent="0.2">
      <c r="A38" s="76"/>
      <c r="B38" s="76"/>
      <c r="C38" s="76"/>
      <c r="D38" s="76"/>
      <c r="E38" s="76"/>
      <c r="F38" s="85"/>
      <c r="G38" s="76"/>
      <c r="H38" s="76"/>
      <c r="I38" s="76"/>
      <c r="J38" s="76"/>
      <c r="K38" s="76"/>
      <c r="L38" s="76"/>
      <c r="M38" s="85"/>
      <c r="N38" s="76"/>
      <c r="O38" s="76"/>
      <c r="P38" s="76"/>
      <c r="Q38" s="76"/>
      <c r="R38" s="76"/>
      <c r="S38" s="76"/>
      <c r="T38" s="76"/>
      <c r="U38" s="76"/>
      <c r="V38" s="124"/>
      <c r="W38" s="77"/>
      <c r="X38" s="77"/>
      <c r="Y38" s="85"/>
      <c r="Z38" s="76"/>
      <c r="AA38" s="76"/>
      <c r="AB38" s="76"/>
      <c r="AC38" s="76"/>
      <c r="AD38" s="85"/>
      <c r="AE38" s="85"/>
    </row>
    <row r="39" spans="1:32" x14ac:dyDescent="0.2">
      <c r="A39" s="76"/>
      <c r="B39" s="76"/>
      <c r="C39" s="76"/>
      <c r="D39" s="76"/>
      <c r="E39" s="76"/>
      <c r="F39" s="85"/>
      <c r="G39" s="76"/>
      <c r="H39" s="76"/>
      <c r="I39" s="76"/>
      <c r="J39" s="76"/>
      <c r="K39" s="76"/>
      <c r="L39" s="76"/>
      <c r="M39" s="85"/>
      <c r="N39" s="76"/>
      <c r="O39" s="76"/>
      <c r="P39" s="76"/>
      <c r="Q39" s="76"/>
      <c r="R39" s="76"/>
      <c r="S39" s="76"/>
      <c r="T39" s="76"/>
      <c r="U39" s="76"/>
      <c r="V39" s="124"/>
      <c r="W39" s="77"/>
      <c r="X39" s="77"/>
      <c r="Y39" s="85"/>
      <c r="Z39" s="76"/>
      <c r="AA39" s="76"/>
      <c r="AB39" s="76"/>
      <c r="AC39" s="76"/>
      <c r="AD39" s="85"/>
      <c r="AE39" s="85"/>
    </row>
    <row r="40" spans="1:32" x14ac:dyDescent="0.2">
      <c r="A40" s="76"/>
      <c r="B40" s="76"/>
      <c r="C40" s="76"/>
      <c r="D40" s="76"/>
      <c r="E40" s="76"/>
      <c r="F40" s="85"/>
      <c r="G40" s="76"/>
      <c r="H40" s="76"/>
      <c r="I40" s="76"/>
      <c r="J40" s="76"/>
      <c r="K40" s="76"/>
      <c r="L40" s="76"/>
      <c r="M40" s="85"/>
      <c r="N40" s="76"/>
      <c r="O40" s="76"/>
      <c r="P40" s="76"/>
      <c r="Q40" s="76"/>
      <c r="R40" s="76"/>
      <c r="S40" s="76"/>
      <c r="T40" s="76"/>
      <c r="U40" s="76"/>
      <c r="V40" s="124"/>
      <c r="W40" s="77"/>
      <c r="X40" s="77"/>
      <c r="Y40" s="85"/>
      <c r="Z40" s="76"/>
      <c r="AA40" s="76"/>
      <c r="AB40" s="76"/>
      <c r="AC40" s="76"/>
      <c r="AD40" s="85"/>
      <c r="AE40" s="85"/>
    </row>
    <row r="41" spans="1:32" ht="13.5" thickBot="1" x14ac:dyDescent="0.25">
      <c r="A41" s="126" t="s">
        <v>32</v>
      </c>
      <c r="B41" s="126" t="s">
        <v>33</v>
      </c>
      <c r="C41" s="129" t="s">
        <v>34</v>
      </c>
      <c r="D41" s="126" t="s">
        <v>35</v>
      </c>
      <c r="E41" s="126" t="s">
        <v>36</v>
      </c>
      <c r="F41" s="129" t="s">
        <v>37</v>
      </c>
      <c r="G41" s="126" t="s">
        <v>38</v>
      </c>
      <c r="H41" s="126" t="s">
        <v>145</v>
      </c>
      <c r="I41" s="126" t="s">
        <v>39</v>
      </c>
      <c r="J41" s="126" t="s">
        <v>40</v>
      </c>
      <c r="K41" s="126" t="s">
        <v>41</v>
      </c>
      <c r="L41" s="126" t="s">
        <v>42</v>
      </c>
      <c r="M41" s="126" t="s">
        <v>43</v>
      </c>
      <c r="N41" s="126" t="s">
        <v>44</v>
      </c>
      <c r="O41" s="129" t="s">
        <v>45</v>
      </c>
      <c r="P41" s="126" t="s">
        <v>46</v>
      </c>
      <c r="Q41" s="126" t="s">
        <v>47</v>
      </c>
      <c r="R41" s="126" t="s">
        <v>48</v>
      </c>
      <c r="S41" s="126" t="s">
        <v>49</v>
      </c>
      <c r="T41" s="126" t="s">
        <v>50</v>
      </c>
      <c r="U41" s="126" t="s">
        <v>51</v>
      </c>
      <c r="V41" s="127" t="s">
        <v>52</v>
      </c>
      <c r="W41" s="127" t="s">
        <v>53</v>
      </c>
      <c r="X41" s="127" t="s">
        <v>54</v>
      </c>
      <c r="Y41" s="129" t="s">
        <v>55</v>
      </c>
      <c r="Z41" s="126" t="s">
        <v>56</v>
      </c>
      <c r="AA41" s="126" t="s">
        <v>57</v>
      </c>
      <c r="AB41" s="129" t="s">
        <v>58</v>
      </c>
      <c r="AC41" s="129" t="s">
        <v>59</v>
      </c>
      <c r="AD41" s="129" t="s">
        <v>34</v>
      </c>
      <c r="AE41" s="129" t="s">
        <v>60</v>
      </c>
      <c r="AF41" s="130" t="s">
        <v>61</v>
      </c>
    </row>
    <row r="42" spans="1:32" ht="12.75" customHeight="1" thickBot="1" x14ac:dyDescent="0.25">
      <c r="A42" s="68" t="s">
        <v>96</v>
      </c>
      <c r="B42" s="68" t="s">
        <v>97</v>
      </c>
      <c r="C42" s="128"/>
      <c r="D42" s="68" t="s">
        <v>65</v>
      </c>
      <c r="E42" s="68" t="s">
        <v>66</v>
      </c>
      <c r="F42" s="128"/>
      <c r="G42" s="68" t="s">
        <v>67</v>
      </c>
      <c r="H42" s="68" t="s">
        <v>146</v>
      </c>
      <c r="I42" s="68" t="s">
        <v>68</v>
      </c>
      <c r="J42" s="68" t="s">
        <v>123</v>
      </c>
      <c r="K42" s="68" t="s">
        <v>98</v>
      </c>
      <c r="L42" s="68" t="s">
        <v>99</v>
      </c>
      <c r="M42" s="68" t="s">
        <v>128</v>
      </c>
      <c r="N42" s="68" t="s">
        <v>100</v>
      </c>
      <c r="O42" s="128" t="s">
        <v>71</v>
      </c>
      <c r="P42" s="68"/>
      <c r="Q42" s="68" t="s">
        <v>72</v>
      </c>
      <c r="R42" s="68" t="s">
        <v>127</v>
      </c>
      <c r="S42" s="68" t="s">
        <v>96</v>
      </c>
      <c r="T42" s="68" t="s">
        <v>73</v>
      </c>
      <c r="U42" s="68" t="s">
        <v>74</v>
      </c>
      <c r="V42" s="75" t="s">
        <v>101</v>
      </c>
      <c r="W42" s="69">
        <v>-36480.550000000003</v>
      </c>
      <c r="X42" s="69">
        <v>-22112.32</v>
      </c>
      <c r="Y42" s="128">
        <v>-14368.23</v>
      </c>
      <c r="Z42" s="68"/>
      <c r="AA42" s="68" t="s">
        <v>102</v>
      </c>
      <c r="AB42" s="128" t="s">
        <v>77</v>
      </c>
      <c r="AC42" s="128"/>
      <c r="AD42" s="128"/>
      <c r="AE42" s="128"/>
    </row>
    <row r="43" spans="1:32" ht="12.75" customHeight="1" thickBot="1" x14ac:dyDescent="0.25">
      <c r="A43" s="68" t="s">
        <v>96</v>
      </c>
      <c r="B43" s="68" t="s">
        <v>97</v>
      </c>
      <c r="C43" s="128"/>
      <c r="D43" s="68" t="s">
        <v>65</v>
      </c>
      <c r="E43" s="68" t="s">
        <v>66</v>
      </c>
      <c r="F43" s="128"/>
      <c r="G43" s="68" t="s">
        <v>67</v>
      </c>
      <c r="H43" s="68" t="s">
        <v>146</v>
      </c>
      <c r="I43" s="68" t="s">
        <v>68</v>
      </c>
      <c r="J43" s="68" t="s">
        <v>123</v>
      </c>
      <c r="K43" s="68" t="s">
        <v>98</v>
      </c>
      <c r="L43" s="68" t="s">
        <v>99</v>
      </c>
      <c r="M43" s="68" t="s">
        <v>131</v>
      </c>
      <c r="N43" s="68" t="s">
        <v>100</v>
      </c>
      <c r="O43" s="128" t="s">
        <v>71</v>
      </c>
      <c r="P43" s="68"/>
      <c r="Q43" s="68" t="s">
        <v>72</v>
      </c>
      <c r="R43" s="68" t="s">
        <v>127</v>
      </c>
      <c r="S43" s="68" t="s">
        <v>96</v>
      </c>
      <c r="T43" s="68" t="s">
        <v>73</v>
      </c>
      <c r="U43" s="68" t="s">
        <v>74</v>
      </c>
      <c r="V43" s="75" t="s">
        <v>101</v>
      </c>
      <c r="W43" s="69">
        <v>-41441</v>
      </c>
      <c r="X43" s="69">
        <v>-25119.05</v>
      </c>
      <c r="Y43" s="128">
        <v>-16321.95</v>
      </c>
      <c r="Z43" s="68"/>
      <c r="AA43" s="68" t="s">
        <v>102</v>
      </c>
      <c r="AB43" s="128" t="s">
        <v>77</v>
      </c>
      <c r="AC43" s="128"/>
      <c r="AD43" s="128"/>
      <c r="AE43" s="128"/>
    </row>
    <row r="44" spans="1:32" ht="12.75" customHeight="1" thickBot="1" x14ac:dyDescent="0.25">
      <c r="A44" s="68" t="s">
        <v>96</v>
      </c>
      <c r="B44" s="68" t="s">
        <v>97</v>
      </c>
      <c r="C44" s="128"/>
      <c r="D44" s="68" t="s">
        <v>65</v>
      </c>
      <c r="E44" s="68" t="s">
        <v>66</v>
      </c>
      <c r="F44" s="128"/>
      <c r="G44" s="68" t="s">
        <v>67</v>
      </c>
      <c r="H44" s="68" t="s">
        <v>146</v>
      </c>
      <c r="I44" s="68" t="s">
        <v>68</v>
      </c>
      <c r="J44" s="68" t="s">
        <v>124</v>
      </c>
      <c r="K44" s="68" t="s">
        <v>98</v>
      </c>
      <c r="L44" s="68" t="s">
        <v>99</v>
      </c>
      <c r="M44" s="68" t="s">
        <v>130</v>
      </c>
      <c r="N44" s="68" t="s">
        <v>100</v>
      </c>
      <c r="O44" s="128" t="s">
        <v>71</v>
      </c>
      <c r="P44" s="68"/>
      <c r="Q44" s="68" t="s">
        <v>72</v>
      </c>
      <c r="R44" s="68" t="s">
        <v>127</v>
      </c>
      <c r="S44" s="68" t="s">
        <v>96</v>
      </c>
      <c r="T44" s="68" t="s">
        <v>73</v>
      </c>
      <c r="U44" s="68" t="s">
        <v>74</v>
      </c>
      <c r="V44" s="75" t="s">
        <v>101</v>
      </c>
      <c r="W44" s="69">
        <v>-39947.5</v>
      </c>
      <c r="X44" s="69">
        <v>-24213.78</v>
      </c>
      <c r="Y44" s="128">
        <v>-15733.72</v>
      </c>
      <c r="Z44" s="68"/>
      <c r="AA44" s="68" t="s">
        <v>102</v>
      </c>
      <c r="AB44" s="128" t="s">
        <v>77</v>
      </c>
      <c r="AC44" s="128"/>
      <c r="AD44" s="128"/>
      <c r="AE44" s="128"/>
    </row>
    <row r="45" spans="1:32" ht="12.75" customHeight="1" thickBot="1" x14ac:dyDescent="0.25">
      <c r="A45" s="68" t="s">
        <v>96</v>
      </c>
      <c r="B45" s="68" t="s">
        <v>97</v>
      </c>
      <c r="C45" s="128"/>
      <c r="D45" s="68" t="s">
        <v>65</v>
      </c>
      <c r="E45" s="68" t="s">
        <v>66</v>
      </c>
      <c r="F45" s="128"/>
      <c r="G45" s="68" t="s">
        <v>67</v>
      </c>
      <c r="H45" s="68" t="s">
        <v>146</v>
      </c>
      <c r="I45" s="68" t="s">
        <v>68</v>
      </c>
      <c r="J45" s="68" t="s">
        <v>125</v>
      </c>
      <c r="K45" s="68" t="s">
        <v>98</v>
      </c>
      <c r="L45" s="68" t="s">
        <v>99</v>
      </c>
      <c r="M45" s="68" t="s">
        <v>126</v>
      </c>
      <c r="N45" s="68" t="s">
        <v>100</v>
      </c>
      <c r="O45" s="128" t="s">
        <v>71</v>
      </c>
      <c r="P45" s="68"/>
      <c r="Q45" s="68" t="s">
        <v>72</v>
      </c>
      <c r="R45" s="68" t="s">
        <v>127</v>
      </c>
      <c r="S45" s="68" t="s">
        <v>96</v>
      </c>
      <c r="T45" s="68" t="s">
        <v>73</v>
      </c>
      <c r="U45" s="68" t="s">
        <v>74</v>
      </c>
      <c r="V45" s="75" t="s">
        <v>101</v>
      </c>
      <c r="W45" s="69">
        <v>-43447.8</v>
      </c>
      <c r="X45" s="69">
        <v>-26335.45</v>
      </c>
      <c r="Y45" s="128">
        <v>-17112.349999999999</v>
      </c>
      <c r="Z45" s="68"/>
      <c r="AA45" s="68" t="s">
        <v>102</v>
      </c>
      <c r="AB45" s="128" t="s">
        <v>77</v>
      </c>
      <c r="AC45" s="128"/>
      <c r="AD45" s="128"/>
      <c r="AE45" s="128"/>
    </row>
    <row r="46" spans="1:32" ht="12.75" customHeight="1" thickBot="1" x14ac:dyDescent="0.25">
      <c r="A46" s="68" t="s">
        <v>96</v>
      </c>
      <c r="B46" s="68" t="s">
        <v>97</v>
      </c>
      <c r="C46" s="128"/>
      <c r="D46" s="68" t="s">
        <v>65</v>
      </c>
      <c r="E46" s="68" t="s">
        <v>66</v>
      </c>
      <c r="F46" s="128"/>
      <c r="G46" s="68" t="s">
        <v>67</v>
      </c>
      <c r="H46" s="68" t="s">
        <v>146</v>
      </c>
      <c r="I46" s="68" t="s">
        <v>68</v>
      </c>
      <c r="J46" s="68" t="s">
        <v>125</v>
      </c>
      <c r="K46" s="68" t="s">
        <v>98</v>
      </c>
      <c r="L46" s="68" t="s">
        <v>99</v>
      </c>
      <c r="M46" s="68" t="s">
        <v>129</v>
      </c>
      <c r="N46" s="68" t="s">
        <v>100</v>
      </c>
      <c r="O46" s="128" t="s">
        <v>71</v>
      </c>
      <c r="P46" s="68"/>
      <c r="Q46" s="68" t="s">
        <v>72</v>
      </c>
      <c r="R46" s="68" t="s">
        <v>127</v>
      </c>
      <c r="S46" s="68" t="s">
        <v>96</v>
      </c>
      <c r="T46" s="68" t="s">
        <v>73</v>
      </c>
      <c r="U46" s="68" t="s">
        <v>74</v>
      </c>
      <c r="V46" s="75" t="s">
        <v>101</v>
      </c>
      <c r="W46" s="69">
        <v>-46252.1</v>
      </c>
      <c r="X46" s="69">
        <v>-28035.25</v>
      </c>
      <c r="Y46" s="128">
        <v>-18216.849999999999</v>
      </c>
      <c r="Z46" s="68"/>
      <c r="AA46" s="68" t="s">
        <v>102</v>
      </c>
      <c r="AB46" s="128" t="s">
        <v>77</v>
      </c>
      <c r="AC46" s="128"/>
      <c r="AD46" s="128"/>
      <c r="AE46" s="128"/>
    </row>
    <row r="47" spans="1:32" ht="12.75" customHeight="1" thickBot="1" x14ac:dyDescent="0.25">
      <c r="A47" s="68" t="s">
        <v>96</v>
      </c>
      <c r="B47" s="68" t="s">
        <v>97</v>
      </c>
      <c r="C47" s="128"/>
      <c r="D47" s="68" t="s">
        <v>65</v>
      </c>
      <c r="E47" s="68" t="s">
        <v>66</v>
      </c>
      <c r="F47" s="128"/>
      <c r="G47" s="68" t="s">
        <v>67</v>
      </c>
      <c r="H47" s="68" t="s">
        <v>146</v>
      </c>
      <c r="I47" s="68" t="s">
        <v>68</v>
      </c>
      <c r="J47" s="68" t="s">
        <v>162</v>
      </c>
      <c r="K47" s="68" t="s">
        <v>98</v>
      </c>
      <c r="L47" s="68" t="s">
        <v>99</v>
      </c>
      <c r="M47" s="68" t="s">
        <v>182</v>
      </c>
      <c r="N47" s="68" t="s">
        <v>100</v>
      </c>
      <c r="O47" s="128" t="s">
        <v>71</v>
      </c>
      <c r="P47" s="68"/>
      <c r="Q47" s="68" t="s">
        <v>72</v>
      </c>
      <c r="R47" s="68" t="s">
        <v>127</v>
      </c>
      <c r="S47" s="68" t="s">
        <v>96</v>
      </c>
      <c r="T47" s="68" t="s">
        <v>73</v>
      </c>
      <c r="U47" s="68" t="s">
        <v>74</v>
      </c>
      <c r="V47" s="75" t="s">
        <v>101</v>
      </c>
      <c r="W47" s="69">
        <v>-45592.35</v>
      </c>
      <c r="X47" s="69">
        <v>-27635.35</v>
      </c>
      <c r="Y47" s="128">
        <v>-17957</v>
      </c>
      <c r="Z47" s="68"/>
      <c r="AA47" s="68" t="s">
        <v>102</v>
      </c>
      <c r="AB47" s="128" t="s">
        <v>77</v>
      </c>
      <c r="AC47" s="128"/>
      <c r="AD47" s="128"/>
      <c r="AE47" s="128"/>
    </row>
    <row r="48" spans="1:32" ht="12.75" customHeight="1" thickBot="1" x14ac:dyDescent="0.25">
      <c r="A48" s="68" t="s">
        <v>96</v>
      </c>
      <c r="B48" s="68" t="s">
        <v>97</v>
      </c>
      <c r="C48" s="128"/>
      <c r="D48" s="68" t="s">
        <v>65</v>
      </c>
      <c r="E48" s="68" t="s">
        <v>66</v>
      </c>
      <c r="F48" s="128"/>
      <c r="G48" s="68" t="s">
        <v>67</v>
      </c>
      <c r="H48" s="68" t="s">
        <v>146</v>
      </c>
      <c r="I48" s="68" t="s">
        <v>68</v>
      </c>
      <c r="J48" s="68" t="s">
        <v>150</v>
      </c>
      <c r="K48" s="68" t="s">
        <v>98</v>
      </c>
      <c r="L48" s="68" t="s">
        <v>99</v>
      </c>
      <c r="M48" s="68" t="s">
        <v>183</v>
      </c>
      <c r="N48" s="68" t="s">
        <v>100</v>
      </c>
      <c r="O48" s="128" t="s">
        <v>71</v>
      </c>
      <c r="P48" s="68"/>
      <c r="Q48" s="68" t="s">
        <v>72</v>
      </c>
      <c r="R48" s="68" t="s">
        <v>127</v>
      </c>
      <c r="S48" s="68" t="s">
        <v>96</v>
      </c>
      <c r="T48" s="68" t="s">
        <v>73</v>
      </c>
      <c r="U48" s="68" t="s">
        <v>74</v>
      </c>
      <c r="V48" s="75" t="s">
        <v>101</v>
      </c>
      <c r="W48" s="69">
        <v>-45054.400000000001</v>
      </c>
      <c r="X48" s="69">
        <v>-27309.27</v>
      </c>
      <c r="Y48" s="128">
        <v>-17745.13</v>
      </c>
      <c r="Z48" s="68"/>
      <c r="AA48" s="68" t="s">
        <v>102</v>
      </c>
      <c r="AB48" s="128" t="s">
        <v>77</v>
      </c>
      <c r="AC48" s="128"/>
      <c r="AD48" s="128"/>
      <c r="AE48" s="128"/>
    </row>
    <row r="49" spans="1:31" ht="12.75" customHeight="1" thickBot="1" x14ac:dyDescent="0.25">
      <c r="A49" s="68" t="s">
        <v>96</v>
      </c>
      <c r="B49" s="68" t="s">
        <v>97</v>
      </c>
      <c r="C49" s="128"/>
      <c r="D49" s="68" t="s">
        <v>65</v>
      </c>
      <c r="E49" s="68" t="s">
        <v>66</v>
      </c>
      <c r="F49" s="128"/>
      <c r="G49" s="68" t="s">
        <v>67</v>
      </c>
      <c r="H49" s="68" t="s">
        <v>146</v>
      </c>
      <c r="I49" s="68" t="s">
        <v>68</v>
      </c>
      <c r="J49" s="68" t="s">
        <v>150</v>
      </c>
      <c r="K49" s="68" t="s">
        <v>98</v>
      </c>
      <c r="L49" s="68" t="s">
        <v>99</v>
      </c>
      <c r="M49" s="68" t="s">
        <v>184</v>
      </c>
      <c r="N49" s="68" t="s">
        <v>100</v>
      </c>
      <c r="O49" s="128" t="s">
        <v>71</v>
      </c>
      <c r="P49" s="68"/>
      <c r="Q49" s="68" t="s">
        <v>72</v>
      </c>
      <c r="R49" s="68" t="s">
        <v>127</v>
      </c>
      <c r="S49" s="68" t="s">
        <v>96</v>
      </c>
      <c r="T49" s="68" t="s">
        <v>73</v>
      </c>
      <c r="U49" s="68" t="s">
        <v>74</v>
      </c>
      <c r="V49" s="75" t="s">
        <v>101</v>
      </c>
      <c r="W49" s="69">
        <v>-40523.15</v>
      </c>
      <c r="X49" s="69">
        <v>-24562.7</v>
      </c>
      <c r="Y49" s="128">
        <v>-15960.45</v>
      </c>
      <c r="Z49" s="68"/>
      <c r="AA49" s="68" t="s">
        <v>102</v>
      </c>
      <c r="AB49" s="128" t="s">
        <v>77</v>
      </c>
      <c r="AC49" s="128"/>
      <c r="AD49" s="128"/>
      <c r="AE49" s="128"/>
    </row>
    <row r="50" spans="1:31" ht="12.75" customHeight="1" thickBot="1" x14ac:dyDescent="0.25">
      <c r="A50" s="68" t="s">
        <v>96</v>
      </c>
      <c r="B50" s="68" t="s">
        <v>97</v>
      </c>
      <c r="C50" s="128"/>
      <c r="D50" s="68" t="s">
        <v>65</v>
      </c>
      <c r="E50" s="68" t="s">
        <v>66</v>
      </c>
      <c r="F50" s="128"/>
      <c r="G50" s="68" t="s">
        <v>67</v>
      </c>
      <c r="H50" s="68" t="s">
        <v>146</v>
      </c>
      <c r="I50" s="68" t="s">
        <v>68</v>
      </c>
      <c r="J50" s="68" t="s">
        <v>176</v>
      </c>
      <c r="K50" s="68" t="s">
        <v>98</v>
      </c>
      <c r="L50" s="68" t="s">
        <v>99</v>
      </c>
      <c r="M50" s="68" t="s">
        <v>185</v>
      </c>
      <c r="N50" s="68" t="s">
        <v>100</v>
      </c>
      <c r="O50" s="128" t="s">
        <v>71</v>
      </c>
      <c r="P50" s="68"/>
      <c r="Q50" s="68" t="s">
        <v>72</v>
      </c>
      <c r="R50" s="68" t="s">
        <v>127</v>
      </c>
      <c r="S50" s="68" t="s">
        <v>96</v>
      </c>
      <c r="T50" s="68" t="s">
        <v>73</v>
      </c>
      <c r="U50" s="68" t="s">
        <v>74</v>
      </c>
      <c r="V50" s="75" t="s">
        <v>101</v>
      </c>
      <c r="W50" s="69">
        <v>-44906.5</v>
      </c>
      <c r="X50" s="69">
        <v>-27219.63</v>
      </c>
      <c r="Y50" s="128">
        <v>-17686.87</v>
      </c>
      <c r="Z50" s="68"/>
      <c r="AA50" s="68" t="s">
        <v>102</v>
      </c>
      <c r="AB50" s="128" t="s">
        <v>77</v>
      </c>
      <c r="AC50" s="128"/>
      <c r="AD50" s="128"/>
      <c r="AE50" s="128"/>
    </row>
    <row r="51" spans="1:31" ht="12.75" customHeight="1" thickBot="1" x14ac:dyDescent="0.25">
      <c r="A51" s="68" t="s">
        <v>96</v>
      </c>
      <c r="B51" s="68" t="s">
        <v>97</v>
      </c>
      <c r="C51" s="128"/>
      <c r="D51" s="68" t="s">
        <v>65</v>
      </c>
      <c r="E51" s="68" t="s">
        <v>66</v>
      </c>
      <c r="F51" s="128"/>
      <c r="G51" s="68" t="s">
        <v>67</v>
      </c>
      <c r="H51" s="68" t="s">
        <v>146</v>
      </c>
      <c r="I51" s="68" t="s">
        <v>68</v>
      </c>
      <c r="J51" s="68" t="s">
        <v>159</v>
      </c>
      <c r="K51" s="68" t="s">
        <v>98</v>
      </c>
      <c r="L51" s="68" t="s">
        <v>99</v>
      </c>
      <c r="M51" s="68" t="s">
        <v>186</v>
      </c>
      <c r="N51" s="68" t="s">
        <v>100</v>
      </c>
      <c r="O51" s="128" t="s">
        <v>71</v>
      </c>
      <c r="P51" s="68"/>
      <c r="Q51" s="68" t="s">
        <v>72</v>
      </c>
      <c r="R51" s="68" t="s">
        <v>127</v>
      </c>
      <c r="S51" s="68" t="s">
        <v>96</v>
      </c>
      <c r="T51" s="68" t="s">
        <v>73</v>
      </c>
      <c r="U51" s="68" t="s">
        <v>74</v>
      </c>
      <c r="V51" s="75" t="s">
        <v>101</v>
      </c>
      <c r="W51" s="69">
        <v>-43001.2</v>
      </c>
      <c r="X51" s="69">
        <v>-26064.75</v>
      </c>
      <c r="Y51" s="128">
        <v>-16936.45</v>
      </c>
      <c r="Z51" s="68"/>
      <c r="AA51" s="68" t="s">
        <v>102</v>
      </c>
      <c r="AB51" s="128" t="s">
        <v>77</v>
      </c>
      <c r="AC51" s="128"/>
      <c r="AD51" s="128"/>
      <c r="AE51" s="128"/>
    </row>
    <row r="52" spans="1:31" ht="12.75" customHeight="1" thickBot="1" x14ac:dyDescent="0.25">
      <c r="A52" s="68" t="s">
        <v>96</v>
      </c>
      <c r="B52" s="68" t="s">
        <v>97</v>
      </c>
      <c r="C52" s="128"/>
      <c r="D52" s="68" t="s">
        <v>65</v>
      </c>
      <c r="E52" s="68" t="s">
        <v>66</v>
      </c>
      <c r="F52" s="128"/>
      <c r="G52" s="68" t="s">
        <v>67</v>
      </c>
      <c r="H52" s="68" t="s">
        <v>146</v>
      </c>
      <c r="I52" s="68" t="s">
        <v>68</v>
      </c>
      <c r="J52" s="68" t="s">
        <v>159</v>
      </c>
      <c r="K52" s="68" t="s">
        <v>98</v>
      </c>
      <c r="L52" s="68" t="s">
        <v>99</v>
      </c>
      <c r="M52" s="68" t="s">
        <v>187</v>
      </c>
      <c r="N52" s="68" t="s">
        <v>100</v>
      </c>
      <c r="O52" s="128" t="s">
        <v>71</v>
      </c>
      <c r="P52" s="68"/>
      <c r="Q52" s="68" t="s">
        <v>72</v>
      </c>
      <c r="R52" s="68" t="s">
        <v>127</v>
      </c>
      <c r="S52" s="68" t="s">
        <v>96</v>
      </c>
      <c r="T52" s="68" t="s">
        <v>73</v>
      </c>
      <c r="U52" s="68" t="s">
        <v>74</v>
      </c>
      <c r="V52" s="75" t="s">
        <v>101</v>
      </c>
      <c r="W52" s="69">
        <v>-48182.05</v>
      </c>
      <c r="X52" s="70">
        <v>-29205.07</v>
      </c>
      <c r="Y52" s="128">
        <v>-18976.98</v>
      </c>
      <c r="Z52" s="68"/>
      <c r="AA52" s="68" t="s">
        <v>102</v>
      </c>
      <c r="AB52" s="128" t="s">
        <v>77</v>
      </c>
      <c r="AC52" s="128"/>
      <c r="AD52" s="128"/>
      <c r="AE52" s="128"/>
    </row>
    <row r="53" spans="1:31" ht="12.75" customHeight="1" thickBot="1" x14ac:dyDescent="0.25">
      <c r="A53" s="68" t="s">
        <v>96</v>
      </c>
      <c r="B53" s="68" t="s">
        <v>97</v>
      </c>
      <c r="C53" s="128"/>
      <c r="D53" s="68" t="s">
        <v>65</v>
      </c>
      <c r="E53" s="68" t="s">
        <v>66</v>
      </c>
      <c r="F53" s="128"/>
      <c r="G53" s="68" t="s">
        <v>67</v>
      </c>
      <c r="H53" s="68" t="s">
        <v>146</v>
      </c>
      <c r="I53" s="68" t="s">
        <v>68</v>
      </c>
      <c r="J53" s="68" t="s">
        <v>156</v>
      </c>
      <c r="K53" s="68" t="s">
        <v>98</v>
      </c>
      <c r="L53" s="68" t="s">
        <v>99</v>
      </c>
      <c r="M53" s="68" t="s">
        <v>188</v>
      </c>
      <c r="N53" s="68" t="s">
        <v>100</v>
      </c>
      <c r="O53" s="128" t="s">
        <v>71</v>
      </c>
      <c r="P53" s="68"/>
      <c r="Q53" s="68" t="s">
        <v>72</v>
      </c>
      <c r="R53" s="68" t="s">
        <v>127</v>
      </c>
      <c r="S53" s="68" t="s">
        <v>96</v>
      </c>
      <c r="T53" s="68" t="s">
        <v>73</v>
      </c>
      <c r="U53" s="68" t="s">
        <v>74</v>
      </c>
      <c r="V53" s="75" t="s">
        <v>101</v>
      </c>
      <c r="W53" s="69">
        <v>-44960.15</v>
      </c>
      <c r="X53" s="69">
        <v>-27252.15</v>
      </c>
      <c r="Y53" s="128">
        <v>-17708</v>
      </c>
      <c r="Z53" s="68"/>
      <c r="AA53" s="68" t="s">
        <v>102</v>
      </c>
      <c r="AB53" s="128" t="s">
        <v>77</v>
      </c>
      <c r="AC53" s="128"/>
      <c r="AD53" s="128"/>
      <c r="AE53" s="128"/>
    </row>
    <row r="54" spans="1:31" ht="13.5" thickBot="1" x14ac:dyDescent="0.25">
      <c r="A54" s="68" t="s">
        <v>96</v>
      </c>
      <c r="B54" s="68" t="s">
        <v>97</v>
      </c>
      <c r="C54" s="128"/>
      <c r="D54" s="68" t="s">
        <v>65</v>
      </c>
      <c r="E54" s="68" t="s">
        <v>66</v>
      </c>
      <c r="F54" s="128"/>
      <c r="G54" s="68" t="s">
        <v>189</v>
      </c>
      <c r="H54" s="68" t="s">
        <v>146</v>
      </c>
      <c r="I54" s="68" t="s">
        <v>190</v>
      </c>
      <c r="J54" s="68" t="s">
        <v>156</v>
      </c>
      <c r="K54" s="68" t="s">
        <v>191</v>
      </c>
      <c r="L54" s="68" t="s">
        <v>192</v>
      </c>
      <c r="M54" s="68" t="s">
        <v>193</v>
      </c>
      <c r="N54" s="68"/>
      <c r="O54" s="128"/>
      <c r="P54" s="68"/>
      <c r="Q54" s="68" t="s">
        <v>72</v>
      </c>
      <c r="R54" s="68" t="s">
        <v>127</v>
      </c>
      <c r="S54" s="68" t="s">
        <v>194</v>
      </c>
      <c r="T54" s="68" t="s">
        <v>73</v>
      </c>
      <c r="U54" s="68" t="s">
        <v>189</v>
      </c>
      <c r="V54" s="75" t="s">
        <v>195</v>
      </c>
      <c r="W54" s="69">
        <v>-44960</v>
      </c>
      <c r="X54" s="69">
        <v>-27252.05</v>
      </c>
      <c r="Y54" s="128">
        <v>-17707.95</v>
      </c>
      <c r="Z54" s="68"/>
      <c r="AA54" s="68" t="s">
        <v>196</v>
      </c>
      <c r="AB54" s="128" t="s">
        <v>77</v>
      </c>
      <c r="AC54" s="128"/>
      <c r="AD54" s="128"/>
      <c r="AE54" s="128"/>
    </row>
    <row r="55" spans="1:31" ht="13.5" thickBot="1" x14ac:dyDescent="0.25">
      <c r="A55" s="68" t="s">
        <v>96</v>
      </c>
      <c r="B55" s="68" t="s">
        <v>97</v>
      </c>
      <c r="C55" s="128"/>
      <c r="D55" s="68" t="s">
        <v>65</v>
      </c>
      <c r="E55" s="68" t="s">
        <v>66</v>
      </c>
      <c r="F55" s="128"/>
      <c r="G55" s="68" t="s">
        <v>67</v>
      </c>
      <c r="H55" s="68" t="s">
        <v>146</v>
      </c>
      <c r="I55" s="68" t="s">
        <v>68</v>
      </c>
      <c r="J55" s="68" t="s">
        <v>147</v>
      </c>
      <c r="K55" s="68" t="s">
        <v>98</v>
      </c>
      <c r="L55" s="68" t="s">
        <v>99</v>
      </c>
      <c r="M55" s="68" t="s">
        <v>197</v>
      </c>
      <c r="N55" s="68" t="s">
        <v>100</v>
      </c>
      <c r="O55" s="128" t="s">
        <v>71</v>
      </c>
      <c r="P55" s="68"/>
      <c r="Q55" s="68" t="s">
        <v>72</v>
      </c>
      <c r="R55" s="68" t="s">
        <v>149</v>
      </c>
      <c r="S55" s="68" t="s">
        <v>96</v>
      </c>
      <c r="T55" s="68" t="s">
        <v>73</v>
      </c>
      <c r="U55" s="68" t="s">
        <v>74</v>
      </c>
      <c r="V55" s="75" t="s">
        <v>101</v>
      </c>
      <c r="W55" s="69">
        <v>-18708.57</v>
      </c>
      <c r="X55" s="69">
        <v>-11305.4</v>
      </c>
      <c r="Y55" s="128">
        <v>-7403.17</v>
      </c>
      <c r="Z55" s="68"/>
      <c r="AA55" s="68" t="s">
        <v>102</v>
      </c>
      <c r="AB55" s="128" t="s">
        <v>77</v>
      </c>
      <c r="AC55" s="128"/>
      <c r="AD55" s="128"/>
      <c r="AE55" s="128"/>
    </row>
    <row r="56" spans="1:31" ht="13.5" thickBot="1" x14ac:dyDescent="0.25">
      <c r="A56" s="68" t="s">
        <v>96</v>
      </c>
      <c r="B56" s="68" t="s">
        <v>97</v>
      </c>
      <c r="C56" s="128"/>
      <c r="D56" s="68" t="s">
        <v>65</v>
      </c>
      <c r="E56" s="68" t="s">
        <v>66</v>
      </c>
      <c r="F56" s="128"/>
      <c r="G56" s="68" t="s">
        <v>189</v>
      </c>
      <c r="H56" s="68" t="s">
        <v>146</v>
      </c>
      <c r="I56" s="68" t="s">
        <v>190</v>
      </c>
      <c r="J56" s="68" t="s">
        <v>147</v>
      </c>
      <c r="K56" s="68" t="s">
        <v>191</v>
      </c>
      <c r="L56" s="68" t="s">
        <v>198</v>
      </c>
      <c r="M56" s="68" t="s">
        <v>193</v>
      </c>
      <c r="N56" s="68"/>
      <c r="O56" s="128"/>
      <c r="P56" s="68"/>
      <c r="Q56" s="68" t="s">
        <v>72</v>
      </c>
      <c r="R56" s="68" t="s">
        <v>149</v>
      </c>
      <c r="S56" s="68" t="s">
        <v>194</v>
      </c>
      <c r="T56" s="68" t="s">
        <v>73</v>
      </c>
      <c r="U56" s="68" t="s">
        <v>189</v>
      </c>
      <c r="V56" s="75" t="s">
        <v>195</v>
      </c>
      <c r="W56" s="69">
        <v>44960</v>
      </c>
      <c r="X56" s="69">
        <v>27168.880000000001</v>
      </c>
      <c r="Y56" s="128">
        <v>17791.12</v>
      </c>
      <c r="Z56" s="68"/>
      <c r="AA56" s="68" t="s">
        <v>196</v>
      </c>
      <c r="AB56" s="128" t="s">
        <v>77</v>
      </c>
      <c r="AC56" s="128"/>
      <c r="AD56" s="128"/>
      <c r="AE56" s="128"/>
    </row>
    <row r="57" spans="1:31" ht="13.5" thickBot="1" x14ac:dyDescent="0.25">
      <c r="A57" s="68" t="s">
        <v>96</v>
      </c>
      <c r="B57" s="68" t="s">
        <v>97</v>
      </c>
      <c r="C57" s="128"/>
      <c r="D57" s="68" t="s">
        <v>65</v>
      </c>
      <c r="E57" s="68" t="s">
        <v>66</v>
      </c>
      <c r="F57" s="128"/>
      <c r="G57" s="68" t="s">
        <v>67</v>
      </c>
      <c r="H57" s="68" t="s">
        <v>146</v>
      </c>
      <c r="I57" s="68" t="s">
        <v>68</v>
      </c>
      <c r="J57" s="68" t="s">
        <v>179</v>
      </c>
      <c r="K57" s="68" t="s">
        <v>98</v>
      </c>
      <c r="L57" s="68" t="s">
        <v>99</v>
      </c>
      <c r="M57" s="68" t="s">
        <v>199</v>
      </c>
      <c r="N57" s="68" t="s">
        <v>100</v>
      </c>
      <c r="O57" s="128" t="s">
        <v>71</v>
      </c>
      <c r="P57" s="68"/>
      <c r="Q57" s="68" t="s">
        <v>72</v>
      </c>
      <c r="R57" s="68" t="s">
        <v>149</v>
      </c>
      <c r="S57" s="68" t="s">
        <v>96</v>
      </c>
      <c r="T57" s="68" t="s">
        <v>73</v>
      </c>
      <c r="U57" s="68" t="s">
        <v>74</v>
      </c>
      <c r="V57" s="75" t="s">
        <v>101</v>
      </c>
      <c r="W57" s="69">
        <v>-19405.22</v>
      </c>
      <c r="X57" s="69">
        <v>-11726.38</v>
      </c>
      <c r="Y57" s="128">
        <v>-7678.84</v>
      </c>
      <c r="Z57" s="68"/>
      <c r="AA57" s="68" t="s">
        <v>102</v>
      </c>
      <c r="AB57" s="128" t="s">
        <v>77</v>
      </c>
      <c r="AC57" s="128"/>
      <c r="AD57" s="128"/>
      <c r="AE57" s="128"/>
    </row>
    <row r="58" spans="1:31" x14ac:dyDescent="0.2">
      <c r="A58" s="49" t="s">
        <v>96</v>
      </c>
      <c r="B58" s="49" t="s">
        <v>97</v>
      </c>
      <c r="D58" s="49" t="s">
        <v>1</v>
      </c>
      <c r="E58" s="49" t="s">
        <v>66</v>
      </c>
      <c r="G58" s="49" t="s">
        <v>67</v>
      </c>
      <c r="H58" s="49" t="s">
        <v>146</v>
      </c>
      <c r="I58" s="49" t="s">
        <v>68</v>
      </c>
      <c r="J58" s="49" t="s">
        <v>123</v>
      </c>
      <c r="K58" s="49" t="s">
        <v>103</v>
      </c>
      <c r="L58" s="49" t="s">
        <v>99</v>
      </c>
      <c r="M58" s="49" t="s">
        <v>128</v>
      </c>
      <c r="N58" s="49" t="s">
        <v>100</v>
      </c>
      <c r="O58" s="49" t="s">
        <v>71</v>
      </c>
      <c r="Q58" s="49" t="s">
        <v>72</v>
      </c>
      <c r="R58" s="49" t="s">
        <v>127</v>
      </c>
      <c r="S58" s="49" t="s">
        <v>96</v>
      </c>
      <c r="T58" s="49" t="s">
        <v>73</v>
      </c>
      <c r="U58" s="49" t="s">
        <v>74</v>
      </c>
      <c r="V58" s="132" t="s">
        <v>101</v>
      </c>
      <c r="W58" s="49">
        <v>-79122.149999999994</v>
      </c>
      <c r="X58" s="49">
        <v>-47959.1</v>
      </c>
      <c r="Y58" s="49">
        <v>-31163.05</v>
      </c>
      <c r="AA58" s="49" t="s">
        <v>104</v>
      </c>
      <c r="AB58" s="49" t="s">
        <v>77</v>
      </c>
    </row>
    <row r="59" spans="1:31" x14ac:dyDescent="0.2">
      <c r="A59" s="49" t="s">
        <v>96</v>
      </c>
      <c r="B59" s="49" t="s">
        <v>97</v>
      </c>
      <c r="D59" s="49" t="s">
        <v>1</v>
      </c>
      <c r="E59" s="49" t="s">
        <v>66</v>
      </c>
      <c r="G59" s="49" t="s">
        <v>67</v>
      </c>
      <c r="H59" s="49" t="s">
        <v>146</v>
      </c>
      <c r="I59" s="49" t="s">
        <v>68</v>
      </c>
      <c r="J59" s="49" t="s">
        <v>123</v>
      </c>
      <c r="K59" s="49" t="s">
        <v>103</v>
      </c>
      <c r="L59" s="49" t="s">
        <v>99</v>
      </c>
      <c r="M59" s="49" t="s">
        <v>131</v>
      </c>
      <c r="N59" s="49" t="s">
        <v>100</v>
      </c>
      <c r="O59" s="49" t="s">
        <v>71</v>
      </c>
      <c r="Q59" s="49" t="s">
        <v>72</v>
      </c>
      <c r="R59" s="49" t="s">
        <v>127</v>
      </c>
      <c r="S59" s="49" t="s">
        <v>96</v>
      </c>
      <c r="T59" s="49" t="s">
        <v>73</v>
      </c>
      <c r="U59" s="49" t="s">
        <v>74</v>
      </c>
      <c r="V59" s="132" t="s">
        <v>101</v>
      </c>
      <c r="W59" s="49">
        <v>-88071.55</v>
      </c>
      <c r="X59" s="49">
        <v>-53383.69</v>
      </c>
      <c r="Y59" s="49">
        <v>-34687.86</v>
      </c>
      <c r="AA59" s="49" t="s">
        <v>104</v>
      </c>
      <c r="AB59" s="49" t="s">
        <v>77</v>
      </c>
    </row>
    <row r="60" spans="1:31" x14ac:dyDescent="0.2">
      <c r="A60" s="49" t="s">
        <v>96</v>
      </c>
      <c r="B60" s="49" t="s">
        <v>97</v>
      </c>
      <c r="D60" s="49" t="s">
        <v>1</v>
      </c>
      <c r="E60" s="49" t="s">
        <v>66</v>
      </c>
      <c r="G60" s="49" t="s">
        <v>67</v>
      </c>
      <c r="H60" s="49" t="s">
        <v>146</v>
      </c>
      <c r="I60" s="49" t="s">
        <v>68</v>
      </c>
      <c r="J60" s="49" t="s">
        <v>124</v>
      </c>
      <c r="K60" s="49" t="s">
        <v>103</v>
      </c>
      <c r="L60" s="49" t="s">
        <v>99</v>
      </c>
      <c r="M60" s="49" t="s">
        <v>130</v>
      </c>
      <c r="N60" s="49" t="s">
        <v>100</v>
      </c>
      <c r="O60" s="49" t="s">
        <v>71</v>
      </c>
      <c r="Q60" s="49" t="s">
        <v>72</v>
      </c>
      <c r="R60" s="49" t="s">
        <v>127</v>
      </c>
      <c r="S60" s="49" t="s">
        <v>96</v>
      </c>
      <c r="T60" s="49" t="s">
        <v>73</v>
      </c>
      <c r="U60" s="49" t="s">
        <v>74</v>
      </c>
      <c r="V60" s="132" t="s">
        <v>101</v>
      </c>
      <c r="W60" s="49">
        <v>-85400.65</v>
      </c>
      <c r="X60" s="49">
        <v>-51764.75</v>
      </c>
      <c r="Y60" s="49">
        <v>-33635.9</v>
      </c>
      <c r="AA60" s="49" t="s">
        <v>104</v>
      </c>
      <c r="AB60" s="49" t="s">
        <v>77</v>
      </c>
    </row>
    <row r="61" spans="1:31" x14ac:dyDescent="0.2">
      <c r="A61" s="49" t="s">
        <v>96</v>
      </c>
      <c r="B61" s="49" t="s">
        <v>97</v>
      </c>
      <c r="D61" s="49" t="s">
        <v>1</v>
      </c>
      <c r="E61" s="49" t="s">
        <v>66</v>
      </c>
      <c r="G61" s="49" t="s">
        <v>67</v>
      </c>
      <c r="H61" s="49" t="s">
        <v>146</v>
      </c>
      <c r="I61" s="49" t="s">
        <v>68</v>
      </c>
      <c r="J61" s="49" t="s">
        <v>125</v>
      </c>
      <c r="K61" s="49" t="s">
        <v>103</v>
      </c>
      <c r="L61" s="49" t="s">
        <v>99</v>
      </c>
      <c r="M61" s="49" t="s">
        <v>126</v>
      </c>
      <c r="N61" s="49" t="s">
        <v>100</v>
      </c>
      <c r="O61" s="49" t="s">
        <v>71</v>
      </c>
      <c r="Q61" s="49" t="s">
        <v>72</v>
      </c>
      <c r="R61" s="49" t="s">
        <v>127</v>
      </c>
      <c r="S61" s="49" t="s">
        <v>96</v>
      </c>
      <c r="T61" s="49" t="s">
        <v>73</v>
      </c>
      <c r="U61" s="49" t="s">
        <v>74</v>
      </c>
      <c r="V61" s="132" t="s">
        <v>101</v>
      </c>
      <c r="W61" s="49">
        <v>-90349.5</v>
      </c>
      <c r="X61" s="49">
        <v>-54764.44</v>
      </c>
      <c r="Y61" s="49">
        <v>-35585.06</v>
      </c>
      <c r="AA61" s="49" t="s">
        <v>104</v>
      </c>
      <c r="AB61" s="49" t="s">
        <v>77</v>
      </c>
    </row>
    <row r="62" spans="1:31" x14ac:dyDescent="0.2">
      <c r="A62" s="49" t="s">
        <v>96</v>
      </c>
      <c r="B62" s="49" t="s">
        <v>97</v>
      </c>
      <c r="D62" s="49" t="s">
        <v>1</v>
      </c>
      <c r="E62" s="49" t="s">
        <v>66</v>
      </c>
      <c r="G62" s="49" t="s">
        <v>67</v>
      </c>
      <c r="H62" s="49" t="s">
        <v>146</v>
      </c>
      <c r="I62" s="49" t="s">
        <v>68</v>
      </c>
      <c r="J62" s="49" t="s">
        <v>125</v>
      </c>
      <c r="K62" s="49" t="s">
        <v>103</v>
      </c>
      <c r="L62" s="49" t="s">
        <v>99</v>
      </c>
      <c r="M62" s="49" t="s">
        <v>129</v>
      </c>
      <c r="N62" s="49" t="s">
        <v>100</v>
      </c>
      <c r="O62" s="49" t="s">
        <v>71</v>
      </c>
      <c r="Q62" s="49" t="s">
        <v>72</v>
      </c>
      <c r="R62" s="49" t="s">
        <v>127</v>
      </c>
      <c r="S62" s="49" t="s">
        <v>96</v>
      </c>
      <c r="T62" s="49" t="s">
        <v>73</v>
      </c>
      <c r="U62" s="49" t="s">
        <v>74</v>
      </c>
      <c r="V62" s="132" t="s">
        <v>101</v>
      </c>
      <c r="W62" s="49">
        <v>-90174.05</v>
      </c>
      <c r="X62" s="49">
        <v>-54658.1</v>
      </c>
      <c r="Y62" s="49">
        <v>-35515.949999999997</v>
      </c>
      <c r="AA62" s="49" t="s">
        <v>104</v>
      </c>
      <c r="AB62" s="49" t="s">
        <v>77</v>
      </c>
    </row>
    <row r="63" spans="1:31" x14ac:dyDescent="0.2">
      <c r="A63" s="49" t="s">
        <v>96</v>
      </c>
      <c r="B63" s="49" t="s">
        <v>97</v>
      </c>
      <c r="D63" s="49" t="s">
        <v>1</v>
      </c>
      <c r="E63" s="49" t="s">
        <v>66</v>
      </c>
      <c r="G63" s="49" t="s">
        <v>67</v>
      </c>
      <c r="H63" s="49" t="s">
        <v>146</v>
      </c>
      <c r="I63" s="49" t="s">
        <v>68</v>
      </c>
      <c r="J63" s="49" t="s">
        <v>162</v>
      </c>
      <c r="K63" s="49" t="s">
        <v>103</v>
      </c>
      <c r="L63" s="49" t="s">
        <v>99</v>
      </c>
      <c r="M63" s="49" t="s">
        <v>182</v>
      </c>
      <c r="N63" s="49" t="s">
        <v>100</v>
      </c>
      <c r="O63" s="49" t="s">
        <v>71</v>
      </c>
      <c r="Q63" s="49" t="s">
        <v>72</v>
      </c>
      <c r="R63" s="49" t="s">
        <v>127</v>
      </c>
      <c r="S63" s="49" t="s">
        <v>96</v>
      </c>
      <c r="T63" s="49" t="s">
        <v>73</v>
      </c>
      <c r="U63" s="49" t="s">
        <v>74</v>
      </c>
      <c r="V63" s="132" t="s">
        <v>101</v>
      </c>
      <c r="W63" s="49">
        <v>-91212.25</v>
      </c>
      <c r="X63" s="49">
        <v>-55287.39</v>
      </c>
      <c r="Y63" s="49">
        <v>-35924.86</v>
      </c>
      <c r="AA63" s="49" t="s">
        <v>104</v>
      </c>
      <c r="AB63" s="49" t="s">
        <v>77</v>
      </c>
    </row>
    <row r="64" spans="1:31" x14ac:dyDescent="0.2">
      <c r="A64" s="49" t="s">
        <v>96</v>
      </c>
      <c r="B64" s="49" t="s">
        <v>97</v>
      </c>
      <c r="D64" s="49" t="s">
        <v>1</v>
      </c>
      <c r="E64" s="49" t="s">
        <v>66</v>
      </c>
      <c r="G64" s="49" t="s">
        <v>67</v>
      </c>
      <c r="H64" s="49" t="s">
        <v>146</v>
      </c>
      <c r="I64" s="49" t="s">
        <v>68</v>
      </c>
      <c r="J64" s="49" t="s">
        <v>150</v>
      </c>
      <c r="K64" s="49" t="s">
        <v>103</v>
      </c>
      <c r="L64" s="49" t="s">
        <v>99</v>
      </c>
      <c r="M64" s="49" t="s">
        <v>183</v>
      </c>
      <c r="N64" s="49" t="s">
        <v>100</v>
      </c>
      <c r="O64" s="49" t="s">
        <v>71</v>
      </c>
      <c r="Q64" s="49" t="s">
        <v>72</v>
      </c>
      <c r="R64" s="49" t="s">
        <v>127</v>
      </c>
      <c r="S64" s="49" t="s">
        <v>96</v>
      </c>
      <c r="T64" s="49" t="s">
        <v>73</v>
      </c>
      <c r="U64" s="49" t="s">
        <v>74</v>
      </c>
      <c r="V64" s="132" t="s">
        <v>101</v>
      </c>
      <c r="W64" s="49">
        <v>-90784.5</v>
      </c>
      <c r="X64" s="49">
        <v>-55028.11</v>
      </c>
      <c r="Y64" s="49">
        <v>-35756.39</v>
      </c>
      <c r="AA64" s="49" t="s">
        <v>104</v>
      </c>
      <c r="AB64" s="49" t="s">
        <v>77</v>
      </c>
    </row>
    <row r="65" spans="1:28" x14ac:dyDescent="0.2">
      <c r="A65" s="49" t="s">
        <v>96</v>
      </c>
      <c r="B65" s="49" t="s">
        <v>97</v>
      </c>
      <c r="D65" s="49" t="s">
        <v>1</v>
      </c>
      <c r="E65" s="49" t="s">
        <v>66</v>
      </c>
      <c r="G65" s="49" t="s">
        <v>67</v>
      </c>
      <c r="H65" s="49" t="s">
        <v>146</v>
      </c>
      <c r="I65" s="49" t="s">
        <v>68</v>
      </c>
      <c r="J65" s="49" t="s">
        <v>150</v>
      </c>
      <c r="K65" s="49" t="s">
        <v>103</v>
      </c>
      <c r="L65" s="49" t="s">
        <v>99</v>
      </c>
      <c r="M65" s="49" t="s">
        <v>184</v>
      </c>
      <c r="N65" s="49" t="s">
        <v>100</v>
      </c>
      <c r="O65" s="49" t="s">
        <v>71</v>
      </c>
      <c r="Q65" s="49" t="s">
        <v>72</v>
      </c>
      <c r="R65" s="49" t="s">
        <v>127</v>
      </c>
      <c r="S65" s="49" t="s">
        <v>96</v>
      </c>
      <c r="T65" s="49" t="s">
        <v>73</v>
      </c>
      <c r="U65" s="49" t="s">
        <v>74</v>
      </c>
      <c r="V65" s="132" t="s">
        <v>101</v>
      </c>
      <c r="W65" s="49">
        <v>-85478.95</v>
      </c>
      <c r="X65" s="49">
        <v>-51812.21</v>
      </c>
      <c r="Y65" s="49">
        <v>-33666.74</v>
      </c>
      <c r="AA65" s="49" t="s">
        <v>104</v>
      </c>
      <c r="AB65" s="49" t="s">
        <v>77</v>
      </c>
    </row>
    <row r="66" spans="1:28" x14ac:dyDescent="0.2">
      <c r="A66" s="49" t="s">
        <v>96</v>
      </c>
      <c r="B66" s="49" t="s">
        <v>97</v>
      </c>
      <c r="D66" s="49" t="s">
        <v>1</v>
      </c>
      <c r="E66" s="49" t="s">
        <v>66</v>
      </c>
      <c r="G66" s="49" t="s">
        <v>67</v>
      </c>
      <c r="H66" s="49" t="s">
        <v>146</v>
      </c>
      <c r="I66" s="49" t="s">
        <v>68</v>
      </c>
      <c r="J66" s="49" t="s">
        <v>176</v>
      </c>
      <c r="K66" s="49" t="s">
        <v>103</v>
      </c>
      <c r="L66" s="49" t="s">
        <v>99</v>
      </c>
      <c r="M66" s="49" t="s">
        <v>185</v>
      </c>
      <c r="N66" s="49" t="s">
        <v>100</v>
      </c>
      <c r="O66" s="49" t="s">
        <v>71</v>
      </c>
      <c r="Q66" s="49" t="s">
        <v>72</v>
      </c>
      <c r="R66" s="49" t="s">
        <v>127</v>
      </c>
      <c r="S66" s="49" t="s">
        <v>96</v>
      </c>
      <c r="T66" s="49" t="s">
        <v>73</v>
      </c>
      <c r="U66" s="49" t="s">
        <v>74</v>
      </c>
      <c r="V66" s="132" t="s">
        <v>101</v>
      </c>
      <c r="W66" s="49">
        <v>-93938.25</v>
      </c>
      <c r="X66" s="49">
        <v>-56939.73</v>
      </c>
      <c r="Y66" s="49">
        <v>-36998.519999999997</v>
      </c>
      <c r="AA66" s="49" t="s">
        <v>104</v>
      </c>
      <c r="AB66" s="49" t="s">
        <v>77</v>
      </c>
    </row>
    <row r="67" spans="1:28" x14ac:dyDescent="0.2">
      <c r="A67" s="49" t="s">
        <v>96</v>
      </c>
      <c r="B67" s="49" t="s">
        <v>97</v>
      </c>
      <c r="D67" s="49" t="s">
        <v>1</v>
      </c>
      <c r="E67" s="49" t="s">
        <v>66</v>
      </c>
      <c r="G67" s="49" t="s">
        <v>67</v>
      </c>
      <c r="H67" s="49" t="s">
        <v>146</v>
      </c>
      <c r="I67" s="49" t="s">
        <v>68</v>
      </c>
      <c r="J67" s="49" t="s">
        <v>159</v>
      </c>
      <c r="K67" s="49" t="s">
        <v>103</v>
      </c>
      <c r="L67" s="49" t="s">
        <v>99</v>
      </c>
      <c r="M67" s="49" t="s">
        <v>186</v>
      </c>
      <c r="N67" s="49" t="s">
        <v>100</v>
      </c>
      <c r="O67" s="49" t="s">
        <v>71</v>
      </c>
      <c r="Q67" s="49" t="s">
        <v>72</v>
      </c>
      <c r="R67" s="49" t="s">
        <v>127</v>
      </c>
      <c r="S67" s="49" t="s">
        <v>96</v>
      </c>
      <c r="T67" s="49" t="s">
        <v>73</v>
      </c>
      <c r="U67" s="49" t="s">
        <v>74</v>
      </c>
      <c r="V67" s="132" t="s">
        <v>101</v>
      </c>
      <c r="W67" s="49">
        <v>-91294.9</v>
      </c>
      <c r="X67" s="49">
        <v>-55337.49</v>
      </c>
      <c r="Y67" s="49">
        <v>-35957.410000000003</v>
      </c>
      <c r="AA67" s="49" t="s">
        <v>104</v>
      </c>
      <c r="AB67" s="49" t="s">
        <v>77</v>
      </c>
    </row>
    <row r="68" spans="1:28" x14ac:dyDescent="0.2">
      <c r="A68" s="49" t="s">
        <v>96</v>
      </c>
      <c r="B68" s="49" t="s">
        <v>97</v>
      </c>
      <c r="D68" s="49" t="s">
        <v>1</v>
      </c>
      <c r="E68" s="49" t="s">
        <v>66</v>
      </c>
      <c r="G68" s="49" t="s">
        <v>67</v>
      </c>
      <c r="H68" s="49" t="s">
        <v>146</v>
      </c>
      <c r="I68" s="49" t="s">
        <v>68</v>
      </c>
      <c r="J68" s="49" t="s">
        <v>159</v>
      </c>
      <c r="K68" s="49" t="s">
        <v>103</v>
      </c>
      <c r="L68" s="49" t="s">
        <v>99</v>
      </c>
      <c r="M68" s="49" t="s">
        <v>187</v>
      </c>
      <c r="N68" s="49" t="s">
        <v>100</v>
      </c>
      <c r="O68" s="49" t="s">
        <v>71</v>
      </c>
      <c r="Q68" s="49" t="s">
        <v>72</v>
      </c>
      <c r="R68" s="49" t="s">
        <v>127</v>
      </c>
      <c r="S68" s="49" t="s">
        <v>96</v>
      </c>
      <c r="T68" s="49" t="s">
        <v>73</v>
      </c>
      <c r="U68" s="49" t="s">
        <v>74</v>
      </c>
      <c r="V68" s="132" t="s">
        <v>101</v>
      </c>
      <c r="W68" s="49">
        <v>-97831.5</v>
      </c>
      <c r="X68" s="49">
        <v>-59299.58</v>
      </c>
      <c r="Y68" s="49">
        <v>-38531.919999999998</v>
      </c>
      <c r="AA68" s="49" t="s">
        <v>104</v>
      </c>
      <c r="AB68" s="49" t="s">
        <v>77</v>
      </c>
    </row>
    <row r="69" spans="1:28" x14ac:dyDescent="0.2">
      <c r="A69" s="49" t="s">
        <v>96</v>
      </c>
      <c r="B69" s="49" t="s">
        <v>97</v>
      </c>
      <c r="D69" s="49" t="s">
        <v>1</v>
      </c>
      <c r="E69" s="49" t="s">
        <v>66</v>
      </c>
      <c r="G69" s="49" t="s">
        <v>189</v>
      </c>
      <c r="H69" s="49" t="s">
        <v>146</v>
      </c>
      <c r="I69" s="49" t="s">
        <v>190</v>
      </c>
      <c r="J69" s="49" t="s">
        <v>156</v>
      </c>
      <c r="K69" s="49" t="s">
        <v>191</v>
      </c>
      <c r="L69" s="49" t="s">
        <v>192</v>
      </c>
      <c r="M69" s="49" t="s">
        <v>193</v>
      </c>
      <c r="Q69" s="49" t="s">
        <v>72</v>
      </c>
      <c r="R69" s="49" t="s">
        <v>127</v>
      </c>
      <c r="S69" s="49" t="s">
        <v>194</v>
      </c>
      <c r="T69" s="49" t="s">
        <v>73</v>
      </c>
      <c r="U69" s="49" t="s">
        <v>189</v>
      </c>
      <c r="V69" s="132" t="s">
        <v>195</v>
      </c>
      <c r="W69" s="49">
        <v>-95175</v>
      </c>
      <c r="X69" s="49">
        <v>-57689.37</v>
      </c>
      <c r="Y69" s="49">
        <v>-37485.629999999997</v>
      </c>
      <c r="AA69" s="49" t="s">
        <v>196</v>
      </c>
      <c r="AB69" s="49" t="s">
        <v>77</v>
      </c>
    </row>
    <row r="70" spans="1:28" x14ac:dyDescent="0.2">
      <c r="A70" s="49" t="s">
        <v>96</v>
      </c>
      <c r="B70" s="49" t="s">
        <v>97</v>
      </c>
      <c r="D70" s="49" t="s">
        <v>1</v>
      </c>
      <c r="E70" s="49" t="s">
        <v>66</v>
      </c>
      <c r="G70" s="49" t="s">
        <v>67</v>
      </c>
      <c r="H70" s="49" t="s">
        <v>146</v>
      </c>
      <c r="I70" s="49" t="s">
        <v>68</v>
      </c>
      <c r="J70" s="49" t="s">
        <v>156</v>
      </c>
      <c r="K70" s="49" t="s">
        <v>103</v>
      </c>
      <c r="L70" s="49" t="s">
        <v>99</v>
      </c>
      <c r="M70" s="49" t="s">
        <v>188</v>
      </c>
      <c r="N70" s="49" t="s">
        <v>100</v>
      </c>
      <c r="O70" s="49" t="s">
        <v>71</v>
      </c>
      <c r="Q70" s="49" t="s">
        <v>72</v>
      </c>
      <c r="R70" s="49" t="s">
        <v>127</v>
      </c>
      <c r="S70" s="49" t="s">
        <v>96</v>
      </c>
      <c r="T70" s="49" t="s">
        <v>73</v>
      </c>
      <c r="U70" s="49" t="s">
        <v>74</v>
      </c>
      <c r="V70" s="132" t="s">
        <v>101</v>
      </c>
      <c r="W70" s="49">
        <v>-95175.1</v>
      </c>
      <c r="X70" s="49">
        <v>-57689.440000000002</v>
      </c>
      <c r="Y70" s="49">
        <v>-37485.660000000003</v>
      </c>
      <c r="AA70" s="49" t="s">
        <v>104</v>
      </c>
      <c r="AB70" s="49" t="s">
        <v>77</v>
      </c>
    </row>
    <row r="71" spans="1:28" x14ac:dyDescent="0.2">
      <c r="A71" s="49" t="s">
        <v>96</v>
      </c>
      <c r="B71" s="49" t="s">
        <v>97</v>
      </c>
      <c r="D71" s="49" t="s">
        <v>1</v>
      </c>
      <c r="E71" s="49" t="s">
        <v>66</v>
      </c>
      <c r="G71" s="49" t="s">
        <v>67</v>
      </c>
      <c r="H71" s="49" t="s">
        <v>146</v>
      </c>
      <c r="I71" s="49" t="s">
        <v>68</v>
      </c>
      <c r="J71" s="49" t="s">
        <v>147</v>
      </c>
      <c r="K71" s="49" t="s">
        <v>103</v>
      </c>
      <c r="L71" s="49" t="s">
        <v>99</v>
      </c>
      <c r="M71" s="49" t="s">
        <v>197</v>
      </c>
      <c r="N71" s="49" t="s">
        <v>100</v>
      </c>
      <c r="O71" s="49" t="s">
        <v>71</v>
      </c>
      <c r="Q71" s="49" t="s">
        <v>72</v>
      </c>
      <c r="R71" s="49" t="s">
        <v>149</v>
      </c>
      <c r="S71" s="49" t="s">
        <v>96</v>
      </c>
      <c r="T71" s="49" t="s">
        <v>73</v>
      </c>
      <c r="U71" s="49" t="s">
        <v>74</v>
      </c>
      <c r="V71" s="132" t="s">
        <v>101</v>
      </c>
      <c r="W71" s="49">
        <v>-99006</v>
      </c>
      <c r="X71" s="49">
        <v>-59828.34</v>
      </c>
      <c r="Y71" s="49">
        <v>-39177.660000000003</v>
      </c>
      <c r="AA71" s="49" t="s">
        <v>104</v>
      </c>
      <c r="AB71" s="49" t="s">
        <v>77</v>
      </c>
    </row>
    <row r="72" spans="1:28" x14ac:dyDescent="0.2">
      <c r="A72" s="49" t="s">
        <v>96</v>
      </c>
      <c r="B72" s="49" t="s">
        <v>97</v>
      </c>
      <c r="D72" s="49" t="s">
        <v>1</v>
      </c>
      <c r="E72" s="49" t="s">
        <v>66</v>
      </c>
      <c r="G72" s="49" t="s">
        <v>189</v>
      </c>
      <c r="H72" s="49" t="s">
        <v>146</v>
      </c>
      <c r="I72" s="49" t="s">
        <v>190</v>
      </c>
      <c r="J72" s="49" t="s">
        <v>147</v>
      </c>
      <c r="K72" s="49" t="s">
        <v>191</v>
      </c>
      <c r="L72" s="49" t="s">
        <v>198</v>
      </c>
      <c r="M72" s="49" t="s">
        <v>193</v>
      </c>
      <c r="Q72" s="49" t="s">
        <v>72</v>
      </c>
      <c r="R72" s="49" t="s">
        <v>149</v>
      </c>
      <c r="S72" s="49" t="s">
        <v>194</v>
      </c>
      <c r="T72" s="49" t="s">
        <v>73</v>
      </c>
      <c r="U72" s="49" t="s">
        <v>189</v>
      </c>
      <c r="V72" s="132" t="s">
        <v>195</v>
      </c>
      <c r="W72" s="49">
        <v>95175</v>
      </c>
      <c r="X72" s="49">
        <v>57513.3</v>
      </c>
      <c r="Y72" s="49">
        <v>37661.699999999997</v>
      </c>
      <c r="AA72" s="49" t="s">
        <v>196</v>
      </c>
      <c r="AB72" s="49" t="s">
        <v>77</v>
      </c>
    </row>
    <row r="73" spans="1:28" x14ac:dyDescent="0.2">
      <c r="A73" s="49" t="s">
        <v>96</v>
      </c>
      <c r="B73" s="49" t="s">
        <v>97</v>
      </c>
      <c r="D73" s="49" t="s">
        <v>1</v>
      </c>
      <c r="E73" s="49" t="s">
        <v>66</v>
      </c>
      <c r="G73" s="49" t="s">
        <v>67</v>
      </c>
      <c r="H73" s="49" t="s">
        <v>146</v>
      </c>
      <c r="I73" s="49" t="s">
        <v>68</v>
      </c>
      <c r="J73" s="49" t="s">
        <v>179</v>
      </c>
      <c r="K73" s="49" t="s">
        <v>103</v>
      </c>
      <c r="L73" s="49" t="s">
        <v>99</v>
      </c>
      <c r="M73" s="49" t="s">
        <v>200</v>
      </c>
      <c r="N73" s="49" t="s">
        <v>100</v>
      </c>
      <c r="O73" s="49" t="s">
        <v>71</v>
      </c>
      <c r="Q73" s="49" t="s">
        <v>72</v>
      </c>
      <c r="R73" s="49" t="s">
        <v>149</v>
      </c>
      <c r="S73" s="49" t="s">
        <v>96</v>
      </c>
      <c r="T73" s="49" t="s">
        <v>73</v>
      </c>
      <c r="U73" s="49" t="s">
        <v>74</v>
      </c>
      <c r="V73" s="132" t="s">
        <v>101</v>
      </c>
      <c r="W73" s="49">
        <v>-103580.75</v>
      </c>
      <c r="X73" s="49">
        <v>-62592.81</v>
      </c>
      <c r="Y73" s="49">
        <v>-40987.94</v>
      </c>
      <c r="AA73" s="49" t="s">
        <v>104</v>
      </c>
      <c r="AB73" s="49" t="s">
        <v>77</v>
      </c>
    </row>
    <row r="74" spans="1:28" x14ac:dyDescent="0.2">
      <c r="A74" s="49" t="s">
        <v>96</v>
      </c>
      <c r="B74" s="49" t="s">
        <v>97</v>
      </c>
      <c r="D74" s="49" t="s">
        <v>1</v>
      </c>
      <c r="E74" s="49" t="s">
        <v>66</v>
      </c>
      <c r="G74" s="49" t="s">
        <v>67</v>
      </c>
      <c r="H74" s="49" t="s">
        <v>146</v>
      </c>
      <c r="I74" s="49" t="s">
        <v>68</v>
      </c>
      <c r="J74" s="49" t="s">
        <v>179</v>
      </c>
      <c r="K74" s="49" t="s">
        <v>103</v>
      </c>
      <c r="L74" s="49" t="s">
        <v>99</v>
      </c>
      <c r="M74" s="49" t="s">
        <v>199</v>
      </c>
      <c r="N74" s="49" t="s">
        <v>100</v>
      </c>
      <c r="O74" s="49" t="s">
        <v>71</v>
      </c>
      <c r="Q74" s="49" t="s">
        <v>72</v>
      </c>
      <c r="R74" s="49" t="s">
        <v>149</v>
      </c>
      <c r="S74" s="49" t="s">
        <v>96</v>
      </c>
      <c r="T74" s="49" t="s">
        <v>73</v>
      </c>
      <c r="U74" s="49" t="s">
        <v>74</v>
      </c>
      <c r="V74" s="132" t="s">
        <v>101</v>
      </c>
      <c r="W74" s="49">
        <v>-107536.35</v>
      </c>
      <c r="X74" s="49">
        <v>-64983.14</v>
      </c>
      <c r="Y74" s="49">
        <v>-42553.21</v>
      </c>
      <c r="AA74" s="49" t="s">
        <v>104</v>
      </c>
      <c r="AB74" s="49" t="s">
        <v>77</v>
      </c>
    </row>
  </sheetData>
  <autoFilter ref="A1:AE53" xr:uid="{00000000-0009-0000-0000-000007000000}"/>
  <sortState xmlns:xlrd2="http://schemas.microsoft.com/office/spreadsheetml/2017/richdata2" ref="A16:AE41">
    <sortCondition descending="1" ref="V16:V4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B7EBD8-68AA-4232-BF83-ED9DA8BF04C6}"/>
</file>

<file path=customXml/itemProps2.xml><?xml version="1.0" encoding="utf-8"?>
<ds:datastoreItem xmlns:ds="http://schemas.openxmlformats.org/officeDocument/2006/customXml" ds:itemID="{F32C65B5-2ED9-43CA-B7EB-8ABA9E7F731C}"/>
</file>

<file path=customXml/itemProps3.xml><?xml version="1.0" encoding="utf-8"?>
<ds:datastoreItem xmlns:ds="http://schemas.openxmlformats.org/officeDocument/2006/customXml" ds:itemID="{F74A5A7F-7BF2-42FD-A167-D1F96658A913}"/>
</file>

<file path=customXml/itemProps4.xml><?xml version="1.0" encoding="utf-8"?>
<ds:datastoreItem xmlns:ds="http://schemas.openxmlformats.org/officeDocument/2006/customXml" ds:itemID="{3A0D11A8-2864-49CB-8887-5FAD893AA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E-FFA-1</vt:lpstr>
      <vt:lpstr>E-FFA-2</vt:lpstr>
      <vt:lpstr>G-FFA-1</vt:lpstr>
      <vt:lpstr>G-FFA-2</vt:lpstr>
      <vt:lpstr>903-407 Transactions</vt:lpstr>
      <vt:lpstr>Sheet2</vt:lpstr>
      <vt:lpstr>Sheet1</vt:lpstr>
      <vt:lpstr>'E-FFA-2'!Print_Area</vt:lpstr>
      <vt:lpstr>'G-FFA-2'!Print_Area</vt:lpstr>
      <vt:lpstr>'E-FFA-2'!Print_Titles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2019-07-19T21:52:43Z</cp:lastPrinted>
  <dcterms:created xsi:type="dcterms:W3CDTF">2017-04-11T17:06:27Z</dcterms:created>
  <dcterms:modified xsi:type="dcterms:W3CDTF">2020-10-07T01:09:22Z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