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Adjustments\3.02E PF Deferred Debits &amp; Credits\"/>
    </mc:Choice>
  </mc:AlternateContent>
  <xr:revisionPtr revIDLastSave="0" documentId="13_ncr:1_{557671CB-450B-4C35-A028-95F81676EBCA}" xr6:coauthVersionLast="44" xr6:coauthVersionMax="44" xr10:uidLastSave="{00000000-0000-0000-0000-000000000000}"/>
  <bookViews>
    <workbookView xWindow="-28920" yWindow="-120" windowWidth="29040" windowHeight="16440" activeTab="1" xr2:uid="{1C726CA5-19B6-4682-A3A2-EAA1F09659C7}"/>
  </bookViews>
  <sheets>
    <sheet name="E-DDC-30" sheetId="1" r:id="rId1"/>
    <sheet name="G-DDC-11" sheetId="2" r:id="rId2"/>
  </sheets>
  <externalReferences>
    <externalReference r:id="rId3"/>
    <externalReference r:id="rId4"/>
  </externalReferences>
  <definedNames>
    <definedName name="months">[1]Data!$H$2</definedName>
    <definedName name="rbcalc">[1]Data!$H$3</definedName>
    <definedName name="rbcalc_heading">[1]Data!$H$5</definedName>
    <definedName name="tp_heading">[1]Data!$H$4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6" i="2" l="1"/>
  <c r="J36" i="2"/>
  <c r="G36" i="2"/>
  <c r="C36" i="2"/>
  <c r="M35" i="2"/>
  <c r="J35" i="2"/>
  <c r="G35" i="2"/>
  <c r="C35" i="2"/>
  <c r="M34" i="2"/>
  <c r="J34" i="2"/>
  <c r="G34" i="2"/>
  <c r="C34" i="2"/>
  <c r="M33" i="2"/>
  <c r="J33" i="2"/>
  <c r="G33" i="2"/>
  <c r="C33" i="2"/>
  <c r="M32" i="2"/>
  <c r="J32" i="2"/>
  <c r="G32" i="2"/>
  <c r="C32" i="2"/>
  <c r="M31" i="2"/>
  <c r="J31" i="2"/>
  <c r="G31" i="2"/>
  <c r="C31" i="2"/>
  <c r="N25" i="2"/>
  <c r="K25" i="2"/>
  <c r="H25" i="2"/>
  <c r="G25" i="2"/>
  <c r="F25" i="2"/>
  <c r="N24" i="2"/>
  <c r="K24" i="2"/>
  <c r="G24" i="2"/>
  <c r="F24" i="2"/>
  <c r="H24" i="2" s="1"/>
  <c r="N23" i="2"/>
  <c r="K23" i="2"/>
  <c r="G23" i="2"/>
  <c r="F23" i="2"/>
  <c r="H23" i="2" s="1"/>
  <c r="N22" i="2"/>
  <c r="K22" i="2"/>
  <c r="G22" i="2"/>
  <c r="F22" i="2"/>
  <c r="H22" i="2" s="1"/>
  <c r="N21" i="2"/>
  <c r="K21" i="2"/>
  <c r="H21" i="2"/>
  <c r="G21" i="2"/>
  <c r="F21" i="2"/>
  <c r="N20" i="2"/>
  <c r="K20" i="2"/>
  <c r="H20" i="2"/>
  <c r="F20" i="2"/>
  <c r="N19" i="2"/>
  <c r="K19" i="2"/>
  <c r="H19" i="2"/>
  <c r="F19" i="2"/>
  <c r="N18" i="2"/>
  <c r="K18" i="2"/>
  <c r="H18" i="2"/>
  <c r="F18" i="2"/>
  <c r="N17" i="2"/>
  <c r="K17" i="2"/>
  <c r="H17" i="2"/>
  <c r="G17" i="2"/>
  <c r="F17" i="2"/>
  <c r="N16" i="2"/>
  <c r="K16" i="2"/>
  <c r="F16" i="2"/>
  <c r="H16" i="2" s="1"/>
  <c r="N15" i="2"/>
  <c r="K15" i="2"/>
  <c r="F15" i="2"/>
  <c r="H15" i="2" s="1"/>
  <c r="N14" i="2"/>
  <c r="K14" i="2"/>
  <c r="F14" i="2"/>
  <c r="H14" i="2" s="1"/>
  <c r="N13" i="2"/>
  <c r="K13" i="2"/>
  <c r="F13" i="2"/>
  <c r="H13" i="2" s="1"/>
  <c r="N12" i="2"/>
  <c r="K12" i="2"/>
  <c r="G12" i="2"/>
  <c r="F12" i="2"/>
  <c r="H12" i="2" s="1"/>
  <c r="M11" i="2"/>
  <c r="G11" i="2" s="1"/>
  <c r="H11" i="2" s="1"/>
  <c r="L11" i="2"/>
  <c r="N11" i="2" s="1"/>
  <c r="K11" i="2"/>
  <c r="J11" i="2"/>
  <c r="I11" i="2"/>
  <c r="F11" i="2" s="1"/>
  <c r="M10" i="2"/>
  <c r="L10" i="2"/>
  <c r="N10" i="2" s="1"/>
  <c r="J10" i="2"/>
  <c r="G10" i="2" s="1"/>
  <c r="I10" i="2"/>
  <c r="F10" i="2" s="1"/>
  <c r="M9" i="2"/>
  <c r="L9" i="2"/>
  <c r="J9" i="2"/>
  <c r="I9" i="2"/>
  <c r="M8" i="2"/>
  <c r="M28" i="2" s="1"/>
  <c r="L8" i="2"/>
  <c r="L28" i="2" s="1"/>
  <c r="J8" i="2"/>
  <c r="I8" i="2"/>
  <c r="A6" i="2"/>
  <c r="A5" i="2"/>
  <c r="F4" i="2"/>
  <c r="E4" i="2"/>
  <c r="F9" i="2" l="1"/>
  <c r="G9" i="2"/>
  <c r="N8" i="2"/>
  <c r="N26" i="2" s="1"/>
  <c r="F8" i="2"/>
  <c r="L26" i="2"/>
  <c r="I28" i="2"/>
  <c r="G8" i="2"/>
  <c r="G28" i="2" s="1"/>
  <c r="H10" i="2"/>
  <c r="K9" i="2"/>
  <c r="I26" i="2"/>
  <c r="K10" i="2"/>
  <c r="J26" i="2"/>
  <c r="K8" i="2"/>
  <c r="N9" i="2"/>
  <c r="J28" i="2"/>
  <c r="M26" i="2"/>
  <c r="F26" i="2"/>
  <c r="N28" i="2" l="1"/>
  <c r="G26" i="2"/>
  <c r="F28" i="2"/>
  <c r="H8" i="2"/>
  <c r="H9" i="2"/>
  <c r="K26" i="2"/>
  <c r="K28" i="2"/>
  <c r="H26" i="2" l="1"/>
  <c r="H28" i="2"/>
</calcChain>
</file>

<file path=xl/sharedStrings.xml><?xml version="1.0" encoding="utf-8"?>
<sst xmlns="http://schemas.openxmlformats.org/spreadsheetml/2006/main" count="105" uniqueCount="64">
  <si>
    <t>RESULTS OF OPERATIONS</t>
  </si>
  <si>
    <t>Report ID:</t>
  </si>
  <si>
    <t>AVISTA UTILITIES</t>
  </si>
  <si>
    <t>ELECTRIC OPERATING STATEMENT</t>
  </si>
  <si>
    <t xml:space="preserve"> ***************** SYSTEM *****************</t>
  </si>
  <si>
    <t xml:space="preserve"> *************** WASHINGTON *************</t>
  </si>
  <si>
    <t xml:space="preserve"> ***************** IDAHO ******************</t>
  </si>
  <si>
    <t>Direct</t>
  </si>
  <si>
    <t>Ref/Basis</t>
  </si>
  <si>
    <t>Account</t>
  </si>
  <si>
    <t>Description</t>
  </si>
  <si>
    <t>Allocated</t>
  </si>
  <si>
    <t>Total</t>
  </si>
  <si>
    <t>E-DEPX</t>
  </si>
  <si>
    <t>E-AMTX</t>
  </si>
  <si>
    <t>Depreciation Expense-General</t>
  </si>
  <si>
    <t>Amortization Expense-General Plant - 303000</t>
  </si>
  <si>
    <t>Amortization Expense-Miscellaneous IT Intangible</t>
  </si>
  <si>
    <t>Amortization Expense-General Plant - 390200, 396200</t>
  </si>
  <si>
    <t>Idaho Earnings Test Amortization</t>
  </si>
  <si>
    <t>Tax Reform Amortization</t>
  </si>
  <si>
    <t>Regulatory Debit - AFUDC Amortization</t>
  </si>
  <si>
    <t>AFUDC Equity DFIT Deferral</t>
  </si>
  <si>
    <t>Existing Meters Excess Deprec. Deferral</t>
  </si>
  <si>
    <t>Regulatory Credit - Deferral - FISERVE</t>
  </si>
  <si>
    <t>Regulatory Credit - AMI</t>
  </si>
  <si>
    <t>Project Compass Deferral - ID</t>
  </si>
  <si>
    <t>ALLOCATION RATIOS:</t>
  </si>
  <si>
    <t>E-ALL</t>
  </si>
  <si>
    <t>E-OPS-12A</t>
  </si>
  <si>
    <t/>
  </si>
  <si>
    <t>For Twelve Months Ended December 31, 2019</t>
  </si>
  <si>
    <t>Average of Monthly Averages Basis</t>
  </si>
  <si>
    <t>Production/Transmission  Ratio</t>
  </si>
  <si>
    <t>Number of Customers - AMA</t>
  </si>
  <si>
    <t>Direct Distribution Operating Expense</t>
  </si>
  <si>
    <t>Jurisdictional 4-Factor Ratio</t>
  </si>
  <si>
    <t>Not Allocated</t>
  </si>
  <si>
    <t>GAS OPERATING STATEMENT</t>
  </si>
  <si>
    <t>************** SYSTEM **************</t>
  </si>
  <si>
    <t>************ WASHINGTON ***********</t>
  </si>
  <si>
    <t>************** IDAHO ****************</t>
  </si>
  <si>
    <t>G-DEPX</t>
  </si>
  <si>
    <t>Depreciation Expense-General Plant</t>
  </si>
  <si>
    <t>G-AMTX</t>
  </si>
  <si>
    <t>Amortization Expense - General Plant - 303000</t>
  </si>
  <si>
    <t>Amortization Expense - Misc IT Intangible Plant - 3031XX</t>
  </si>
  <si>
    <t>WA GRC Jackson Prairie O&amp;M Deferral</t>
  </si>
  <si>
    <t>Amortization WA Excess Natural Gas Line Extension</t>
  </si>
  <si>
    <t>Natural Gas Depreciation Study Deferral</t>
  </si>
  <si>
    <t>Existing Meters/ERTs Excess Depreciation Deferral</t>
  </si>
  <si>
    <t>DSIT Amortization - ID</t>
  </si>
  <si>
    <t>407368</t>
  </si>
  <si>
    <t>Project Compass Amortization</t>
  </si>
  <si>
    <t>407414</t>
  </si>
  <si>
    <t>Regulatory Credits-Deferral-FISERVE</t>
  </si>
  <si>
    <t>407425</t>
  </si>
  <si>
    <t>WA GRC Jackson Prairie Deferral</t>
  </si>
  <si>
    <t>407436</t>
  </si>
  <si>
    <t>Regulatory Deferral - AMI</t>
  </si>
  <si>
    <t>407468</t>
  </si>
  <si>
    <t>TOTAL A&amp;G DEPR/AMRT/NON-FIT TAXES</t>
  </si>
  <si>
    <t>TOTAL ADMIN &amp; GENERAL EXPENSES</t>
  </si>
  <si>
    <t>G-ALL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</si>
</sst>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0.00"/>
    <numFmt numFmtId="165" formatCode="0000"/>
    <numFmt numFmtId="166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ms Rmn"/>
    </font>
    <font>
      <sz val="12"/>
      <name val="Tms Rmn"/>
    </font>
    <font>
      <b/>
      <sz val="12"/>
      <color indexed="53"/>
      <name val="Tms Rmn"/>
    </font>
    <font>
      <b/>
      <sz val="12"/>
      <name val="Tms Rmn"/>
    </font>
    <font>
      <b/>
      <sz val="12"/>
      <color indexed="10"/>
      <name val="Tms Rm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right" shrinkToFit="1"/>
    </xf>
    <xf numFmtId="3" fontId="2" fillId="0" borderId="0" xfId="0" applyNumberFormat="1" applyFont="1"/>
    <xf numFmtId="0" fontId="2" fillId="0" borderId="0" xfId="0" applyFont="1"/>
    <xf numFmtId="49" fontId="3" fillId="0" borderId="1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49" fontId="5" fillId="0" borderId="1" xfId="0" applyNumberFormat="1" applyFont="1" applyBorder="1"/>
    <xf numFmtId="164" fontId="5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7" xfId="0" applyFont="1" applyBorder="1"/>
    <xf numFmtId="0" fontId="3" fillId="0" borderId="5" xfId="0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49" fontId="3" fillId="0" borderId="8" xfId="0" applyNumberFormat="1" applyFont="1" applyBorder="1"/>
    <xf numFmtId="164" fontId="3" fillId="0" borderId="9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49" fontId="3" fillId="0" borderId="9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left"/>
    </xf>
    <xf numFmtId="3" fontId="3" fillId="0" borderId="9" xfId="0" applyNumberFormat="1" applyFont="1" applyBorder="1" applyAlignment="1">
      <alignment horizontal="left"/>
    </xf>
    <xf numFmtId="3" fontId="3" fillId="0" borderId="9" xfId="0" applyNumberFormat="1" applyFont="1" applyBorder="1" applyAlignment="1">
      <alignment horizontal="right" shrinkToFit="1"/>
    </xf>
    <xf numFmtId="165" fontId="3" fillId="0" borderId="0" xfId="0" applyNumberFormat="1" applyFont="1" applyAlignment="1">
      <alignment horizontal="left"/>
    </xf>
    <xf numFmtId="37" fontId="3" fillId="2" borderId="0" xfId="1" applyNumberFormat="1" applyFont="1" applyFill="1" applyAlignment="1">
      <alignment horizontal="right" shrinkToFit="1"/>
    </xf>
    <xf numFmtId="37" fontId="3" fillId="0" borderId="7" xfId="1" applyNumberFormat="1" applyFont="1" applyBorder="1" applyAlignment="1">
      <alignment horizontal="right" shrinkToFit="1"/>
    </xf>
    <xf numFmtId="37" fontId="3" fillId="3" borderId="0" xfId="1" applyNumberFormat="1" applyFont="1" applyFill="1" applyAlignment="1">
      <alignment horizontal="right" shrinkToFit="1"/>
    </xf>
    <xf numFmtId="37" fontId="3" fillId="0" borderId="0" xfId="1" applyNumberFormat="1" applyFont="1" applyAlignment="1">
      <alignment horizontal="right" shrinkToFit="1"/>
    </xf>
    <xf numFmtId="49" fontId="3" fillId="0" borderId="0" xfId="0" applyNumberFormat="1" applyFont="1"/>
    <xf numFmtId="49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left"/>
    </xf>
    <xf numFmtId="3" fontId="3" fillId="4" borderId="0" xfId="0" applyNumberFormat="1" applyFont="1" applyFill="1"/>
    <xf numFmtId="0" fontId="3" fillId="4" borderId="0" xfId="0" applyFont="1" applyFill="1"/>
    <xf numFmtId="37" fontId="3" fillId="4" borderId="0" xfId="1" applyNumberFormat="1" applyFont="1" applyFill="1" applyAlignment="1">
      <alignment horizontal="right" shrinkToFit="1"/>
    </xf>
    <xf numFmtId="37" fontId="3" fillId="4" borderId="7" xfId="1" applyNumberFormat="1" applyFont="1" applyFill="1" applyBorder="1" applyAlignment="1">
      <alignment horizontal="right" shrinkToFit="1"/>
    </xf>
    <xf numFmtId="1" fontId="3" fillId="0" borderId="0" xfId="0" applyNumberFormat="1" applyFont="1" applyAlignment="1">
      <alignment horizontal="left"/>
    </xf>
    <xf numFmtId="166" fontId="3" fillId="2" borderId="0" xfId="0" applyNumberFormat="1" applyFont="1" applyFill="1" applyAlignment="1">
      <alignment horizontal="right" shrinkToFit="1"/>
    </xf>
    <xf numFmtId="166" fontId="3" fillId="0" borderId="0" xfId="0" applyNumberFormat="1" applyFont="1" applyAlignment="1">
      <alignment horizontal="right" shrinkToFit="1"/>
    </xf>
    <xf numFmtId="166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shrinkToFit="1"/>
    </xf>
    <xf numFmtId="49" fontId="3" fillId="2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left"/>
    </xf>
    <xf numFmtId="3" fontId="0" fillId="0" borderId="0" xfId="0" applyNumberFormat="1"/>
    <xf numFmtId="49" fontId="3" fillId="2" borderId="12" xfId="0" applyNumberFormat="1" applyFont="1" applyFill="1" applyBorder="1"/>
    <xf numFmtId="164" fontId="3" fillId="0" borderId="13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9" fontId="5" fillId="2" borderId="1" xfId="0" applyNumberFormat="1" applyFont="1" applyFill="1" applyBorder="1"/>
    <xf numFmtId="164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49" fontId="3" fillId="2" borderId="6" xfId="0" applyNumberFormat="1" applyFont="1" applyFill="1" applyBorder="1"/>
    <xf numFmtId="0" fontId="3" fillId="0" borderId="7" xfId="0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9" fontId="3" fillId="2" borderId="8" xfId="0" applyNumberFormat="1" applyFont="1" applyFill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49" fontId="3" fillId="2" borderId="9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right"/>
    </xf>
    <xf numFmtId="37" fontId="3" fillId="0" borderId="0" xfId="0" applyNumberFormat="1" applyFont="1" applyAlignment="1">
      <alignment shrinkToFit="1"/>
    </xf>
    <xf numFmtId="37" fontId="3" fillId="2" borderId="0" xfId="0" applyNumberFormat="1" applyFont="1" applyFill="1" applyAlignment="1">
      <alignment shrinkToFit="1"/>
    </xf>
    <xf numFmtId="37" fontId="3" fillId="0" borderId="7" xfId="0" applyNumberFormat="1" applyFont="1" applyBorder="1" applyAlignment="1">
      <alignment shrinkToFit="1"/>
    </xf>
    <xf numFmtId="49" fontId="3" fillId="0" borderId="0" xfId="0" applyNumberFormat="1" applyFont="1" applyAlignment="1">
      <alignment horizontal="left"/>
    </xf>
    <xf numFmtId="37" fontId="3" fillId="5" borderId="0" xfId="0" applyNumberFormat="1" applyFont="1" applyFill="1" applyAlignment="1">
      <alignment shrinkToFit="1"/>
    </xf>
    <xf numFmtId="3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/>
    </xf>
    <xf numFmtId="37" fontId="3" fillId="4" borderId="0" xfId="0" applyNumberFormat="1" applyFont="1" applyFill="1" applyAlignment="1">
      <alignment shrinkToFit="1"/>
    </xf>
    <xf numFmtId="37" fontId="3" fillId="4" borderId="7" xfId="0" applyNumberFormat="1" applyFont="1" applyFill="1" applyBorder="1" applyAlignment="1">
      <alignment shrinkToFit="1"/>
    </xf>
    <xf numFmtId="37" fontId="3" fillId="0" borderId="2" xfId="0" applyNumberFormat="1" applyFont="1" applyBorder="1" applyAlignment="1">
      <alignment shrinkToFit="1"/>
    </xf>
    <xf numFmtId="37" fontId="3" fillId="2" borderId="2" xfId="0" applyNumberFormat="1" applyFont="1" applyFill="1" applyBorder="1" applyAlignment="1">
      <alignment shrinkToFit="1"/>
    </xf>
    <xf numFmtId="37" fontId="3" fillId="0" borderId="3" xfId="0" applyNumberFormat="1" applyFont="1" applyBorder="1" applyAlignment="1">
      <alignment shrinkToFit="1"/>
    </xf>
    <xf numFmtId="49" fontId="3" fillId="2" borderId="0" xfId="0" applyNumberFormat="1" applyFont="1" applyFill="1"/>
    <xf numFmtId="3" fontId="3" fillId="0" borderId="0" xfId="0" applyNumberFormat="1" applyFont="1" applyAlignment="1">
      <alignment shrinkToFit="1"/>
    </xf>
    <xf numFmtId="3" fontId="3" fillId="2" borderId="0" xfId="0" applyNumberFormat="1" applyFont="1" applyFill="1" applyAlignment="1">
      <alignment shrinkToFit="1"/>
    </xf>
    <xf numFmtId="166" fontId="3" fillId="2" borderId="0" xfId="0" applyNumberFormat="1" applyFont="1" applyFill="1" applyAlignment="1">
      <alignment shrinkToFit="1"/>
    </xf>
    <xf numFmtId="166" fontId="3" fillId="0" borderId="0" xfId="0" applyNumberFormat="1" applyFont="1" applyAlignment="1">
      <alignment shrinkToFit="1"/>
    </xf>
    <xf numFmtId="49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ults%20of%20Operations/2019/2019.12/12A-2019.12_Avista%20Electric%20Pul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ults%20of%20Operations/2019/2019.12/12A-2019.12_Avista%20Gas%20North%20Pu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E-CHK"/>
      <sheetName val="E-CHK-UI"/>
      <sheetName val="E-ALL"/>
      <sheetName val="E-OPS"/>
      <sheetName val="E-456"/>
      <sheetName val="E-555"/>
      <sheetName val="E-557"/>
      <sheetName val="E-908"/>
      <sheetName val="E-INT"/>
      <sheetName val="E-FIT"/>
      <sheetName val="E-SCM"/>
      <sheetName val="E-DTE"/>
      <sheetName val="E-OTX"/>
      <sheetName val="E-PLT"/>
      <sheetName val="E-APL"/>
      <sheetName val="E-DEPX"/>
      <sheetName val="E-AMTX"/>
      <sheetName val="E-ADEP"/>
      <sheetName val="E-AAMT"/>
      <sheetName val="C-GPL"/>
      <sheetName val="C-IPL"/>
      <sheetName val="C-DTX"/>
      <sheetName val="C-WKC"/>
      <sheetName val="E-ROR"/>
    </sheetNames>
    <sheetDataSet>
      <sheetData sheetId="0"/>
      <sheetData sheetId="1">
        <row r="2">
          <cell r="H2">
            <v>12</v>
          </cell>
        </row>
        <row r="3">
          <cell r="H3" t="str">
            <v>A</v>
          </cell>
        </row>
        <row r="4">
          <cell r="H4" t="str">
            <v>For Twelve Months Ended December 31, 2019</v>
          </cell>
        </row>
        <row r="5">
          <cell r="H5" t="str">
            <v>Average of Monthly Averages Basis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G-CHK"/>
      <sheetName val="G-CHK-UI"/>
      <sheetName val="G-ALL"/>
      <sheetName val="G-OPS"/>
      <sheetName val="G-495"/>
      <sheetName val="G-804"/>
      <sheetName val="G-908"/>
      <sheetName val="G-INT"/>
      <sheetName val="G-FIT"/>
      <sheetName val="G-SCM"/>
      <sheetName val="G-DTE"/>
      <sheetName val="G-OTX"/>
      <sheetName val="G-PLT"/>
      <sheetName val="G-APL"/>
      <sheetName val="G-DEPX"/>
      <sheetName val="G-AMTX"/>
      <sheetName val="G-ADEP"/>
      <sheetName val="G-AAMT"/>
      <sheetName val="C-GPL"/>
      <sheetName val="C-IPL"/>
      <sheetName val="C-DTX"/>
      <sheetName val="C-WKC"/>
      <sheetName val="G-ROR"/>
    </sheetNames>
    <sheetDataSet>
      <sheetData sheetId="0"/>
      <sheetData sheetId="1">
        <row r="2">
          <cell r="S2" t="str">
            <v>Results of Operations - 12A</v>
          </cell>
        </row>
      </sheetData>
      <sheetData sheetId="2"/>
      <sheetData sheetId="3"/>
      <sheetData sheetId="4">
        <row r="8">
          <cell r="E8" t="str">
            <v>System Contract Demand</v>
          </cell>
          <cell r="G8">
            <v>1</v>
          </cell>
          <cell r="H8">
            <v>0.68679999999999997</v>
          </cell>
          <cell r="I8">
            <v>0.31319999999999998</v>
          </cell>
        </row>
        <row r="11">
          <cell r="E11" t="str">
            <v>Number of Customers - AMA</v>
          </cell>
        </row>
        <row r="12">
          <cell r="G12">
            <v>1</v>
          </cell>
          <cell r="H12">
            <v>0.66241000000000005</v>
          </cell>
          <cell r="I12">
            <v>0.33759</v>
          </cell>
        </row>
        <row r="15">
          <cell r="E15" t="str">
            <v>Direct Distribution Operating Expense</v>
          </cell>
        </row>
        <row r="16">
          <cell r="G16">
            <v>1</v>
          </cell>
          <cell r="H16">
            <v>0.71453</v>
          </cell>
          <cell r="I16">
            <v>0.28547</v>
          </cell>
        </row>
        <row r="19">
          <cell r="E19" t="str">
            <v>Jurisdictional 4-Factor Ratio</v>
          </cell>
        </row>
        <row r="38">
          <cell r="G38">
            <v>1</v>
          </cell>
          <cell r="H38">
            <v>0.72592999999999996</v>
          </cell>
          <cell r="I38">
            <v>0.27406999999999998</v>
          </cell>
        </row>
        <row r="119">
          <cell r="E119" t="str">
            <v>Actual Annual Throughput</v>
          </cell>
        </row>
        <row r="120">
          <cell r="G120">
            <v>1</v>
          </cell>
          <cell r="H120">
            <v>0.68289999999999995</v>
          </cell>
          <cell r="I120">
            <v>0.31709999999999999</v>
          </cell>
        </row>
        <row r="134">
          <cell r="E134" t="str">
            <v>Not Allocated</v>
          </cell>
          <cell r="G134">
            <v>0</v>
          </cell>
          <cell r="H134">
            <v>0</v>
          </cell>
          <cell r="I13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5">
          <cell r="M55">
            <v>1489592</v>
          </cell>
          <cell r="N55">
            <v>3711200</v>
          </cell>
          <cell r="P55">
            <v>128668</v>
          </cell>
          <cell r="Q55">
            <v>1401139</v>
          </cell>
        </row>
      </sheetData>
      <sheetData sheetId="17">
        <row r="26">
          <cell r="O26">
            <v>24840</v>
          </cell>
          <cell r="P26">
            <v>99461</v>
          </cell>
          <cell r="R26">
            <v>14707</v>
          </cell>
          <cell r="S26">
            <v>37551</v>
          </cell>
        </row>
        <row r="39">
          <cell r="O39">
            <v>819499</v>
          </cell>
          <cell r="P39">
            <v>4533418</v>
          </cell>
          <cell r="R39">
            <v>1733</v>
          </cell>
          <cell r="S39">
            <v>1711563</v>
          </cell>
        </row>
        <row r="49">
          <cell r="O49"/>
          <cell r="P49">
            <v>-6</v>
          </cell>
          <cell r="R49"/>
          <cell r="S49">
            <v>-2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7B37-E121-400A-9E8A-F258C5886D5A}">
  <sheetPr>
    <pageSetUpPr fitToPage="1"/>
  </sheetPr>
  <dimension ref="A1:R25"/>
  <sheetViews>
    <sheetView zoomScaleNormal="100" workbookViewId="0">
      <selection activeCell="D26" sqref="D26"/>
    </sheetView>
  </sheetViews>
  <sheetFormatPr defaultColWidth="8.54296875" defaultRowHeight="15.5" x14ac:dyDescent="0.35"/>
  <cols>
    <col min="1" max="1" width="13.1796875" style="35" customWidth="1"/>
    <col min="2" max="2" width="14.54296875" style="46" customWidth="1"/>
    <col min="3" max="3" width="21.36328125" style="4" customWidth="1"/>
    <col min="4" max="4" width="15.36328125" style="4" customWidth="1"/>
    <col min="5" max="5" width="13.54296875" style="4" customWidth="1"/>
    <col min="6" max="14" width="16.81640625" style="47" customWidth="1"/>
    <col min="15" max="15" width="14.90625" style="7" customWidth="1"/>
    <col min="16" max="16384" width="8.54296875" style="7"/>
  </cols>
  <sheetData>
    <row r="1" spans="1:18" ht="14.25" customHeight="1" x14ac:dyDescent="0.35">
      <c r="A1" s="1"/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</row>
    <row r="2" spans="1:18" ht="14.25" customHeight="1" x14ac:dyDescent="0.35">
      <c r="A2" s="8" t="s">
        <v>0</v>
      </c>
      <c r="B2" s="9"/>
      <c r="C2" s="10"/>
      <c r="D2" s="11"/>
      <c r="E2" s="12" t="s">
        <v>1</v>
      </c>
      <c r="F2" s="13"/>
      <c r="G2" s="14"/>
      <c r="H2" s="13" t="s">
        <v>2</v>
      </c>
      <c r="I2" s="13"/>
      <c r="J2" s="13"/>
      <c r="K2" s="13"/>
      <c r="L2" s="13"/>
      <c r="M2" s="13"/>
      <c r="N2" s="13"/>
      <c r="O2" s="6"/>
      <c r="P2" s="6"/>
      <c r="Q2" s="6"/>
      <c r="R2" s="6"/>
    </row>
    <row r="3" spans="1:18" ht="14.25" customHeight="1" x14ac:dyDescent="0.35">
      <c r="A3" s="15" t="s">
        <v>3</v>
      </c>
      <c r="B3" s="9"/>
      <c r="C3" s="10"/>
      <c r="D3" s="11"/>
      <c r="E3" s="16" t="s">
        <v>29</v>
      </c>
      <c r="F3" s="13" t="s">
        <v>30</v>
      </c>
      <c r="G3" s="14"/>
      <c r="H3" s="13"/>
      <c r="I3" s="13"/>
      <c r="J3" s="13"/>
      <c r="K3" s="13"/>
      <c r="L3" s="13"/>
      <c r="M3" s="13"/>
      <c r="N3" s="13"/>
      <c r="O3" s="6"/>
      <c r="P3" s="6"/>
      <c r="Q3" s="6"/>
      <c r="R3" s="6"/>
    </row>
    <row r="4" spans="1:18" ht="14.25" customHeight="1" x14ac:dyDescent="0.35">
      <c r="A4" s="17" t="s">
        <v>31</v>
      </c>
      <c r="B4" s="4"/>
      <c r="D4" s="18"/>
      <c r="E4" s="19"/>
      <c r="F4" s="13"/>
      <c r="G4" s="20"/>
      <c r="H4" s="13"/>
      <c r="I4" s="13"/>
      <c r="J4" s="13"/>
      <c r="K4" s="13"/>
      <c r="L4" s="13"/>
      <c r="M4" s="13"/>
      <c r="N4" s="13"/>
      <c r="O4" s="6"/>
      <c r="P4" s="6"/>
      <c r="Q4" s="6"/>
      <c r="R4" s="6"/>
    </row>
    <row r="5" spans="1:18" ht="14.25" customHeight="1" x14ac:dyDescent="0.35">
      <c r="A5" s="21" t="s">
        <v>32</v>
      </c>
      <c r="B5" s="22"/>
      <c r="C5" s="23"/>
      <c r="D5" s="24"/>
      <c r="E5" s="25"/>
      <c r="F5" s="3" t="s">
        <v>4</v>
      </c>
      <c r="G5" s="3"/>
      <c r="H5" s="3"/>
      <c r="I5" s="3" t="s">
        <v>5</v>
      </c>
      <c r="J5" s="3"/>
      <c r="K5" s="3"/>
      <c r="L5" s="3" t="s">
        <v>6</v>
      </c>
      <c r="M5" s="13"/>
      <c r="N5" s="13"/>
      <c r="R5" s="6"/>
    </row>
    <row r="6" spans="1:18" ht="14.25" customHeight="1" x14ac:dyDescent="0.35">
      <c r="A6" s="26" t="s">
        <v>8</v>
      </c>
      <c r="B6" s="27" t="s">
        <v>9</v>
      </c>
      <c r="C6" s="28" t="s">
        <v>10</v>
      </c>
      <c r="D6" s="23"/>
      <c r="E6" s="23"/>
      <c r="F6" s="29" t="s">
        <v>7</v>
      </c>
      <c r="G6" s="29" t="s">
        <v>11</v>
      </c>
      <c r="H6" s="29" t="s">
        <v>12</v>
      </c>
      <c r="I6" s="29" t="s">
        <v>7</v>
      </c>
      <c r="J6" s="29" t="s">
        <v>11</v>
      </c>
      <c r="K6" s="29" t="s">
        <v>12</v>
      </c>
      <c r="L6" s="29" t="s">
        <v>7</v>
      </c>
      <c r="M6" s="29" t="s">
        <v>11</v>
      </c>
      <c r="N6" s="29" t="s">
        <v>12</v>
      </c>
      <c r="R6" s="6"/>
    </row>
    <row r="7" spans="1:18" ht="14.25" customHeight="1" x14ac:dyDescent="0.35">
      <c r="A7" s="1" t="s">
        <v>13</v>
      </c>
      <c r="B7" s="2"/>
      <c r="C7" s="3" t="s">
        <v>15</v>
      </c>
      <c r="F7" s="31">
        <v>2874880</v>
      </c>
      <c r="G7" s="31">
        <v>19472730</v>
      </c>
      <c r="H7" s="32">
        <v>22347610</v>
      </c>
      <c r="I7" s="34">
        <v>2109532</v>
      </c>
      <c r="J7" s="34">
        <v>13472987</v>
      </c>
      <c r="K7" s="32">
        <v>15582519</v>
      </c>
      <c r="L7" s="34">
        <v>765348</v>
      </c>
      <c r="M7" s="34">
        <v>5999743</v>
      </c>
      <c r="N7" s="34">
        <v>6765091</v>
      </c>
      <c r="O7" s="6"/>
      <c r="P7" s="6"/>
      <c r="Q7" s="6"/>
      <c r="R7" s="6"/>
    </row>
    <row r="8" spans="1:18" ht="14.25" customHeight="1" x14ac:dyDescent="0.35">
      <c r="A8" s="1" t="s">
        <v>14</v>
      </c>
      <c r="B8" s="2"/>
      <c r="C8" s="3" t="s">
        <v>16</v>
      </c>
      <c r="F8" s="31">
        <v>0</v>
      </c>
      <c r="G8" s="31">
        <v>471578</v>
      </c>
      <c r="H8" s="32">
        <v>471578</v>
      </c>
      <c r="I8" s="34">
        <v>0</v>
      </c>
      <c r="J8" s="34">
        <v>326011</v>
      </c>
      <c r="K8" s="32">
        <v>326011</v>
      </c>
      <c r="L8" s="34">
        <v>0</v>
      </c>
      <c r="M8" s="34">
        <v>145567</v>
      </c>
      <c r="N8" s="34">
        <v>145567</v>
      </c>
      <c r="O8" s="6"/>
      <c r="P8" s="6"/>
      <c r="Q8" s="6"/>
      <c r="R8" s="6"/>
    </row>
    <row r="9" spans="1:18" ht="14.25" customHeight="1" x14ac:dyDescent="0.35">
      <c r="A9" s="1" t="s">
        <v>14</v>
      </c>
      <c r="B9" s="2"/>
      <c r="C9" s="3" t="s">
        <v>17</v>
      </c>
      <c r="F9" s="31">
        <v>3117984</v>
      </c>
      <c r="G9" s="31">
        <v>23907139</v>
      </c>
      <c r="H9" s="32">
        <v>27025123</v>
      </c>
      <c r="I9" s="34">
        <v>3111915</v>
      </c>
      <c r="J9" s="34">
        <v>16541110</v>
      </c>
      <c r="K9" s="32">
        <v>19653025</v>
      </c>
      <c r="L9" s="34">
        <v>6069</v>
      </c>
      <c r="M9" s="34">
        <v>7366029</v>
      </c>
      <c r="N9" s="34">
        <v>7372098</v>
      </c>
      <c r="O9" s="6"/>
      <c r="P9" s="6"/>
      <c r="Q9" s="6"/>
      <c r="R9" s="6"/>
    </row>
    <row r="10" spans="1:18" ht="14.25" customHeight="1" x14ac:dyDescent="0.35">
      <c r="A10" s="1" t="s">
        <v>14</v>
      </c>
      <c r="B10" s="2"/>
      <c r="C10" s="3" t="s">
        <v>18</v>
      </c>
      <c r="F10" s="31">
        <v>0</v>
      </c>
      <c r="G10" s="31">
        <v>47439</v>
      </c>
      <c r="H10" s="32">
        <v>47439</v>
      </c>
      <c r="I10" s="34">
        <v>0</v>
      </c>
      <c r="J10" s="34">
        <v>32822</v>
      </c>
      <c r="K10" s="32">
        <v>32822</v>
      </c>
      <c r="L10" s="34">
        <v>0</v>
      </c>
      <c r="M10" s="34">
        <v>14617</v>
      </c>
      <c r="N10" s="34">
        <v>14617</v>
      </c>
      <c r="O10" s="6"/>
      <c r="P10" s="6"/>
      <c r="Q10" s="6"/>
      <c r="R10" s="6"/>
    </row>
    <row r="11" spans="1:18" ht="14.25" customHeight="1" x14ac:dyDescent="0.35">
      <c r="A11" s="1">
        <v>99</v>
      </c>
      <c r="B11" s="30">
        <v>407229</v>
      </c>
      <c r="C11" s="3" t="s">
        <v>19</v>
      </c>
      <c r="F11" s="31">
        <v>-1446</v>
      </c>
      <c r="G11" s="31">
        <v>0</v>
      </c>
      <c r="H11" s="32">
        <v>-1446</v>
      </c>
      <c r="I11" s="33">
        <v>0</v>
      </c>
      <c r="J11" s="33">
        <v>0</v>
      </c>
      <c r="K11" s="32">
        <v>0</v>
      </c>
      <c r="L11" s="33">
        <v>-1446</v>
      </c>
      <c r="M11" s="33">
        <v>0</v>
      </c>
      <c r="N11" s="34">
        <v>-1446</v>
      </c>
      <c r="O11" s="6"/>
      <c r="P11" s="6"/>
      <c r="Q11" s="6"/>
      <c r="R11" s="6"/>
    </row>
    <row r="12" spans="1:18" ht="14.25" customHeight="1" x14ac:dyDescent="0.35">
      <c r="A12" s="1">
        <v>99</v>
      </c>
      <c r="B12" s="30">
        <v>407230</v>
      </c>
      <c r="C12" s="3" t="s">
        <v>20</v>
      </c>
      <c r="F12" s="31">
        <v>-8086859</v>
      </c>
      <c r="G12" s="31">
        <v>0</v>
      </c>
      <c r="H12" s="32">
        <v>-8086859</v>
      </c>
      <c r="I12" s="33">
        <v>-3914140</v>
      </c>
      <c r="J12" s="33">
        <v>0</v>
      </c>
      <c r="K12" s="32">
        <v>-3914140</v>
      </c>
      <c r="L12" s="33">
        <v>-4172719</v>
      </c>
      <c r="M12" s="33">
        <v>0</v>
      </c>
      <c r="N12" s="34">
        <v>-4172719</v>
      </c>
      <c r="O12" s="6"/>
      <c r="P12" s="6"/>
      <c r="Q12" s="6"/>
      <c r="R12" s="6"/>
    </row>
    <row r="13" spans="1:18" ht="14.25" customHeight="1" x14ac:dyDescent="0.35">
      <c r="A13" s="1">
        <v>99</v>
      </c>
      <c r="B13" s="30">
        <v>407311</v>
      </c>
      <c r="C13" s="3" t="s">
        <v>21</v>
      </c>
      <c r="F13" s="31">
        <v>186418</v>
      </c>
      <c r="G13" s="31">
        <v>929275</v>
      </c>
      <c r="H13" s="32">
        <v>1115693</v>
      </c>
      <c r="I13" s="33">
        <v>148445</v>
      </c>
      <c r="J13" s="33">
        <v>625746</v>
      </c>
      <c r="K13" s="32">
        <v>774191</v>
      </c>
      <c r="L13" s="33">
        <v>37973</v>
      </c>
      <c r="M13" s="33">
        <v>303529</v>
      </c>
      <c r="N13" s="34">
        <v>341502</v>
      </c>
      <c r="O13" s="6"/>
      <c r="P13" s="6"/>
      <c r="Q13" s="6"/>
      <c r="R13" s="6"/>
    </row>
    <row r="14" spans="1:18" ht="14.25" customHeight="1" x14ac:dyDescent="0.35">
      <c r="A14" s="36">
        <v>99</v>
      </c>
      <c r="B14" s="37">
        <v>407319</v>
      </c>
      <c r="C14" s="38" t="s">
        <v>22</v>
      </c>
      <c r="D14" s="39"/>
      <c r="E14" s="39"/>
      <c r="F14" s="40">
        <v>1121645</v>
      </c>
      <c r="G14" s="40">
        <v>0</v>
      </c>
      <c r="H14" s="41">
        <v>1121645</v>
      </c>
      <c r="I14" s="40">
        <v>778866</v>
      </c>
      <c r="J14" s="40">
        <v>0</v>
      </c>
      <c r="K14" s="41">
        <v>778866</v>
      </c>
      <c r="L14" s="40">
        <v>342779</v>
      </c>
      <c r="M14" s="40">
        <v>0</v>
      </c>
      <c r="N14" s="40">
        <v>342779</v>
      </c>
      <c r="O14" s="6"/>
      <c r="P14" s="6"/>
      <c r="Q14" s="6"/>
      <c r="R14" s="6"/>
    </row>
    <row r="15" spans="1:18" ht="14.25" customHeight="1" x14ac:dyDescent="0.35">
      <c r="A15" s="1">
        <v>99</v>
      </c>
      <c r="B15" s="30">
        <v>407332</v>
      </c>
      <c r="C15" s="3" t="s">
        <v>23</v>
      </c>
      <c r="F15" s="31">
        <v>752825</v>
      </c>
      <c r="G15" s="31">
        <v>0</v>
      </c>
      <c r="H15" s="32">
        <v>752825</v>
      </c>
      <c r="I15" s="33">
        <v>752825</v>
      </c>
      <c r="J15" s="33">
        <v>0</v>
      </c>
      <c r="K15" s="32">
        <v>752825</v>
      </c>
      <c r="L15" s="33">
        <v>0</v>
      </c>
      <c r="M15" s="33">
        <v>0</v>
      </c>
      <c r="N15" s="34">
        <v>0</v>
      </c>
      <c r="O15" s="6"/>
      <c r="P15" s="6"/>
      <c r="Q15" s="6"/>
      <c r="R15" s="6"/>
    </row>
    <row r="16" spans="1:18" ht="14.25" customHeight="1" x14ac:dyDescent="0.35">
      <c r="A16" s="1">
        <v>99</v>
      </c>
      <c r="B16" s="30">
        <v>407414</v>
      </c>
      <c r="C16" s="3" t="s">
        <v>24</v>
      </c>
      <c r="F16" s="31">
        <v>-1053930</v>
      </c>
      <c r="G16" s="31">
        <v>0</v>
      </c>
      <c r="H16" s="32">
        <v>-1053930</v>
      </c>
      <c r="I16" s="33">
        <v>-711613</v>
      </c>
      <c r="J16" s="33">
        <v>0</v>
      </c>
      <c r="K16" s="32">
        <v>-711613</v>
      </c>
      <c r="L16" s="33">
        <v>-342317</v>
      </c>
      <c r="M16" s="33">
        <v>0</v>
      </c>
      <c r="N16" s="34">
        <v>-342317</v>
      </c>
      <c r="O16" s="6"/>
      <c r="P16" s="6"/>
      <c r="Q16" s="6"/>
      <c r="R16" s="6"/>
    </row>
    <row r="17" spans="1:18" ht="14.25" customHeight="1" x14ac:dyDescent="0.35">
      <c r="A17" s="1">
        <v>99</v>
      </c>
      <c r="B17" s="30">
        <v>407436</v>
      </c>
      <c r="C17" s="3" t="s">
        <v>25</v>
      </c>
      <c r="F17" s="31">
        <v>-6697703</v>
      </c>
      <c r="G17" s="31">
        <v>0</v>
      </c>
      <c r="H17" s="32">
        <v>-6697703</v>
      </c>
      <c r="I17" s="33">
        <v>-6697703</v>
      </c>
      <c r="J17" s="33">
        <v>0</v>
      </c>
      <c r="K17" s="32">
        <v>-6697703</v>
      </c>
      <c r="L17" s="33">
        <v>0</v>
      </c>
      <c r="M17" s="33">
        <v>0</v>
      </c>
      <c r="N17" s="34">
        <v>0</v>
      </c>
      <c r="O17" s="6"/>
      <c r="P17" s="6"/>
      <c r="Q17" s="6"/>
      <c r="R17" s="6"/>
    </row>
    <row r="18" spans="1:18" ht="14.25" customHeight="1" x14ac:dyDescent="0.35">
      <c r="A18" s="1">
        <v>99</v>
      </c>
      <c r="B18" s="30">
        <v>407468</v>
      </c>
      <c r="C18" s="3" t="s">
        <v>26</v>
      </c>
      <c r="F18" s="31">
        <v>0</v>
      </c>
      <c r="G18" s="31">
        <v>0</v>
      </c>
      <c r="H18" s="32">
        <v>0</v>
      </c>
      <c r="I18" s="33">
        <v>0</v>
      </c>
      <c r="J18" s="33">
        <v>0</v>
      </c>
      <c r="K18" s="32">
        <v>0</v>
      </c>
      <c r="L18" s="33">
        <v>0</v>
      </c>
      <c r="M18" s="33">
        <v>0</v>
      </c>
      <c r="N18" s="34">
        <v>0</v>
      </c>
      <c r="O18" s="6"/>
      <c r="P18" s="6"/>
      <c r="Q18" s="6"/>
      <c r="R18" s="6"/>
    </row>
    <row r="19" spans="1:18" ht="14.25" customHeight="1" x14ac:dyDescent="0.35">
      <c r="A19" s="35" t="s">
        <v>27</v>
      </c>
      <c r="B19" s="2"/>
      <c r="C19" s="3"/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  <c r="R19" s="6"/>
    </row>
    <row r="20" spans="1:18" ht="14.25" customHeight="1" x14ac:dyDescent="0.35">
      <c r="A20" s="1" t="s">
        <v>28</v>
      </c>
      <c r="B20" s="42">
        <v>1</v>
      </c>
      <c r="C20" s="3" t="s">
        <v>33</v>
      </c>
      <c r="F20" s="5"/>
      <c r="G20" s="43">
        <v>1</v>
      </c>
      <c r="H20" s="43"/>
      <c r="I20" s="43"/>
      <c r="J20" s="43">
        <v>0.65639999999999998</v>
      </c>
      <c r="K20" s="43"/>
      <c r="L20" s="43"/>
      <c r="M20" s="43">
        <v>0.34360000000000002</v>
      </c>
      <c r="N20" s="44"/>
      <c r="O20" s="45"/>
      <c r="P20" s="45"/>
      <c r="Q20" s="45"/>
      <c r="R20" s="6"/>
    </row>
    <row r="21" spans="1:18" ht="14.25" customHeight="1" x14ac:dyDescent="0.35">
      <c r="A21" s="1" t="s">
        <v>28</v>
      </c>
      <c r="B21" s="42">
        <v>2</v>
      </c>
      <c r="C21" s="3" t="s">
        <v>34</v>
      </c>
      <c r="F21" s="5"/>
      <c r="G21" s="43">
        <v>1</v>
      </c>
      <c r="H21" s="43"/>
      <c r="I21" s="43"/>
      <c r="J21" s="43">
        <v>0.65532999999999997</v>
      </c>
      <c r="K21" s="43"/>
      <c r="L21" s="43"/>
      <c r="M21" s="43">
        <v>0.34466999999999998</v>
      </c>
      <c r="N21" s="5"/>
      <c r="O21" s="45"/>
      <c r="P21" s="45"/>
      <c r="Q21" s="6"/>
      <c r="R21" s="6"/>
    </row>
    <row r="22" spans="1:18" ht="14.25" customHeight="1" x14ac:dyDescent="0.35">
      <c r="A22" s="1" t="s">
        <v>28</v>
      </c>
      <c r="B22" s="42">
        <v>3</v>
      </c>
      <c r="C22" s="3" t="s">
        <v>35</v>
      </c>
      <c r="F22" s="5"/>
      <c r="G22" s="43">
        <v>1</v>
      </c>
      <c r="H22" s="43"/>
      <c r="I22" s="43"/>
      <c r="J22" s="43">
        <v>0.69381999999999999</v>
      </c>
      <c r="K22" s="43"/>
      <c r="L22" s="43"/>
      <c r="M22" s="43">
        <v>0.30618000000000001</v>
      </c>
      <c r="N22" s="5"/>
      <c r="O22" s="45"/>
      <c r="P22" s="45"/>
      <c r="Q22" s="6"/>
      <c r="R22" s="6"/>
    </row>
    <row r="23" spans="1:18" ht="14.25" customHeight="1" x14ac:dyDescent="0.35">
      <c r="A23" s="1" t="s">
        <v>28</v>
      </c>
      <c r="B23" s="42">
        <v>4</v>
      </c>
      <c r="C23" s="3" t="s">
        <v>36</v>
      </c>
      <c r="F23" s="5"/>
      <c r="G23" s="43">
        <v>1</v>
      </c>
      <c r="H23" s="43"/>
      <c r="I23" s="43"/>
      <c r="J23" s="43">
        <v>0.69189000000000001</v>
      </c>
      <c r="K23" s="43"/>
      <c r="L23" s="43"/>
      <c r="M23" s="43">
        <v>0.30810999999999999</v>
      </c>
      <c r="N23" s="5"/>
      <c r="O23" s="45"/>
      <c r="P23" s="45"/>
      <c r="Q23" s="6"/>
      <c r="R23" s="6"/>
    </row>
    <row r="24" spans="1:18" ht="14.25" customHeight="1" x14ac:dyDescent="0.35">
      <c r="A24" s="1" t="s">
        <v>28</v>
      </c>
      <c r="B24" s="42">
        <v>99</v>
      </c>
      <c r="C24" s="3" t="s">
        <v>37</v>
      </c>
      <c r="F24" s="5"/>
      <c r="G24" s="43">
        <v>0</v>
      </c>
      <c r="H24" s="43"/>
      <c r="I24" s="43"/>
      <c r="J24" s="43">
        <v>0</v>
      </c>
      <c r="K24" s="43"/>
      <c r="L24" s="43"/>
      <c r="M24" s="43">
        <v>0</v>
      </c>
      <c r="N24" s="5"/>
      <c r="O24" s="45"/>
      <c r="P24" s="45"/>
      <c r="Q24" s="6"/>
      <c r="R24" s="6"/>
    </row>
    <row r="25" spans="1:18" ht="14.25" customHeight="1" x14ac:dyDescent="0.35">
      <c r="A25" s="1"/>
      <c r="B25" s="42"/>
      <c r="C25" s="3"/>
      <c r="F25" s="5"/>
      <c r="G25" s="44"/>
      <c r="H25" s="44"/>
      <c r="I25" s="44"/>
      <c r="J25" s="44"/>
      <c r="K25" s="44"/>
      <c r="L25" s="44"/>
      <c r="M25" s="44"/>
      <c r="N25" s="5"/>
      <c r="R25" s="6"/>
    </row>
  </sheetData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C08-2B29-4771-874E-B0CBDEDB49AB}">
  <sheetPr>
    <pageSetUpPr fitToPage="1"/>
  </sheetPr>
  <dimension ref="A1:AT42"/>
  <sheetViews>
    <sheetView tabSelected="1" zoomScaleNormal="100" workbookViewId="0">
      <selection activeCell="G11" sqref="G11"/>
    </sheetView>
  </sheetViews>
  <sheetFormatPr defaultColWidth="8.54296875" defaultRowHeight="14.5" x14ac:dyDescent="0.35"/>
  <cols>
    <col min="1" max="1" width="10.36328125" style="87" customWidth="1"/>
    <col min="2" max="2" width="10" style="90" customWidth="1"/>
    <col min="3" max="3" width="19.1796875" style="90" customWidth="1"/>
    <col min="4" max="4" width="15.36328125" style="90" customWidth="1"/>
    <col min="5" max="5" width="14" style="90" customWidth="1"/>
    <col min="6" max="14" width="13.54296875" customWidth="1"/>
  </cols>
  <sheetData>
    <row r="1" spans="1:46" ht="15.5" x14ac:dyDescent="0.35">
      <c r="A1" s="48"/>
      <c r="B1" s="2"/>
      <c r="C1" s="49"/>
      <c r="D1" s="46"/>
      <c r="E1" s="46"/>
      <c r="F1" s="3"/>
      <c r="G1" s="3"/>
      <c r="H1" s="3"/>
      <c r="I1" s="3"/>
      <c r="J1" s="3"/>
      <c r="K1" s="3"/>
      <c r="L1" s="3"/>
      <c r="M1" s="3"/>
      <c r="N1" s="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</row>
    <row r="2" spans="1:46" ht="15.5" x14ac:dyDescent="0.35">
      <c r="A2" s="48"/>
      <c r="B2" s="2"/>
      <c r="C2" s="49"/>
      <c r="D2" s="46"/>
      <c r="E2" s="46"/>
      <c r="F2" s="3"/>
      <c r="G2" s="3"/>
      <c r="H2" s="3"/>
      <c r="I2" s="3"/>
      <c r="J2" s="3"/>
      <c r="K2" s="3"/>
      <c r="L2" s="3"/>
      <c r="M2" s="3"/>
      <c r="N2" s="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</row>
    <row r="3" spans="1:46" ht="15.5" x14ac:dyDescent="0.35">
      <c r="A3" s="51" t="s">
        <v>0</v>
      </c>
      <c r="B3" s="52"/>
      <c r="C3" s="53"/>
      <c r="D3" s="54"/>
      <c r="E3" s="55" t="s">
        <v>1</v>
      </c>
      <c r="F3" s="3"/>
      <c r="G3" s="3"/>
      <c r="H3" s="3" t="s">
        <v>2</v>
      </c>
      <c r="I3" s="3"/>
      <c r="J3" s="3"/>
      <c r="K3" s="3"/>
      <c r="L3" s="3"/>
      <c r="M3" s="3"/>
      <c r="N3" s="3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</row>
    <row r="4" spans="1:46" ht="15.5" x14ac:dyDescent="0.35">
      <c r="A4" s="56" t="s">
        <v>38</v>
      </c>
      <c r="B4" s="57"/>
      <c r="C4" s="58"/>
      <c r="D4" s="59"/>
      <c r="E4" s="60" t="str">
        <f>"G-OPS-"&amp;months&amp;rbcalc</f>
        <v>G-OPS-12A</v>
      </c>
      <c r="F4" s="3" t="str">
        <f>IF(LEFT(UPPER([2]DATA!S2),4)="RATE",[2]DATA!S2,"")</f>
        <v/>
      </c>
      <c r="G4" s="3"/>
      <c r="H4" s="3"/>
      <c r="I4" s="3"/>
      <c r="J4" s="3"/>
      <c r="K4" s="3"/>
      <c r="L4" s="3"/>
      <c r="M4" s="3"/>
      <c r="N4" s="3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</row>
    <row r="5" spans="1:46" ht="15.5" x14ac:dyDescent="0.35">
      <c r="A5" s="61" t="str">
        <f>tp_heading</f>
        <v>For Twelve Months Ended December 31, 2019</v>
      </c>
      <c r="B5" s="46"/>
      <c r="C5" s="46"/>
      <c r="D5" s="62"/>
      <c r="E5" s="63"/>
      <c r="F5" s="3"/>
      <c r="G5" s="3"/>
      <c r="H5" s="3"/>
      <c r="I5" s="3"/>
      <c r="J5" s="3"/>
      <c r="K5" s="3"/>
      <c r="L5" s="3"/>
      <c r="M5" s="3"/>
      <c r="N5" s="3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46" ht="15.5" x14ac:dyDescent="0.35">
      <c r="A6" s="64" t="str">
        <f>rbcalc_heading</f>
        <v>Average of Monthly Averages Basis</v>
      </c>
      <c r="B6" s="27"/>
      <c r="C6" s="65"/>
      <c r="D6" s="66"/>
      <c r="E6" s="67"/>
      <c r="F6" s="92" t="s">
        <v>39</v>
      </c>
      <c r="G6" s="93"/>
      <c r="H6" s="93"/>
      <c r="I6" s="93" t="s">
        <v>40</v>
      </c>
      <c r="J6" s="93"/>
      <c r="K6" s="93"/>
      <c r="L6" s="93" t="s">
        <v>41</v>
      </c>
      <c r="M6" s="93"/>
      <c r="N6" s="93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</row>
    <row r="7" spans="1:46" ht="15.5" x14ac:dyDescent="0.35">
      <c r="A7" s="68" t="s">
        <v>8</v>
      </c>
      <c r="B7" s="27" t="s">
        <v>9</v>
      </c>
      <c r="C7" s="28" t="s">
        <v>10</v>
      </c>
      <c r="D7" s="65"/>
      <c r="E7" s="65"/>
      <c r="F7" s="69" t="s">
        <v>7</v>
      </c>
      <c r="G7" s="69" t="s">
        <v>11</v>
      </c>
      <c r="H7" s="69" t="s">
        <v>12</v>
      </c>
      <c r="I7" s="69" t="s">
        <v>7</v>
      </c>
      <c r="J7" s="69" t="s">
        <v>11</v>
      </c>
      <c r="K7" s="69" t="s">
        <v>12</v>
      </c>
      <c r="L7" s="69" t="s">
        <v>7</v>
      </c>
      <c r="M7" s="69" t="s">
        <v>11</v>
      </c>
      <c r="N7" s="69" t="s">
        <v>12</v>
      </c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</row>
    <row r="8" spans="1:46" ht="15.5" x14ac:dyDescent="0.35">
      <c r="A8" s="48" t="s">
        <v>42</v>
      </c>
      <c r="B8" s="2"/>
      <c r="C8" s="49" t="s">
        <v>43</v>
      </c>
      <c r="D8" s="46"/>
      <c r="E8" s="46"/>
      <c r="F8" s="70">
        <f t="shared" ref="F8:G16" si="0">I8+L8</f>
        <v>1618260</v>
      </c>
      <c r="G8" s="71">
        <f t="shared" si="0"/>
        <v>5112339</v>
      </c>
      <c r="H8" s="72">
        <f>F8+G8</f>
        <v>6730599</v>
      </c>
      <c r="I8" s="70">
        <f>'[2]G-DEPX'!M55</f>
        <v>1489592</v>
      </c>
      <c r="J8" s="70">
        <f>'[2]G-DEPX'!N55</f>
        <v>3711200</v>
      </c>
      <c r="K8" s="72">
        <f>I8+J8</f>
        <v>5200792</v>
      </c>
      <c r="L8" s="70">
        <f>'[2]G-DEPX'!P55</f>
        <v>128668</v>
      </c>
      <c r="M8" s="70">
        <f>'[2]G-DEPX'!Q55</f>
        <v>1401139</v>
      </c>
      <c r="N8" s="70">
        <f>L8+M8</f>
        <v>1529807</v>
      </c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</row>
    <row r="9" spans="1:46" ht="15.5" x14ac:dyDescent="0.35">
      <c r="A9" s="48" t="s">
        <v>44</v>
      </c>
      <c r="B9" s="2"/>
      <c r="C9" s="49" t="s">
        <v>45</v>
      </c>
      <c r="D9" s="46"/>
      <c r="E9" s="46"/>
      <c r="F9" s="70">
        <f>I9+L9</f>
        <v>39547</v>
      </c>
      <c r="G9" s="71">
        <f>J9+M9</f>
        <v>137012</v>
      </c>
      <c r="H9" s="72">
        <f>F9+G9</f>
        <v>176559</v>
      </c>
      <c r="I9" s="70">
        <f>'[2]G-AMTX'!O26</f>
        <v>24840</v>
      </c>
      <c r="J9" s="70">
        <f>'[2]G-AMTX'!P26</f>
        <v>99461</v>
      </c>
      <c r="K9" s="72">
        <f>I9+J9</f>
        <v>124301</v>
      </c>
      <c r="L9" s="70">
        <f>'[2]G-AMTX'!R26</f>
        <v>14707</v>
      </c>
      <c r="M9" s="70">
        <f>'[2]G-AMTX'!S26</f>
        <v>37551</v>
      </c>
      <c r="N9" s="70">
        <f>L9+M9</f>
        <v>52258</v>
      </c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</row>
    <row r="10" spans="1:46" ht="15.5" x14ac:dyDescent="0.35">
      <c r="A10" s="48" t="s">
        <v>44</v>
      </c>
      <c r="B10" s="2"/>
      <c r="C10" s="49" t="s">
        <v>46</v>
      </c>
      <c r="D10" s="46"/>
      <c r="E10" s="46"/>
      <c r="F10" s="70">
        <f>I10+L10</f>
        <v>821232</v>
      </c>
      <c r="G10" s="71">
        <f>J10+M10</f>
        <v>6244981</v>
      </c>
      <c r="H10" s="72">
        <f>F10+G10</f>
        <v>7066213</v>
      </c>
      <c r="I10" s="70">
        <f>'[2]G-AMTX'!O39</f>
        <v>819499</v>
      </c>
      <c r="J10" s="70">
        <f>'[2]G-AMTX'!P39</f>
        <v>4533418</v>
      </c>
      <c r="K10" s="72">
        <f t="shared" ref="K10" si="1">I10+J10</f>
        <v>5352917</v>
      </c>
      <c r="L10" s="70">
        <f>'[2]G-AMTX'!R39</f>
        <v>1733</v>
      </c>
      <c r="M10" s="70">
        <f>'[2]G-AMTX'!S39</f>
        <v>1711563</v>
      </c>
      <c r="N10" s="70">
        <f t="shared" ref="N10" si="2">L10+M10</f>
        <v>1713296</v>
      </c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</row>
    <row r="11" spans="1:46" ht="15.5" x14ac:dyDescent="0.35">
      <c r="A11" s="48" t="s">
        <v>44</v>
      </c>
      <c r="B11" s="46"/>
      <c r="C11" s="49" t="s">
        <v>18</v>
      </c>
      <c r="D11" s="46"/>
      <c r="E11" s="46"/>
      <c r="F11" s="70">
        <f t="shared" si="0"/>
        <v>0</v>
      </c>
      <c r="G11" s="71">
        <f t="shared" si="0"/>
        <v>-8</v>
      </c>
      <c r="H11" s="72">
        <f>F11+G11</f>
        <v>-8</v>
      </c>
      <c r="I11" s="70">
        <f>'[2]G-AMTX'!O49</f>
        <v>0</v>
      </c>
      <c r="J11" s="70">
        <f>'[2]G-AMTX'!P49</f>
        <v>-6</v>
      </c>
      <c r="K11" s="72">
        <f>I11+J11</f>
        <v>-6</v>
      </c>
      <c r="L11" s="70">
        <f>'[2]G-AMTX'!R49</f>
        <v>0</v>
      </c>
      <c r="M11" s="70">
        <f>'[2]G-AMTX'!S49</f>
        <v>-2</v>
      </c>
      <c r="N11" s="70">
        <f>L11+M11</f>
        <v>-2</v>
      </c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</row>
    <row r="12" spans="1:46" ht="15.5" x14ac:dyDescent="0.35">
      <c r="A12" s="48">
        <v>99</v>
      </c>
      <c r="B12" s="73">
        <v>407025</v>
      </c>
      <c r="C12" s="49" t="s">
        <v>47</v>
      </c>
      <c r="D12" s="46"/>
      <c r="E12" s="46"/>
      <c r="F12" s="70">
        <f t="shared" si="0"/>
        <v>0</v>
      </c>
      <c r="G12" s="71">
        <f>J12+M12</f>
        <v>0</v>
      </c>
      <c r="H12" s="72">
        <f>F12+G12</f>
        <v>0</v>
      </c>
      <c r="I12" s="74">
        <v>0</v>
      </c>
      <c r="J12" s="74">
        <v>0</v>
      </c>
      <c r="K12" s="72">
        <f>I12+J12</f>
        <v>0</v>
      </c>
      <c r="L12" s="74">
        <v>0</v>
      </c>
      <c r="M12" s="74">
        <v>0</v>
      </c>
      <c r="N12" s="70">
        <f>L12+M12</f>
        <v>0</v>
      </c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</row>
    <row r="13" spans="1:46" ht="15.5" x14ac:dyDescent="0.35">
      <c r="A13" s="48">
        <v>99</v>
      </c>
      <c r="B13" s="30">
        <v>407229</v>
      </c>
      <c r="C13" s="49" t="s">
        <v>19</v>
      </c>
      <c r="D13" s="46"/>
      <c r="E13" s="46"/>
      <c r="F13" s="70">
        <f t="shared" si="0"/>
        <v>0</v>
      </c>
      <c r="G13" s="71">
        <v>0</v>
      </c>
      <c r="H13" s="72">
        <f t="shared" ref="H13:H16" si="3">F13+G13</f>
        <v>0</v>
      </c>
      <c r="I13" s="74">
        <v>0</v>
      </c>
      <c r="J13" s="74">
        <v>0</v>
      </c>
      <c r="K13" s="72">
        <f t="shared" ref="K13:K16" si="4">I13+J13</f>
        <v>0</v>
      </c>
      <c r="L13" s="74">
        <v>0</v>
      </c>
      <c r="M13" s="74">
        <v>0</v>
      </c>
      <c r="N13" s="70">
        <f t="shared" ref="N13:N16" si="5">L13+M13</f>
        <v>0</v>
      </c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</row>
    <row r="14" spans="1:46" ht="15.5" x14ac:dyDescent="0.35">
      <c r="A14" s="48">
        <v>99</v>
      </c>
      <c r="B14" s="30">
        <v>407230</v>
      </c>
      <c r="C14" s="49" t="s">
        <v>20</v>
      </c>
      <c r="D14" s="46"/>
      <c r="E14" s="46"/>
      <c r="F14" s="70">
        <f t="shared" si="0"/>
        <v>-1205040</v>
      </c>
      <c r="G14" s="71">
        <v>0</v>
      </c>
      <c r="H14" s="72">
        <f t="shared" si="3"/>
        <v>-1205040</v>
      </c>
      <c r="I14" s="74">
        <v>-1205040</v>
      </c>
      <c r="J14" s="74">
        <v>0</v>
      </c>
      <c r="K14" s="72">
        <f t="shared" si="4"/>
        <v>-1205040</v>
      </c>
      <c r="L14" s="74">
        <v>0</v>
      </c>
      <c r="M14" s="74">
        <v>0</v>
      </c>
      <c r="N14" s="70">
        <f t="shared" si="5"/>
        <v>0</v>
      </c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</row>
    <row r="15" spans="1:46" ht="15.5" x14ac:dyDescent="0.35">
      <c r="A15" s="48">
        <v>99</v>
      </c>
      <c r="B15" s="30">
        <v>407302</v>
      </c>
      <c r="C15" s="49" t="s">
        <v>48</v>
      </c>
      <c r="D15" s="46"/>
      <c r="E15" s="46"/>
      <c r="F15" s="70">
        <f t="shared" si="0"/>
        <v>584253</v>
      </c>
      <c r="G15" s="71">
        <v>0</v>
      </c>
      <c r="H15" s="72">
        <f t="shared" si="3"/>
        <v>584253</v>
      </c>
      <c r="I15" s="74">
        <v>584253</v>
      </c>
      <c r="J15" s="74">
        <v>0</v>
      </c>
      <c r="K15" s="72">
        <f t="shared" si="4"/>
        <v>584253</v>
      </c>
      <c r="L15" s="74">
        <v>0</v>
      </c>
      <c r="M15" s="74">
        <v>0</v>
      </c>
      <c r="N15" s="70">
        <f t="shared" si="5"/>
        <v>0</v>
      </c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</row>
    <row r="16" spans="1:46" ht="15.5" x14ac:dyDescent="0.35">
      <c r="A16" s="48">
        <v>99</v>
      </c>
      <c r="B16" s="30">
        <v>407305</v>
      </c>
      <c r="C16" s="49" t="s">
        <v>49</v>
      </c>
      <c r="D16" s="46"/>
      <c r="E16" s="46"/>
      <c r="F16" s="70">
        <f t="shared" si="0"/>
        <v>81297</v>
      </c>
      <c r="G16" s="71">
        <v>0</v>
      </c>
      <c r="H16" s="72">
        <f t="shared" si="3"/>
        <v>81297</v>
      </c>
      <c r="I16" s="74">
        <v>0</v>
      </c>
      <c r="J16" s="74">
        <v>0</v>
      </c>
      <c r="K16" s="72">
        <f t="shared" si="4"/>
        <v>0</v>
      </c>
      <c r="L16" s="74">
        <v>81297</v>
      </c>
      <c r="M16" s="74">
        <v>0</v>
      </c>
      <c r="N16" s="70">
        <f t="shared" si="5"/>
        <v>81297</v>
      </c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</row>
    <row r="17" spans="1:46" ht="15.5" x14ac:dyDescent="0.35">
      <c r="A17" s="48">
        <v>99</v>
      </c>
      <c r="B17" s="30">
        <v>407311</v>
      </c>
      <c r="C17" s="49" t="s">
        <v>21</v>
      </c>
      <c r="D17" s="46"/>
      <c r="E17" s="46"/>
      <c r="F17" s="70">
        <f>I17+L17</f>
        <v>39066</v>
      </c>
      <c r="G17" s="71">
        <f>J17+M17</f>
        <v>74617</v>
      </c>
      <c r="H17" s="72">
        <f>F17+G17</f>
        <v>113683</v>
      </c>
      <c r="I17" s="74">
        <v>26824</v>
      </c>
      <c r="J17" s="74">
        <v>52355</v>
      </c>
      <c r="K17" s="72">
        <f>I17+J17</f>
        <v>79179</v>
      </c>
      <c r="L17" s="74">
        <v>12242</v>
      </c>
      <c r="M17" s="74">
        <v>22262</v>
      </c>
      <c r="N17" s="70">
        <f>L17+M17</f>
        <v>34504</v>
      </c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</row>
    <row r="18" spans="1:46" ht="15.5" x14ac:dyDescent="0.35">
      <c r="A18" s="36">
        <v>99</v>
      </c>
      <c r="B18" s="37">
        <v>407319</v>
      </c>
      <c r="C18" s="75" t="s">
        <v>22</v>
      </c>
      <c r="D18" s="76"/>
      <c r="E18" s="76"/>
      <c r="F18" s="77">
        <f>I18+L18</f>
        <v>339641</v>
      </c>
      <c r="G18" s="77">
        <v>0</v>
      </c>
      <c r="H18" s="78">
        <f>F18+G18</f>
        <v>339641</v>
      </c>
      <c r="I18" s="77">
        <v>229489</v>
      </c>
      <c r="J18" s="77">
        <v>0</v>
      </c>
      <c r="K18" s="78">
        <f>I18+J18</f>
        <v>229489</v>
      </c>
      <c r="L18" s="77">
        <v>110152</v>
      </c>
      <c r="M18" s="77">
        <v>0</v>
      </c>
      <c r="N18" s="77">
        <f>L18+M18</f>
        <v>110152</v>
      </c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</row>
    <row r="19" spans="1:46" ht="15.5" x14ac:dyDescent="0.35">
      <c r="A19" s="48">
        <v>99</v>
      </c>
      <c r="B19" s="30">
        <v>407332</v>
      </c>
      <c r="C19" s="49" t="s">
        <v>50</v>
      </c>
      <c r="D19" s="46"/>
      <c r="E19" s="46"/>
      <c r="F19" s="70">
        <f>I19+L19</f>
        <v>10957</v>
      </c>
      <c r="G19" s="71">
        <v>0</v>
      </c>
      <c r="H19" s="72">
        <f>F19+G19</f>
        <v>10957</v>
      </c>
      <c r="I19" s="74">
        <v>10957</v>
      </c>
      <c r="J19" s="74">
        <v>0</v>
      </c>
      <c r="K19" s="72">
        <f>I19+J19</f>
        <v>10957</v>
      </c>
      <c r="L19" s="74">
        <v>0</v>
      </c>
      <c r="M19" s="74">
        <v>0</v>
      </c>
      <c r="N19" s="70">
        <f>L19+M19</f>
        <v>0</v>
      </c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</row>
    <row r="20" spans="1:46" ht="15.5" x14ac:dyDescent="0.35">
      <c r="A20" s="48">
        <v>99</v>
      </c>
      <c r="B20" s="30">
        <v>407335</v>
      </c>
      <c r="C20" s="49" t="s">
        <v>51</v>
      </c>
      <c r="D20" s="46"/>
      <c r="E20" s="46"/>
      <c r="F20" s="70">
        <f>I20+L20</f>
        <v>0</v>
      </c>
      <c r="G20" s="71">
        <v>0</v>
      </c>
      <c r="H20" s="72">
        <f>F20+G20</f>
        <v>0</v>
      </c>
      <c r="I20" s="74">
        <v>0</v>
      </c>
      <c r="J20" s="74">
        <v>0</v>
      </c>
      <c r="K20" s="72">
        <f>I20+J20</f>
        <v>0</v>
      </c>
      <c r="L20" s="74">
        <v>0</v>
      </c>
      <c r="M20" s="74">
        <v>0</v>
      </c>
      <c r="N20" s="70">
        <f>L20+M20</f>
        <v>0</v>
      </c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</row>
    <row r="21" spans="1:46" ht="15.5" x14ac:dyDescent="0.35">
      <c r="A21" s="48">
        <v>99</v>
      </c>
      <c r="B21" s="73" t="s">
        <v>52</v>
      </c>
      <c r="C21" s="49" t="s">
        <v>53</v>
      </c>
      <c r="D21" s="46"/>
      <c r="E21" s="46"/>
      <c r="F21" s="70">
        <f>I21+L21</f>
        <v>168136</v>
      </c>
      <c r="G21" s="71">
        <f>J21+M21</f>
        <v>0</v>
      </c>
      <c r="H21" s="72">
        <f t="shared" ref="H21:H25" si="6">F21+G21</f>
        <v>168136</v>
      </c>
      <c r="I21" s="74">
        <v>0</v>
      </c>
      <c r="J21" s="74">
        <v>0</v>
      </c>
      <c r="K21" s="72">
        <f t="shared" ref="K21:K25" si="7">I21+J21</f>
        <v>0</v>
      </c>
      <c r="L21" s="74">
        <v>168136</v>
      </c>
      <c r="M21" s="74">
        <v>0</v>
      </c>
      <c r="N21" s="70">
        <f t="shared" ref="N21:N25" si="8">L21+M21</f>
        <v>168136</v>
      </c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</row>
    <row r="22" spans="1:46" ht="15.5" x14ac:dyDescent="0.35">
      <c r="A22" s="48">
        <v>99</v>
      </c>
      <c r="B22" s="73" t="s">
        <v>54</v>
      </c>
      <c r="C22" s="49" t="s">
        <v>55</v>
      </c>
      <c r="D22" s="46"/>
      <c r="E22" s="46"/>
      <c r="F22" s="70">
        <f t="shared" ref="F22:F24" si="9">I22+L22</f>
        <v>-684827</v>
      </c>
      <c r="G22" s="71">
        <f>J22+M22</f>
        <v>0</v>
      </c>
      <c r="H22" s="72">
        <f t="shared" si="6"/>
        <v>-684827</v>
      </c>
      <c r="I22" s="74">
        <v>-462395</v>
      </c>
      <c r="J22" s="74">
        <v>0</v>
      </c>
      <c r="K22" s="72">
        <f t="shared" si="7"/>
        <v>-462395</v>
      </c>
      <c r="L22" s="74">
        <v>-222432</v>
      </c>
      <c r="M22" s="74">
        <v>0</v>
      </c>
      <c r="N22" s="70">
        <f t="shared" si="8"/>
        <v>-222432</v>
      </c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</row>
    <row r="23" spans="1:46" ht="15.5" x14ac:dyDescent="0.35">
      <c r="A23" s="48">
        <v>99</v>
      </c>
      <c r="B23" s="73" t="s">
        <v>56</v>
      </c>
      <c r="C23" s="49" t="s">
        <v>57</v>
      </c>
      <c r="D23" s="46"/>
      <c r="E23" s="46"/>
      <c r="F23" s="70">
        <f t="shared" si="9"/>
        <v>0</v>
      </c>
      <c r="G23" s="71">
        <f>J23+M23</f>
        <v>0</v>
      </c>
      <c r="H23" s="72">
        <f t="shared" si="6"/>
        <v>0</v>
      </c>
      <c r="I23" s="74">
        <v>0</v>
      </c>
      <c r="J23" s="74">
        <v>0</v>
      </c>
      <c r="K23" s="72">
        <f t="shared" si="7"/>
        <v>0</v>
      </c>
      <c r="L23" s="74">
        <v>0</v>
      </c>
      <c r="M23" s="74">
        <v>0</v>
      </c>
      <c r="N23" s="70">
        <f t="shared" si="8"/>
        <v>0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</row>
    <row r="24" spans="1:46" ht="15.5" x14ac:dyDescent="0.35">
      <c r="A24" s="48">
        <v>99</v>
      </c>
      <c r="B24" s="73" t="s">
        <v>58</v>
      </c>
      <c r="C24" s="49" t="s">
        <v>59</v>
      </c>
      <c r="D24" s="46"/>
      <c r="E24" s="46"/>
      <c r="F24" s="70">
        <f t="shared" si="9"/>
        <v>-2239164</v>
      </c>
      <c r="G24" s="71">
        <f>J24+M24</f>
        <v>0</v>
      </c>
      <c r="H24" s="72">
        <f t="shared" si="6"/>
        <v>-2239164</v>
      </c>
      <c r="I24" s="74">
        <v>-2239164</v>
      </c>
      <c r="J24" s="74">
        <v>0</v>
      </c>
      <c r="K24" s="72">
        <f t="shared" si="7"/>
        <v>-2239164</v>
      </c>
      <c r="L24" s="74">
        <v>0</v>
      </c>
      <c r="M24" s="74">
        <v>0</v>
      </c>
      <c r="N24" s="70">
        <f t="shared" si="8"/>
        <v>0</v>
      </c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</row>
    <row r="25" spans="1:46" ht="15.5" x14ac:dyDescent="0.35">
      <c r="A25" s="48">
        <v>99</v>
      </c>
      <c r="B25" s="73" t="s">
        <v>60</v>
      </c>
      <c r="C25" s="49" t="s">
        <v>26</v>
      </c>
      <c r="D25" s="46"/>
      <c r="E25" s="46"/>
      <c r="F25" s="70">
        <f>I25+L25</f>
        <v>0</v>
      </c>
      <c r="G25" s="71">
        <f>J25+M25</f>
        <v>0</v>
      </c>
      <c r="H25" s="72">
        <f t="shared" si="6"/>
        <v>0</v>
      </c>
      <c r="I25" s="74">
        <v>0</v>
      </c>
      <c r="J25" s="74">
        <v>0</v>
      </c>
      <c r="K25" s="72">
        <f t="shared" si="7"/>
        <v>0</v>
      </c>
      <c r="L25" s="74">
        <v>0</v>
      </c>
      <c r="M25" s="74">
        <v>0</v>
      </c>
      <c r="N25" s="70">
        <f t="shared" si="8"/>
        <v>0</v>
      </c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</row>
    <row r="26" spans="1:46" ht="15.5" x14ac:dyDescent="0.35">
      <c r="A26" s="48"/>
      <c r="B26" s="2"/>
      <c r="C26" s="49" t="s">
        <v>61</v>
      </c>
      <c r="D26" s="46"/>
      <c r="E26" s="46"/>
      <c r="F26" s="79">
        <f>SUM(F8:F25)</f>
        <v>-426642</v>
      </c>
      <c r="G26" s="80">
        <f t="shared" ref="G26:N26" si="10">SUM(G8:G25)</f>
        <v>11568941</v>
      </c>
      <c r="H26" s="81">
        <f>SUM(H8:H25)</f>
        <v>11142299</v>
      </c>
      <c r="I26" s="79">
        <f t="shared" si="10"/>
        <v>-721145</v>
      </c>
      <c r="J26" s="79">
        <f t="shared" si="10"/>
        <v>8396428</v>
      </c>
      <c r="K26" s="81">
        <f t="shared" si="10"/>
        <v>7675283</v>
      </c>
      <c r="L26" s="79">
        <f t="shared" si="10"/>
        <v>294503</v>
      </c>
      <c r="M26" s="79">
        <f t="shared" si="10"/>
        <v>3172513</v>
      </c>
      <c r="N26" s="79">
        <f t="shared" si="10"/>
        <v>3467016</v>
      </c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</row>
    <row r="27" spans="1:46" ht="15.5" x14ac:dyDescent="0.35">
      <c r="A27" s="48"/>
      <c r="B27" s="2"/>
      <c r="C27" s="49"/>
      <c r="D27" s="46"/>
      <c r="E27" s="46"/>
      <c r="F27" s="70"/>
      <c r="G27" s="71"/>
      <c r="H27" s="72"/>
      <c r="I27" s="70"/>
      <c r="J27" s="70"/>
      <c r="K27" s="72"/>
      <c r="L27" s="70"/>
      <c r="M27" s="70"/>
      <c r="N27" s="7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</row>
    <row r="28" spans="1:46" ht="15.5" x14ac:dyDescent="0.35">
      <c r="A28" s="48"/>
      <c r="B28" s="30"/>
      <c r="C28" s="49" t="s">
        <v>62</v>
      </c>
      <c r="D28" s="46"/>
      <c r="E28" s="46"/>
      <c r="F28" s="79">
        <f t="shared" ref="F28:N28" si="11">SUM(F8:F25)</f>
        <v>-426642</v>
      </c>
      <c r="G28" s="80">
        <f t="shared" si="11"/>
        <v>11568941</v>
      </c>
      <c r="H28" s="81">
        <f t="shared" si="11"/>
        <v>11142299</v>
      </c>
      <c r="I28" s="79">
        <f t="shared" si="11"/>
        <v>-721145</v>
      </c>
      <c r="J28" s="79">
        <f t="shared" si="11"/>
        <v>8396428</v>
      </c>
      <c r="K28" s="81">
        <f t="shared" si="11"/>
        <v>7675283</v>
      </c>
      <c r="L28" s="79">
        <f t="shared" si="11"/>
        <v>294503</v>
      </c>
      <c r="M28" s="79">
        <f t="shared" si="11"/>
        <v>3172513</v>
      </c>
      <c r="N28" s="79">
        <f t="shared" si="11"/>
        <v>3467016</v>
      </c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</row>
    <row r="29" spans="1:46" ht="15.5" x14ac:dyDescent="0.35">
      <c r="A29" s="48"/>
      <c r="B29" s="30"/>
      <c r="C29" s="49"/>
      <c r="D29" s="46"/>
      <c r="E29" s="46"/>
      <c r="F29" s="79"/>
      <c r="G29" s="80"/>
      <c r="H29" s="81"/>
      <c r="I29" s="79"/>
      <c r="J29" s="79"/>
      <c r="K29" s="81"/>
      <c r="L29" s="79"/>
      <c r="M29" s="79"/>
      <c r="N29" s="79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</row>
    <row r="30" spans="1:46" ht="15.5" x14ac:dyDescent="0.35">
      <c r="A30" s="82" t="s">
        <v>27</v>
      </c>
      <c r="B30" s="2"/>
      <c r="C30" s="49"/>
      <c r="D30" s="46"/>
      <c r="E30" s="46"/>
      <c r="F30" s="83"/>
      <c r="G30" s="84"/>
      <c r="H30" s="83"/>
      <c r="I30" s="83"/>
      <c r="J30" s="83"/>
      <c r="K30" s="83"/>
      <c r="L30" s="83"/>
      <c r="M30" s="83"/>
      <c r="N30" s="83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</row>
    <row r="31" spans="1:46" ht="15.5" x14ac:dyDescent="0.35">
      <c r="A31" s="48" t="s">
        <v>63</v>
      </c>
      <c r="B31" s="42">
        <v>1</v>
      </c>
      <c r="C31" s="49" t="str">
        <f>'[2]G-ALL'!E8</f>
        <v>System Contract Demand</v>
      </c>
      <c r="D31" s="46"/>
      <c r="E31" s="46"/>
      <c r="F31" s="83"/>
      <c r="G31" s="85">
        <f>'[2]G-ALL'!G8</f>
        <v>1</v>
      </c>
      <c r="H31" s="85"/>
      <c r="I31" s="85"/>
      <c r="J31" s="85">
        <f>'[2]G-ALL'!H8</f>
        <v>0.68679999999999997</v>
      </c>
      <c r="K31" s="85"/>
      <c r="L31" s="85"/>
      <c r="M31" s="85">
        <f>'[2]G-ALL'!I8</f>
        <v>0.31319999999999998</v>
      </c>
      <c r="N31" s="86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</row>
    <row r="32" spans="1:46" ht="15.5" x14ac:dyDescent="0.35">
      <c r="A32" s="48" t="s">
        <v>63</v>
      </c>
      <c r="B32" s="42">
        <v>2</v>
      </c>
      <c r="C32" s="49" t="str">
        <f>'[2]G-ALL'!E11</f>
        <v>Number of Customers - AMA</v>
      </c>
      <c r="D32" s="46"/>
      <c r="E32" s="46"/>
      <c r="F32" s="83"/>
      <c r="G32" s="85">
        <f>'[2]G-ALL'!G12</f>
        <v>1</v>
      </c>
      <c r="H32" s="85"/>
      <c r="I32" s="85"/>
      <c r="J32" s="85">
        <f>'[2]G-ALL'!H12</f>
        <v>0.66241000000000005</v>
      </c>
      <c r="K32" s="85"/>
      <c r="L32" s="85"/>
      <c r="M32" s="85">
        <f>'[2]G-ALL'!I12</f>
        <v>0.33759</v>
      </c>
      <c r="N32" s="83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</row>
    <row r="33" spans="1:46" ht="15.5" x14ac:dyDescent="0.35">
      <c r="A33" s="48" t="s">
        <v>63</v>
      </c>
      <c r="B33" s="42">
        <v>3</v>
      </c>
      <c r="C33" s="49" t="str">
        <f>'[2]G-ALL'!E15</f>
        <v>Direct Distribution Operating Expense</v>
      </c>
      <c r="D33" s="46"/>
      <c r="E33" s="46"/>
      <c r="F33" s="83"/>
      <c r="G33" s="85">
        <f>'[2]G-ALL'!G16</f>
        <v>1</v>
      </c>
      <c r="H33" s="85"/>
      <c r="I33" s="85"/>
      <c r="J33" s="85">
        <f>'[2]G-ALL'!H16</f>
        <v>0.71453</v>
      </c>
      <c r="K33" s="85"/>
      <c r="L33" s="85"/>
      <c r="M33" s="85">
        <f>'[2]G-ALL'!I16</f>
        <v>0.28547</v>
      </c>
      <c r="N33" s="83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</row>
    <row r="34" spans="1:46" ht="15.5" x14ac:dyDescent="0.35">
      <c r="A34" s="48" t="s">
        <v>63</v>
      </c>
      <c r="B34" s="42">
        <v>4</v>
      </c>
      <c r="C34" s="49" t="str">
        <f>'[2]G-ALL'!E19</f>
        <v>Jurisdictional 4-Factor Ratio</v>
      </c>
      <c r="D34" s="46"/>
      <c r="E34" s="46"/>
      <c r="F34" s="83"/>
      <c r="G34" s="85">
        <f>'[2]G-ALL'!G38</f>
        <v>1</v>
      </c>
      <c r="H34" s="85"/>
      <c r="I34" s="85"/>
      <c r="J34" s="85">
        <f>'[2]G-ALL'!H38</f>
        <v>0.72592999999999996</v>
      </c>
      <c r="K34" s="85"/>
      <c r="L34" s="85"/>
      <c r="M34" s="85">
        <f>'[2]G-ALL'!I38</f>
        <v>0.27406999999999998</v>
      </c>
      <c r="N34" s="83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</row>
    <row r="35" spans="1:46" ht="15.5" x14ac:dyDescent="0.35">
      <c r="A35" s="48" t="s">
        <v>63</v>
      </c>
      <c r="B35" s="42">
        <v>10</v>
      </c>
      <c r="C35" s="49" t="str">
        <f>+'[2]G-ALL'!E119</f>
        <v>Actual Annual Throughput</v>
      </c>
      <c r="D35" s="46"/>
      <c r="E35" s="46"/>
      <c r="F35" s="83"/>
      <c r="G35" s="85">
        <f>'[2]G-ALL'!G120</f>
        <v>1</v>
      </c>
      <c r="H35" s="85"/>
      <c r="I35" s="85"/>
      <c r="J35" s="85">
        <f>'[2]G-ALL'!H120</f>
        <v>0.68289999999999995</v>
      </c>
      <c r="K35" s="85"/>
      <c r="L35" s="85"/>
      <c r="M35" s="85">
        <f>'[2]G-ALL'!I120</f>
        <v>0.31709999999999999</v>
      </c>
      <c r="N35" s="83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</row>
    <row r="36" spans="1:46" ht="15.5" x14ac:dyDescent="0.35">
      <c r="A36" s="48" t="s">
        <v>63</v>
      </c>
      <c r="B36" s="42">
        <v>99</v>
      </c>
      <c r="C36" s="49" t="str">
        <f>'[2]G-ALL'!E134</f>
        <v>Not Allocated</v>
      </c>
      <c r="D36" s="46"/>
      <c r="E36" s="46"/>
      <c r="F36" s="83"/>
      <c r="G36" s="85">
        <f>'[2]G-ALL'!G134</f>
        <v>0</v>
      </c>
      <c r="H36" s="85"/>
      <c r="I36" s="85"/>
      <c r="J36" s="85">
        <f>'[2]G-ALL'!H134</f>
        <v>0</v>
      </c>
      <c r="K36" s="85"/>
      <c r="L36" s="85"/>
      <c r="M36" s="85">
        <f>'[2]G-ALL'!I134</f>
        <v>0</v>
      </c>
      <c r="N36" s="83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</row>
    <row r="37" spans="1:46" x14ac:dyDescent="0.35">
      <c r="B37" s="88"/>
      <c r="C37" s="89"/>
      <c r="F37" s="50"/>
      <c r="G37" s="91"/>
      <c r="H37" s="91"/>
      <c r="I37" s="91"/>
      <c r="J37" s="91"/>
      <c r="K37" s="91"/>
      <c r="L37" s="91"/>
      <c r="M37" s="91"/>
      <c r="N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</row>
    <row r="42" spans="1:46" x14ac:dyDescent="0.35">
      <c r="I42" s="50"/>
    </row>
  </sheetData>
  <mergeCells count="3">
    <mergeCell ref="F6:H6"/>
    <mergeCell ref="I6:K6"/>
    <mergeCell ref="L6:N6"/>
  </mergeCells>
  <pageMargins left="0.7" right="0.7" top="0.75" bottom="0.75" header="0.3" footer="0.3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2883867-F5BB-4664-BD02-A2C5142C20AF}"/>
</file>

<file path=customXml/itemProps2.xml><?xml version="1.0" encoding="utf-8"?>
<ds:datastoreItem xmlns:ds="http://schemas.openxmlformats.org/officeDocument/2006/customXml" ds:itemID="{E94AAD27-FD2B-4F5E-A4BE-6118F8B317C5}"/>
</file>

<file path=customXml/itemProps3.xml><?xml version="1.0" encoding="utf-8"?>
<ds:datastoreItem xmlns:ds="http://schemas.openxmlformats.org/officeDocument/2006/customXml" ds:itemID="{92527F25-4736-40CF-BDC8-6B7B7E7A022F}"/>
</file>

<file path=customXml/itemProps4.xml><?xml version="1.0" encoding="utf-8"?>
<ds:datastoreItem xmlns:ds="http://schemas.openxmlformats.org/officeDocument/2006/customXml" ds:itemID="{333DCB61-F8C2-460D-95F8-BC74E8A7C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E-DDC-30</vt:lpstr>
      <vt:lpstr>G-DDC-11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Joel</dc:creator>
  <cp:lastModifiedBy>Anderson, Joel</cp:lastModifiedBy>
  <cp:lastPrinted>2020-09-18T18:02:09Z</cp:lastPrinted>
  <dcterms:created xsi:type="dcterms:W3CDTF">2020-09-11T15:54:16Z</dcterms:created>
  <dcterms:modified xsi:type="dcterms:W3CDTF">2020-10-15T21:35:19Z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