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9320" windowHeight="10140"/>
  </bookViews>
  <sheets>
    <sheet name="Sumcost Exhibits" sheetId="2" r:id="rId1"/>
  </sheets>
  <calcPr calcId="125725"/>
</workbook>
</file>

<file path=xl/calcChain.xml><?xml version="1.0" encoding="utf-8"?>
<calcChain xmlns="http://schemas.openxmlformats.org/spreadsheetml/2006/main">
  <c r="H225" i="2"/>
  <c r="I225"/>
  <c r="J225"/>
  <c r="K225"/>
  <c r="L225"/>
  <c r="G225"/>
  <c r="F226"/>
  <c r="F62"/>
  <c r="H251"/>
  <c r="I251"/>
  <c r="J251"/>
  <c r="K251"/>
  <c r="L251"/>
  <c r="G251"/>
  <c r="A262" l="1"/>
  <c r="A203"/>
  <c r="A139"/>
  <c r="B143"/>
  <c r="B142"/>
  <c r="B141"/>
  <c r="B69"/>
  <c r="B68"/>
  <c r="B67"/>
  <c r="B204"/>
  <c r="K255" l="1"/>
  <c r="I255"/>
  <c r="G255"/>
  <c r="L255"/>
  <c r="J255"/>
  <c r="H255"/>
  <c r="F254"/>
  <c r="K252"/>
  <c r="I252"/>
  <c r="G252"/>
  <c r="L252"/>
  <c r="J252"/>
  <c r="H252"/>
  <c r="F251"/>
  <c r="F245"/>
  <c r="L239"/>
  <c r="L241" s="1"/>
  <c r="J239"/>
  <c r="J241" s="1"/>
  <c r="H239"/>
  <c r="H241" s="1"/>
  <c r="F237"/>
  <c r="F236"/>
  <c r="F235"/>
  <c r="F234"/>
  <c r="F233"/>
  <c r="F232"/>
  <c r="K239"/>
  <c r="K241" s="1"/>
  <c r="I239"/>
  <c r="I241" s="1"/>
  <c r="G239"/>
  <c r="G241" s="1"/>
  <c r="F220"/>
  <c r="L221"/>
  <c r="K221"/>
  <c r="J221"/>
  <c r="I221"/>
  <c r="H221"/>
  <c r="G221"/>
  <c r="F219"/>
  <c r="F216"/>
  <c r="L217"/>
  <c r="L223" s="1"/>
  <c r="L228" s="1"/>
  <c r="K217"/>
  <c r="K223" s="1"/>
  <c r="K228" s="1"/>
  <c r="J217"/>
  <c r="J223" s="1"/>
  <c r="J228" s="1"/>
  <c r="I217"/>
  <c r="I223" s="1"/>
  <c r="I228" s="1"/>
  <c r="H217"/>
  <c r="H223" s="1"/>
  <c r="H228" s="1"/>
  <c r="F215"/>
  <c r="L211"/>
  <c r="K211"/>
  <c r="J211"/>
  <c r="I211"/>
  <c r="H211"/>
  <c r="G211"/>
  <c r="F211"/>
  <c r="E211"/>
  <c r="D211"/>
  <c r="C211"/>
  <c r="B21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B207"/>
  <c r="L206"/>
  <c r="F206"/>
  <c r="B206"/>
  <c r="L205"/>
  <c r="J205"/>
  <c r="B205"/>
  <c r="J204"/>
  <c r="F204"/>
  <c r="F190"/>
  <c r="L191"/>
  <c r="J191"/>
  <c r="H191"/>
  <c r="F189"/>
  <c r="K191"/>
  <c r="I191"/>
  <c r="G191"/>
  <c r="F178"/>
  <c r="K179"/>
  <c r="K198" s="1"/>
  <c r="I179"/>
  <c r="I198" s="1"/>
  <c r="G179"/>
  <c r="G198" s="1"/>
  <c r="L179"/>
  <c r="J179"/>
  <c r="H179"/>
  <c r="F176"/>
  <c r="F163"/>
  <c r="K164"/>
  <c r="I164"/>
  <c r="G164"/>
  <c r="L164"/>
  <c r="J164"/>
  <c r="H164"/>
  <c r="F161"/>
  <c r="F151"/>
  <c r="L152"/>
  <c r="J152"/>
  <c r="H152"/>
  <c r="F150"/>
  <c r="K152"/>
  <c r="I152"/>
  <c r="G152"/>
  <c r="F147"/>
  <c r="E147"/>
  <c r="D147"/>
  <c r="C147"/>
  <c r="F146"/>
  <c r="E146"/>
  <c r="D146"/>
  <c r="C146"/>
  <c r="F145"/>
  <c r="E145"/>
  <c r="D145"/>
  <c r="C145"/>
  <c r="L144"/>
  <c r="K144"/>
  <c r="J144"/>
  <c r="I144"/>
  <c r="H144"/>
  <c r="G144"/>
  <c r="F144"/>
  <c r="E144"/>
  <c r="D144"/>
  <c r="C144"/>
  <c r="J141"/>
  <c r="F140"/>
  <c r="L131"/>
  <c r="K131"/>
  <c r="J131"/>
  <c r="I131"/>
  <c r="H131"/>
  <c r="G131"/>
  <c r="F131"/>
  <c r="F123"/>
  <c r="F122"/>
  <c r="F121"/>
  <c r="L124"/>
  <c r="K124"/>
  <c r="J124"/>
  <c r="I124"/>
  <c r="H124"/>
  <c r="G124"/>
  <c r="F120"/>
  <c r="L117"/>
  <c r="K117"/>
  <c r="J117"/>
  <c r="I117"/>
  <c r="H117"/>
  <c r="G117"/>
  <c r="F117"/>
  <c r="F109"/>
  <c r="F108"/>
  <c r="F107"/>
  <c r="L110"/>
  <c r="K110"/>
  <c r="J110"/>
  <c r="I110"/>
  <c r="H110"/>
  <c r="G110"/>
  <c r="F106"/>
  <c r="L100"/>
  <c r="K100"/>
  <c r="J100"/>
  <c r="I100"/>
  <c r="H100"/>
  <c r="G100"/>
  <c r="F100"/>
  <c r="F92"/>
  <c r="F91"/>
  <c r="F90"/>
  <c r="L93"/>
  <c r="K93"/>
  <c r="J93"/>
  <c r="I93"/>
  <c r="H93"/>
  <c r="G93"/>
  <c r="L86"/>
  <c r="K86"/>
  <c r="J86"/>
  <c r="I86"/>
  <c r="H86"/>
  <c r="G86"/>
  <c r="F86"/>
  <c r="F78"/>
  <c r="F77"/>
  <c r="F76"/>
  <c r="L79"/>
  <c r="K79"/>
  <c r="J79"/>
  <c r="I79"/>
  <c r="H79"/>
  <c r="G79"/>
  <c r="F73"/>
  <c r="E73"/>
  <c r="D73"/>
  <c r="C73"/>
  <c r="F72"/>
  <c r="E72"/>
  <c r="D72"/>
  <c r="C72"/>
  <c r="F71"/>
  <c r="E71"/>
  <c r="D71"/>
  <c r="C71"/>
  <c r="L70"/>
  <c r="K70"/>
  <c r="J70"/>
  <c r="I70"/>
  <c r="H70"/>
  <c r="G70"/>
  <c r="F70"/>
  <c r="E70"/>
  <c r="D70"/>
  <c r="C70"/>
  <c r="J67"/>
  <c r="F66"/>
  <c r="F61"/>
  <c r="F54"/>
  <c r="F52"/>
  <c r="F51"/>
  <c r="F50"/>
  <c r="F49"/>
  <c r="L53"/>
  <c r="K53"/>
  <c r="J53"/>
  <c r="I53"/>
  <c r="H53"/>
  <c r="G53"/>
  <c r="F46"/>
  <c r="F45"/>
  <c r="F42"/>
  <c r="F41"/>
  <c r="F40"/>
  <c r="F39"/>
  <c r="F38"/>
  <c r="F37"/>
  <c r="L43"/>
  <c r="K43"/>
  <c r="J43"/>
  <c r="I43"/>
  <c r="H43"/>
  <c r="G43"/>
  <c r="F32"/>
  <c r="L33"/>
  <c r="K33"/>
  <c r="J33"/>
  <c r="I33"/>
  <c r="H33"/>
  <c r="G33"/>
  <c r="F31"/>
  <c r="F28"/>
  <c r="F27"/>
  <c r="F23"/>
  <c r="F22"/>
  <c r="F21"/>
  <c r="F20"/>
  <c r="L24"/>
  <c r="K24"/>
  <c r="J24"/>
  <c r="I24"/>
  <c r="H24"/>
  <c r="G24"/>
  <c r="F19"/>
  <c r="F15"/>
  <c r="F14"/>
  <c r="F13"/>
  <c r="F12"/>
  <c r="L16"/>
  <c r="L26" s="1"/>
  <c r="L29" s="1"/>
  <c r="K16"/>
  <c r="K26" s="1"/>
  <c r="K29" s="1"/>
  <c r="J16"/>
  <c r="J26" s="1"/>
  <c r="J29" s="1"/>
  <c r="I16"/>
  <c r="H16"/>
  <c r="H26" s="1"/>
  <c r="H29" s="1"/>
  <c r="G16"/>
  <c r="G26" s="1"/>
  <c r="G29" s="1"/>
  <c r="F11"/>
  <c r="L147"/>
  <c r="K147"/>
  <c r="J147"/>
  <c r="I147"/>
  <c r="H147"/>
  <c r="G147"/>
  <c r="L146"/>
  <c r="K146"/>
  <c r="J146"/>
  <c r="I146"/>
  <c r="H146"/>
  <c r="G146"/>
  <c r="L145"/>
  <c r="K145"/>
  <c r="J145"/>
  <c r="I145"/>
  <c r="H145"/>
  <c r="G145"/>
  <c r="L142"/>
  <c r="F142"/>
  <c r="L141"/>
  <c r="J140"/>
  <c r="F217" l="1"/>
  <c r="J133"/>
  <c r="H55"/>
  <c r="H57" s="1"/>
  <c r="H59" s="1"/>
  <c r="L55"/>
  <c r="L57" s="1"/>
  <c r="L59" s="1"/>
  <c r="G55"/>
  <c r="K55"/>
  <c r="K57" s="1"/>
  <c r="K59" s="1"/>
  <c r="H133"/>
  <c r="L133"/>
  <c r="J55"/>
  <c r="J57" s="1"/>
  <c r="J59" s="1"/>
  <c r="I55"/>
  <c r="I26"/>
  <c r="I29" s="1"/>
  <c r="F24"/>
  <c r="J257"/>
  <c r="G257"/>
  <c r="K257"/>
  <c r="F221"/>
  <c r="K243"/>
  <c r="K247" s="1"/>
  <c r="H243"/>
  <c r="H247" s="1"/>
  <c r="J243"/>
  <c r="J247" s="1"/>
  <c r="L243"/>
  <c r="L247" s="1"/>
  <c r="I243"/>
  <c r="I247" s="1"/>
  <c r="H257"/>
  <c r="L257"/>
  <c r="I257"/>
  <c r="F252"/>
  <c r="F255"/>
  <c r="F241"/>
  <c r="G217"/>
  <c r="G223" s="1"/>
  <c r="G228" s="1"/>
  <c r="F231"/>
  <c r="F239" s="1"/>
  <c r="G133"/>
  <c r="I133"/>
  <c r="K133"/>
  <c r="G57"/>
  <c r="G59" s="1"/>
  <c r="I57"/>
  <c r="I59" s="1"/>
  <c r="F33"/>
  <c r="G135"/>
  <c r="G102"/>
  <c r="I135"/>
  <c r="I102"/>
  <c r="K135"/>
  <c r="K102"/>
  <c r="F16"/>
  <c r="F110"/>
  <c r="F124"/>
  <c r="H137"/>
  <c r="J137"/>
  <c r="L137"/>
  <c r="H198"/>
  <c r="J198"/>
  <c r="L198"/>
  <c r="H135"/>
  <c r="H102"/>
  <c r="J135"/>
  <c r="J102"/>
  <c r="L135"/>
  <c r="L102"/>
  <c r="G200"/>
  <c r="G172"/>
  <c r="I200"/>
  <c r="I172"/>
  <c r="K200"/>
  <c r="K172"/>
  <c r="H200"/>
  <c r="H172"/>
  <c r="J200"/>
  <c r="J172"/>
  <c r="L200"/>
  <c r="L172"/>
  <c r="G137"/>
  <c r="I137"/>
  <c r="K137"/>
  <c r="F36"/>
  <c r="F43" s="1"/>
  <c r="F48"/>
  <c r="F53" s="1"/>
  <c r="J66"/>
  <c r="L68"/>
  <c r="G71"/>
  <c r="I71"/>
  <c r="K71"/>
  <c r="H72"/>
  <c r="J72"/>
  <c r="L72"/>
  <c r="G73"/>
  <c r="I73"/>
  <c r="K73"/>
  <c r="F75"/>
  <c r="F79" s="1"/>
  <c r="F89"/>
  <c r="F93" s="1"/>
  <c r="F149"/>
  <c r="F152" s="1"/>
  <c r="F162"/>
  <c r="F164" s="1"/>
  <c r="F177"/>
  <c r="F179" s="1"/>
  <c r="F188"/>
  <c r="F191" s="1"/>
  <c r="L67"/>
  <c r="F68"/>
  <c r="H71"/>
  <c r="J71"/>
  <c r="L71"/>
  <c r="G72"/>
  <c r="I72"/>
  <c r="K72"/>
  <c r="H73"/>
  <c r="J73"/>
  <c r="L73"/>
  <c r="F26" l="1"/>
  <c r="F29" s="1"/>
  <c r="F55"/>
  <c r="F57" s="1"/>
  <c r="F257"/>
  <c r="F223"/>
  <c r="F198"/>
  <c r="F133"/>
  <c r="F200"/>
  <c r="F172"/>
  <c r="F135"/>
  <c r="F102"/>
  <c r="F137"/>
  <c r="F59" l="1"/>
  <c r="L60" s="1"/>
  <c r="F225"/>
  <c r="H60" l="1"/>
  <c r="K60"/>
  <c r="G60"/>
  <c r="J60"/>
  <c r="F60"/>
  <c r="I60"/>
  <c r="G243"/>
  <c r="F228"/>
  <c r="F243" l="1"/>
  <c r="F247" s="1"/>
  <c r="G247"/>
</calcChain>
</file>

<file path=xl/sharedStrings.xml><?xml version="1.0" encoding="utf-8"?>
<sst xmlns="http://schemas.openxmlformats.org/spreadsheetml/2006/main" count="254" uniqueCount="152">
  <si>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</si>
  <si>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</si>
  <si>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</si>
  <si>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</si>
  <si>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</si>
  <si>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</si>
  <si>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</si>
  <si>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</si>
  <si>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</si>
  <si>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</si>
  <si>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</si>
  <si>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</si>
  <si>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</si>
  <si>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</si>
  <si>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</si>
  <si>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</si>
  <si>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</si>
  <si>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</si>
  <si>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</si>
  <si>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</si>
  <si>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</si>
  <si>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</si>
  <si>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</si>
  <si>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</si>
  <si>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</si>
  <si>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</si>
  <si>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</si>
  <si>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</si>
  <si>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</si>
  <si>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</si>
  <si>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</si>
  <si>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</si>
  <si>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</si>
  <si>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</si>
  <si>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</si>
  <si>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</si>
  <si>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</si>
  <si>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</si>
  <si>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</si>
  <si>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</si>
  <si>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</si>
  <si>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</si>
  <si>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</si>
  <si>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</si>
  <si>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</si>
  <si>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</si>
  <si>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</si>
  <si>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</si>
  <si>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</si>
  <si>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</si>
  <si>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</si>
  <si>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</si>
  <si>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</si>
  <si>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</si>
  <si>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</si>
  <si>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</si>
  <si>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</si>
  <si>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</si>
  <si>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</si>
  <si>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</si>
  <si>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</si>
  <si>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</si>
  <si>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</si>
  <si>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</si>
  <si>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</si>
  <si>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</si>
  <si>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</si>
  <si>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</si>
  <si>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</si>
  <si>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</si>
  <si>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</si>
  <si>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</si>
  <si>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</si>
  <si>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</si>
  <si>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</si>
  <si>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</si>
  <si>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</si>
  <si>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</si>
  <si>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</si>
  <si>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</si>
  <si>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</si>
  <si>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</si>
  <si>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</si>
  <si>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</si>
  <si>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</si>
  <si>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</si>
  <si>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</si>
  <si>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</si>
  <si>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</si>
  <si>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</si>
  <si>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</si>
  <si>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</si>
  <si>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</si>
  <si>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</si>
  <si>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</si>
  <si>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</si>
  <si>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</si>
  <si>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</si>
  <si>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</si>
  <si>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</si>
  <si>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</si>
  <si>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</si>
  <si>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</t>
  </si>
  <si>
    <t>Sch 11-12</t>
  </si>
  <si>
    <t>Sch 21-22</t>
  </si>
  <si>
    <t>Sch 25</t>
  </si>
  <si>
    <t>Sch 31-32</t>
  </si>
  <si>
    <t>Sch 41-49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</si>
  <si>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</si>
  <si>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</si>
  <si>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</si>
  <si>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</si>
  <si>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</si>
  <si>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</si>
  <si>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</si>
  <si>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</si>
  <si>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</si>
  <si>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</si>
  <si>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</si>
  <si>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</si>
  <si>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</si>
  <si>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</si>
  <si>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</si>
  <si>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</si>
  <si>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</si>
  <si>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</si>
  <si>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</si>
  <si>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</si>
  <si>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</si>
  <si>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</si>
  <si>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</si>
  <si>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</si>
  <si>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</si>
  <si>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</si>
  <si>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</si>
  <si>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</si>
  <si>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</si>
  <si>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</si>
  <si>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</si>
  <si>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</si>
  <si>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</si>
  <si>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</si>
  <si>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</si>
  <si>
    <t>Target Revenue Increase</t>
  </si>
  <si>
    <t>Load Factor Peak Credit Method</t>
  </si>
  <si>
    <t>Scenario: Company Base Case UE-15_____</t>
  </si>
  <si>
    <t>For the Twelve Months Ended September 30, 2014</t>
  </si>
  <si>
    <t>AS FILED METHOD</t>
  </si>
  <si>
    <t>Revenue Related Expenses</t>
  </si>
  <si>
    <t>File:  WA 2015 Elec Case / Elec COS Base Case AS FILED METHOD/ Sumcost Exhibits</t>
  </si>
  <si>
    <t>Return on Rate Base @ 7.46%</t>
  </si>
  <si>
    <t>Tax Benefit of Interest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</si>
</sst>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&quot;$&quot;#,##0.00000_);[Red]\(&quot;$&quot;#,##0.00000\)"/>
    <numFmt numFmtId="165" formatCode="mm/dd/yy"/>
    <numFmt numFmtId="169" formatCode="0.00000"/>
  </numFmts>
  <fonts count="6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7" fontId="3" fillId="0" borderId="0" xfId="0" applyNumberFormat="1" applyFont="1"/>
    <xf numFmtId="37" fontId="5" fillId="0" borderId="0" xfId="0" applyNumberFormat="1" applyFont="1"/>
    <xf numFmtId="8" fontId="3" fillId="0" borderId="0" xfId="2" applyFont="1"/>
    <xf numFmtId="8" fontId="2" fillId="0" borderId="0" xfId="2" applyFont="1"/>
    <xf numFmtId="8" fontId="5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37" fontId="2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0" fontId="0" fillId="0" borderId="0" xfId="0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7" fontId="3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169" fontId="2" fillId="0" borderId="0" xfId="0" applyNumberFormat="1" applyFont="1"/>
    <xf numFmtId="37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2"/>
  <sheetViews>
    <sheetView tabSelected="1" zoomScaleNormal="100" workbookViewId="0">
      <selection activeCell="B61" sqref="B61"/>
    </sheetView>
  </sheetViews>
  <sheetFormatPr defaultRowHeight="13.2"/>
  <cols>
    <col min="1" max="1" width="5.109375" customWidth="1"/>
    <col min="2" max="2" width="22.5546875" customWidth="1"/>
    <col min="3" max="3" width="3" customWidth="1"/>
    <col min="4" max="4" width="3.5546875" customWidth="1"/>
    <col min="5" max="5" width="3" customWidth="1"/>
    <col min="6" max="6" width="12.109375" customWidth="1"/>
    <col min="7" max="7" width="11.5546875" customWidth="1"/>
    <col min="8" max="8" width="11.44140625" customWidth="1"/>
    <col min="9" max="9" width="10.6640625" customWidth="1"/>
    <col min="10" max="10" width="11" customWidth="1"/>
    <col min="11" max="11" width="10.88671875" customWidth="1"/>
    <col min="12" max="12" width="10.6640625" customWidth="1"/>
    <col min="13" max="13" width="9.88671875" customWidth="1"/>
  </cols>
  <sheetData>
    <row r="1" spans="1:12" ht="30" customHeight="1">
      <c r="L1" s="1"/>
    </row>
    <row r="2" spans="1:12" ht="13.8">
      <c r="A2" s="2"/>
      <c r="B2" s="43" t="s">
        <v>0</v>
      </c>
      <c r="C2" s="36"/>
      <c r="D2" s="36"/>
      <c r="E2" s="34"/>
      <c r="F2" s="36" t="s">
        <v>1</v>
      </c>
      <c r="G2" s="36"/>
      <c r="H2" s="36"/>
      <c r="I2" s="34"/>
      <c r="J2" s="35" t="s">
        <v>92</v>
      </c>
      <c r="K2" s="36"/>
      <c r="L2" s="38"/>
    </row>
    <row r="3" spans="1:12" ht="13.8">
      <c r="A3" s="2"/>
      <c r="B3" s="41" t="s">
        <v>145</v>
      </c>
      <c r="C3" s="36"/>
      <c r="D3" s="36"/>
      <c r="E3" s="34"/>
      <c r="F3" s="36" t="s">
        <v>2</v>
      </c>
      <c r="G3" s="36"/>
      <c r="H3" s="36"/>
      <c r="I3" s="34"/>
      <c r="J3" s="35" t="s">
        <v>3</v>
      </c>
      <c r="K3" s="36"/>
      <c r="L3" s="42">
        <v>42044</v>
      </c>
    </row>
    <row r="4" spans="1:12" ht="13.8">
      <c r="A4" s="2"/>
      <c r="B4" s="41" t="s">
        <v>144</v>
      </c>
      <c r="C4" s="36"/>
      <c r="D4" s="36"/>
      <c r="E4" s="34"/>
      <c r="F4" s="36" t="s">
        <v>146</v>
      </c>
      <c r="G4" s="36"/>
      <c r="H4" s="36"/>
      <c r="I4" s="36"/>
      <c r="J4" s="36"/>
      <c r="K4" s="36"/>
      <c r="L4" s="39" t="s">
        <v>15</v>
      </c>
    </row>
    <row r="5" spans="1:12" ht="13.8">
      <c r="A5" s="2"/>
      <c r="B5" s="41" t="s">
        <v>147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30" customHeight="1">
      <c r="A6" s="2"/>
      <c r="B6" s="37" t="s">
        <v>4</v>
      </c>
      <c r="C6" s="37" t="s">
        <v>5</v>
      </c>
      <c r="D6" s="37" t="s">
        <v>6</v>
      </c>
      <c r="E6" s="37" t="s">
        <v>7</v>
      </c>
      <c r="F6" s="37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</row>
    <row r="7" spans="1:12" ht="13.8">
      <c r="A7" s="2"/>
      <c r="B7" s="40" t="s">
        <v>15</v>
      </c>
      <c r="C7" s="40" t="s">
        <v>15</v>
      </c>
      <c r="D7" s="37" t="s">
        <v>15</v>
      </c>
      <c r="E7" s="37" t="s">
        <v>15</v>
      </c>
      <c r="F7" s="37" t="s">
        <v>15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37" t="s">
        <v>98</v>
      </c>
    </row>
    <row r="8" spans="1:12" ht="13.8">
      <c r="A8" s="2"/>
      <c r="B8" s="40" t="s">
        <v>15</v>
      </c>
      <c r="C8" s="40" t="s">
        <v>15</v>
      </c>
      <c r="D8" s="37" t="s">
        <v>15</v>
      </c>
      <c r="E8" s="37" t="s">
        <v>15</v>
      </c>
      <c r="F8" s="37" t="s">
        <v>16</v>
      </c>
      <c r="G8" s="37" t="s">
        <v>99</v>
      </c>
      <c r="H8" s="37" t="s">
        <v>99</v>
      </c>
      <c r="I8" s="37" t="s">
        <v>99</v>
      </c>
      <c r="J8" s="37" t="s">
        <v>100</v>
      </c>
      <c r="K8" s="37" t="s">
        <v>99</v>
      </c>
      <c r="L8" s="37" t="s">
        <v>101</v>
      </c>
    </row>
    <row r="9" spans="1:12" ht="13.8">
      <c r="A9" s="2"/>
      <c r="B9" s="40" t="s">
        <v>17</v>
      </c>
      <c r="C9" s="37" t="s">
        <v>15</v>
      </c>
      <c r="D9" s="37" t="s">
        <v>15</v>
      </c>
      <c r="E9" s="37" t="s">
        <v>15</v>
      </c>
      <c r="F9" s="37" t="s">
        <v>18</v>
      </c>
      <c r="G9" s="37" t="s">
        <v>102</v>
      </c>
      <c r="H9" s="37" t="s">
        <v>103</v>
      </c>
      <c r="I9" s="37" t="s">
        <v>104</v>
      </c>
      <c r="J9" s="37" t="s">
        <v>105</v>
      </c>
      <c r="K9" s="37" t="s">
        <v>106</v>
      </c>
      <c r="L9" s="37" t="s">
        <v>107</v>
      </c>
    </row>
    <row r="10" spans="1:12" ht="13.8">
      <c r="A10" s="2"/>
      <c r="B10" s="9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3.8">
      <c r="A11" s="2">
        <v>1</v>
      </c>
      <c r="B11" s="9" t="s">
        <v>20</v>
      </c>
      <c r="C11" s="9"/>
      <c r="D11" s="5"/>
      <c r="E11" s="4"/>
      <c r="F11" s="10">
        <f>SUM(G11:Q11)</f>
        <v>918649000.00000012</v>
      </c>
      <c r="G11" s="44">
        <v>408850410.29442638</v>
      </c>
      <c r="H11" s="44">
        <v>96632836.477211088</v>
      </c>
      <c r="I11" s="44">
        <v>225511029.3394458</v>
      </c>
      <c r="J11" s="44">
        <v>163919927.95591295</v>
      </c>
      <c r="K11" s="44">
        <v>20517468.626745887</v>
      </c>
      <c r="L11" s="44">
        <v>3217327.3062579986</v>
      </c>
    </row>
    <row r="12" spans="1:12" ht="13.8">
      <c r="A12" s="2">
        <v>2</v>
      </c>
      <c r="B12" s="9" t="s">
        <v>21</v>
      </c>
      <c r="C12" s="9"/>
      <c r="D12" s="5"/>
      <c r="E12" s="4"/>
      <c r="F12" s="10">
        <f>SUM(G12:Q12)</f>
        <v>418924000</v>
      </c>
      <c r="G12" s="44">
        <v>186444713.1409083</v>
      </c>
      <c r="H12" s="44">
        <v>44066683.127483055</v>
      </c>
      <c r="I12" s="44">
        <v>102837952.74908914</v>
      </c>
      <c r="J12" s="44">
        <v>74751065.857583091</v>
      </c>
      <c r="K12" s="44">
        <v>9356413.632400291</v>
      </c>
      <c r="L12" s="44">
        <v>1467171.4925361327</v>
      </c>
    </row>
    <row r="13" spans="1:12" ht="13.8">
      <c r="A13" s="2">
        <v>3</v>
      </c>
      <c r="B13" s="9" t="s">
        <v>22</v>
      </c>
      <c r="C13" s="9"/>
      <c r="D13" s="5"/>
      <c r="E13" s="4"/>
      <c r="F13" s="10">
        <f>SUM(G13:Q13)</f>
        <v>907131000</v>
      </c>
      <c r="G13" s="44">
        <v>490665726.66616488</v>
      </c>
      <c r="H13" s="44">
        <v>107314036.15974367</v>
      </c>
      <c r="I13" s="44">
        <v>207716781.17493719</v>
      </c>
      <c r="J13" s="44">
        <v>30427937.600841191</v>
      </c>
      <c r="K13" s="44">
        <v>24108077.828539781</v>
      </c>
      <c r="L13" s="44">
        <v>46898440.569773376</v>
      </c>
    </row>
    <row r="14" spans="1:12" ht="13.8">
      <c r="A14" s="2">
        <v>4</v>
      </c>
      <c r="B14" s="9" t="s">
        <v>23</v>
      </c>
      <c r="C14" s="9"/>
      <c r="D14" s="5"/>
      <c r="E14" s="4"/>
      <c r="F14" s="10">
        <f>SUM(G14:Q14)</f>
        <v>173691999.99999997</v>
      </c>
      <c r="G14" s="44">
        <v>82054003.291680411</v>
      </c>
      <c r="H14" s="44">
        <v>18866404.809274964</v>
      </c>
      <c r="I14" s="44">
        <v>41558858.802495003</v>
      </c>
      <c r="J14" s="44">
        <v>24494793.871688023</v>
      </c>
      <c r="K14" s="44">
        <v>4042443.8649936952</v>
      </c>
      <c r="L14" s="44">
        <v>2675495.3598679076</v>
      </c>
    </row>
    <row r="15" spans="1:12" ht="13.8">
      <c r="A15" s="2">
        <v>5</v>
      </c>
      <c r="B15" s="9" t="s">
        <v>24</v>
      </c>
      <c r="C15" s="9"/>
      <c r="D15" s="5"/>
      <c r="E15" s="4"/>
      <c r="F15" s="10">
        <f>SUM(G15:Q15)</f>
        <v>235197000</v>
      </c>
      <c r="G15" s="44">
        <v>127160289.67517193</v>
      </c>
      <c r="H15" s="44">
        <v>26548031.255788192</v>
      </c>
      <c r="I15" s="44">
        <v>47754005.220461167</v>
      </c>
      <c r="J15" s="44">
        <v>23993111.699785892</v>
      </c>
      <c r="K15" s="44">
        <v>5145500.237128227</v>
      </c>
      <c r="L15" s="44">
        <v>4596061.9116645902</v>
      </c>
    </row>
    <row r="16" spans="1:12" ht="13.8">
      <c r="A16" s="2">
        <v>6</v>
      </c>
      <c r="B16" s="9" t="s">
        <v>25</v>
      </c>
      <c r="C16" s="9"/>
      <c r="D16" s="9"/>
      <c r="E16" s="2"/>
      <c r="F16" s="11">
        <f t="shared" ref="F16:L16" si="0">SUM(F11:F15)</f>
        <v>2653593000</v>
      </c>
      <c r="G16" s="11">
        <f t="shared" si="0"/>
        <v>1295175143.0683517</v>
      </c>
      <c r="H16" s="11">
        <f t="shared" si="0"/>
        <v>293427991.82950097</v>
      </c>
      <c r="I16" s="11">
        <f t="shared" si="0"/>
        <v>625378627.28642821</v>
      </c>
      <c r="J16" s="11">
        <f t="shared" si="0"/>
        <v>317586836.98581111</v>
      </c>
      <c r="K16" s="11">
        <f t="shared" si="0"/>
        <v>63169904.189807877</v>
      </c>
      <c r="L16" s="11">
        <f t="shared" si="0"/>
        <v>58854496.64010001</v>
      </c>
    </row>
    <row r="17" spans="1:12" ht="13.8">
      <c r="A17" s="2"/>
      <c r="B17" s="9"/>
      <c r="C17" s="9"/>
      <c r="D17" s="9"/>
      <c r="E17" s="2"/>
      <c r="F17" s="9"/>
      <c r="G17" s="9"/>
      <c r="H17" s="9"/>
      <c r="I17" s="9"/>
      <c r="J17" s="9"/>
      <c r="K17" s="9"/>
      <c r="L17" s="9"/>
    </row>
    <row r="18" spans="1:12" ht="13.8">
      <c r="A18" s="2"/>
      <c r="B18" s="9" t="s">
        <v>26</v>
      </c>
      <c r="C18" s="9"/>
      <c r="D18" s="9"/>
      <c r="E18" s="2"/>
      <c r="F18" s="9"/>
      <c r="G18" s="9"/>
      <c r="H18" s="9"/>
      <c r="I18" s="9"/>
      <c r="J18" s="9"/>
      <c r="K18" s="9"/>
      <c r="L18" s="9"/>
    </row>
    <row r="19" spans="1:12" ht="13.8">
      <c r="A19" s="2">
        <v>7</v>
      </c>
      <c r="B19" s="9" t="s">
        <v>20</v>
      </c>
      <c r="C19" s="9"/>
      <c r="D19" s="5"/>
      <c r="E19" s="4"/>
      <c r="F19" s="10">
        <f>SUM(G19:Q19)</f>
        <v>-420975000.00000006</v>
      </c>
      <c r="G19" s="45">
        <v>-187357523.35625046</v>
      </c>
      <c r="H19" s="45">
        <v>-44282428.148285076</v>
      </c>
      <c r="I19" s="45">
        <v>-103341434.62429415</v>
      </c>
      <c r="J19" s="45">
        <v>-75117037.814486757</v>
      </c>
      <c r="K19" s="45">
        <v>-9402221.4743001405</v>
      </c>
      <c r="L19" s="45">
        <v>-1474354.5823834362</v>
      </c>
    </row>
    <row r="20" spans="1:12" ht="13.8">
      <c r="A20" s="2">
        <v>8</v>
      </c>
      <c r="B20" s="9" t="s">
        <v>21</v>
      </c>
      <c r="C20" s="9"/>
      <c r="D20" s="5"/>
      <c r="E20" s="4"/>
      <c r="F20" s="10">
        <f>SUM(G20:Q20)</f>
        <v>-128111999.99999999</v>
      </c>
      <c r="G20" s="45">
        <v>-57017036.717657715</v>
      </c>
      <c r="H20" s="45">
        <v>-13476121.942949338</v>
      </c>
      <c r="I20" s="45">
        <v>-31449083.372142218</v>
      </c>
      <c r="J20" s="45">
        <v>-22859775.398751769</v>
      </c>
      <c r="K20" s="45">
        <v>-2861303.872000806</v>
      </c>
      <c r="L20" s="45">
        <v>-448678.69649814535</v>
      </c>
    </row>
    <row r="21" spans="1:12" ht="13.8">
      <c r="A21" s="2">
        <v>9</v>
      </c>
      <c r="B21" s="9" t="s">
        <v>22</v>
      </c>
      <c r="C21" s="9"/>
      <c r="D21" s="5"/>
      <c r="E21" s="4"/>
      <c r="F21" s="10">
        <f>SUM(G21:Q21)</f>
        <v>-288052000</v>
      </c>
      <c r="G21" s="45">
        <v>-154838168.6254741</v>
      </c>
      <c r="H21" s="45">
        <v>-33211201.998211797</v>
      </c>
      <c r="I21" s="45">
        <v>-64107221.604640596</v>
      </c>
      <c r="J21" s="45">
        <v>-9605381.6593309678</v>
      </c>
      <c r="K21" s="45">
        <v>-7410873.5947539667</v>
      </c>
      <c r="L21" s="45">
        <v>-18879152.517588556</v>
      </c>
    </row>
    <row r="22" spans="1:12" ht="13.8">
      <c r="A22" s="2">
        <v>10</v>
      </c>
      <c r="B22" s="9" t="s">
        <v>23</v>
      </c>
      <c r="C22" s="9"/>
      <c r="D22" s="5"/>
      <c r="E22" s="4"/>
      <c r="F22" s="10">
        <f>SUM(G22:Q22)</f>
        <v>-40268000.000000007</v>
      </c>
      <c r="G22" s="45">
        <v>-19411840.147651516</v>
      </c>
      <c r="H22" s="45">
        <v>-4420163.5991925523</v>
      </c>
      <c r="I22" s="45">
        <v>-9531467.719291158</v>
      </c>
      <c r="J22" s="45">
        <v>-5185346.7381397877</v>
      </c>
      <c r="K22" s="45">
        <v>-947938.48928220221</v>
      </c>
      <c r="L22" s="45">
        <v>-771243.30644278845</v>
      </c>
    </row>
    <row r="23" spans="1:12" ht="13.8">
      <c r="A23" s="2">
        <v>11</v>
      </c>
      <c r="B23" s="9" t="s">
        <v>24</v>
      </c>
      <c r="C23" s="9"/>
      <c r="D23" s="5"/>
      <c r="E23" s="4"/>
      <c r="F23" s="10">
        <f>SUM(G23:Q23)</f>
        <v>-80983000</v>
      </c>
      <c r="G23" s="45">
        <v>-43879603.429029137</v>
      </c>
      <c r="H23" s="45">
        <v>-9145051.854334116</v>
      </c>
      <c r="I23" s="45">
        <v>-16382466.584578268</v>
      </c>
      <c r="J23" s="45">
        <v>-8231006.8789426768</v>
      </c>
      <c r="K23" s="45">
        <v>-1768054.3714713315</v>
      </c>
      <c r="L23" s="45">
        <v>-1576816.8816444615</v>
      </c>
    </row>
    <row r="24" spans="1:12" ht="13.8">
      <c r="A24" s="2">
        <v>12</v>
      </c>
      <c r="B24" s="9" t="s">
        <v>27</v>
      </c>
      <c r="C24" s="9"/>
      <c r="D24" s="9"/>
      <c r="E24" s="2"/>
      <c r="F24" s="11">
        <f t="shared" ref="F24:L24" si="1">SUM(F19:F23)</f>
        <v>-958390000</v>
      </c>
      <c r="G24" s="11">
        <f t="shared" si="1"/>
        <v>-462504172.27606297</v>
      </c>
      <c r="H24" s="11">
        <f t="shared" si="1"/>
        <v>-104534967.54297289</v>
      </c>
      <c r="I24" s="11">
        <f t="shared" si="1"/>
        <v>-224811673.90494639</v>
      </c>
      <c r="J24" s="11">
        <f t="shared" si="1"/>
        <v>-120998548.48965196</v>
      </c>
      <c r="K24" s="11">
        <f t="shared" si="1"/>
        <v>-22390391.801808447</v>
      </c>
      <c r="L24" s="11">
        <f t="shared" si="1"/>
        <v>-23150245.984557386</v>
      </c>
    </row>
    <row r="25" spans="1:12" ht="13.8">
      <c r="A25" s="2"/>
      <c r="B25" s="9"/>
      <c r="C25" s="9"/>
      <c r="D25" s="9"/>
      <c r="E25" s="2"/>
      <c r="F25" s="9"/>
      <c r="G25" s="10"/>
      <c r="H25" s="9"/>
      <c r="I25" s="9"/>
      <c r="J25" s="9"/>
      <c r="K25" s="9"/>
      <c r="L25" s="9"/>
    </row>
    <row r="26" spans="1:12" ht="13.8">
      <c r="A26" s="2">
        <v>13</v>
      </c>
      <c r="B26" s="9" t="s">
        <v>28</v>
      </c>
      <c r="C26" s="9"/>
      <c r="D26" s="9"/>
      <c r="E26" s="2"/>
      <c r="F26" s="10">
        <f>F16+F24</f>
        <v>1695203000</v>
      </c>
      <c r="G26" s="10">
        <f>G16+G24</f>
        <v>832670970.79228878</v>
      </c>
      <c r="H26" s="10">
        <f t="shared" ref="H26:L26" si="2">H16+H24</f>
        <v>188893024.28652808</v>
      </c>
      <c r="I26" s="10">
        <f t="shared" si="2"/>
        <v>400566953.38148183</v>
      </c>
      <c r="J26" s="10">
        <f t="shared" si="2"/>
        <v>196588288.49615914</v>
      </c>
      <c r="K26" s="10">
        <f t="shared" si="2"/>
        <v>40779512.38799943</v>
      </c>
      <c r="L26" s="10">
        <f t="shared" si="2"/>
        <v>35704250.655542627</v>
      </c>
    </row>
    <row r="27" spans="1:12" ht="13.8">
      <c r="A27" s="2">
        <v>14</v>
      </c>
      <c r="B27" s="9" t="s">
        <v>29</v>
      </c>
      <c r="C27" s="5"/>
      <c r="D27" s="5"/>
      <c r="E27" s="4"/>
      <c r="F27" s="10">
        <f>SUM(G27:Q27)</f>
        <v>-289735000</v>
      </c>
      <c r="G27" s="46">
        <v>-143793616.29674649</v>
      </c>
      <c r="H27" s="46">
        <v>-32168566.629730284</v>
      </c>
      <c r="I27" s="46">
        <v>-66933045.763622679</v>
      </c>
      <c r="J27" s="46">
        <v>-33543358.88636547</v>
      </c>
      <c r="K27" s="46">
        <v>-6832960.1613636548</v>
      </c>
      <c r="L27" s="46">
        <v>-6463452.2621714473</v>
      </c>
    </row>
    <row r="28" spans="1:12" ht="13.8">
      <c r="A28" s="2">
        <v>15</v>
      </c>
      <c r="B28" s="9" t="s">
        <v>30</v>
      </c>
      <c r="C28" s="9"/>
      <c r="D28" s="5"/>
      <c r="E28" s="4"/>
      <c r="F28" s="10">
        <f>SUM(G28:Q28)</f>
        <v>58828000.00000003</v>
      </c>
      <c r="G28" s="46">
        <v>31718571.912360221</v>
      </c>
      <c r="H28" s="46">
        <v>8829235.3820639178</v>
      </c>
      <c r="I28" s="46">
        <v>10844318.427118309</v>
      </c>
      <c r="J28" s="46">
        <v>4930096.8823150694</v>
      </c>
      <c r="K28" s="46">
        <v>1576528.0950966869</v>
      </c>
      <c r="L28" s="46">
        <v>929249.30104582477</v>
      </c>
    </row>
    <row r="29" spans="1:12" ht="13.8">
      <c r="A29" s="2">
        <v>16</v>
      </c>
      <c r="B29" s="9" t="s">
        <v>31</v>
      </c>
      <c r="C29" s="9"/>
      <c r="D29" s="9"/>
      <c r="E29" s="2"/>
      <c r="F29" s="11">
        <f t="shared" ref="F29:L29" si="3">SUM(F26:F28)</f>
        <v>1464296000</v>
      </c>
      <c r="G29" s="11">
        <f t="shared" si="3"/>
        <v>720595926.40790248</v>
      </c>
      <c r="H29" s="11">
        <f t="shared" si="3"/>
        <v>165553693.03886172</v>
      </c>
      <c r="I29" s="11">
        <f t="shared" si="3"/>
        <v>344478226.04497743</v>
      </c>
      <c r="J29" s="11">
        <f t="shared" si="3"/>
        <v>167975026.49210873</v>
      </c>
      <c r="K29" s="11">
        <f t="shared" si="3"/>
        <v>35523080.321732461</v>
      </c>
      <c r="L29" s="11">
        <f t="shared" si="3"/>
        <v>30170047.694417004</v>
      </c>
    </row>
    <row r="30" spans="1:12" ht="13.8">
      <c r="A30" s="2"/>
      <c r="B30" s="9"/>
      <c r="C30" s="9"/>
      <c r="D30" s="9"/>
      <c r="E30" s="2"/>
      <c r="F30" s="9"/>
      <c r="G30" s="10"/>
      <c r="H30" s="9"/>
      <c r="I30" s="9"/>
      <c r="J30" s="9"/>
      <c r="K30" s="9"/>
      <c r="L30" s="9"/>
    </row>
    <row r="31" spans="1:12" ht="13.8">
      <c r="A31" s="2">
        <v>17</v>
      </c>
      <c r="B31" s="9" t="s">
        <v>32</v>
      </c>
      <c r="C31" s="9"/>
      <c r="D31" s="5"/>
      <c r="E31" s="4"/>
      <c r="F31" s="10">
        <f>SUM(G31:Q31)</f>
        <v>499982000</v>
      </c>
      <c r="G31" s="47">
        <v>214841000</v>
      </c>
      <c r="H31" s="47">
        <v>71304000</v>
      </c>
      <c r="I31" s="47">
        <v>130152000</v>
      </c>
      <c r="J31" s="47">
        <v>65195000</v>
      </c>
      <c r="K31" s="47">
        <v>11470000</v>
      </c>
      <c r="L31" s="47">
        <v>7020000</v>
      </c>
    </row>
    <row r="32" spans="1:12" ht="13.8">
      <c r="A32" s="2">
        <v>18</v>
      </c>
      <c r="B32" s="9" t="s">
        <v>33</v>
      </c>
      <c r="C32" s="9"/>
      <c r="D32" s="5"/>
      <c r="E32" s="4"/>
      <c r="F32" s="10">
        <f>SUM(G32:Q32)</f>
        <v>60313999.999999978</v>
      </c>
      <c r="G32" s="47">
        <v>27221119.97353518</v>
      </c>
      <c r="H32" s="47">
        <v>6396146.4998765439</v>
      </c>
      <c r="I32" s="47">
        <v>14740878.918755561</v>
      </c>
      <c r="J32" s="47">
        <v>10190723.425913349</v>
      </c>
      <c r="K32" s="47">
        <v>1363806.2430985179</v>
      </c>
      <c r="L32" s="47">
        <v>401324.93882082496</v>
      </c>
    </row>
    <row r="33" spans="1:12" ht="13.8">
      <c r="A33" s="2">
        <v>19</v>
      </c>
      <c r="B33" s="9" t="s">
        <v>34</v>
      </c>
      <c r="C33" s="9"/>
      <c r="D33" s="9"/>
      <c r="E33" s="2"/>
      <c r="F33" s="11">
        <f t="shared" ref="F33:L33" si="4">SUM(F31:F32)</f>
        <v>560296000</v>
      </c>
      <c r="G33" s="11">
        <f t="shared" si="4"/>
        <v>242062119.97353518</v>
      </c>
      <c r="H33" s="11">
        <f t="shared" si="4"/>
        <v>77700146.499876544</v>
      </c>
      <c r="I33" s="11">
        <f t="shared" si="4"/>
        <v>144892878.91875556</v>
      </c>
      <c r="J33" s="11">
        <f t="shared" si="4"/>
        <v>75385723.425913349</v>
      </c>
      <c r="K33" s="11">
        <f t="shared" si="4"/>
        <v>12833806.243098518</v>
      </c>
      <c r="L33" s="11">
        <f t="shared" si="4"/>
        <v>7421324.938820825</v>
      </c>
    </row>
    <row r="34" spans="1:12" ht="13.8">
      <c r="A34" s="2"/>
      <c r="B34" s="9"/>
      <c r="C34" s="9"/>
      <c r="D34" s="9"/>
      <c r="E34" s="2"/>
      <c r="F34" s="9"/>
      <c r="G34" s="10"/>
      <c r="H34" s="9"/>
      <c r="I34" s="9"/>
      <c r="J34" s="9"/>
      <c r="K34" s="9"/>
      <c r="L34" s="9"/>
    </row>
    <row r="35" spans="1:12" ht="13.8">
      <c r="A35" s="2"/>
      <c r="B35" s="9" t="s">
        <v>35</v>
      </c>
      <c r="C35" s="9"/>
      <c r="D35" s="9"/>
      <c r="E35" s="2"/>
      <c r="F35" s="9"/>
      <c r="G35" s="10"/>
      <c r="H35" s="9"/>
      <c r="I35" s="9"/>
      <c r="J35" s="9"/>
      <c r="K35" s="9"/>
      <c r="L35" s="9"/>
    </row>
    <row r="36" spans="1:12" ht="13.8">
      <c r="A36" s="2">
        <v>20</v>
      </c>
      <c r="B36" s="9" t="s">
        <v>36</v>
      </c>
      <c r="C36" s="9"/>
      <c r="D36" s="5"/>
      <c r="E36" s="4"/>
      <c r="F36" s="10">
        <f t="shared" ref="F36:F42" si="5">SUM(G36:Q36)</f>
        <v>211348000</v>
      </c>
      <c r="G36" s="48">
        <v>94061732.516887754</v>
      </c>
      <c r="H36" s="48">
        <v>22231730.207931004</v>
      </c>
      <c r="I36" s="48">
        <v>51881953.857058771</v>
      </c>
      <c r="J36" s="48">
        <v>37712062.968148097</v>
      </c>
      <c r="K36" s="48">
        <v>4720329.4831056148</v>
      </c>
      <c r="L36" s="48">
        <v>740190.96686875552</v>
      </c>
    </row>
    <row r="37" spans="1:12" ht="13.8">
      <c r="A37" s="2">
        <v>21</v>
      </c>
      <c r="B37" s="9" t="s">
        <v>37</v>
      </c>
      <c r="C37" s="9"/>
      <c r="D37" s="5"/>
      <c r="E37" s="4"/>
      <c r="F37" s="10">
        <f t="shared" si="5"/>
        <v>19847000.000000004</v>
      </c>
      <c r="G37" s="48">
        <v>8833029.9092618395</v>
      </c>
      <c r="H37" s="48">
        <v>2087709.1310862021</v>
      </c>
      <c r="I37" s="48">
        <v>4872064.7377833985</v>
      </c>
      <c r="J37" s="48">
        <v>3541416.5912562944</v>
      </c>
      <c r="K37" s="48">
        <v>443270.71583926567</v>
      </c>
      <c r="L37" s="48">
        <v>69508.914773000899</v>
      </c>
    </row>
    <row r="38" spans="1:12" ht="13.8">
      <c r="A38" s="2">
        <v>22</v>
      </c>
      <c r="B38" s="9" t="s">
        <v>38</v>
      </c>
      <c r="C38" s="9"/>
      <c r="D38" s="5"/>
      <c r="E38" s="4"/>
      <c r="F38" s="10">
        <f t="shared" si="5"/>
        <v>21463000</v>
      </c>
      <c r="G38" s="48">
        <v>11703685.762268998</v>
      </c>
      <c r="H38" s="48">
        <v>2910860.7423584955</v>
      </c>
      <c r="I38" s="48">
        <v>4366895.0337737342</v>
      </c>
      <c r="J38" s="48">
        <v>732411.57278629928</v>
      </c>
      <c r="K38" s="48">
        <v>587529.40953942051</v>
      </c>
      <c r="L38" s="48">
        <v>1161617.4792730536</v>
      </c>
    </row>
    <row r="39" spans="1:12" ht="13.8">
      <c r="A39" s="2">
        <v>23</v>
      </c>
      <c r="B39" s="9" t="s">
        <v>39</v>
      </c>
      <c r="C39" s="9"/>
      <c r="D39" s="5"/>
      <c r="E39" s="4"/>
      <c r="F39" s="10">
        <f t="shared" si="5"/>
        <v>12298000</v>
      </c>
      <c r="G39" s="48">
        <v>9234937.0806455929</v>
      </c>
      <c r="H39" s="48">
        <v>1596935.4591183709</v>
      </c>
      <c r="I39" s="48">
        <v>834676.55289849581</v>
      </c>
      <c r="J39" s="48">
        <v>418904.13581350155</v>
      </c>
      <c r="K39" s="48">
        <v>161434.32932695301</v>
      </c>
      <c r="L39" s="48">
        <v>51112.442197085191</v>
      </c>
    </row>
    <row r="40" spans="1:12" ht="13.8">
      <c r="A40" s="2">
        <v>24</v>
      </c>
      <c r="B40" s="9" t="s">
        <v>40</v>
      </c>
      <c r="C40" s="9"/>
      <c r="D40" s="5"/>
      <c r="E40" s="4"/>
      <c r="F40" s="10">
        <f t="shared" si="5"/>
        <v>1488000.0000000002</v>
      </c>
      <c r="G40" s="48">
        <v>1269965.0114099258</v>
      </c>
      <c r="H40" s="48">
        <v>188040.48989711134</v>
      </c>
      <c r="I40" s="48">
        <v>12436.240128759013</v>
      </c>
      <c r="J40" s="48">
        <v>129.98475787836048</v>
      </c>
      <c r="K40" s="48">
        <v>15069.978913389599</v>
      </c>
      <c r="L40" s="48">
        <v>2358.2948929359682</v>
      </c>
    </row>
    <row r="41" spans="1:12" ht="13.8">
      <c r="A41" s="2">
        <v>25</v>
      </c>
      <c r="B41" s="9" t="s">
        <v>41</v>
      </c>
      <c r="C41" s="9"/>
      <c r="D41" s="5"/>
      <c r="E41" s="4"/>
      <c r="F41" s="10">
        <f t="shared" si="5"/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</row>
    <row r="42" spans="1:12" ht="13.8">
      <c r="A42" s="2">
        <v>26</v>
      </c>
      <c r="B42" s="9" t="s">
        <v>42</v>
      </c>
      <c r="C42" s="9"/>
      <c r="D42" s="5"/>
      <c r="E42" s="4"/>
      <c r="F42" s="10">
        <f t="shared" si="5"/>
        <v>48079999.999999993</v>
      </c>
      <c r="G42" s="48">
        <v>25001810.046775002</v>
      </c>
      <c r="H42" s="48">
        <v>5506163.2375858333</v>
      </c>
      <c r="I42" s="48">
        <v>10054109.382996537</v>
      </c>
      <c r="J42" s="48">
        <v>5649680.6810433576</v>
      </c>
      <c r="K42" s="48">
        <v>1063777.7169648034</v>
      </c>
      <c r="L42" s="48">
        <v>804458.93463446014</v>
      </c>
    </row>
    <row r="43" spans="1:12" ht="13.8">
      <c r="A43" s="2">
        <v>27</v>
      </c>
      <c r="B43" s="9" t="s">
        <v>43</v>
      </c>
      <c r="C43" s="9"/>
      <c r="D43" s="9"/>
      <c r="E43" s="2"/>
      <c r="F43" s="11">
        <f t="shared" ref="F43:L43" si="6">SUM(F36:F42)</f>
        <v>314524000</v>
      </c>
      <c r="G43" s="11">
        <f t="shared" si="6"/>
        <v>150105160.32724911</v>
      </c>
      <c r="H43" s="11">
        <f t="shared" si="6"/>
        <v>34521439.267977014</v>
      </c>
      <c r="I43" s="11">
        <f t="shared" si="6"/>
        <v>72022135.804639697</v>
      </c>
      <c r="J43" s="11">
        <f t="shared" si="6"/>
        <v>48054605.933805428</v>
      </c>
      <c r="K43" s="11">
        <f t="shared" si="6"/>
        <v>6991411.6336894464</v>
      </c>
      <c r="L43" s="11">
        <f t="shared" si="6"/>
        <v>2829247.0326392911</v>
      </c>
    </row>
    <row r="44" spans="1:12" ht="13.8">
      <c r="A44" s="2"/>
      <c r="B44" s="9"/>
      <c r="C44" s="9"/>
      <c r="D44" s="9"/>
      <c r="E44" s="2"/>
      <c r="F44" s="9"/>
      <c r="G44" s="10"/>
      <c r="H44" s="9"/>
      <c r="I44" s="9"/>
      <c r="J44" s="9"/>
      <c r="K44" s="9"/>
      <c r="L44" s="9"/>
    </row>
    <row r="45" spans="1:12" ht="13.8">
      <c r="A45" s="2">
        <v>28</v>
      </c>
      <c r="B45" s="9" t="s">
        <v>44</v>
      </c>
      <c r="C45" s="9"/>
      <c r="D45" s="5"/>
      <c r="E45" s="4"/>
      <c r="F45" s="10">
        <f>SUM(G45:Q45)</f>
        <v>43074999.999999993</v>
      </c>
      <c r="G45" s="49">
        <v>19576117.974143181</v>
      </c>
      <c r="H45" s="49">
        <v>5373273.3763707783</v>
      </c>
      <c r="I45" s="49">
        <v>10746944.723936548</v>
      </c>
      <c r="J45" s="49">
        <v>5654857.5040173996</v>
      </c>
      <c r="K45" s="49">
        <v>1005595.4720980553</v>
      </c>
      <c r="L45" s="49">
        <v>718210.94943403616</v>
      </c>
    </row>
    <row r="46" spans="1:12" ht="13.8">
      <c r="A46" s="2">
        <v>29</v>
      </c>
      <c r="B46" s="9" t="s">
        <v>45</v>
      </c>
      <c r="C46" s="9"/>
      <c r="D46" s="5"/>
      <c r="E46" s="4"/>
      <c r="F46" s="10">
        <f>SUM(G46:Q46)</f>
        <v>1940999.9999999998</v>
      </c>
      <c r="G46" s="49">
        <v>1342413.1463139493</v>
      </c>
      <c r="H46" s="49">
        <v>450400.85215223033</v>
      </c>
      <c r="I46" s="49">
        <v>93484.105353318635</v>
      </c>
      <c r="J46" s="49">
        <v>-778.29153808777949</v>
      </c>
      <c r="K46" s="49">
        <v>59685.378180391184</v>
      </c>
      <c r="L46" s="49">
        <v>-4205.1904618017425</v>
      </c>
    </row>
    <row r="47" spans="1:12" ht="13.8">
      <c r="A47" s="2"/>
      <c r="B47" s="9" t="s">
        <v>46</v>
      </c>
      <c r="C47" s="9"/>
      <c r="D47" s="9"/>
      <c r="E47" s="2"/>
      <c r="F47" s="9"/>
      <c r="G47" s="49"/>
      <c r="H47" s="49"/>
      <c r="I47" s="49"/>
      <c r="J47" s="49"/>
      <c r="K47" s="49"/>
      <c r="L47" s="49"/>
    </row>
    <row r="48" spans="1:12" ht="13.8">
      <c r="A48" s="2">
        <v>30</v>
      </c>
      <c r="B48" s="9" t="s">
        <v>47</v>
      </c>
      <c r="C48" s="9"/>
      <c r="D48" s="5"/>
      <c r="E48" s="4"/>
      <c r="F48" s="10">
        <f>SUM(G48:Q48)</f>
        <v>20773000.000000004</v>
      </c>
      <c r="G48" s="49">
        <v>9245151.9275001865</v>
      </c>
      <c r="H48" s="49">
        <v>2185115.2204390424</v>
      </c>
      <c r="I48" s="49">
        <v>5099380.2991875112</v>
      </c>
      <c r="J48" s="49">
        <v>3706648.201247897</v>
      </c>
      <c r="K48" s="49">
        <v>463952.36459560972</v>
      </c>
      <c r="L48" s="49">
        <v>72751.987029755008</v>
      </c>
    </row>
    <row r="49" spans="1:12" ht="13.8">
      <c r="A49" s="2">
        <v>31</v>
      </c>
      <c r="B49" s="9" t="s">
        <v>48</v>
      </c>
      <c r="C49" s="9"/>
      <c r="D49" s="5"/>
      <c r="E49" s="4"/>
      <c r="F49" s="10">
        <f>SUM(G49:Q49)</f>
        <v>7573000.0000000009</v>
      </c>
      <c r="G49" s="49">
        <v>3370410.4148153337</v>
      </c>
      <c r="H49" s="49">
        <v>796605.09143527027</v>
      </c>
      <c r="I49" s="49">
        <v>1859028.8839236998</v>
      </c>
      <c r="J49" s="49">
        <v>1351294.7974799171</v>
      </c>
      <c r="K49" s="49">
        <v>169138.36504513316</v>
      </c>
      <c r="L49" s="49">
        <v>26522.447300646734</v>
      </c>
    </row>
    <row r="50" spans="1:12" ht="13.8">
      <c r="A50" s="2">
        <v>32</v>
      </c>
      <c r="B50" s="9" t="s">
        <v>49</v>
      </c>
      <c r="C50" s="9"/>
      <c r="D50" s="5"/>
      <c r="E50" s="4"/>
      <c r="F50" s="10">
        <f>SUM(G50:Q50)</f>
        <v>26152000</v>
      </c>
      <c r="G50" s="49">
        <v>14204611.6927648</v>
      </c>
      <c r="H50" s="49">
        <v>3143772.4978379081</v>
      </c>
      <c r="I50" s="49">
        <v>5935295.6194844423</v>
      </c>
      <c r="J50" s="49">
        <v>879278.58857724152</v>
      </c>
      <c r="K50" s="49">
        <v>697938.94139327505</v>
      </c>
      <c r="L50" s="49">
        <v>1291102.6599423336</v>
      </c>
    </row>
    <row r="51" spans="1:12" ht="13.8">
      <c r="A51" s="2">
        <v>33</v>
      </c>
      <c r="B51" s="9" t="s">
        <v>50</v>
      </c>
      <c r="C51" s="9"/>
      <c r="D51" s="5"/>
      <c r="E51" s="4"/>
      <c r="F51" s="10">
        <f>SUM(G51:Q51)</f>
        <v>27733999.999999996</v>
      </c>
      <c r="G51" s="49">
        <v>14293842.303421807</v>
      </c>
      <c r="H51" s="49">
        <v>3101093.7102475744</v>
      </c>
      <c r="I51" s="49">
        <v>6071930.7496492583</v>
      </c>
      <c r="J51" s="49">
        <v>3049209.6083285995</v>
      </c>
      <c r="K51" s="49">
        <v>633512.19252221123</v>
      </c>
      <c r="L51" s="49">
        <v>584411.43583054852</v>
      </c>
    </row>
    <row r="52" spans="1:12" ht="13.8">
      <c r="A52" s="2">
        <v>34</v>
      </c>
      <c r="B52" s="9" t="s">
        <v>51</v>
      </c>
      <c r="C52" s="9"/>
      <c r="D52" s="5"/>
      <c r="E52" s="4"/>
      <c r="F52" s="10">
        <f>SUM(G52:Q52)</f>
        <v>3369000</v>
      </c>
      <c r="G52" s="49">
        <v>1514028.1479148334</v>
      </c>
      <c r="H52" s="49">
        <v>356247.84125878487</v>
      </c>
      <c r="I52" s="49">
        <v>823834.04372122861</v>
      </c>
      <c r="J52" s="49">
        <v>580790.37783766643</v>
      </c>
      <c r="K52" s="49">
        <v>75770.86060423126</v>
      </c>
      <c r="L52" s="49">
        <v>18328.728663255413</v>
      </c>
    </row>
    <row r="53" spans="1:12" ht="13.8">
      <c r="A53" s="2">
        <v>35</v>
      </c>
      <c r="B53" s="9" t="s">
        <v>52</v>
      </c>
      <c r="C53" s="9"/>
      <c r="D53" s="9"/>
      <c r="E53" s="2"/>
      <c r="F53" s="11">
        <f t="shared" ref="F53:L53" si="7">SUM(F48:F52)</f>
        <v>85601000</v>
      </c>
      <c r="G53" s="11">
        <f t="shared" si="7"/>
        <v>42628044.486416958</v>
      </c>
      <c r="H53" s="11">
        <f t="shared" si="7"/>
        <v>9582834.361218581</v>
      </c>
      <c r="I53" s="11">
        <f t="shared" si="7"/>
        <v>19789469.595966138</v>
      </c>
      <c r="J53" s="11">
        <f t="shared" si="7"/>
        <v>9567221.5734713227</v>
      </c>
      <c r="K53" s="11">
        <f t="shared" si="7"/>
        <v>2040312.7241604605</v>
      </c>
      <c r="L53" s="11">
        <f t="shared" si="7"/>
        <v>1993117.2587665394</v>
      </c>
    </row>
    <row r="54" spans="1:12" ht="13.8">
      <c r="A54" s="2">
        <v>36</v>
      </c>
      <c r="B54" s="9" t="s">
        <v>53</v>
      </c>
      <c r="C54" s="9"/>
      <c r="D54" s="5"/>
      <c r="E54" s="4"/>
      <c r="F54" s="10">
        <f>SUM(G54:Q54)</f>
        <v>26521000.000000004</v>
      </c>
      <c r="G54" s="50">
        <v>3121265.1124737402</v>
      </c>
      <c r="H54" s="50">
        <v>8182543.9969471609</v>
      </c>
      <c r="I54" s="50">
        <v>11562929.68094963</v>
      </c>
      <c r="J54" s="50">
        <v>2655769.2372864657</v>
      </c>
      <c r="K54" s="50">
        <v>623426.32705652807</v>
      </c>
      <c r="L54" s="50">
        <v>375065.6452864763</v>
      </c>
    </row>
    <row r="55" spans="1:12" ht="13.8">
      <c r="A55" s="2">
        <v>37</v>
      </c>
      <c r="B55" s="9" t="s">
        <v>54</v>
      </c>
      <c r="C55" s="9"/>
      <c r="D55" s="9"/>
      <c r="E55" s="2"/>
      <c r="F55" s="10">
        <f t="shared" ref="F55:L55" si="8">F43+F45+F46+F53+F54</f>
        <v>471662000</v>
      </c>
      <c r="G55" s="10">
        <f t="shared" si="8"/>
        <v>216773001.04659691</v>
      </c>
      <c r="H55" s="10">
        <f t="shared" si="8"/>
        <v>58110491.854665764</v>
      </c>
      <c r="I55" s="10">
        <f t="shared" si="8"/>
        <v>114214963.91084534</v>
      </c>
      <c r="J55" s="10">
        <f t="shared" si="8"/>
        <v>65931675.957042523</v>
      </c>
      <c r="K55" s="10">
        <f t="shared" si="8"/>
        <v>10720431.535184883</v>
      </c>
      <c r="L55" s="10">
        <f t="shared" si="8"/>
        <v>5911435.6956645418</v>
      </c>
    </row>
    <row r="56" spans="1:12" ht="13.8">
      <c r="A56" s="2"/>
      <c r="B56" s="9"/>
      <c r="C56" s="9"/>
      <c r="D56" s="9"/>
      <c r="E56" s="2"/>
      <c r="F56" s="9"/>
      <c r="G56" s="9"/>
      <c r="H56" s="9"/>
      <c r="I56" s="9"/>
      <c r="J56" s="9"/>
      <c r="K56" s="9"/>
      <c r="L56" s="9"/>
    </row>
    <row r="57" spans="1:12" ht="13.8">
      <c r="A57" s="2">
        <v>38</v>
      </c>
      <c r="B57" s="9" t="s">
        <v>55</v>
      </c>
      <c r="C57" s="9"/>
      <c r="D57" s="9"/>
      <c r="E57" s="2"/>
      <c r="F57" s="10">
        <f t="shared" ref="F57:L57" si="9">F33-F55</f>
        <v>88634000</v>
      </c>
      <c r="G57" s="10">
        <f t="shared" si="9"/>
        <v>25289118.926938266</v>
      </c>
      <c r="H57" s="10">
        <f t="shared" si="9"/>
        <v>19589654.64521078</v>
      </c>
      <c r="I57" s="10">
        <f t="shared" si="9"/>
        <v>30677915.007910222</v>
      </c>
      <c r="J57" s="10">
        <f t="shared" si="9"/>
        <v>9454047.4688708261</v>
      </c>
      <c r="K57" s="10">
        <f t="shared" si="9"/>
        <v>2113374.7079136353</v>
      </c>
      <c r="L57" s="10">
        <f t="shared" si="9"/>
        <v>1509889.2431562832</v>
      </c>
    </row>
    <row r="58" spans="1:12" ht="13.8">
      <c r="A58" s="2"/>
      <c r="B58" s="9"/>
      <c r="C58" s="9"/>
      <c r="D58" s="9"/>
      <c r="E58" s="2"/>
      <c r="F58" s="9"/>
      <c r="G58" s="9"/>
      <c r="H58" s="9"/>
      <c r="I58" s="9"/>
      <c r="J58" s="9"/>
      <c r="K58" s="9"/>
      <c r="L58" s="9"/>
    </row>
    <row r="59" spans="1:12" ht="13.8">
      <c r="A59" s="2">
        <v>39</v>
      </c>
      <c r="B59" s="9" t="s">
        <v>56</v>
      </c>
      <c r="C59" s="9"/>
      <c r="D59" s="9"/>
      <c r="E59" s="2"/>
      <c r="F59" s="12">
        <f t="shared" ref="F59:L59" si="10">F57/F29</f>
        <v>6.0530111398241888E-2</v>
      </c>
      <c r="G59" s="12">
        <f t="shared" si="10"/>
        <v>3.5094729237510343E-2</v>
      </c>
      <c r="H59" s="12">
        <f t="shared" si="10"/>
        <v>0.11832810422786731</v>
      </c>
      <c r="I59" s="12">
        <f t="shared" si="10"/>
        <v>8.9056180299490695E-2</v>
      </c>
      <c r="J59" s="12">
        <f t="shared" si="10"/>
        <v>5.6282458567226155E-2</v>
      </c>
      <c r="K59" s="12">
        <f t="shared" si="10"/>
        <v>5.9493002542932799E-2</v>
      </c>
      <c r="L59" s="12">
        <f t="shared" si="10"/>
        <v>5.0045968055784332E-2</v>
      </c>
    </row>
    <row r="60" spans="1:12" ht="13.8">
      <c r="A60" s="2">
        <v>40</v>
      </c>
      <c r="B60" s="9" t="s">
        <v>57</v>
      </c>
      <c r="C60" s="9"/>
      <c r="D60" s="9"/>
      <c r="E60" s="2"/>
      <c r="F60" s="13">
        <f t="shared" ref="F60:L60" si="11">F59/$F59</f>
        <v>1</v>
      </c>
      <c r="G60" s="13">
        <f t="shared" si="11"/>
        <v>0.57978960267582913</v>
      </c>
      <c r="H60" s="13">
        <f t="shared" si="11"/>
        <v>1.9548634802496692</v>
      </c>
      <c r="I60" s="13">
        <f t="shared" si="11"/>
        <v>1.471270715389388</v>
      </c>
      <c r="J60" s="13">
        <f t="shared" si="11"/>
        <v>0.92982578863816356</v>
      </c>
      <c r="K60" s="13">
        <f t="shared" si="11"/>
        <v>0.98286623250227134</v>
      </c>
      <c r="L60" s="13">
        <f t="shared" si="11"/>
        <v>0.82679458041172427</v>
      </c>
    </row>
    <row r="61" spans="1:12" ht="13.8">
      <c r="A61" s="2">
        <v>41</v>
      </c>
      <c r="B61" s="9" t="s">
        <v>58</v>
      </c>
      <c r="C61" s="9"/>
      <c r="D61" s="5"/>
      <c r="E61" s="4"/>
      <c r="F61" s="10">
        <f>SUM(G61:Q61)</f>
        <v>39681999.999999993</v>
      </c>
      <c r="G61" s="51">
        <v>19527942.131726362</v>
      </c>
      <c r="H61" s="51">
        <v>4486457.4151456468</v>
      </c>
      <c r="I61" s="51">
        <v>9335260.743672587</v>
      </c>
      <c r="J61" s="51">
        <v>4552074.8545784866</v>
      </c>
      <c r="K61" s="51">
        <v>962665.24891619419</v>
      </c>
      <c r="L61" s="51">
        <v>817599.60596071777</v>
      </c>
    </row>
    <row r="62" spans="1:12" ht="40.5" customHeight="1">
      <c r="A62" s="52">
        <v>42</v>
      </c>
      <c r="B62" s="53" t="s">
        <v>148</v>
      </c>
      <c r="C62" s="9"/>
      <c r="D62" s="5"/>
      <c r="E62" s="4"/>
      <c r="F62" s="54">
        <f>SUM(G62:Q62)</f>
        <v>23854000</v>
      </c>
      <c r="G62" s="54">
        <v>10250003.428123413</v>
      </c>
      <c r="H62" s="54">
        <v>3401893.7001732062</v>
      </c>
      <c r="I62" s="54">
        <v>6209515.1585457064</v>
      </c>
      <c r="J62" s="54">
        <v>3110435.0356612839</v>
      </c>
      <c r="K62" s="54">
        <v>547230.46029657067</v>
      </c>
      <c r="L62" s="54">
        <v>334922.21719981916</v>
      </c>
    </row>
    <row r="63" spans="1:12" ht="13.8">
      <c r="A63" s="6"/>
      <c r="B63" s="9"/>
      <c r="C63" s="9"/>
      <c r="D63" s="5"/>
      <c r="E63" s="4"/>
      <c r="F63" s="10"/>
      <c r="G63" s="10"/>
      <c r="H63" s="10"/>
      <c r="L63" s="14"/>
    </row>
    <row r="64" spans="1:12" ht="13.8">
      <c r="A64" s="55" t="s">
        <v>149</v>
      </c>
      <c r="B64" s="9"/>
      <c r="C64" s="9"/>
      <c r="D64" s="5"/>
      <c r="E64" s="4"/>
      <c r="F64" s="10"/>
      <c r="G64" s="10"/>
      <c r="H64" s="10"/>
      <c r="I64" s="56"/>
      <c r="L64" s="14" t="s">
        <v>142</v>
      </c>
    </row>
    <row r="65" spans="1:12" ht="13.8">
      <c r="A65" s="2"/>
      <c r="B65" s="9"/>
      <c r="C65" s="9"/>
      <c r="D65" s="5"/>
      <c r="E65" s="4"/>
      <c r="F65" s="10"/>
      <c r="G65" s="10"/>
      <c r="H65" s="10"/>
      <c r="I65" s="10"/>
    </row>
    <row r="66" spans="1:12" ht="13.8">
      <c r="A66" s="2"/>
      <c r="B66" s="9" t="s">
        <v>0</v>
      </c>
      <c r="C66" s="9"/>
      <c r="D66" s="9"/>
      <c r="F66" s="9" t="str">
        <f>$F$2</f>
        <v>AVISTA UTILITIES</v>
      </c>
      <c r="G66" s="9"/>
      <c r="H66" s="9"/>
      <c r="J66" s="2" t="str">
        <f>$J$2</f>
        <v>Washington Jurisdiction</v>
      </c>
      <c r="K66" s="9"/>
      <c r="L66" s="5"/>
    </row>
    <row r="67" spans="1:12" ht="13.8">
      <c r="A67" s="2"/>
      <c r="B67" s="9" t="str">
        <f>$B$3</f>
        <v>Scenario: Company Base Case UE-15_____</v>
      </c>
      <c r="C67" s="9"/>
      <c r="D67" s="9"/>
      <c r="F67" s="3" t="s">
        <v>59</v>
      </c>
      <c r="G67" s="9"/>
      <c r="H67" s="9"/>
      <c r="J67" s="2" t="str">
        <f>$J$3</f>
        <v>Electric Utility</v>
      </c>
      <c r="K67" s="9"/>
      <c r="L67" s="7">
        <f>$L$3</f>
        <v>42044</v>
      </c>
    </row>
    <row r="68" spans="1:12" ht="13.8">
      <c r="A68" s="2"/>
      <c r="B68" s="9" t="str">
        <f>$B$4</f>
        <v>Load Factor Peak Credit Method</v>
      </c>
      <c r="C68" s="9"/>
      <c r="D68" s="9"/>
      <c r="F68" s="9" t="str">
        <f>$F$4</f>
        <v>For the Twelve Months Ended September 30, 2014</v>
      </c>
      <c r="G68" s="9"/>
      <c r="H68" s="9"/>
      <c r="I68" s="9"/>
      <c r="J68" s="9"/>
      <c r="K68" s="9"/>
      <c r="L68" s="8" t="str">
        <f>$L$4</f>
        <v xml:space="preserve"> </v>
      </c>
    </row>
    <row r="69" spans="1:12" ht="13.8">
      <c r="A69" s="2"/>
      <c r="B69" s="9" t="str">
        <f>$B$5</f>
        <v>AS FILED METHOD</v>
      </c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9.5" customHeight="1">
      <c r="A70" s="2"/>
      <c r="B70" s="2" t="s">
        <v>4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 ht="13.8">
      <c r="A71" s="2"/>
      <c r="B71" s="2" t="s">
        <v>15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 ht="13.8">
      <c r="A72" s="2"/>
      <c r="B72" s="2" t="s">
        <v>15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 ht="13.8">
      <c r="A73" s="2"/>
      <c r="B73" s="6" t="s">
        <v>17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 ht="13.8">
      <c r="A74" s="2"/>
      <c r="B74" s="19" t="s">
        <v>60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ht="13.8">
      <c r="A75" s="2">
        <v>1</v>
      </c>
      <c r="B75" s="9" t="s">
        <v>61</v>
      </c>
      <c r="C75" s="9"/>
      <c r="D75" s="5"/>
      <c r="E75" s="2"/>
      <c r="F75" s="10">
        <f>SUM(G75:Q75)</f>
        <v>252144936.69061825</v>
      </c>
      <c r="G75" s="57">
        <v>103494396.1119598</v>
      </c>
      <c r="H75" s="57">
        <v>30967183.9200163</v>
      </c>
      <c r="I75" s="57">
        <v>66928147.242142797</v>
      </c>
      <c r="J75" s="57">
        <v>44303262.38242688</v>
      </c>
      <c r="K75" s="57">
        <v>5598618.1247029603</v>
      </c>
      <c r="L75" s="57">
        <v>853328.90936949989</v>
      </c>
    </row>
    <row r="76" spans="1:12" ht="13.8">
      <c r="A76" s="2">
        <v>2</v>
      </c>
      <c r="B76" s="9" t="s">
        <v>62</v>
      </c>
      <c r="C76" s="9"/>
      <c r="D76" s="5"/>
      <c r="E76" s="2"/>
      <c r="F76" s="10">
        <f>SUM(G76:Q76)</f>
        <v>44785204.801284641</v>
      </c>
      <c r="G76" s="57">
        <v>15091984.196728285</v>
      </c>
      <c r="H76" s="57">
        <v>7176363.9379871553</v>
      </c>
      <c r="I76" s="57">
        <v>13785138.942007158</v>
      </c>
      <c r="J76" s="57">
        <v>7609363.393230401</v>
      </c>
      <c r="K76" s="57">
        <v>982006.16903602681</v>
      </c>
      <c r="L76" s="57">
        <v>140348.16229561486</v>
      </c>
    </row>
    <row r="77" spans="1:12" ht="13.8">
      <c r="A77" s="2">
        <v>3</v>
      </c>
      <c r="B77" s="9" t="s">
        <v>63</v>
      </c>
      <c r="C77" s="9"/>
      <c r="D77" s="5"/>
      <c r="E77" s="2"/>
      <c r="F77" s="10">
        <f>SUM(G77:Q77)</f>
        <v>114485608.91137175</v>
      </c>
      <c r="G77" s="57">
        <v>54518393.510825068</v>
      </c>
      <c r="H77" s="57">
        <v>20985525.826710019</v>
      </c>
      <c r="I77" s="57">
        <v>28363552.527771182</v>
      </c>
      <c r="J77" s="57">
        <v>3287085.7270619916</v>
      </c>
      <c r="K77" s="57">
        <v>2899882.7007203773</v>
      </c>
      <c r="L77" s="57">
        <v>4431168.618283134</v>
      </c>
    </row>
    <row r="78" spans="1:12" ht="13.8">
      <c r="A78" s="2">
        <v>4</v>
      </c>
      <c r="B78" s="9" t="s">
        <v>64</v>
      </c>
      <c r="C78" s="9"/>
      <c r="D78" s="5"/>
      <c r="E78" s="2"/>
      <c r="F78" s="10">
        <f>SUM(G78:Q78)</f>
        <v>88566249.59672536</v>
      </c>
      <c r="G78" s="57">
        <v>41736226.180486843</v>
      </c>
      <c r="H78" s="57">
        <v>12174926.315286536</v>
      </c>
      <c r="I78" s="57">
        <v>21075161.288078878</v>
      </c>
      <c r="J78" s="57">
        <v>9995288.4972807206</v>
      </c>
      <c r="K78" s="57">
        <v>1989493.0055406336</v>
      </c>
      <c r="L78" s="57">
        <v>1595154.3100517485</v>
      </c>
    </row>
    <row r="79" spans="1:12" ht="13.8">
      <c r="A79" s="2">
        <v>5</v>
      </c>
      <c r="B79" s="9" t="s">
        <v>65</v>
      </c>
      <c r="C79" s="9"/>
      <c r="D79" s="5"/>
      <c r="E79" s="2"/>
      <c r="F79" s="11">
        <f>SUM(F75:F78)</f>
        <v>499982000</v>
      </c>
      <c r="G79" s="11">
        <f t="shared" ref="G79:L79" si="12">SUM(G75:G78)</f>
        <v>214841000</v>
      </c>
      <c r="H79" s="11">
        <f t="shared" si="12"/>
        <v>71304000</v>
      </c>
      <c r="I79" s="11">
        <f t="shared" si="12"/>
        <v>130152000</v>
      </c>
      <c r="J79" s="11">
        <f t="shared" si="12"/>
        <v>65195000</v>
      </c>
      <c r="K79" s="11">
        <f t="shared" si="12"/>
        <v>11469999.999999998</v>
      </c>
      <c r="L79" s="11">
        <f t="shared" si="12"/>
        <v>7019999.9999999972</v>
      </c>
    </row>
    <row r="80" spans="1:12" ht="9" customHeight="1">
      <c r="A80" s="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ht="13.8">
      <c r="A81" s="2"/>
      <c r="B81" s="9" t="s">
        <v>66</v>
      </c>
      <c r="C81" s="9"/>
      <c r="D81" s="5"/>
      <c r="E81" s="2"/>
      <c r="F81" s="10"/>
      <c r="G81" s="10"/>
      <c r="H81" s="10"/>
      <c r="I81" s="10"/>
      <c r="J81" s="10"/>
      <c r="K81" s="10"/>
      <c r="L81" s="10"/>
    </row>
    <row r="82" spans="1:12" ht="13.8">
      <c r="A82" s="2">
        <v>6</v>
      </c>
      <c r="B82" s="9" t="s">
        <v>61</v>
      </c>
      <c r="C82" s="9"/>
      <c r="D82" s="5"/>
      <c r="E82" s="2"/>
      <c r="F82" s="58">
        <v>4.4597155691194657E-2</v>
      </c>
      <c r="G82" s="58">
        <v>4.3512866111463273E-2</v>
      </c>
      <c r="H82" s="58">
        <v>5.2629365856764275E-2</v>
      </c>
      <c r="I82" s="58">
        <v>4.7158127138338828E-2</v>
      </c>
      <c r="J82" s="58">
        <v>4.0079952207540431E-2</v>
      </c>
      <c r="K82" s="58">
        <v>4.0798212666469449E-2</v>
      </c>
      <c r="L82" s="58">
        <v>3.3959602430598181E-2</v>
      </c>
    </row>
    <row r="83" spans="1:12" ht="13.8">
      <c r="A83" s="2">
        <v>7</v>
      </c>
      <c r="B83" s="9" t="s">
        <v>62</v>
      </c>
      <c r="C83" s="9"/>
      <c r="D83" s="9"/>
      <c r="E83" s="2"/>
      <c r="F83" s="58">
        <v>7.9212090371483749E-3</v>
      </c>
      <c r="G83" s="58">
        <v>6.3452274942321233E-3</v>
      </c>
      <c r="H83" s="58">
        <v>1.2196378081685666E-2</v>
      </c>
      <c r="I83" s="58">
        <v>9.7131231273275258E-3</v>
      </c>
      <c r="J83" s="58">
        <v>6.8839833621700784E-3</v>
      </c>
      <c r="K83" s="58">
        <v>7.1560688069330332E-3</v>
      </c>
      <c r="L83" s="58">
        <v>5.5853818393961762E-3</v>
      </c>
    </row>
    <row r="84" spans="1:12" ht="13.8">
      <c r="A84" s="2">
        <v>8</v>
      </c>
      <c r="B84" s="9" t="s">
        <v>63</v>
      </c>
      <c r="C84" s="9"/>
      <c r="D84" s="9"/>
      <c r="E84" s="2"/>
      <c r="F84" s="58">
        <v>2.024919711668215E-2</v>
      </c>
      <c r="G84" s="58">
        <v>2.2921545963535146E-2</v>
      </c>
      <c r="H84" s="58">
        <v>3.5665332672261789E-2</v>
      </c>
      <c r="I84" s="58">
        <v>1.9985194142014932E-2</v>
      </c>
      <c r="J84" s="58">
        <v>2.9737367353558763E-3</v>
      </c>
      <c r="K84" s="58">
        <v>2.1132005880126495E-2</v>
      </c>
      <c r="L84" s="58">
        <v>0.17634551335079479</v>
      </c>
    </row>
    <row r="85" spans="1:12" ht="13.8">
      <c r="A85" s="2">
        <v>9</v>
      </c>
      <c r="B85" s="9" t="s">
        <v>64</v>
      </c>
      <c r="C85" s="9"/>
      <c r="D85" s="9"/>
      <c r="E85" s="2"/>
      <c r="F85" s="58">
        <v>1.5664811176029185E-2</v>
      </c>
      <c r="G85" s="58">
        <v>1.754745078008536E-2</v>
      </c>
      <c r="H85" s="58">
        <v>2.0691537628392296E-2</v>
      </c>
      <c r="I85" s="58">
        <v>1.4849733280206676E-2</v>
      </c>
      <c r="J85" s="58">
        <v>9.042464679316577E-3</v>
      </c>
      <c r="K85" s="58">
        <v>1.4497820163936736E-2</v>
      </c>
      <c r="L85" s="58">
        <v>6.3481742608295977E-2</v>
      </c>
    </row>
    <row r="86" spans="1:12" ht="13.8">
      <c r="A86" s="2">
        <v>10</v>
      </c>
      <c r="B86" s="9" t="s">
        <v>67</v>
      </c>
      <c r="C86" s="9"/>
      <c r="D86" s="9"/>
      <c r="E86" s="9"/>
      <c r="F86" s="15">
        <f>SUM(F82:F85)</f>
        <v>8.8432373021054361E-2</v>
      </c>
      <c r="G86" s="15">
        <f t="shared" ref="G86:L86" si="13">SUM(G82:G85)</f>
        <v>9.0327090349315908E-2</v>
      </c>
      <c r="H86" s="15">
        <f t="shared" si="13"/>
        <v>0.12118261423910404</v>
      </c>
      <c r="I86" s="15">
        <f t="shared" si="13"/>
        <v>9.1706177687887969E-2</v>
      </c>
      <c r="J86" s="15">
        <f t="shared" si="13"/>
        <v>5.8980136984382966E-2</v>
      </c>
      <c r="K86" s="15">
        <f t="shared" si="13"/>
        <v>8.3584107517465714E-2</v>
      </c>
      <c r="L86" s="15">
        <f t="shared" si="13"/>
        <v>0.27937224022908513</v>
      </c>
    </row>
    <row r="87" spans="1:12" ht="9" customHeight="1">
      <c r="A87" s="2"/>
    </row>
    <row r="88" spans="1:12" ht="13.8">
      <c r="A88" s="2"/>
      <c r="B88" s="19" t="s">
        <v>68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13.8">
      <c r="A89" s="2">
        <v>11</v>
      </c>
      <c r="B89" s="9" t="s">
        <v>61</v>
      </c>
      <c r="C89" s="9"/>
      <c r="D89" s="9"/>
      <c r="E89" s="9"/>
      <c r="F89" s="10">
        <f>SUM(G89:Q89)</f>
        <v>251443157.20648766</v>
      </c>
      <c r="G89" s="59">
        <v>111906329.82738611</v>
      </c>
      <c r="H89" s="59">
        <v>26449346.261355754</v>
      </c>
      <c r="I89" s="59">
        <v>61724559.872154787</v>
      </c>
      <c r="J89" s="59">
        <v>44866476.983368762</v>
      </c>
      <c r="K89" s="59">
        <v>5615830.5178518053</v>
      </c>
      <c r="L89" s="59">
        <v>880613.74437043467</v>
      </c>
    </row>
    <row r="90" spans="1:12" ht="13.8">
      <c r="A90" s="2">
        <v>12</v>
      </c>
      <c r="B90" s="9" t="s">
        <v>62</v>
      </c>
      <c r="F90" s="10">
        <f>SUM(G90:Q90)</f>
        <v>44395879.62175227</v>
      </c>
      <c r="G90" s="59">
        <v>19758660.379247539</v>
      </c>
      <c r="H90" s="59">
        <v>4670009.7379420595</v>
      </c>
      <c r="I90" s="59">
        <v>10898352.376077782</v>
      </c>
      <c r="J90" s="59">
        <v>7921817.1348763388</v>
      </c>
      <c r="K90" s="59">
        <v>991555.06324623316</v>
      </c>
      <c r="L90" s="59">
        <v>155484.93036231113</v>
      </c>
    </row>
    <row r="91" spans="1:12" ht="13.8">
      <c r="A91" s="2">
        <v>13</v>
      </c>
      <c r="B91" s="9" t="s">
        <v>63</v>
      </c>
      <c r="F91" s="10">
        <f>SUM(G91:Q91)</f>
        <v>115276137.241823</v>
      </c>
      <c r="G91" s="59">
        <v>66811815.779514052</v>
      </c>
      <c r="H91" s="59">
        <v>14656615.07839952</v>
      </c>
      <c r="I91" s="59">
        <v>22647006.690281268</v>
      </c>
      <c r="J91" s="59">
        <v>3409373.6475993791</v>
      </c>
      <c r="K91" s="59">
        <v>2924842.9386985921</v>
      </c>
      <c r="L91" s="59">
        <v>4826483.1073301909</v>
      </c>
    </row>
    <row r="92" spans="1:12" ht="13.8">
      <c r="A92" s="2">
        <v>14</v>
      </c>
      <c r="B92" s="9" t="s">
        <v>64</v>
      </c>
      <c r="F92" s="10">
        <f>SUM(G92:Q92)</f>
        <v>88866825.929940552</v>
      </c>
      <c r="G92" s="59">
        <v>46038590.172033705</v>
      </c>
      <c r="H92" s="59">
        <v>10036172.964411972</v>
      </c>
      <c r="I92" s="59">
        <v>18972617.975743841</v>
      </c>
      <c r="J92" s="59">
        <v>10152501.305329872</v>
      </c>
      <c r="K92" s="59">
        <v>1997418.2296100622</v>
      </c>
      <c r="L92" s="59">
        <v>1669525.2828111059</v>
      </c>
    </row>
    <row r="93" spans="1:12" ht="13.8">
      <c r="A93" s="2">
        <v>15</v>
      </c>
      <c r="B93" s="9" t="s">
        <v>69</v>
      </c>
      <c r="C93" s="9"/>
      <c r="D93" s="9"/>
      <c r="E93" s="9"/>
      <c r="F93" s="11">
        <f>SUM(F89:F92)</f>
        <v>499982000.00000346</v>
      </c>
      <c r="G93" s="11">
        <f>SUM(G89:G92)</f>
        <v>244515396.1581814</v>
      </c>
      <c r="H93" s="11">
        <f t="shared" ref="H93:L93" si="14">SUM(H89:H92)</f>
        <v>55812144.042109311</v>
      </c>
      <c r="I93" s="11">
        <f t="shared" si="14"/>
        <v>114242536.91425769</v>
      </c>
      <c r="J93" s="11">
        <f t="shared" si="14"/>
        <v>66350169.071174353</v>
      </c>
      <c r="K93" s="11">
        <f t="shared" si="14"/>
        <v>11529646.749406692</v>
      </c>
      <c r="L93" s="11">
        <f t="shared" si="14"/>
        <v>7532107.0648740428</v>
      </c>
    </row>
    <row r="94" spans="1:12" ht="7.2" customHeight="1">
      <c r="A94" s="2"/>
      <c r="B94" s="9"/>
    </row>
    <row r="95" spans="1:12" ht="13.8">
      <c r="A95" s="2"/>
      <c r="B95" s="9" t="s">
        <v>66</v>
      </c>
    </row>
    <row r="96" spans="1:12" ht="13.8">
      <c r="A96" s="2">
        <v>16</v>
      </c>
      <c r="B96" s="9" t="s">
        <v>61</v>
      </c>
      <c r="C96" s="9"/>
      <c r="D96" s="9"/>
      <c r="E96" s="9"/>
      <c r="F96" s="60">
        <v>4.4473031172476016E-2</v>
      </c>
      <c r="G96" s="60">
        <v>4.704955369309699E-2</v>
      </c>
      <c r="H96" s="60">
        <v>4.4951207854627542E-2</v>
      </c>
      <c r="I96" s="60">
        <v>4.3491636358584621E-2</v>
      </c>
      <c r="J96" s="60">
        <v>4.0589477083913722E-2</v>
      </c>
      <c r="K96" s="60">
        <v>4.0923642703050614E-2</v>
      </c>
      <c r="L96" s="60">
        <v>3.5045446515853465E-2</v>
      </c>
    </row>
    <row r="97" spans="1:12" ht="13.8">
      <c r="A97" s="2">
        <v>17</v>
      </c>
      <c r="B97" s="9" t="s">
        <v>62</v>
      </c>
      <c r="C97" s="9"/>
      <c r="D97" s="9"/>
      <c r="E97" s="9"/>
      <c r="F97" s="60">
        <v>7.8523486591693895E-3</v>
      </c>
      <c r="G97" s="60">
        <v>8.3072704989165993E-3</v>
      </c>
      <c r="H97" s="60">
        <v>7.9367775800220433E-3</v>
      </c>
      <c r="I97" s="60">
        <v>7.6790693919863316E-3</v>
      </c>
      <c r="J97" s="60">
        <v>7.1666517337255721E-3</v>
      </c>
      <c r="K97" s="60">
        <v>7.2256534451491435E-3</v>
      </c>
      <c r="L97" s="60">
        <v>6.187773976806578E-3</v>
      </c>
    </row>
    <row r="98" spans="1:12" ht="13.8">
      <c r="A98" s="2">
        <v>18</v>
      </c>
      <c r="B98" s="9" t="s">
        <v>63</v>
      </c>
      <c r="C98" s="9"/>
      <c r="D98" s="9"/>
      <c r="E98" s="9"/>
      <c r="F98" s="60">
        <v>2.0389018742666114E-2</v>
      </c>
      <c r="G98" s="60">
        <v>2.80901546740055E-2</v>
      </c>
      <c r="H98" s="60">
        <v>2.4909218712789245E-2</v>
      </c>
      <c r="I98" s="60">
        <v>1.5957268575494201E-2</v>
      </c>
      <c r="J98" s="60">
        <v>3.0843672791833238E-3</v>
      </c>
      <c r="K98" s="60">
        <v>2.1313895959885226E-2</v>
      </c>
      <c r="L98" s="60">
        <v>0.19207769204026665</v>
      </c>
    </row>
    <row r="99" spans="1:12" ht="13.8">
      <c r="A99" s="2">
        <v>19</v>
      </c>
      <c r="B99" s="9" t="s">
        <v>64</v>
      </c>
      <c r="C99" s="9"/>
      <c r="D99" s="9"/>
      <c r="E99" s="9"/>
      <c r="F99" s="60">
        <v>1.5717974446747301E-2</v>
      </c>
      <c r="G99" s="60">
        <v>1.9356323485854265E-2</v>
      </c>
      <c r="H99" s="60">
        <v>1.7056682328947338E-2</v>
      </c>
      <c r="I99" s="60">
        <v>1.3368263839879385E-2</v>
      </c>
      <c r="J99" s="60">
        <v>9.1846908155914214E-3</v>
      </c>
      <c r="K99" s="60">
        <v>1.4555572803929684E-2</v>
      </c>
      <c r="L99" s="60">
        <v>6.6441455609406799E-2</v>
      </c>
    </row>
    <row r="100" spans="1:12" ht="13.8">
      <c r="A100" s="2">
        <v>20</v>
      </c>
      <c r="B100" s="9" t="s">
        <v>70</v>
      </c>
      <c r="C100" s="9"/>
      <c r="D100" s="9"/>
      <c r="E100" s="9"/>
      <c r="F100" s="17">
        <f>SUM(F96:F99)</f>
        <v>8.8432373021058816E-2</v>
      </c>
      <c r="G100" s="17">
        <f t="shared" ref="G100:L100" si="15">SUM(G96:G99)</f>
        <v>0.10280330235187336</v>
      </c>
      <c r="H100" s="17">
        <f t="shared" si="15"/>
        <v>9.4853886476386179E-2</v>
      </c>
      <c r="I100" s="17">
        <f t="shared" si="15"/>
        <v>8.0496238165944534E-2</v>
      </c>
      <c r="J100" s="17">
        <f t="shared" si="15"/>
        <v>6.0025186912414041E-2</v>
      </c>
      <c r="K100" s="17">
        <f t="shared" si="15"/>
        <v>8.4018764912014682E-2</v>
      </c>
      <c r="L100" s="17">
        <f t="shared" si="15"/>
        <v>0.29975236814233347</v>
      </c>
    </row>
    <row r="101" spans="1:12" ht="6" customHeight="1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ht="13.8">
      <c r="A102" s="2">
        <v>21</v>
      </c>
      <c r="B102" s="19" t="s">
        <v>71</v>
      </c>
      <c r="F102" s="20">
        <f>F79/F93</f>
        <v>0.99999999999999312</v>
      </c>
      <c r="G102" s="20">
        <f t="shared" ref="G102:L102" si="16">G79/G93</f>
        <v>0.87863996858919879</v>
      </c>
      <c r="H102" s="20">
        <f t="shared" si="16"/>
        <v>1.2775714179014939</v>
      </c>
      <c r="I102" s="20">
        <f t="shared" si="16"/>
        <v>1.1392604148635357</v>
      </c>
      <c r="J102" s="20">
        <f t="shared" si="16"/>
        <v>0.9825898096817931</v>
      </c>
      <c r="K102" s="20">
        <f t="shared" si="16"/>
        <v>0.9948266628888901</v>
      </c>
      <c r="L102" s="20">
        <f t="shared" si="16"/>
        <v>0.93201011875385376</v>
      </c>
    </row>
    <row r="103" spans="1:12" ht="6" customHeight="1" thickBot="1">
      <c r="A103" s="2"/>
    </row>
    <row r="104" spans="1:12" ht="6" customHeight="1" thickTop="1">
      <c r="A104" s="2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3.8">
      <c r="A105" s="2"/>
      <c r="B105" s="19" t="s">
        <v>72</v>
      </c>
    </row>
    <row r="106" spans="1:12" ht="13.8">
      <c r="A106" s="2">
        <v>22</v>
      </c>
      <c r="B106" s="9" t="s">
        <v>61</v>
      </c>
      <c r="C106" s="9"/>
      <c r="D106" s="9"/>
      <c r="E106" s="2"/>
      <c r="F106" s="10">
        <f>SUM(G106:Q106)</f>
        <v>262818327.93215263</v>
      </c>
      <c r="G106" s="61">
        <v>108035802.30259864</v>
      </c>
      <c r="H106" s="61">
        <v>31563094.989168014</v>
      </c>
      <c r="I106" s="61">
        <v>69755489.116897494</v>
      </c>
      <c r="J106" s="61">
        <v>46727584.74873922</v>
      </c>
      <c r="K106" s="61">
        <v>5848285.7245453773</v>
      </c>
      <c r="L106" s="61">
        <v>888071.05020390148</v>
      </c>
    </row>
    <row r="107" spans="1:12" ht="13.8">
      <c r="A107" s="2">
        <v>23</v>
      </c>
      <c r="B107" s="9" t="s">
        <v>62</v>
      </c>
      <c r="C107" s="9"/>
      <c r="D107" s="5"/>
      <c r="E107" s="2"/>
      <c r="F107" s="10">
        <f>SUM(G107:Q107)</f>
        <v>50716269.003696434</v>
      </c>
      <c r="G107" s="61">
        <v>17615776.15368956</v>
      </c>
      <c r="H107" s="61">
        <v>7507987.7813442545</v>
      </c>
      <c r="I107" s="61">
        <v>15356065.601514887</v>
      </c>
      <c r="J107" s="61">
        <v>8956050.2949550338</v>
      </c>
      <c r="K107" s="61">
        <v>1120732.8323694461</v>
      </c>
      <c r="L107" s="61">
        <v>159656.33982324993</v>
      </c>
    </row>
    <row r="108" spans="1:12" ht="13.8">
      <c r="A108" s="2">
        <v>24</v>
      </c>
      <c r="B108" s="9" t="s">
        <v>63</v>
      </c>
      <c r="C108" s="9"/>
      <c r="D108" s="5"/>
      <c r="E108" s="2"/>
      <c r="F108" s="10">
        <f>SUM(G108:Q108)</f>
        <v>126474124.03033204</v>
      </c>
      <c r="G108" s="61">
        <v>61165295.533337466</v>
      </c>
      <c r="H108" s="61">
        <v>21822629.274126396</v>
      </c>
      <c r="I108" s="61">
        <v>31474262.988763846</v>
      </c>
      <c r="J108" s="61">
        <v>3814119.2322616982</v>
      </c>
      <c r="K108" s="61">
        <v>3262471.5729748448</v>
      </c>
      <c r="L108" s="61">
        <v>4935345.428867803</v>
      </c>
    </row>
    <row r="109" spans="1:12" ht="13.8">
      <c r="A109" s="2">
        <v>25</v>
      </c>
      <c r="B109" s="9" t="s">
        <v>64</v>
      </c>
      <c r="C109" s="9"/>
      <c r="D109" s="5"/>
      <c r="E109" s="2"/>
      <c r="F109" s="10">
        <f>SUM(G109:Q109)</f>
        <v>93202279.033818901</v>
      </c>
      <c r="G109" s="61">
        <v>44060126.010374352</v>
      </c>
      <c r="H109" s="61">
        <v>12457287.955361344</v>
      </c>
      <c r="I109" s="61">
        <v>22218182.292823788</v>
      </c>
      <c r="J109" s="61">
        <v>10672245.724044044</v>
      </c>
      <c r="K109" s="61">
        <v>2104509.8701103283</v>
      </c>
      <c r="L109" s="61">
        <v>1689927.1811050421</v>
      </c>
    </row>
    <row r="110" spans="1:12" ht="13.8">
      <c r="A110" s="2">
        <v>26</v>
      </c>
      <c r="B110" s="9" t="s">
        <v>73</v>
      </c>
      <c r="C110" s="9"/>
      <c r="D110" s="5"/>
      <c r="E110" s="2"/>
      <c r="F110" s="11">
        <f>SUM(F106:F109)</f>
        <v>533211000</v>
      </c>
      <c r="G110" s="11">
        <f t="shared" ref="G110:L110" si="17">SUM(G106:G109)</f>
        <v>230877000</v>
      </c>
      <c r="H110" s="11">
        <f t="shared" si="17"/>
        <v>73351000</v>
      </c>
      <c r="I110" s="11">
        <f t="shared" si="17"/>
        <v>138804000.00000003</v>
      </c>
      <c r="J110" s="11">
        <f t="shared" si="17"/>
        <v>70170000</v>
      </c>
      <c r="K110" s="11">
        <f t="shared" si="17"/>
        <v>12335999.999999996</v>
      </c>
      <c r="L110" s="11">
        <f t="shared" si="17"/>
        <v>7672999.9999999963</v>
      </c>
    </row>
    <row r="111" spans="1:12" ht="9" customHeight="1">
      <c r="A111" s="2"/>
    </row>
    <row r="112" spans="1:12" ht="13.8">
      <c r="A112" s="2"/>
      <c r="B112" s="9" t="s">
        <v>66</v>
      </c>
      <c r="C112" s="9"/>
      <c r="D112" s="5"/>
      <c r="E112" s="2"/>
      <c r="F112" s="10"/>
      <c r="G112" s="10"/>
      <c r="H112" s="10"/>
      <c r="I112" s="10"/>
      <c r="J112" s="10"/>
      <c r="K112" s="10"/>
      <c r="L112" s="10"/>
    </row>
    <row r="113" spans="1:12" ht="13.8">
      <c r="A113" s="2">
        <v>27</v>
      </c>
      <c r="B113" s="9" t="s">
        <v>61</v>
      </c>
      <c r="C113" s="9"/>
      <c r="D113" s="5"/>
      <c r="E113" s="2"/>
      <c r="F113" s="62">
        <v>4.6484970283862045E-2</v>
      </c>
      <c r="G113" s="62">
        <v>4.5422240985415537E-2</v>
      </c>
      <c r="H113" s="62">
        <v>5.3642128972631889E-2</v>
      </c>
      <c r="I113" s="62">
        <v>4.9150295651697526E-2</v>
      </c>
      <c r="J113" s="62">
        <v>4.2273170479791448E-2</v>
      </c>
      <c r="K113" s="62">
        <v>4.261758873524505E-2</v>
      </c>
      <c r="L113" s="62">
        <v>3.5342222048156749E-2</v>
      </c>
    </row>
    <row r="114" spans="1:12" ht="13.8">
      <c r="A114" s="2">
        <v>28</v>
      </c>
      <c r="B114" s="9" t="s">
        <v>62</v>
      </c>
      <c r="C114" s="9"/>
      <c r="D114" s="5"/>
      <c r="E114" s="2"/>
      <c r="F114" s="62">
        <v>8.9702429662888283E-3</v>
      </c>
      <c r="G114" s="62">
        <v>7.4063228350624019E-3</v>
      </c>
      <c r="H114" s="62">
        <v>1.2759979622721688E-2</v>
      </c>
      <c r="I114" s="62">
        <v>1.0820011068899351E-2</v>
      </c>
      <c r="J114" s="62">
        <v>8.1022942439676563E-3</v>
      </c>
      <c r="K114" s="62">
        <v>8.166996822939988E-3</v>
      </c>
      <c r="L114" s="62">
        <v>6.3537819548714312E-3</v>
      </c>
    </row>
    <row r="115" spans="1:12" ht="13.8">
      <c r="A115" s="2">
        <v>29</v>
      </c>
      <c r="B115" s="9" t="s">
        <v>63</v>
      </c>
      <c r="C115" s="9"/>
      <c r="D115" s="5"/>
      <c r="E115" s="2"/>
      <c r="F115" s="62">
        <v>2.2369619133811657E-2</v>
      </c>
      <c r="G115" s="62">
        <v>2.5716149039905708E-2</v>
      </c>
      <c r="H115" s="62">
        <v>3.7088007194679647E-2</v>
      </c>
      <c r="I115" s="62">
        <v>2.2177026509334414E-2</v>
      </c>
      <c r="J115" s="62">
        <v>3.4505295619842711E-3</v>
      </c>
      <c r="K115" s="62">
        <v>2.3774261092258497E-2</v>
      </c>
      <c r="L115" s="62">
        <v>0.19641004398392786</v>
      </c>
    </row>
    <row r="116" spans="1:12" ht="13.8">
      <c r="A116" s="2">
        <v>30</v>
      </c>
      <c r="B116" s="9" t="s">
        <v>64</v>
      </c>
      <c r="C116" s="9"/>
      <c r="D116" s="5"/>
      <c r="E116" s="2"/>
      <c r="F116" s="62">
        <v>1.648479086433325E-2</v>
      </c>
      <c r="G116" s="62">
        <v>1.8524504088797425E-2</v>
      </c>
      <c r="H116" s="62">
        <v>2.1171417041961047E-2</v>
      </c>
      <c r="I116" s="62">
        <v>1.5655115351647181E-2</v>
      </c>
      <c r="J116" s="62">
        <v>9.6548894046339911E-3</v>
      </c>
      <c r="K116" s="62">
        <v>1.5335970292490803E-2</v>
      </c>
      <c r="L116" s="62">
        <v>6.7253382109592405E-2</v>
      </c>
    </row>
    <row r="117" spans="1:12" ht="13.8">
      <c r="A117" s="2">
        <v>31</v>
      </c>
      <c r="B117" s="9" t="s">
        <v>74</v>
      </c>
      <c r="C117" s="9"/>
      <c r="D117" s="5"/>
      <c r="E117" s="2"/>
      <c r="F117" s="17">
        <f>SUM(F113:F116)</f>
        <v>9.4309623248295782E-2</v>
      </c>
      <c r="G117" s="17">
        <f t="shared" ref="G117:L117" si="18">SUM(G113:G116)</f>
        <v>9.7069216949181067E-2</v>
      </c>
      <c r="H117" s="17">
        <f t="shared" si="18"/>
        <v>0.12466153283199427</v>
      </c>
      <c r="I117" s="17">
        <f t="shared" si="18"/>
        <v>9.7802448581578466E-2</v>
      </c>
      <c r="J117" s="17">
        <f t="shared" si="18"/>
        <v>6.3480883690377368E-2</v>
      </c>
      <c r="K117" s="17">
        <f t="shared" si="18"/>
        <v>8.9894816942934344E-2</v>
      </c>
      <c r="L117" s="17">
        <f t="shared" si="18"/>
        <v>0.30535943009654848</v>
      </c>
    </row>
    <row r="118" spans="1:12" ht="6" customHeight="1">
      <c r="A118" s="2"/>
    </row>
    <row r="119" spans="1:12" ht="13.8">
      <c r="A119" s="2"/>
      <c r="B119" s="19" t="s">
        <v>75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ht="13.8">
      <c r="A120" s="2">
        <v>32</v>
      </c>
      <c r="B120" s="9" t="s">
        <v>61</v>
      </c>
      <c r="C120" s="9"/>
      <c r="D120" s="9"/>
      <c r="E120" s="2"/>
      <c r="F120" s="10">
        <f>SUM(G120:Q120)</f>
        <v>261848873.60439554</v>
      </c>
      <c r="G120" s="63">
        <v>116537458.16769026</v>
      </c>
      <c r="H120" s="63">
        <v>27543925.247570589</v>
      </c>
      <c r="I120" s="63">
        <v>64278967.285548314</v>
      </c>
      <c r="J120" s="63">
        <v>46723229.978554867</v>
      </c>
      <c r="K120" s="63">
        <v>5848235.886749926</v>
      </c>
      <c r="L120" s="63">
        <v>917057.03828156483</v>
      </c>
    </row>
    <row r="121" spans="1:12" ht="13.8">
      <c r="A121" s="2">
        <v>33</v>
      </c>
      <c r="B121" s="9" t="s">
        <v>62</v>
      </c>
      <c r="C121" s="9"/>
      <c r="D121" s="5"/>
      <c r="E121" s="2"/>
      <c r="F121" s="10">
        <f>SUM(G121:Q121)</f>
        <v>50178446.242077708</v>
      </c>
      <c r="G121" s="63">
        <v>22332227.362148419</v>
      </c>
      <c r="H121" s="63">
        <v>5278278.8533936488</v>
      </c>
      <c r="I121" s="63">
        <v>12317863.583049666</v>
      </c>
      <c r="J121" s="63">
        <v>8953634.4054595698</v>
      </c>
      <c r="K121" s="63">
        <v>1120705.1839284475</v>
      </c>
      <c r="L121" s="63">
        <v>175736.85409795897</v>
      </c>
    </row>
    <row r="122" spans="1:12" ht="13.8">
      <c r="A122" s="2">
        <v>34</v>
      </c>
      <c r="B122" s="9" t="s">
        <v>63</v>
      </c>
      <c r="C122" s="9"/>
      <c r="D122" s="5"/>
      <c r="E122" s="2"/>
      <c r="F122" s="10">
        <f>SUM(G122:Q122)</f>
        <v>127670885.76346828</v>
      </c>
      <c r="G122" s="63">
        <v>73589840.123005733</v>
      </c>
      <c r="H122" s="63">
        <v>16192288.279443135</v>
      </c>
      <c r="I122" s="63">
        <v>25457877.396876704</v>
      </c>
      <c r="J122" s="63">
        <v>3813173.7031696406</v>
      </c>
      <c r="K122" s="63">
        <v>3262399.3016047929</v>
      </c>
      <c r="L122" s="63">
        <v>5355306.9593682792</v>
      </c>
    </row>
    <row r="123" spans="1:12" ht="13.8">
      <c r="A123" s="2">
        <v>35</v>
      </c>
      <c r="B123" s="9" t="s">
        <v>64</v>
      </c>
      <c r="C123" s="9"/>
      <c r="D123" s="5"/>
      <c r="E123" s="2"/>
      <c r="F123" s="10">
        <f>SUM(G123:Q123)</f>
        <v>93512794.390058443</v>
      </c>
      <c r="G123" s="63">
        <v>48408379.253908113</v>
      </c>
      <c r="H123" s="63">
        <v>10554604.990182882</v>
      </c>
      <c r="I123" s="63">
        <v>20005358.03666326</v>
      </c>
      <c r="J123" s="63">
        <v>10671030.156038623</v>
      </c>
      <c r="K123" s="63">
        <v>2104486.9229412363</v>
      </c>
      <c r="L123" s="63">
        <v>1768935.0303243282</v>
      </c>
    </row>
    <row r="124" spans="1:12" ht="13.8">
      <c r="A124" s="2">
        <v>36</v>
      </c>
      <c r="B124" s="9" t="s">
        <v>76</v>
      </c>
      <c r="C124" s="9"/>
      <c r="D124" s="5"/>
      <c r="E124" s="2"/>
      <c r="F124" s="11">
        <f>SUM(F120:F123)</f>
        <v>533210999.99999994</v>
      </c>
      <c r="G124" s="11">
        <f>SUM(G120:G123)</f>
        <v>260867904.90675253</v>
      </c>
      <c r="H124" s="11">
        <f t="shared" ref="H124:L124" si="19">SUM(H120:H123)</f>
        <v>59569097.370590255</v>
      </c>
      <c r="I124" s="11">
        <f t="shared" si="19"/>
        <v>122060066.30213796</v>
      </c>
      <c r="J124" s="11">
        <f t="shared" si="19"/>
        <v>70161068.243222699</v>
      </c>
      <c r="K124" s="11">
        <f t="shared" si="19"/>
        <v>12335827.295224402</v>
      </c>
      <c r="L124" s="11">
        <f t="shared" si="19"/>
        <v>8217035.8820721321</v>
      </c>
    </row>
    <row r="125" spans="1:12" ht="9" customHeight="1">
      <c r="A125" s="2"/>
    </row>
    <row r="126" spans="1:12" ht="13.8">
      <c r="A126" s="2"/>
      <c r="B126" s="9" t="s">
        <v>66</v>
      </c>
      <c r="C126" s="9"/>
      <c r="D126" s="5"/>
      <c r="E126" s="2"/>
      <c r="F126" s="10"/>
      <c r="G126" s="10"/>
      <c r="H126" s="10"/>
      <c r="I126" s="10"/>
      <c r="J126" s="10"/>
      <c r="K126" s="10"/>
      <c r="L126" s="10"/>
    </row>
    <row r="127" spans="1:12" ht="13.8">
      <c r="A127" s="2">
        <v>37</v>
      </c>
      <c r="B127" s="9" t="s">
        <v>61</v>
      </c>
      <c r="C127" s="9"/>
      <c r="D127" s="5"/>
      <c r="E127" s="2"/>
      <c r="F127" s="64">
        <v>4.6313501817521516E-2</v>
      </c>
      <c r="G127" s="64">
        <v>4.8996651072153737E-2</v>
      </c>
      <c r="H127" s="64">
        <v>4.6811467349756872E-2</v>
      </c>
      <c r="I127" s="64">
        <v>4.5291492988831755E-2</v>
      </c>
      <c r="J127" s="64">
        <v>4.2269230838070326E-2</v>
      </c>
      <c r="K127" s="64">
        <v>4.2617225557594361E-2</v>
      </c>
      <c r="L127" s="64">
        <v>3.6495766268172469E-2</v>
      </c>
    </row>
    <row r="128" spans="1:12" ht="13.8">
      <c r="A128" s="2">
        <v>38</v>
      </c>
      <c r="B128" s="9" t="s">
        <v>62</v>
      </c>
      <c r="C128" s="9"/>
      <c r="D128" s="5"/>
      <c r="E128" s="2"/>
      <c r="F128" s="64">
        <v>8.875117655628751E-3</v>
      </c>
      <c r="G128" s="64">
        <v>9.3892930988137505E-3</v>
      </c>
      <c r="H128" s="64">
        <v>8.9705434496973914E-3</v>
      </c>
      <c r="I128" s="64">
        <v>8.679268751016633E-3</v>
      </c>
      <c r="J128" s="64">
        <v>8.1001086546834845E-3</v>
      </c>
      <c r="K128" s="64">
        <v>8.1667953434051057E-3</v>
      </c>
      <c r="L128" s="64">
        <v>6.9937319971736037E-3</v>
      </c>
    </row>
    <row r="129" spans="1:12" ht="13.8">
      <c r="A129" s="2">
        <v>39</v>
      </c>
      <c r="B129" s="9" t="s">
        <v>63</v>
      </c>
      <c r="C129" s="9"/>
      <c r="D129" s="5"/>
      <c r="E129" s="2"/>
      <c r="F129" s="64">
        <v>2.2581291714029793E-2</v>
      </c>
      <c r="G129" s="64">
        <v>3.0939886416384451E-2</v>
      </c>
      <c r="H129" s="64">
        <v>2.7519126896332922E-2</v>
      </c>
      <c r="I129" s="64">
        <v>1.7937831367281651E-2</v>
      </c>
      <c r="J129" s="64">
        <v>3.4496741676231656E-3</v>
      </c>
      <c r="K129" s="64">
        <v>2.3773734436812563E-2</v>
      </c>
      <c r="L129" s="64">
        <v>0.21312309150329442</v>
      </c>
    </row>
    <row r="130" spans="1:12" ht="13.8">
      <c r="A130" s="2">
        <v>40</v>
      </c>
      <c r="B130" s="9" t="s">
        <v>64</v>
      </c>
      <c r="C130" s="9"/>
      <c r="D130" s="5"/>
      <c r="E130" s="2"/>
      <c r="F130" s="64">
        <v>1.6539712061119816E-2</v>
      </c>
      <c r="G130" s="64">
        <v>2.0352670330764183E-2</v>
      </c>
      <c r="H130" s="64">
        <v>1.7937768217371457E-2</v>
      </c>
      <c r="I130" s="64">
        <v>1.4095941044471528E-2</v>
      </c>
      <c r="J130" s="64">
        <v>9.6537897134387537E-3</v>
      </c>
      <c r="K130" s="64">
        <v>1.5335803072033208E-2</v>
      </c>
      <c r="L130" s="64">
        <v>7.0397627099916302E-2</v>
      </c>
    </row>
    <row r="131" spans="1:12" ht="13.8">
      <c r="A131" s="2">
        <v>41</v>
      </c>
      <c r="B131" s="9" t="s">
        <v>77</v>
      </c>
      <c r="C131" s="9"/>
      <c r="D131" s="5"/>
      <c r="E131" s="2"/>
      <c r="F131" s="17">
        <f>SUM(F127:F130)</f>
        <v>9.4309623248299876E-2</v>
      </c>
      <c r="G131" s="17">
        <f t="shared" ref="G131:L131" si="20">SUM(G127:G130)</f>
        <v>0.10967850091811612</v>
      </c>
      <c r="H131" s="17">
        <f t="shared" si="20"/>
        <v>0.10123890591315864</v>
      </c>
      <c r="I131" s="17">
        <f t="shared" si="20"/>
        <v>8.6004534151601572E-2</v>
      </c>
      <c r="J131" s="17">
        <f t="shared" si="20"/>
        <v>6.3472803373815723E-2</v>
      </c>
      <c r="K131" s="17">
        <f t="shared" si="20"/>
        <v>8.9893558409845239E-2</v>
      </c>
      <c r="L131" s="17">
        <f t="shared" si="20"/>
        <v>0.3270102168685568</v>
      </c>
    </row>
    <row r="132" spans="1:12" ht="6" customHeight="1">
      <c r="A132" s="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13.8">
      <c r="A133" s="2">
        <v>42</v>
      </c>
      <c r="B133" s="19" t="s">
        <v>78</v>
      </c>
      <c r="C133" s="9"/>
      <c r="D133" s="9"/>
      <c r="E133" s="9"/>
      <c r="F133" s="20">
        <f>F110/F124</f>
        <v>1.0000000000000002</v>
      </c>
      <c r="G133" s="20">
        <f t="shared" ref="G133:L133" si="21">G110/G124</f>
        <v>0.88503413282108123</v>
      </c>
      <c r="H133" s="20">
        <f t="shared" si="21"/>
        <v>1.2313599372451458</v>
      </c>
      <c r="I133" s="20">
        <f t="shared" si="21"/>
        <v>1.1371778191273094</v>
      </c>
      <c r="J133" s="20">
        <f t="shared" si="21"/>
        <v>1.0001273036029945</v>
      </c>
      <c r="K133" s="20">
        <f t="shared" si="21"/>
        <v>1.0000140002588769</v>
      </c>
      <c r="L133" s="20">
        <f t="shared" si="21"/>
        <v>0.93379171152713236</v>
      </c>
    </row>
    <row r="134" spans="1:12" ht="6" customHeight="1">
      <c r="A134" s="2"/>
      <c r="B134" s="19"/>
      <c r="C134" s="9"/>
      <c r="D134" s="9"/>
      <c r="E134" s="9"/>
      <c r="F134" s="20"/>
      <c r="G134" s="20"/>
      <c r="H134" s="20"/>
      <c r="I134" s="20"/>
      <c r="J134" s="20"/>
      <c r="K134" s="20"/>
      <c r="L134" s="20"/>
    </row>
    <row r="135" spans="1:12" ht="13.8">
      <c r="A135" s="2">
        <v>43</v>
      </c>
      <c r="B135" s="19" t="s">
        <v>79</v>
      </c>
      <c r="C135" s="9"/>
      <c r="D135" s="9"/>
      <c r="E135" s="9"/>
      <c r="F135" s="22">
        <f>F79/F124</f>
        <v>0.93768133065521919</v>
      </c>
      <c r="G135" s="22">
        <f t="shared" ref="G135:L135" si="22">G79/G124</f>
        <v>0.82356240824947446</v>
      </c>
      <c r="H135" s="22">
        <f t="shared" si="22"/>
        <v>1.1969964821928518</v>
      </c>
      <c r="I135" s="22">
        <f t="shared" si="22"/>
        <v>1.0662946854201432</v>
      </c>
      <c r="J135" s="22">
        <f t="shared" si="22"/>
        <v>0.92921903318223209</v>
      </c>
      <c r="K135" s="22">
        <f t="shared" si="22"/>
        <v>0.92981197981268804</v>
      </c>
      <c r="L135" s="22">
        <f t="shared" si="22"/>
        <v>0.85432266583089667</v>
      </c>
    </row>
    <row r="136" spans="1:12" ht="6" customHeight="1">
      <c r="A136" s="2"/>
      <c r="B136" s="19"/>
      <c r="C136" s="9"/>
      <c r="D136" s="9"/>
      <c r="E136" s="9"/>
      <c r="F136" s="22"/>
      <c r="G136" s="22"/>
      <c r="H136" s="22"/>
      <c r="I136" s="22"/>
      <c r="J136" s="22"/>
      <c r="K136" s="22"/>
      <c r="L136" s="22"/>
    </row>
    <row r="137" spans="1:12" ht="13.8">
      <c r="A137" s="2">
        <v>44</v>
      </c>
      <c r="B137" s="19" t="s">
        <v>143</v>
      </c>
      <c r="C137" s="9"/>
      <c r="D137" s="9"/>
      <c r="E137" s="9"/>
      <c r="F137" s="27">
        <f>SUM(G137:L137)</f>
        <v>33229000</v>
      </c>
      <c r="G137" s="27">
        <f t="shared" ref="G137:L137" si="23">ROUND(G124-G79,-3)</f>
        <v>46027000</v>
      </c>
      <c r="H137" s="27">
        <f t="shared" si="23"/>
        <v>-11735000</v>
      </c>
      <c r="I137" s="27">
        <f t="shared" si="23"/>
        <v>-8092000</v>
      </c>
      <c r="J137" s="27">
        <f t="shared" si="23"/>
        <v>4966000</v>
      </c>
      <c r="K137" s="27">
        <f t="shared" si="23"/>
        <v>866000</v>
      </c>
      <c r="L137" s="27">
        <f t="shared" si="23"/>
        <v>1197000</v>
      </c>
    </row>
    <row r="138" spans="1:12" ht="13.5" customHeight="1"/>
    <row r="139" spans="1:12" ht="13.8">
      <c r="A139" s="6" t="str">
        <f>$A$64</f>
        <v>File:  WA 2015 Elec Case / Elec COS Base Case AS FILED METHOD/ Sumcost Exhibits</v>
      </c>
      <c r="B139" s="9"/>
      <c r="C139" s="9"/>
      <c r="D139" s="5"/>
      <c r="E139" s="4"/>
      <c r="F139" s="10"/>
      <c r="G139" s="10"/>
      <c r="H139" s="10"/>
      <c r="L139" s="14" t="s">
        <v>141</v>
      </c>
    </row>
    <row r="140" spans="1:12" ht="13.8">
      <c r="A140" s="2"/>
      <c r="B140" s="9" t="s">
        <v>0</v>
      </c>
      <c r="C140" s="9"/>
      <c r="D140" s="9"/>
      <c r="F140" s="9" t="str">
        <f>$F$2</f>
        <v>AVISTA UTILITIES</v>
      </c>
      <c r="G140" s="9"/>
      <c r="H140" s="9"/>
      <c r="J140" s="2" t="str">
        <f>$J$2</f>
        <v>Washington Jurisdiction</v>
      </c>
      <c r="K140" s="9"/>
      <c r="L140" s="5"/>
    </row>
    <row r="141" spans="1:12" ht="13.8">
      <c r="A141" s="2"/>
      <c r="B141" s="9" t="str">
        <f>$B$3</f>
        <v>Scenario: Company Base Case UE-15_____</v>
      </c>
      <c r="C141" s="9"/>
      <c r="D141" s="9"/>
      <c r="F141" s="3" t="s">
        <v>80</v>
      </c>
      <c r="G141" s="9"/>
      <c r="H141" s="9"/>
      <c r="J141" s="2" t="str">
        <f>$J$3</f>
        <v>Electric Utility</v>
      </c>
      <c r="K141" s="9"/>
      <c r="L141" s="7">
        <f>$L$3</f>
        <v>42044</v>
      </c>
    </row>
    <row r="142" spans="1:12" ht="12.75" customHeight="1">
      <c r="A142" s="2"/>
      <c r="B142" s="9" t="str">
        <f>$B$4</f>
        <v>Load Factor Peak Credit Method</v>
      </c>
      <c r="C142" s="9"/>
      <c r="D142" s="9"/>
      <c r="F142" s="9" t="str">
        <f>$F$4</f>
        <v>For the Twelve Months Ended September 30, 2014</v>
      </c>
      <c r="G142" s="9"/>
      <c r="H142" s="9"/>
      <c r="I142" s="9"/>
      <c r="J142" s="9"/>
      <c r="K142" s="9"/>
      <c r="L142" s="8" t="str">
        <f>$L$4</f>
        <v xml:space="preserve"> </v>
      </c>
    </row>
    <row r="143" spans="1:12" ht="12.75" customHeight="1">
      <c r="A143" s="2"/>
      <c r="B143" s="9" t="str">
        <f>$B$5</f>
        <v>AS FILED METHOD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39" customHeight="1">
      <c r="A144" s="2"/>
      <c r="B144" s="2" t="s">
        <v>4</v>
      </c>
      <c r="C144" s="2" t="str">
        <f>$C$6</f>
        <v>(c)</v>
      </c>
      <c r="D144" s="2" t="str">
        <f>$D$6</f>
        <v>(d)</v>
      </c>
      <c r="E144" s="2" t="str">
        <f>$E$6</f>
        <v>(e)</v>
      </c>
      <c r="F144" s="2" t="str">
        <f>$F$6</f>
        <v>(f)</v>
      </c>
      <c r="G144" s="2" t="str">
        <f>$G$6</f>
        <v>(g)</v>
      </c>
      <c r="H144" s="2" t="str">
        <f>$H$6</f>
        <v>(h)</v>
      </c>
      <c r="I144" s="2" t="str">
        <f>$I$6</f>
        <v>(i)</v>
      </c>
      <c r="J144" s="2" t="str">
        <f>$J$6</f>
        <v>(j)</v>
      </c>
      <c r="K144" s="2" t="str">
        <f>$K$6</f>
        <v>(k)</v>
      </c>
      <c r="L144" s="2" t="str">
        <f>$L$6</f>
        <v>(l)</v>
      </c>
    </row>
    <row r="145" spans="1:12" ht="13.8">
      <c r="A145" s="2"/>
      <c r="B145" s="2" t="s">
        <v>15</v>
      </c>
      <c r="C145" s="2" t="str">
        <f>$C$7</f>
        <v xml:space="preserve"> </v>
      </c>
      <c r="D145" s="2" t="str">
        <f>$D$7</f>
        <v xml:space="preserve"> </v>
      </c>
      <c r="E145" s="2" t="str">
        <f>$E$7</f>
        <v xml:space="preserve"> </v>
      </c>
      <c r="F145" s="2" t="str">
        <f>$F$7</f>
        <v xml:space="preserve"> </v>
      </c>
      <c r="G145" s="2" t="str">
        <f>$G$7</f>
        <v>Residential</v>
      </c>
      <c r="H145" s="2" t="str">
        <f>$H$7</f>
        <v>General</v>
      </c>
      <c r="I145" s="2" t="str">
        <f>$I$7</f>
        <v>Large Gen</v>
      </c>
      <c r="J145" s="2" t="str">
        <f>$J$7</f>
        <v>Extra Large</v>
      </c>
      <c r="K145" s="2" t="str">
        <f>$K$7</f>
        <v>Pumping</v>
      </c>
      <c r="L145" s="2" t="str">
        <f>$L$7</f>
        <v>Street &amp;</v>
      </c>
    </row>
    <row r="146" spans="1:12" ht="13.8">
      <c r="A146" s="2"/>
      <c r="B146" s="2" t="s">
        <v>15</v>
      </c>
      <c r="C146" s="2" t="str">
        <f>$C$8</f>
        <v xml:space="preserve"> </v>
      </c>
      <c r="D146" s="2" t="str">
        <f>$D$8</f>
        <v xml:space="preserve"> </v>
      </c>
      <c r="E146" s="2" t="str">
        <f>$E$8</f>
        <v xml:space="preserve"> </v>
      </c>
      <c r="F146" s="2" t="str">
        <f>$F$8</f>
        <v>System</v>
      </c>
      <c r="G146" s="2" t="str">
        <f>$G$8</f>
        <v>Service</v>
      </c>
      <c r="H146" s="2" t="str">
        <f>$H$8</f>
        <v>Service</v>
      </c>
      <c r="I146" s="2" t="str">
        <f>$I$8</f>
        <v>Service</v>
      </c>
      <c r="J146" s="2" t="str">
        <f>$J$8</f>
        <v>Gen Service</v>
      </c>
      <c r="K146" s="2" t="str">
        <f>$K$8</f>
        <v>Service</v>
      </c>
      <c r="L146" s="2" t="str">
        <f>$L$8</f>
        <v>Area Lights</v>
      </c>
    </row>
    <row r="147" spans="1:12" ht="13.8">
      <c r="A147" s="2"/>
      <c r="B147" s="6" t="s">
        <v>17</v>
      </c>
      <c r="C147" s="2" t="str">
        <f>$C$9</f>
        <v xml:space="preserve"> </v>
      </c>
      <c r="D147" s="2" t="str">
        <f>$D$9</f>
        <v xml:space="preserve"> </v>
      </c>
      <c r="E147" s="2" t="str">
        <f>$E$9</f>
        <v xml:space="preserve"> </v>
      </c>
      <c r="F147" s="2" t="str">
        <f>$F$9</f>
        <v>Total</v>
      </c>
      <c r="G147" s="2" t="str">
        <f>$G$9</f>
        <v>Sch 1</v>
      </c>
      <c r="H147" s="2" t="str">
        <f>$H$9</f>
        <v>Sch 11-12</v>
      </c>
      <c r="I147" s="2" t="str">
        <f>$I$9</f>
        <v>Sch 21-22</v>
      </c>
      <c r="J147" s="2" t="str">
        <f>$J$9</f>
        <v>Sch 25</v>
      </c>
      <c r="K147" s="2" t="str">
        <f>$K$9</f>
        <v>Sch 31-32</v>
      </c>
      <c r="L147" s="2" t="str">
        <f>$L$9</f>
        <v>Sch 41-49</v>
      </c>
    </row>
    <row r="148" spans="1:12" ht="13.8">
      <c r="A148" s="2"/>
      <c r="B148" s="19" t="s">
        <v>81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ht="13.8">
      <c r="A149" s="2">
        <v>1</v>
      </c>
      <c r="B149" s="9" t="s">
        <v>82</v>
      </c>
      <c r="C149" s="9"/>
      <c r="D149" s="5"/>
      <c r="E149" s="2"/>
      <c r="F149" s="10">
        <f>SUM(G149:Q149)</f>
        <v>227659928.80202177</v>
      </c>
      <c r="G149" s="65">
        <v>86387635.488547415</v>
      </c>
      <c r="H149" s="65">
        <v>28976385.985311057</v>
      </c>
      <c r="I149" s="65">
        <v>63304718.187479272</v>
      </c>
      <c r="J149" s="65">
        <v>42516100.322213441</v>
      </c>
      <c r="K149" s="65">
        <v>5504092.9740998745</v>
      </c>
      <c r="L149" s="65">
        <v>970995.84437073302</v>
      </c>
    </row>
    <row r="150" spans="1:12" ht="13.8">
      <c r="A150" s="2">
        <v>2</v>
      </c>
      <c r="B150" s="9" t="s">
        <v>83</v>
      </c>
      <c r="C150" s="9"/>
      <c r="D150" s="5"/>
      <c r="E150" s="2"/>
      <c r="F150" s="10">
        <f>SUM(G150:Q150)</f>
        <v>227857079.5771597</v>
      </c>
      <c r="G150" s="65">
        <v>97092025.393075198</v>
      </c>
      <c r="H150" s="65">
        <v>34401348.467547119</v>
      </c>
      <c r="I150" s="65">
        <v>65861117.788229436</v>
      </c>
      <c r="J150" s="65">
        <v>22586539.88759226</v>
      </c>
      <c r="K150" s="65">
        <v>5308487.5504604531</v>
      </c>
      <c r="L150" s="65">
        <v>2607560.4902552469</v>
      </c>
    </row>
    <row r="151" spans="1:12" ht="13.8">
      <c r="A151" s="2">
        <v>3</v>
      </c>
      <c r="B151" s="9" t="s">
        <v>84</v>
      </c>
      <c r="C151" s="9"/>
      <c r="D151" s="5"/>
      <c r="E151" s="2"/>
      <c r="F151" s="10">
        <f>SUM(G151:Q151)</f>
        <v>44464991.620829903</v>
      </c>
      <c r="G151" s="65">
        <v>31361339.118378229</v>
      </c>
      <c r="H151" s="65">
        <v>7926265.5471453462</v>
      </c>
      <c r="I151" s="65">
        <v>986164.02429386147</v>
      </c>
      <c r="J151" s="65">
        <v>92359.790195823269</v>
      </c>
      <c r="K151" s="65">
        <v>657419.47544129542</v>
      </c>
      <c r="L151" s="65">
        <v>3441443.6653753552</v>
      </c>
    </row>
    <row r="152" spans="1:12" ht="13.8">
      <c r="A152" s="2">
        <v>4</v>
      </c>
      <c r="B152" s="9" t="s">
        <v>65</v>
      </c>
      <c r="C152" s="9"/>
      <c r="D152" s="5"/>
      <c r="E152" s="2"/>
      <c r="F152" s="11">
        <f t="shared" ref="F152:L152" si="24">SUM(F149:F151)</f>
        <v>499982000.00001138</v>
      </c>
      <c r="G152" s="11">
        <f t="shared" si="24"/>
        <v>214841000.00000083</v>
      </c>
      <c r="H152" s="11">
        <f t="shared" si="24"/>
        <v>71304000.000003532</v>
      </c>
      <c r="I152" s="11">
        <f t="shared" si="24"/>
        <v>130152000.00000256</v>
      </c>
      <c r="J152" s="11">
        <f t="shared" si="24"/>
        <v>65195000.00000152</v>
      </c>
      <c r="K152" s="11">
        <f t="shared" si="24"/>
        <v>11470000.000001624</v>
      </c>
      <c r="L152" s="11">
        <f t="shared" si="24"/>
        <v>7020000.0000013355</v>
      </c>
    </row>
    <row r="153" spans="1:12" ht="13.8">
      <c r="A153" s="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ht="13.8">
      <c r="A154" s="2"/>
      <c r="B154" s="9" t="s">
        <v>85</v>
      </c>
      <c r="C154" s="9"/>
      <c r="D154" s="5"/>
      <c r="E154" s="2"/>
      <c r="F154" s="10"/>
      <c r="G154" s="10"/>
      <c r="H154" s="10"/>
      <c r="I154" s="10"/>
      <c r="J154" s="10"/>
      <c r="K154" s="10"/>
      <c r="L154" s="10"/>
    </row>
    <row r="155" spans="1:12" ht="13.8">
      <c r="A155" s="2">
        <v>5</v>
      </c>
      <c r="B155" s="9" t="s">
        <v>82</v>
      </c>
      <c r="C155" s="9" t="s">
        <v>86</v>
      </c>
      <c r="D155" s="5"/>
      <c r="E155" s="2"/>
      <c r="F155" s="67">
        <v>4.026646508428073E-2</v>
      </c>
      <c r="G155" s="67">
        <v>3.6320552202967739E-2</v>
      </c>
      <c r="H155" s="67">
        <v>4.9245963829537331E-2</v>
      </c>
      <c r="I155" s="67">
        <v>4.4605029001341868E-2</v>
      </c>
      <c r="J155" s="67">
        <v>3.8463155472749713E-2</v>
      </c>
      <c r="K155" s="67">
        <v>4.0109389619293077E-2</v>
      </c>
      <c r="L155" s="67">
        <v>3.8642348190168645E-2</v>
      </c>
    </row>
    <row r="156" spans="1:12" ht="13.8">
      <c r="A156" s="2">
        <v>6</v>
      </c>
      <c r="B156" s="9" t="s">
        <v>83</v>
      </c>
      <c r="C156" s="9" t="s">
        <v>87</v>
      </c>
      <c r="D156" s="9"/>
      <c r="E156" s="2"/>
      <c r="F156" s="66">
        <v>18.237121764735051</v>
      </c>
      <c r="G156" s="66">
        <v>16.631965424781232</v>
      </c>
      <c r="H156" s="66">
        <v>25.586646426895808</v>
      </c>
      <c r="I156" s="66">
        <v>21.776359259599634</v>
      </c>
      <c r="J156" s="66">
        <v>12.032447242816854</v>
      </c>
      <c r="K156" s="66">
        <v>16.191126657578913</v>
      </c>
      <c r="L156" s="66">
        <v>31.5976017916636</v>
      </c>
    </row>
    <row r="157" spans="1:12" ht="13.8">
      <c r="A157" s="2">
        <v>7</v>
      </c>
      <c r="B157" s="9" t="s">
        <v>84</v>
      </c>
      <c r="C157" s="9" t="s">
        <v>88</v>
      </c>
      <c r="D157" s="9"/>
      <c r="E157" s="2"/>
      <c r="F157" s="66">
        <v>15.41370959713929</v>
      </c>
      <c r="G157" s="66">
        <v>12.737808970421288</v>
      </c>
      <c r="H157" s="66">
        <v>21.742482683253272</v>
      </c>
      <c r="I157" s="66">
        <v>40.902696984399064</v>
      </c>
      <c r="J157" s="66">
        <v>366.50710395167965</v>
      </c>
      <c r="K157" s="66">
        <v>22.502035714721227</v>
      </c>
      <c r="L157" s="66">
        <v>752.7217115869106</v>
      </c>
    </row>
    <row r="158" spans="1:12" ht="13.8">
      <c r="A158" s="2"/>
      <c r="B158" s="9"/>
      <c r="C158" s="9"/>
      <c r="D158" s="9"/>
      <c r="E158" s="9"/>
      <c r="F158" s="16"/>
      <c r="G158" s="16"/>
      <c r="H158" s="16"/>
      <c r="I158" s="16"/>
      <c r="J158" s="16"/>
      <c r="K158" s="16"/>
      <c r="L158" s="16"/>
    </row>
    <row r="159" spans="1:12" ht="13.8">
      <c r="A159" s="2"/>
    </row>
    <row r="160" spans="1:12" ht="13.8">
      <c r="A160" s="2"/>
      <c r="B160" s="19" t="s">
        <v>89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ht="13.8">
      <c r="A161" s="2">
        <v>8</v>
      </c>
      <c r="B161" s="9" t="s">
        <v>82</v>
      </c>
      <c r="C161" s="9"/>
      <c r="D161" s="9"/>
      <c r="E161" s="9"/>
      <c r="F161" s="10">
        <f>SUM(G161:Q161)</f>
        <v>226270899.35307601</v>
      </c>
      <c r="G161" s="68">
        <v>95782365.186509103</v>
      </c>
      <c r="H161" s="68">
        <v>23695178.735391308</v>
      </c>
      <c r="I161" s="68">
        <v>57031151.325459532</v>
      </c>
      <c r="J161" s="68">
        <v>43224103.941348165</v>
      </c>
      <c r="K161" s="68">
        <v>5526193.9234095216</v>
      </c>
      <c r="L161" s="68">
        <v>1011906.2409583845</v>
      </c>
    </row>
    <row r="162" spans="1:12" ht="13.8">
      <c r="A162" s="2">
        <v>9</v>
      </c>
      <c r="B162" s="9" t="s">
        <v>83</v>
      </c>
      <c r="F162" s="10">
        <f>SUM(G162:Q162)</f>
        <v>227345249.76420107</v>
      </c>
      <c r="G162" s="68">
        <v>114205885.12502313</v>
      </c>
      <c r="H162" s="68">
        <v>25601207.716341976</v>
      </c>
      <c r="I162" s="68">
        <v>56326245.224675089</v>
      </c>
      <c r="J162" s="68">
        <v>23033026.489298582</v>
      </c>
      <c r="K162" s="68">
        <v>5343396.2229085788</v>
      </c>
      <c r="L162" s="68">
        <v>2835488.9859537063</v>
      </c>
    </row>
    <row r="163" spans="1:12" ht="13.8">
      <c r="A163" s="2">
        <v>10</v>
      </c>
      <c r="B163" s="9" t="s">
        <v>84</v>
      </c>
      <c r="F163" s="10">
        <f>SUM(G163:Q163)</f>
        <v>46365850.882736363</v>
      </c>
      <c r="G163" s="68">
        <v>34527145.846650846</v>
      </c>
      <c r="H163" s="68">
        <v>6515757.59037768</v>
      </c>
      <c r="I163" s="68">
        <v>885140.36412469507</v>
      </c>
      <c r="J163" s="68">
        <v>93038.640529268363</v>
      </c>
      <c r="K163" s="68">
        <v>660056.60309025052</v>
      </c>
      <c r="L163" s="68">
        <v>3684711.8379636281</v>
      </c>
    </row>
    <row r="164" spans="1:12" ht="13.8">
      <c r="A164" s="2">
        <v>11</v>
      </c>
      <c r="B164" s="9" t="s">
        <v>69</v>
      </c>
      <c r="C164" s="9"/>
      <c r="D164" s="9"/>
      <c r="E164" s="9"/>
      <c r="F164" s="11">
        <f t="shared" ref="F164:L164" si="25">SUM(F161:F163)</f>
        <v>499982000.00001347</v>
      </c>
      <c r="G164" s="23">
        <f t="shared" si="25"/>
        <v>244515396.15818307</v>
      </c>
      <c r="H164" s="23">
        <f t="shared" si="25"/>
        <v>55812144.042110965</v>
      </c>
      <c r="I164" s="23">
        <f t="shared" si="25"/>
        <v>114242536.91425933</v>
      </c>
      <c r="J164" s="23">
        <f t="shared" si="25"/>
        <v>66350169.071176015</v>
      </c>
      <c r="K164" s="23">
        <f t="shared" si="25"/>
        <v>11529646.749408351</v>
      </c>
      <c r="L164" s="23">
        <f t="shared" si="25"/>
        <v>7532107.0648757182</v>
      </c>
    </row>
    <row r="165" spans="1:12" ht="13.8">
      <c r="A165" s="2"/>
      <c r="B165" s="9"/>
    </row>
    <row r="166" spans="1:12" ht="13.8">
      <c r="A166" s="2"/>
      <c r="B166" s="9" t="s">
        <v>85</v>
      </c>
      <c r="C166" s="9"/>
      <c r="D166" s="5"/>
    </row>
    <row r="167" spans="1:12" ht="13.8">
      <c r="A167" s="2">
        <v>12</v>
      </c>
      <c r="B167" s="9" t="s">
        <v>82</v>
      </c>
      <c r="C167" s="9" t="s">
        <v>86</v>
      </c>
      <c r="D167" s="5"/>
      <c r="E167" s="9"/>
      <c r="F167" s="70">
        <v>4.0020785899097223E-2</v>
      </c>
      <c r="G167" s="70">
        <v>4.0270443509725695E-2</v>
      </c>
      <c r="H167" s="70">
        <v>4.0270443509726597E-2</v>
      </c>
      <c r="I167" s="70">
        <v>4.0184621805253999E-2</v>
      </c>
      <c r="J167" s="70">
        <v>3.910366702182564E-2</v>
      </c>
      <c r="K167" s="70">
        <v>4.02704435097321E-2</v>
      </c>
      <c r="L167" s="70">
        <v>4.0270443509734528E-2</v>
      </c>
    </row>
    <row r="168" spans="1:12" ht="13.8">
      <c r="A168" s="2">
        <v>13</v>
      </c>
      <c r="B168" s="9" t="s">
        <v>83</v>
      </c>
      <c r="C168" s="9" t="s">
        <v>87</v>
      </c>
      <c r="D168" s="9"/>
      <c r="E168" s="9"/>
      <c r="F168" s="69">
        <v>18.196156161914764</v>
      </c>
      <c r="G168" s="69">
        <v>19.563587483276415</v>
      </c>
      <c r="H168" s="69">
        <v>19.041377129664156</v>
      </c>
      <c r="I168" s="69">
        <v>18.623743309380103</v>
      </c>
      <c r="J168" s="69">
        <v>12.270302465723624</v>
      </c>
      <c r="K168" s="69">
        <v>16.297599684346494</v>
      </c>
      <c r="L168" s="69">
        <v>34.359567955427586</v>
      </c>
    </row>
    <row r="169" spans="1:12" ht="13.8">
      <c r="A169" s="2">
        <v>14</v>
      </c>
      <c r="B169" s="9" t="s">
        <v>84</v>
      </c>
      <c r="C169" s="9" t="s">
        <v>88</v>
      </c>
      <c r="D169" s="9"/>
      <c r="E169" s="9"/>
      <c r="F169" s="69">
        <v>16.072639051077005</v>
      </c>
      <c r="G169" s="69">
        <v>14.02364186135099</v>
      </c>
      <c r="H169" s="69">
        <v>17.873328332796639</v>
      </c>
      <c r="I169" s="69">
        <v>36.712582502061181</v>
      </c>
      <c r="J169" s="69">
        <v>369.20095448122368</v>
      </c>
      <c r="K169" s="69">
        <v>22.592298846188751</v>
      </c>
      <c r="L169" s="69">
        <v>805.92997330788012</v>
      </c>
    </row>
    <row r="170" spans="1:12" ht="13.8">
      <c r="A170" s="2"/>
      <c r="B170" s="9"/>
      <c r="C170" s="9"/>
      <c r="D170" s="9"/>
      <c r="E170" s="9"/>
      <c r="F170" s="18"/>
      <c r="G170" s="18"/>
      <c r="H170" s="18"/>
      <c r="I170" s="18"/>
      <c r="J170" s="18"/>
      <c r="K170" s="18"/>
      <c r="L170" s="18"/>
    </row>
    <row r="171" spans="1:12" ht="13.8">
      <c r="A171" s="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ht="13.8">
      <c r="A172" s="2">
        <v>15</v>
      </c>
      <c r="B172" s="19" t="s">
        <v>71</v>
      </c>
      <c r="F172" s="20">
        <f t="shared" ref="F172:L172" si="26">F152/F164</f>
        <v>0.99999999999999578</v>
      </c>
      <c r="G172" s="20">
        <f t="shared" si="26"/>
        <v>0.87863996858919624</v>
      </c>
      <c r="H172" s="20">
        <f t="shared" si="26"/>
        <v>1.2775714179015192</v>
      </c>
      <c r="I172" s="20">
        <f t="shared" si="26"/>
        <v>1.1392604148635417</v>
      </c>
      <c r="J172" s="20">
        <f t="shared" si="26"/>
        <v>0.98258980968179133</v>
      </c>
      <c r="K172" s="20">
        <f t="shared" si="26"/>
        <v>0.99482666288888788</v>
      </c>
      <c r="L172" s="20">
        <f t="shared" si="26"/>
        <v>0.93201011875382411</v>
      </c>
    </row>
    <row r="173" spans="1:12" ht="14.4" thickBot="1">
      <c r="A173" s="2"/>
    </row>
    <row r="174" spans="1:12" ht="14.4" thickTop="1">
      <c r="A174" s="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3.8">
      <c r="A175" s="2"/>
      <c r="B175" s="19" t="s">
        <v>90</v>
      </c>
    </row>
    <row r="176" spans="1:12" ht="13.8">
      <c r="A176" s="2">
        <v>16</v>
      </c>
      <c r="B176" s="9" t="s">
        <v>82</v>
      </c>
      <c r="C176" s="9"/>
      <c r="D176" s="9"/>
      <c r="E176" s="2"/>
      <c r="F176" s="10">
        <f>SUM(G176:Q176)</f>
        <v>240264570.25325865</v>
      </c>
      <c r="G176" s="71">
        <v>91462639.986552492</v>
      </c>
      <c r="H176" s="71">
        <v>29673731.472230267</v>
      </c>
      <c r="I176" s="71">
        <v>66715219.880533382</v>
      </c>
      <c r="J176" s="71">
        <v>45565016.272795305</v>
      </c>
      <c r="K176" s="71">
        <v>5824843.2514367253</v>
      </c>
      <c r="L176" s="71">
        <v>1023119.38971049</v>
      </c>
    </row>
    <row r="177" spans="1:12" ht="13.8">
      <c r="A177" s="2">
        <v>17</v>
      </c>
      <c r="B177" s="9" t="s">
        <v>83</v>
      </c>
      <c r="C177" s="9"/>
      <c r="D177" s="5"/>
      <c r="E177" s="2"/>
      <c r="F177" s="10">
        <f>SUM(G177:Q177)</f>
        <v>246178983.22184449</v>
      </c>
      <c r="G177" s="71">
        <v>106343093.70035283</v>
      </c>
      <c r="H177" s="71">
        <v>35564774.835519239</v>
      </c>
      <c r="I177" s="71">
        <v>71047693.135948867</v>
      </c>
      <c r="J177" s="71">
        <v>24509705.883817501</v>
      </c>
      <c r="K177" s="71">
        <v>5815464.803100531</v>
      </c>
      <c r="L177" s="71">
        <v>2898250.8631055215</v>
      </c>
    </row>
    <row r="178" spans="1:12" ht="13.8">
      <c r="A178" s="2">
        <v>18</v>
      </c>
      <c r="B178" s="9" t="s">
        <v>84</v>
      </c>
      <c r="C178" s="9"/>
      <c r="D178" s="5"/>
      <c r="E178" s="2"/>
      <c r="F178" s="10">
        <f>SUM(G178:Q178)</f>
        <v>46767446.524910957</v>
      </c>
      <c r="G178" s="71">
        <v>33071266.313095979</v>
      </c>
      <c r="H178" s="71">
        <v>8112493.6922542648</v>
      </c>
      <c r="I178" s="71">
        <v>1041086.9835208062</v>
      </c>
      <c r="J178" s="71">
        <v>95277.843389305883</v>
      </c>
      <c r="K178" s="71">
        <v>695691.94546485064</v>
      </c>
      <c r="L178" s="71">
        <v>3751629.7471857551</v>
      </c>
    </row>
    <row r="179" spans="1:12" ht="13.8">
      <c r="A179" s="2">
        <v>19</v>
      </c>
      <c r="B179" s="9" t="s">
        <v>73</v>
      </c>
      <c r="C179" s="9"/>
      <c r="D179" s="5"/>
      <c r="E179" s="2"/>
      <c r="F179" s="11">
        <f t="shared" ref="F179:L179" si="27">SUM(F176:F178)</f>
        <v>533211000.00001407</v>
      </c>
      <c r="G179" s="11">
        <f t="shared" si="27"/>
        <v>230877000.00000131</v>
      </c>
      <c r="H179" s="11">
        <f t="shared" si="27"/>
        <v>73351000.00000377</v>
      </c>
      <c r="I179" s="11">
        <f t="shared" si="27"/>
        <v>138804000.00000304</v>
      </c>
      <c r="J179" s="11">
        <f t="shared" si="27"/>
        <v>70170000.000002116</v>
      </c>
      <c r="K179" s="11">
        <f t="shared" si="27"/>
        <v>12336000.000002107</v>
      </c>
      <c r="L179" s="11">
        <f t="shared" si="27"/>
        <v>7673000.0000017667</v>
      </c>
    </row>
    <row r="180" spans="1:12" ht="13.8">
      <c r="A180" s="2"/>
    </row>
    <row r="181" spans="1:12" ht="13.8">
      <c r="A181" s="2"/>
      <c r="B181" s="9" t="s">
        <v>85</v>
      </c>
      <c r="C181" s="9"/>
      <c r="D181" s="5"/>
      <c r="E181" s="2"/>
      <c r="F181" s="10"/>
      <c r="G181" s="10"/>
      <c r="H181" s="10"/>
      <c r="I181" s="10"/>
      <c r="J181" s="10"/>
      <c r="K181" s="10"/>
      <c r="L181" s="10"/>
    </row>
    <row r="182" spans="1:12" ht="13.8">
      <c r="A182" s="2">
        <v>20</v>
      </c>
      <c r="B182" s="9" t="s">
        <v>82</v>
      </c>
      <c r="C182" s="9" t="s">
        <v>86</v>
      </c>
      <c r="D182" s="5"/>
      <c r="E182" s="2"/>
      <c r="F182" s="73">
        <v>4.2495862051796597E-2</v>
      </c>
      <c r="G182" s="73">
        <v>3.8454271510802315E-2</v>
      </c>
      <c r="H182" s="73">
        <v>5.0431116824218004E-2</v>
      </c>
      <c r="I182" s="73">
        <v>4.7008096754953509E-2</v>
      </c>
      <c r="J182" s="73">
        <v>4.1221426512234163E-2</v>
      </c>
      <c r="K182" s="73">
        <v>4.2446758901523267E-2</v>
      </c>
      <c r="L182" s="73">
        <v>4.0716688878238476E-2</v>
      </c>
    </row>
    <row r="183" spans="1:12" ht="13.8">
      <c r="A183" s="2">
        <v>21</v>
      </c>
      <c r="B183" s="9" t="s">
        <v>83</v>
      </c>
      <c r="C183" s="9" t="s">
        <v>87</v>
      </c>
      <c r="D183" s="5"/>
      <c r="E183" s="2"/>
      <c r="F183" s="72">
        <v>19.703561992749595</v>
      </c>
      <c r="G183" s="72">
        <v>18.216683094497338</v>
      </c>
      <c r="H183" s="72">
        <v>26.45196655087619</v>
      </c>
      <c r="I183" s="72">
        <v>23.491251625412264</v>
      </c>
      <c r="J183" s="72">
        <v>13.05696863936204</v>
      </c>
      <c r="K183" s="72">
        <v>17.737430163423038</v>
      </c>
      <c r="L183" s="72">
        <v>35.120096736773803</v>
      </c>
    </row>
    <row r="184" spans="1:12" ht="13.8">
      <c r="A184" s="2">
        <v>22</v>
      </c>
      <c r="B184" s="9" t="s">
        <v>84</v>
      </c>
      <c r="C184" s="9" t="s">
        <v>88</v>
      </c>
      <c r="D184" s="5"/>
      <c r="E184" s="2"/>
      <c r="F184" s="72">
        <v>16.211851460172706</v>
      </c>
      <c r="G184" s="72">
        <v>13.432317769214233</v>
      </c>
      <c r="H184" s="72">
        <v>22.253323784410085</v>
      </c>
      <c r="I184" s="72">
        <v>43.180712713430367</v>
      </c>
      <c r="J184" s="72">
        <v>378.08668011629317</v>
      </c>
      <c r="K184" s="72">
        <v>23.812018943895492</v>
      </c>
      <c r="L184" s="72">
        <v>820.56643639233482</v>
      </c>
    </row>
    <row r="185" spans="1:12" ht="13.8">
      <c r="A185" s="2"/>
      <c r="B185" s="24"/>
      <c r="C185" s="24"/>
      <c r="D185" s="25"/>
      <c r="E185" s="26"/>
      <c r="F185" s="18"/>
      <c r="G185" s="18"/>
      <c r="H185" s="18"/>
      <c r="I185" s="18"/>
      <c r="J185" s="18"/>
      <c r="K185" s="18"/>
      <c r="L185" s="18"/>
    </row>
    <row r="186" spans="1:12" ht="13.8">
      <c r="A186" s="2"/>
    </row>
    <row r="187" spans="1:12" ht="13.8">
      <c r="A187" s="2"/>
      <c r="B187" s="19" t="s">
        <v>91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ht="13.8">
      <c r="A188" s="2">
        <v>23</v>
      </c>
      <c r="B188" s="9" t="s">
        <v>82</v>
      </c>
      <c r="C188" s="9"/>
      <c r="D188" s="9"/>
      <c r="E188" s="2"/>
      <c r="F188" s="10">
        <f>SUM(G188:Q188)</f>
        <v>238496523.96182707</v>
      </c>
      <c r="G188" s="74">
        <v>100957574.39041668</v>
      </c>
      <c r="H188" s="74">
        <v>24975451.015584651</v>
      </c>
      <c r="I188" s="74">
        <v>60112596.83658535</v>
      </c>
      <c r="J188" s="74">
        <v>45559541.99523598</v>
      </c>
      <c r="K188" s="74">
        <v>5824779.259022573</v>
      </c>
      <c r="L188" s="74">
        <v>1066580.4649818456</v>
      </c>
    </row>
    <row r="189" spans="1:12" ht="13.8">
      <c r="A189" s="2">
        <v>24</v>
      </c>
      <c r="B189" s="9" t="s">
        <v>83</v>
      </c>
      <c r="C189" s="9"/>
      <c r="D189" s="5"/>
      <c r="E189" s="2"/>
      <c r="F189" s="10">
        <f>SUM(G189:Q189)</f>
        <v>245850175.55718425</v>
      </c>
      <c r="G189" s="74">
        <v>123639490.80553344</v>
      </c>
      <c r="H189" s="74">
        <v>27735972.186703276</v>
      </c>
      <c r="I189" s="74">
        <v>61012704.95556248</v>
      </c>
      <c r="J189" s="74">
        <v>24506253.65346415</v>
      </c>
      <c r="K189" s="74">
        <v>5815363.7264366494</v>
      </c>
      <c r="L189" s="74">
        <v>3140390.2294842778</v>
      </c>
    </row>
    <row r="190" spans="1:12" ht="13.8">
      <c r="A190" s="2">
        <v>25</v>
      </c>
      <c r="B190" s="9" t="s">
        <v>84</v>
      </c>
      <c r="C190" s="9"/>
      <c r="D190" s="5"/>
      <c r="E190" s="2"/>
      <c r="F190" s="10">
        <f>SUM(G190:Q190)</f>
        <v>48864300.481001273</v>
      </c>
      <c r="G190" s="74">
        <v>36270839.7108045</v>
      </c>
      <c r="H190" s="74">
        <v>6857674.1683044387</v>
      </c>
      <c r="I190" s="74">
        <v>934764.50999221927</v>
      </c>
      <c r="J190" s="74">
        <v>95272.594524686996</v>
      </c>
      <c r="K190" s="74">
        <v>695684.309767292</v>
      </c>
      <c r="L190" s="74">
        <v>4010065.1876081368</v>
      </c>
    </row>
    <row r="191" spans="1:12" ht="13.8">
      <c r="A191" s="2">
        <v>26</v>
      </c>
      <c r="B191" s="9" t="s">
        <v>76</v>
      </c>
      <c r="C191" s="9"/>
      <c r="D191" s="5"/>
      <c r="E191" s="2"/>
      <c r="F191" s="11">
        <f t="shared" ref="F191:L191" si="28">SUM(F188:F190)</f>
        <v>533211000.00001258</v>
      </c>
      <c r="G191" s="11">
        <f t="shared" si="28"/>
        <v>260867904.90675461</v>
      </c>
      <c r="H191" s="11">
        <f t="shared" si="28"/>
        <v>59569097.370592363</v>
      </c>
      <c r="I191" s="11">
        <f t="shared" si="28"/>
        <v>122060066.30214004</v>
      </c>
      <c r="J191" s="11">
        <f t="shared" si="28"/>
        <v>70161068.243224815</v>
      </c>
      <c r="K191" s="11">
        <f t="shared" si="28"/>
        <v>12335827.295226516</v>
      </c>
      <c r="L191" s="11">
        <f t="shared" si="28"/>
        <v>8217035.8820742602</v>
      </c>
    </row>
    <row r="192" spans="1:12" ht="13.8">
      <c r="A192" s="2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ht="13.8">
      <c r="A193" s="2"/>
      <c r="B193" s="9" t="s">
        <v>85</v>
      </c>
      <c r="C193" s="9"/>
      <c r="D193" s="5"/>
      <c r="E193" s="2"/>
      <c r="F193" s="10"/>
      <c r="G193" s="10"/>
      <c r="H193" s="10"/>
      <c r="I193" s="10"/>
      <c r="J193" s="10"/>
      <c r="K193" s="10"/>
      <c r="L193" s="10"/>
    </row>
    <row r="194" spans="1:12" ht="13.8">
      <c r="A194" s="2">
        <v>27</v>
      </c>
      <c r="B194" s="9" t="s">
        <v>82</v>
      </c>
      <c r="C194" s="9" t="s">
        <v>86</v>
      </c>
      <c r="D194" s="5"/>
      <c r="E194" s="2"/>
      <c r="F194" s="78">
        <v>4.2183145735684449E-2</v>
      </c>
      <c r="G194" s="78">
        <v>4.24462925764214E-2</v>
      </c>
      <c r="H194" s="78">
        <v>4.2446292576422545E-2</v>
      </c>
      <c r="I194" s="78">
        <v>4.2355833846397038E-2</v>
      </c>
      <c r="J194" s="78">
        <v>4.1216474082748165E-2</v>
      </c>
      <c r="K194" s="78">
        <v>4.244629257642956E-2</v>
      </c>
      <c r="L194" s="78">
        <v>4.2446292576432704E-2</v>
      </c>
    </row>
    <row r="195" spans="1:12" ht="13.8">
      <c r="A195" s="2">
        <v>28</v>
      </c>
      <c r="B195" s="9" t="s">
        <v>83</v>
      </c>
      <c r="C195" s="9" t="s">
        <v>87</v>
      </c>
      <c r="D195" s="5"/>
      <c r="E195" s="2"/>
      <c r="F195" s="77">
        <v>19.677245033764979</v>
      </c>
      <c r="G195" s="77">
        <v>21.179573995804741</v>
      </c>
      <c r="H195" s="77">
        <v>20.629148136936205</v>
      </c>
      <c r="I195" s="77">
        <v>20.173277149415984</v>
      </c>
      <c r="J195" s="77">
        <v>13.055129544936621</v>
      </c>
      <c r="K195" s="77">
        <v>17.73712187503553</v>
      </c>
      <c r="L195" s="77">
        <v>38.054265783096767</v>
      </c>
    </row>
    <row r="196" spans="1:12" ht="13.8">
      <c r="A196" s="2">
        <v>29</v>
      </c>
      <c r="B196" s="9" t="s">
        <v>84</v>
      </c>
      <c r="C196" s="9" t="s">
        <v>88</v>
      </c>
      <c r="D196" s="5"/>
      <c r="E196" s="2"/>
      <c r="F196" s="77">
        <v>16.938722123331633</v>
      </c>
      <c r="G196" s="77">
        <v>14.73186542478515</v>
      </c>
      <c r="H196" s="77">
        <v>18.8112372673979</v>
      </c>
      <c r="I196" s="77">
        <v>38.770821650444596</v>
      </c>
      <c r="J196" s="77">
        <v>378.06585128844046</v>
      </c>
      <c r="K196" s="77">
        <v>23.811757590611034</v>
      </c>
      <c r="L196" s="77">
        <v>877.0921232738707</v>
      </c>
    </row>
    <row r="197" spans="1:12" ht="13.8">
      <c r="A197" s="2"/>
      <c r="B197" s="9"/>
      <c r="C197" s="9"/>
      <c r="D197" s="5"/>
      <c r="E197" s="2"/>
      <c r="F197" s="18"/>
      <c r="G197" s="18"/>
      <c r="H197" s="18"/>
      <c r="I197" s="18"/>
      <c r="J197" s="18"/>
      <c r="K197" s="18"/>
      <c r="L197" s="18"/>
    </row>
    <row r="198" spans="1:12" ht="13.8">
      <c r="A198" s="2">
        <v>30</v>
      </c>
      <c r="B198" s="19" t="s">
        <v>78</v>
      </c>
      <c r="C198" s="9"/>
      <c r="D198" s="9"/>
      <c r="E198" s="9"/>
      <c r="F198" s="20">
        <f t="shared" ref="F198:L198" si="29">F179/F191</f>
        <v>1.0000000000000029</v>
      </c>
      <c r="G198" s="20">
        <f t="shared" si="29"/>
        <v>0.88503413282107912</v>
      </c>
      <c r="H198" s="20">
        <f t="shared" si="29"/>
        <v>1.2313599372451656</v>
      </c>
      <c r="I198" s="20">
        <f t="shared" si="29"/>
        <v>1.1371778191273145</v>
      </c>
      <c r="J198" s="20">
        <f t="shared" si="29"/>
        <v>1.0001273036029945</v>
      </c>
      <c r="K198" s="20">
        <f t="shared" si="29"/>
        <v>1.0000140002588767</v>
      </c>
      <c r="L198" s="20">
        <f t="shared" si="29"/>
        <v>0.93379171152710605</v>
      </c>
    </row>
    <row r="199" spans="1:12" ht="12" customHeight="1">
      <c r="A199" s="2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ht="13.8">
      <c r="A200" s="2">
        <v>31</v>
      </c>
      <c r="B200" s="19" t="s">
        <v>79</v>
      </c>
      <c r="F200" s="22">
        <f>F152/F191</f>
        <v>0.9376813306552183</v>
      </c>
      <c r="G200" s="22">
        <f t="shared" ref="G200:L200" si="30">G152/G191</f>
        <v>0.82356240824947102</v>
      </c>
      <c r="H200" s="22">
        <f t="shared" si="30"/>
        <v>1.1969964821928689</v>
      </c>
      <c r="I200" s="22">
        <f t="shared" si="30"/>
        <v>1.0662946854201458</v>
      </c>
      <c r="J200" s="22">
        <f t="shared" si="30"/>
        <v>0.92921903318222565</v>
      </c>
      <c r="K200" s="22">
        <f t="shared" si="30"/>
        <v>0.92981197981266051</v>
      </c>
      <c r="L200" s="22">
        <f t="shared" si="30"/>
        <v>0.85432266583083827</v>
      </c>
    </row>
    <row r="202" spans="1:12" ht="59.25" customHeight="1">
      <c r="L202" s="14"/>
    </row>
    <row r="203" spans="1:12" ht="12.75" customHeight="1">
      <c r="A203" s="6" t="str">
        <f>$A$64</f>
        <v>File:  WA 2015 Elec Case / Elec COS Base Case AS FILED METHOD/ Sumcost Exhibits</v>
      </c>
      <c r="B203" s="9"/>
      <c r="C203" s="9"/>
      <c r="D203" s="5"/>
      <c r="E203" s="4"/>
      <c r="F203" s="10"/>
      <c r="G203" s="10"/>
      <c r="H203" s="10"/>
      <c r="L203" s="14" t="s">
        <v>140</v>
      </c>
    </row>
    <row r="204" spans="1:12" ht="79.5" customHeight="1">
      <c r="A204" s="2"/>
      <c r="B204" s="9" t="str">
        <f>$B$2</f>
        <v>Sumcost</v>
      </c>
      <c r="C204" s="9"/>
      <c r="D204" s="9"/>
      <c r="F204" s="9" t="str">
        <f>$F$2</f>
        <v>AVISTA UTILITIES</v>
      </c>
      <c r="G204" s="9"/>
      <c r="H204" s="9"/>
      <c r="J204" s="2" t="str">
        <f>$J$2</f>
        <v>Washington Jurisdiction</v>
      </c>
      <c r="K204" s="9"/>
      <c r="L204" s="5"/>
    </row>
    <row r="205" spans="1:12" ht="13.8">
      <c r="A205" s="2"/>
      <c r="B205" s="9" t="str">
        <f>$B$3</f>
        <v>Scenario: Company Base Case UE-15_____</v>
      </c>
      <c r="C205" s="9"/>
      <c r="D205" s="9"/>
      <c r="F205" s="3" t="s">
        <v>108</v>
      </c>
      <c r="G205" s="9"/>
      <c r="H205" s="9"/>
      <c r="J205" s="2" t="str">
        <f>$J$3</f>
        <v>Electric Utility</v>
      </c>
      <c r="K205" s="9"/>
      <c r="L205" s="7">
        <f>$L$3</f>
        <v>42044</v>
      </c>
    </row>
    <row r="206" spans="1:12" ht="13.8">
      <c r="A206" s="2"/>
      <c r="B206" s="9" t="str">
        <f>$B$4</f>
        <v>Load Factor Peak Credit Method</v>
      </c>
      <c r="C206" s="9"/>
      <c r="D206" s="9"/>
      <c r="F206" s="9" t="str">
        <f>$F$4</f>
        <v>For the Twelve Months Ended September 30, 2014</v>
      </c>
      <c r="G206" s="9"/>
      <c r="H206" s="9"/>
      <c r="I206" s="9"/>
      <c r="J206" s="9"/>
      <c r="K206" s="9"/>
      <c r="L206" s="8" t="str">
        <f>$L$4</f>
        <v xml:space="preserve"> </v>
      </c>
    </row>
    <row r="207" spans="1:12" ht="13.8">
      <c r="A207" s="2"/>
      <c r="B207" s="9" t="str">
        <f>$B$5</f>
        <v>AS FILED METHOD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ht="37.5" customHeight="1">
      <c r="A208" s="2"/>
      <c r="B208" s="2" t="str">
        <f>$B$6</f>
        <v>(b)</v>
      </c>
      <c r="C208" s="2" t="str">
        <f>$C$6</f>
        <v>(c)</v>
      </c>
      <c r="D208" s="2" t="str">
        <f>$D$6</f>
        <v>(d)</v>
      </c>
      <c r="E208" s="2" t="str">
        <f>$E$6</f>
        <v>(e)</v>
      </c>
      <c r="F208" s="2" t="str">
        <f>$F$6</f>
        <v>(f)</v>
      </c>
      <c r="G208" s="2" t="str">
        <f>$G$6</f>
        <v>(g)</v>
      </c>
      <c r="H208" s="2" t="str">
        <f>$H$6</f>
        <v>(h)</v>
      </c>
      <c r="I208" s="2" t="str">
        <f>$I$6</f>
        <v>(i)</v>
      </c>
      <c r="J208" s="2" t="str">
        <f>$J$6</f>
        <v>(j)</v>
      </c>
      <c r="K208" s="2" t="str">
        <f>$K$6</f>
        <v>(k)</v>
      </c>
      <c r="L208" s="2" t="str">
        <f>$L$6</f>
        <v>(l)</v>
      </c>
    </row>
    <row r="209" spans="1:12" ht="13.8">
      <c r="A209" s="2"/>
      <c r="B209" s="2" t="str">
        <f>$B$7</f>
        <v xml:space="preserve"> </v>
      </c>
      <c r="C209" s="2" t="str">
        <f>$C$7</f>
        <v xml:space="preserve"> </v>
      </c>
      <c r="D209" s="2" t="str">
        <f>$D$7</f>
        <v xml:space="preserve"> </v>
      </c>
      <c r="E209" s="2" t="str">
        <f>$E$7</f>
        <v xml:space="preserve"> </v>
      </c>
      <c r="F209" s="2" t="str">
        <f>$F$7</f>
        <v xml:space="preserve"> </v>
      </c>
      <c r="G209" s="2" t="str">
        <f>$G$7</f>
        <v>Residential</v>
      </c>
      <c r="H209" s="2" t="str">
        <f>$H$7</f>
        <v>General</v>
      </c>
      <c r="I209" s="2" t="str">
        <f>$I$7</f>
        <v>Large Gen</v>
      </c>
      <c r="J209" s="2" t="str">
        <f>$J$7</f>
        <v>Extra Large</v>
      </c>
      <c r="K209" s="2" t="str">
        <f>$K$7</f>
        <v>Pumping</v>
      </c>
      <c r="L209" s="2" t="str">
        <f>$L$7</f>
        <v>Street &amp;</v>
      </c>
    </row>
    <row r="210" spans="1:12" ht="13.8">
      <c r="A210" s="2"/>
      <c r="B210" s="2" t="str">
        <f>$B$8</f>
        <v xml:space="preserve"> </v>
      </c>
      <c r="C210" s="2" t="str">
        <f>$C$8</f>
        <v xml:space="preserve"> </v>
      </c>
      <c r="D210" s="2" t="str">
        <f>$D$8</f>
        <v xml:space="preserve"> </v>
      </c>
      <c r="E210" s="2" t="str">
        <f>$E$8</f>
        <v xml:space="preserve"> </v>
      </c>
      <c r="F210" s="2" t="str">
        <f>$F$8</f>
        <v>System</v>
      </c>
      <c r="G210" s="2" t="str">
        <f>$G$8</f>
        <v>Service</v>
      </c>
      <c r="H210" s="2" t="str">
        <f>$H$8</f>
        <v>Service</v>
      </c>
      <c r="I210" s="2" t="str">
        <f>$I$8</f>
        <v>Service</v>
      </c>
      <c r="J210" s="2" t="str">
        <f>$J$8</f>
        <v>Gen Service</v>
      </c>
      <c r="K210" s="2" t="str">
        <f>$K$8</f>
        <v>Service</v>
      </c>
      <c r="L210" s="2" t="str">
        <f>$L$8</f>
        <v>Area Lights</v>
      </c>
    </row>
    <row r="211" spans="1:12" ht="13.8">
      <c r="A211" s="2"/>
      <c r="B211" s="6" t="str">
        <f>$B$9</f>
        <v>Description</v>
      </c>
      <c r="C211" s="2" t="str">
        <f>$C$9</f>
        <v xml:space="preserve"> </v>
      </c>
      <c r="D211" s="2" t="str">
        <f>$D$9</f>
        <v xml:space="preserve"> </v>
      </c>
      <c r="E211" s="2" t="str">
        <f>$E$9</f>
        <v xml:space="preserve"> </v>
      </c>
      <c r="F211" s="2" t="str">
        <f>$F$9</f>
        <v>Total</v>
      </c>
      <c r="G211" s="2" t="str">
        <f>$G$9</f>
        <v>Sch 1</v>
      </c>
      <c r="H211" s="2" t="str">
        <f>$H$9</f>
        <v>Sch 11-12</v>
      </c>
      <c r="I211" s="2" t="str">
        <f>$I$9</f>
        <v>Sch 21-22</v>
      </c>
      <c r="J211" s="2" t="str">
        <f>$J$9</f>
        <v>Sch 25</v>
      </c>
      <c r="K211" s="2" t="str">
        <f>$K$9</f>
        <v>Sch 31-32</v>
      </c>
      <c r="L211" s="2" t="str">
        <f>$L$9</f>
        <v>Sch 41-49</v>
      </c>
    </row>
    <row r="212" spans="1:12" ht="14.4">
      <c r="A212" s="2"/>
      <c r="B212" s="32" t="s">
        <v>109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</row>
    <row r="214" spans="1:12" ht="13.8">
      <c r="A214" s="79"/>
      <c r="B214" s="81" t="s">
        <v>110</v>
      </c>
      <c r="C214" s="79"/>
      <c r="D214" s="79"/>
      <c r="E214" s="79"/>
    </row>
    <row r="215" spans="1:12" ht="13.8">
      <c r="A215" s="80">
        <v>1</v>
      </c>
      <c r="B215" s="82" t="s">
        <v>111</v>
      </c>
      <c r="C215" s="79"/>
      <c r="D215" s="79"/>
      <c r="E215" s="79"/>
      <c r="F215" s="10">
        <f>SUM(G215:Q215)</f>
        <v>89307000.000000015</v>
      </c>
      <c r="G215" s="87">
        <v>76360707.600897253</v>
      </c>
      <c r="H215" s="87">
        <v>11306535.799928389</v>
      </c>
      <c r="I215" s="87">
        <v>733625.92390524864</v>
      </c>
      <c r="J215" s="87">
        <v>0</v>
      </c>
      <c r="K215" s="87">
        <v>906130.67526911898</v>
      </c>
      <c r="L215" s="87">
        <v>0</v>
      </c>
    </row>
    <row r="216" spans="1:12" ht="13.8">
      <c r="A216" s="80">
        <v>2</v>
      </c>
      <c r="B216" s="82" t="s">
        <v>112</v>
      </c>
      <c r="C216" s="79"/>
      <c r="D216" s="79"/>
      <c r="E216" s="79"/>
      <c r="F216" s="10">
        <f>SUM(G216:Q216)</f>
        <v>-34095000</v>
      </c>
      <c r="G216" s="87">
        <v>-29152455.301965039</v>
      </c>
      <c r="H216" s="87">
        <v>-4316529.9259695038</v>
      </c>
      <c r="I216" s="87">
        <v>-280078.55907766975</v>
      </c>
      <c r="J216" s="87">
        <v>0</v>
      </c>
      <c r="K216" s="87">
        <v>-345936.21298779052</v>
      </c>
      <c r="L216" s="87">
        <v>0</v>
      </c>
    </row>
    <row r="217" spans="1:12" ht="13.8">
      <c r="A217" s="80">
        <v>3</v>
      </c>
      <c r="B217" s="82" t="s">
        <v>113</v>
      </c>
      <c r="C217" s="79"/>
      <c r="D217" s="79"/>
      <c r="E217" s="79"/>
      <c r="F217" s="11">
        <f>SUM(F215:F216)</f>
        <v>55212000.000000015</v>
      </c>
      <c r="G217" s="11">
        <f t="shared" ref="G217:L217" si="31">SUM(G215:G216)</f>
        <v>47208252.29893221</v>
      </c>
      <c r="H217" s="11">
        <f t="shared" si="31"/>
        <v>6990005.8739588857</v>
      </c>
      <c r="I217" s="11">
        <f t="shared" si="31"/>
        <v>453547.36482757889</v>
      </c>
      <c r="J217" s="11">
        <f t="shared" si="31"/>
        <v>0</v>
      </c>
      <c r="K217" s="11">
        <f t="shared" si="31"/>
        <v>560194.46228132839</v>
      </c>
      <c r="L217" s="11">
        <f t="shared" si="31"/>
        <v>0</v>
      </c>
    </row>
    <row r="218" spans="1:12" ht="13.8">
      <c r="A218" s="80"/>
      <c r="B218" s="82"/>
      <c r="C218" s="79"/>
      <c r="D218" s="79"/>
      <c r="E218" s="79"/>
    </row>
    <row r="219" spans="1:12" ht="13.8">
      <c r="A219" s="80">
        <v>4</v>
      </c>
      <c r="B219" s="82" t="s">
        <v>114</v>
      </c>
      <c r="C219" s="79"/>
      <c r="D219" s="79"/>
      <c r="E219" s="79"/>
      <c r="F219" s="10">
        <f>SUM(G219:Q219)</f>
        <v>8453000</v>
      </c>
      <c r="G219" s="88">
        <v>5790122.342603079</v>
      </c>
      <c r="H219" s="88">
        <v>1920416.2696380839</v>
      </c>
      <c r="I219" s="88">
        <v>472313.20180796657</v>
      </c>
      <c r="J219" s="88">
        <v>11805.319571032243</v>
      </c>
      <c r="K219" s="88">
        <v>258342.86637983783</v>
      </c>
      <c r="L219" s="88">
        <v>0</v>
      </c>
    </row>
    <row r="220" spans="1:12" ht="13.8">
      <c r="A220" s="80">
        <v>5</v>
      </c>
      <c r="B220" s="82" t="s">
        <v>115</v>
      </c>
      <c r="C220" s="79"/>
      <c r="D220" s="79"/>
      <c r="E220" s="79"/>
      <c r="F220" s="10">
        <f>SUM(G220:Q220)</f>
        <v>757999.99999999988</v>
      </c>
      <c r="G220" s="88">
        <v>519213.62069006666</v>
      </c>
      <c r="H220" s="88">
        <v>172208.15478358779</v>
      </c>
      <c r="I220" s="88">
        <v>42353.413814082414</v>
      </c>
      <c r="J220" s="88">
        <v>1058.6102253451365</v>
      </c>
      <c r="K220" s="88">
        <v>23166.200486917907</v>
      </c>
      <c r="L220" s="88">
        <v>0</v>
      </c>
    </row>
    <row r="221" spans="1:12" ht="13.8">
      <c r="A221" s="80">
        <v>6</v>
      </c>
      <c r="B221" s="82" t="s">
        <v>116</v>
      </c>
      <c r="C221" s="79"/>
      <c r="D221" s="79"/>
      <c r="E221" s="79"/>
      <c r="F221" s="11">
        <f t="shared" ref="F221:L221" si="32">SUM(F219:F220)</f>
        <v>9211000</v>
      </c>
      <c r="G221" s="11">
        <f t="shared" si="32"/>
        <v>6309335.9632931454</v>
      </c>
      <c r="H221" s="11">
        <f t="shared" si="32"/>
        <v>2092624.4244216718</v>
      </c>
      <c r="I221" s="11">
        <f t="shared" si="32"/>
        <v>514666.61562204896</v>
      </c>
      <c r="J221" s="11">
        <f t="shared" si="32"/>
        <v>12863.929796377381</v>
      </c>
      <c r="K221" s="11">
        <f t="shared" si="32"/>
        <v>281509.06686675572</v>
      </c>
      <c r="L221" s="11">
        <f t="shared" si="32"/>
        <v>0</v>
      </c>
    </row>
    <row r="222" spans="1:12" ht="13.8">
      <c r="A222" s="80"/>
      <c r="B222" s="82"/>
      <c r="C222" s="79"/>
      <c r="D222" s="79"/>
      <c r="E222" s="79"/>
    </row>
    <row r="223" spans="1:12" ht="13.8">
      <c r="A223" s="80">
        <v>7</v>
      </c>
      <c r="B223" s="82" t="s">
        <v>117</v>
      </c>
      <c r="C223" s="79"/>
      <c r="D223" s="79"/>
      <c r="E223" s="79"/>
      <c r="F223" s="10">
        <f>SUM(G223:Q223)</f>
        <v>64423000</v>
      </c>
      <c r="G223" s="10">
        <f t="shared" ref="G223:L223" si="33">G217+G221</f>
        <v>53517588.262225352</v>
      </c>
      <c r="H223" s="10">
        <f t="shared" si="33"/>
        <v>9082630.2983805574</v>
      </c>
      <c r="I223" s="10">
        <f t="shared" si="33"/>
        <v>968213.98044962785</v>
      </c>
      <c r="J223" s="10">
        <f t="shared" si="33"/>
        <v>12863.929796377381</v>
      </c>
      <c r="K223" s="10">
        <f t="shared" si="33"/>
        <v>841703.52914808411</v>
      </c>
      <c r="L223" s="10">
        <f t="shared" si="33"/>
        <v>0</v>
      </c>
    </row>
    <row r="224" spans="1:12" ht="13.8">
      <c r="A224" s="80"/>
      <c r="B224" s="82"/>
      <c r="C224" s="79"/>
      <c r="D224" s="79"/>
      <c r="E224" s="79"/>
    </row>
    <row r="225" spans="1:12" ht="13.8">
      <c r="A225" s="80">
        <v>8</v>
      </c>
      <c r="B225" s="82" t="s">
        <v>150</v>
      </c>
      <c r="C225" s="79"/>
      <c r="D225" s="79"/>
      <c r="E225" s="79"/>
      <c r="F225" s="10">
        <f>SUM(G225:Q225)</f>
        <v>4805955.8</v>
      </c>
      <c r="G225" s="10">
        <f>G223*0.0746</f>
        <v>3992412.0843620114</v>
      </c>
      <c r="H225" s="88">
        <f t="shared" ref="H225:L225" si="34">H223*0.0746</f>
        <v>677564.22025918961</v>
      </c>
      <c r="I225" s="88">
        <f t="shared" si="34"/>
        <v>72228.762941542242</v>
      </c>
      <c r="J225" s="88">
        <f t="shared" si="34"/>
        <v>959.64916280975262</v>
      </c>
      <c r="K225" s="88">
        <f t="shared" si="34"/>
        <v>62791.083274447075</v>
      </c>
      <c r="L225" s="88">
        <f t="shared" si="34"/>
        <v>0</v>
      </c>
    </row>
    <row r="226" spans="1:12" s="75" customFormat="1" ht="13.8">
      <c r="A226" s="80">
        <v>9</v>
      </c>
      <c r="B226" s="82" t="s">
        <v>151</v>
      </c>
      <c r="C226" s="79"/>
      <c r="D226" s="79"/>
      <c r="E226" s="79"/>
      <c r="F226" s="76">
        <f>SUM(G226:Q226)</f>
        <v>-611045.66296705022</v>
      </c>
      <c r="G226" s="89">
        <v>-507608.93159413739</v>
      </c>
      <c r="H226" s="89">
        <v>-86147.833105545607</v>
      </c>
      <c r="I226" s="89">
        <v>-9183.4120357296215</v>
      </c>
      <c r="J226" s="89">
        <v>-122.01307779502675</v>
      </c>
      <c r="K226" s="89">
        <v>-7983.473153842524</v>
      </c>
      <c r="L226" s="89">
        <v>0</v>
      </c>
    </row>
    <row r="227" spans="1:12" ht="13.8">
      <c r="A227" s="80">
        <v>10</v>
      </c>
      <c r="B227" s="82" t="s">
        <v>118</v>
      </c>
      <c r="C227" s="79"/>
      <c r="D227" s="79"/>
      <c r="E227" s="79"/>
      <c r="F227" s="90">
        <v>0.62</v>
      </c>
      <c r="G227" s="90">
        <v>0.62</v>
      </c>
      <c r="H227" s="90">
        <v>0.62</v>
      </c>
      <c r="I227" s="90">
        <v>0.62</v>
      </c>
      <c r="J227" s="90">
        <v>0.62</v>
      </c>
      <c r="K227" s="90">
        <v>0.62</v>
      </c>
      <c r="L227" s="90">
        <v>0.62</v>
      </c>
    </row>
    <row r="228" spans="1:12" ht="13.8">
      <c r="A228" s="80">
        <v>11</v>
      </c>
      <c r="B228" s="83" t="s">
        <v>119</v>
      </c>
      <c r="C228" s="79"/>
      <c r="D228" s="79"/>
      <c r="E228" s="79"/>
      <c r="F228" s="27">
        <f>SUM(G228:Q228)</f>
        <v>6765984.0919886287</v>
      </c>
      <c r="G228" s="27">
        <f>(G225+G226)/G227</f>
        <v>5620650.2463997966</v>
      </c>
      <c r="H228" s="86">
        <f t="shared" ref="H228:L228" si="35">(H225+H226)/H227</f>
        <v>953897.39863490965</v>
      </c>
      <c r="I228" s="86">
        <f t="shared" si="35"/>
        <v>101686.04984808488</v>
      </c>
      <c r="J228" s="86">
        <f t="shared" si="35"/>
        <v>1351.0259435721384</v>
      </c>
      <c r="K228" s="86">
        <f t="shared" si="35"/>
        <v>88399.371162265408</v>
      </c>
      <c r="L228" s="86">
        <f t="shared" si="35"/>
        <v>0</v>
      </c>
    </row>
    <row r="229" spans="1:12">
      <c r="A229" s="75"/>
      <c r="B229" s="75"/>
      <c r="C229" s="75"/>
      <c r="D229" s="75"/>
      <c r="E229" s="75"/>
    </row>
    <row r="230" spans="1:12" ht="13.8">
      <c r="A230" s="79"/>
      <c r="B230" s="81" t="s">
        <v>120</v>
      </c>
      <c r="C230" s="79"/>
      <c r="D230" s="79"/>
      <c r="E230" s="79"/>
    </row>
    <row r="231" spans="1:12" ht="13.8">
      <c r="A231" s="80">
        <v>12</v>
      </c>
      <c r="B231" s="82" t="s">
        <v>121</v>
      </c>
      <c r="C231" s="79"/>
      <c r="D231" s="79"/>
      <c r="E231" s="79"/>
      <c r="F231" s="10">
        <f>SUM(G231:Q231)</f>
        <v>2493000</v>
      </c>
      <c r="G231" s="91">
        <v>2131604.958727052</v>
      </c>
      <c r="H231" s="91">
        <v>315621.32586719381</v>
      </c>
      <c r="I231" s="91">
        <v>20479.127372947078</v>
      </c>
      <c r="J231" s="91">
        <v>0</v>
      </c>
      <c r="K231" s="91">
        <v>25294.588032807209</v>
      </c>
      <c r="L231" s="91">
        <v>0</v>
      </c>
    </row>
    <row r="232" spans="1:12" ht="13.8">
      <c r="A232" s="80">
        <v>13</v>
      </c>
      <c r="B232" s="82" t="s">
        <v>122</v>
      </c>
      <c r="C232" s="79"/>
      <c r="D232" s="79"/>
      <c r="E232" s="79"/>
      <c r="F232" s="10">
        <f t="shared" ref="F232:F237" si="36">SUM(G232:Q232)</f>
        <v>685000.00000000012</v>
      </c>
      <c r="G232" s="91">
        <v>469210.1981170128</v>
      </c>
      <c r="H232" s="91">
        <v>155623.46441524755</v>
      </c>
      <c r="I232" s="91">
        <v>38274.523037792154</v>
      </c>
      <c r="J232" s="91">
        <v>956.65963636071058</v>
      </c>
      <c r="K232" s="91">
        <v>20935.154793586764</v>
      </c>
      <c r="L232" s="91">
        <v>0</v>
      </c>
    </row>
    <row r="233" spans="1:12" ht="13.8">
      <c r="A233" s="80">
        <v>14</v>
      </c>
      <c r="B233" s="82" t="s">
        <v>123</v>
      </c>
      <c r="C233" s="79"/>
      <c r="D233" s="79"/>
      <c r="E233" s="79"/>
      <c r="F233" s="10">
        <f t="shared" si="36"/>
        <v>420999.99999999994</v>
      </c>
      <c r="G233" s="91">
        <v>359970.19158607651</v>
      </c>
      <c r="H233" s="91">
        <v>53299.870914596293</v>
      </c>
      <c r="I233" s="91">
        <v>3458.3684813520731</v>
      </c>
      <c r="J233" s="91">
        <v>0</v>
      </c>
      <c r="K233" s="91">
        <v>4271.5690179750636</v>
      </c>
      <c r="L233" s="91">
        <v>0</v>
      </c>
    </row>
    <row r="234" spans="1:12" ht="13.8">
      <c r="A234" s="80">
        <v>15</v>
      </c>
      <c r="B234" s="82" t="s">
        <v>124</v>
      </c>
      <c r="C234" s="79"/>
      <c r="D234" s="79"/>
      <c r="E234" s="79"/>
      <c r="F234" s="10">
        <f t="shared" si="36"/>
        <v>1741999.9999999998</v>
      </c>
      <c r="G234" s="91">
        <v>1193232.3578391769</v>
      </c>
      <c r="H234" s="91">
        <v>395760.69344724267</v>
      </c>
      <c r="I234" s="91">
        <v>97334.62646983056</v>
      </c>
      <c r="J234" s="91">
        <v>2432.8483015187703</v>
      </c>
      <c r="K234" s="91">
        <v>53239.473942230863</v>
      </c>
      <c r="L234" s="91">
        <v>0</v>
      </c>
    </row>
    <row r="235" spans="1:12" ht="13.8">
      <c r="A235" s="80">
        <v>16</v>
      </c>
      <c r="B235" s="82" t="s">
        <v>125</v>
      </c>
      <c r="C235" s="79"/>
      <c r="D235" s="79"/>
      <c r="E235" s="79"/>
      <c r="F235" s="10">
        <f t="shared" si="36"/>
        <v>15999.999999999998</v>
      </c>
      <c r="G235" s="91">
        <v>10959.654262587159</v>
      </c>
      <c r="H235" s="91">
        <v>3635.000628677315</v>
      </c>
      <c r="I235" s="91">
        <v>894.003457817043</v>
      </c>
      <c r="J235" s="91">
        <v>22.345334571929005</v>
      </c>
      <c r="K235" s="91">
        <v>488.99631634655213</v>
      </c>
      <c r="L235" s="91">
        <v>0</v>
      </c>
    </row>
    <row r="236" spans="1:12" ht="13.8">
      <c r="A236" s="80">
        <v>17</v>
      </c>
      <c r="B236" s="82" t="s">
        <v>126</v>
      </c>
      <c r="C236" s="79"/>
      <c r="D236" s="79"/>
      <c r="E236" s="79"/>
      <c r="F236" s="10">
        <f t="shared" si="36"/>
        <v>2803000.0000000005</v>
      </c>
      <c r="G236" s="91">
        <v>2368761.7269473579</v>
      </c>
      <c r="H236" s="91">
        <v>350736.52548127784</v>
      </c>
      <c r="I236" s="91">
        <v>23196.300196826814</v>
      </c>
      <c r="J236" s="91">
        <v>32196.649923251774</v>
      </c>
      <c r="K236" s="91">
        <v>28108.797451285449</v>
      </c>
      <c r="L236" s="91">
        <v>0</v>
      </c>
    </row>
    <row r="237" spans="1:12" ht="13.8">
      <c r="A237" s="80">
        <v>18</v>
      </c>
      <c r="B237" s="82" t="s">
        <v>127</v>
      </c>
      <c r="C237" s="79"/>
      <c r="D237" s="79"/>
      <c r="E237" s="79"/>
      <c r="F237" s="10">
        <f t="shared" si="36"/>
        <v>6159000.0000000009</v>
      </c>
      <c r="G237" s="91">
        <v>5251272.0368067604</v>
      </c>
      <c r="H237" s="91">
        <v>777542.49724397343</v>
      </c>
      <c r="I237" s="91">
        <v>51423.526982576426</v>
      </c>
      <c r="J237" s="91">
        <v>6696.4835669684471</v>
      </c>
      <c r="K237" s="91">
        <v>62313.96782757996</v>
      </c>
      <c r="L237" s="91">
        <v>9751.4875721418248</v>
      </c>
    </row>
    <row r="238" spans="1:12">
      <c r="A238" s="75"/>
      <c r="B238" s="75"/>
      <c r="C238" s="75"/>
      <c r="D238" s="75"/>
      <c r="E238" s="75"/>
    </row>
    <row r="239" spans="1:12" ht="13.8">
      <c r="A239" s="80">
        <v>19</v>
      </c>
      <c r="B239" s="82" t="s">
        <v>128</v>
      </c>
      <c r="C239" s="79"/>
      <c r="D239" s="79"/>
      <c r="E239" s="79"/>
      <c r="F239" s="10">
        <f>SUM(F231:F238)</f>
        <v>14319000</v>
      </c>
      <c r="G239" s="10">
        <f t="shared" ref="G239:L239" si="37">SUM(G231:G238)</f>
        <v>11785011.124286022</v>
      </c>
      <c r="H239" s="10">
        <f t="shared" si="37"/>
        <v>2052219.3779982091</v>
      </c>
      <c r="I239" s="10">
        <f t="shared" si="37"/>
        <v>235060.47599914216</v>
      </c>
      <c r="J239" s="10">
        <f t="shared" si="37"/>
        <v>42304.98676267163</v>
      </c>
      <c r="K239" s="10">
        <f t="shared" si="37"/>
        <v>194652.54738181186</v>
      </c>
      <c r="L239" s="10">
        <f t="shared" si="37"/>
        <v>9751.4875721418248</v>
      </c>
    </row>
    <row r="240" spans="1:12" ht="13.8">
      <c r="A240" s="80">
        <v>20</v>
      </c>
      <c r="B240" s="82" t="s">
        <v>118</v>
      </c>
      <c r="C240" s="79"/>
      <c r="D240" s="79"/>
      <c r="E240" s="79"/>
      <c r="F240" s="92">
        <v>0.95385299999999995</v>
      </c>
      <c r="G240" s="92">
        <v>0.95385299999999995</v>
      </c>
      <c r="H240" s="92">
        <v>0.95385299999999995</v>
      </c>
      <c r="I240" s="92">
        <v>0.95385299999999995</v>
      </c>
      <c r="J240" s="92">
        <v>0.95385299999999995</v>
      </c>
      <c r="K240" s="92">
        <v>0.95385299999999995</v>
      </c>
      <c r="L240" s="92">
        <v>0.95385299999999995</v>
      </c>
    </row>
    <row r="241" spans="1:12" ht="13.8">
      <c r="A241" s="80">
        <v>21</v>
      </c>
      <c r="B241" s="83" t="s">
        <v>129</v>
      </c>
      <c r="C241" s="79"/>
      <c r="D241" s="79"/>
      <c r="E241" s="79"/>
      <c r="F241" s="27">
        <f>SUM(G241:Q241)</f>
        <v>15011747.093105542</v>
      </c>
      <c r="G241" s="27">
        <f t="shared" ref="G241:L241" si="38">G239/G240</f>
        <v>12355164.919841969</v>
      </c>
      <c r="H241" s="27">
        <f t="shared" si="38"/>
        <v>2151504.8733905638</v>
      </c>
      <c r="I241" s="27">
        <f t="shared" si="38"/>
        <v>246432.60124897878</v>
      </c>
      <c r="J241" s="27">
        <f t="shared" si="38"/>
        <v>44351.683920553412</v>
      </c>
      <c r="K241" s="27">
        <f t="shared" si="38"/>
        <v>204069.75433511438</v>
      </c>
      <c r="L241" s="27">
        <f t="shared" si="38"/>
        <v>10223.260368360559</v>
      </c>
    </row>
    <row r="242" spans="1:12" ht="12.75" customHeight="1">
      <c r="A242" s="75"/>
      <c r="B242" s="75"/>
      <c r="C242" s="75"/>
      <c r="D242" s="75"/>
      <c r="E242" s="75"/>
    </row>
    <row r="243" spans="1:12" ht="13.8" customHeight="1">
      <c r="A243" s="84">
        <v>22</v>
      </c>
      <c r="B243" s="33" t="s">
        <v>130</v>
      </c>
      <c r="C243" s="33"/>
      <c r="D243" s="33"/>
      <c r="E243" s="33"/>
      <c r="F243" s="28">
        <f>SUM(G243:Q243)</f>
        <v>21777731.185094167</v>
      </c>
      <c r="G243" s="28">
        <f t="shared" ref="G243:L243" si="39">G228+G241</f>
        <v>17975815.166241765</v>
      </c>
      <c r="H243" s="28">
        <f t="shared" si="39"/>
        <v>3105402.2720254734</v>
      </c>
      <c r="I243" s="28">
        <f t="shared" si="39"/>
        <v>348118.65109706367</v>
      </c>
      <c r="J243" s="28">
        <f t="shared" si="39"/>
        <v>45702.709864125551</v>
      </c>
      <c r="K243" s="28">
        <f t="shared" si="39"/>
        <v>292469.12549737981</v>
      </c>
      <c r="L243" s="28">
        <f t="shared" si="39"/>
        <v>10223.260368360559</v>
      </c>
    </row>
    <row r="244" spans="1:12">
      <c r="A244" s="75"/>
      <c r="B244" s="75"/>
      <c r="C244" s="75"/>
      <c r="D244" s="75"/>
      <c r="E244" s="75"/>
    </row>
    <row r="245" spans="1:12" ht="13.8">
      <c r="A245" s="80">
        <v>23</v>
      </c>
      <c r="B245" s="82" t="s">
        <v>131</v>
      </c>
      <c r="C245" s="79"/>
      <c r="D245" s="79"/>
      <c r="E245" s="79"/>
      <c r="F245" s="10">
        <f>SUM(G245:Q245)</f>
        <v>2884769</v>
      </c>
      <c r="G245" s="93">
        <v>2462067</v>
      </c>
      <c r="H245" s="93">
        <v>364552</v>
      </c>
      <c r="I245" s="93">
        <v>24110</v>
      </c>
      <c r="J245" s="93">
        <v>252</v>
      </c>
      <c r="K245" s="93">
        <v>29216</v>
      </c>
      <c r="L245" s="93">
        <v>4572</v>
      </c>
    </row>
    <row r="246" spans="1:12">
      <c r="A246" s="75"/>
      <c r="B246" s="75"/>
      <c r="C246" s="75"/>
      <c r="D246" s="75"/>
      <c r="E246" s="75"/>
    </row>
    <row r="247" spans="1:12" ht="13.8">
      <c r="A247" s="80">
        <v>24</v>
      </c>
      <c r="B247" s="81" t="s">
        <v>132</v>
      </c>
      <c r="C247" s="79"/>
      <c r="D247" s="79"/>
      <c r="E247" s="79"/>
      <c r="F247" s="29">
        <f>F243/F245</f>
        <v>7.5492114568251969</v>
      </c>
      <c r="G247" s="29">
        <f t="shared" ref="G247:L247" si="40">G243/G245</f>
        <v>7.3011072266683907</v>
      </c>
      <c r="H247" s="29">
        <f t="shared" si="40"/>
        <v>8.5184068994971174</v>
      </c>
      <c r="I247" s="29">
        <f t="shared" si="40"/>
        <v>14.438766117671658</v>
      </c>
      <c r="J247" s="29">
        <f t="shared" si="40"/>
        <v>181.35995977827599</v>
      </c>
      <c r="K247" s="29">
        <f t="shared" si="40"/>
        <v>10.010580691996845</v>
      </c>
      <c r="L247" s="29">
        <f t="shared" si="40"/>
        <v>2.236058698241592</v>
      </c>
    </row>
    <row r="249" spans="1:12" ht="13.8">
      <c r="B249" s="32" t="s">
        <v>133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</row>
    <row r="251" spans="1:12" ht="13.8">
      <c r="A251" s="85">
        <v>25</v>
      </c>
      <c r="B251" s="9" t="s">
        <v>134</v>
      </c>
      <c r="F251" s="10">
        <f>SUM(G251:Q251)</f>
        <v>48864300.481001273</v>
      </c>
      <c r="G251" s="10">
        <f>G190</f>
        <v>36270839.7108045</v>
      </c>
      <c r="H251" s="10">
        <f t="shared" ref="H251:L251" si="41">H190</f>
        <v>6857674.1683044387</v>
      </c>
      <c r="I251" s="10">
        <f t="shared" si="41"/>
        <v>934764.50999221927</v>
      </c>
      <c r="J251" s="10">
        <f t="shared" si="41"/>
        <v>95272.594524686996</v>
      </c>
      <c r="K251" s="10">
        <f t="shared" si="41"/>
        <v>695684.309767292</v>
      </c>
      <c r="L251" s="10">
        <f t="shared" si="41"/>
        <v>4010065.1876081368</v>
      </c>
    </row>
    <row r="252" spans="1:12" ht="13.8">
      <c r="A252" s="85">
        <v>26</v>
      </c>
      <c r="B252" s="9" t="s">
        <v>135</v>
      </c>
      <c r="F252" s="30">
        <f>F251/F245</f>
        <v>16.938722123331633</v>
      </c>
      <c r="G252" s="30">
        <f t="shared" ref="G252:L252" si="42">G251/G245</f>
        <v>14.73186542478515</v>
      </c>
      <c r="H252" s="30">
        <f t="shared" si="42"/>
        <v>18.8112372673979</v>
      </c>
      <c r="I252" s="30">
        <f t="shared" si="42"/>
        <v>38.770821650444596</v>
      </c>
      <c r="J252" s="30">
        <f t="shared" si="42"/>
        <v>378.06585128844046</v>
      </c>
      <c r="K252" s="30">
        <f t="shared" si="42"/>
        <v>23.811757590611034</v>
      </c>
      <c r="L252" s="30">
        <f t="shared" si="42"/>
        <v>877.0921232738707</v>
      </c>
    </row>
    <row r="253" spans="1:12" ht="13.8">
      <c r="A253" s="85"/>
      <c r="B253" s="9"/>
      <c r="G253" s="10"/>
      <c r="H253" s="10"/>
      <c r="I253" s="10"/>
      <c r="J253" s="10"/>
      <c r="K253" s="10"/>
      <c r="L253" s="10"/>
    </row>
    <row r="254" spans="1:12" ht="13.8">
      <c r="A254" s="85">
        <v>27</v>
      </c>
      <c r="B254" s="9" t="s">
        <v>136</v>
      </c>
      <c r="F254" s="10">
        <f>SUM(G254:Q254)</f>
        <v>118386098.07382374</v>
      </c>
      <c r="G254" s="94">
        <v>61724039.641624004</v>
      </c>
      <c r="H254" s="94">
        <v>14215968.511154596</v>
      </c>
      <c r="I254" s="94">
        <v>31288865.972170085</v>
      </c>
      <c r="J254" s="94">
        <v>4765299.5684795361</v>
      </c>
      <c r="K254" s="94">
        <v>3466634.7589456318</v>
      </c>
      <c r="L254" s="94">
        <v>2925289.6214498919</v>
      </c>
    </row>
    <row r="255" spans="1:12" ht="13.8">
      <c r="A255" s="85">
        <v>28</v>
      </c>
      <c r="B255" s="9" t="s">
        <v>137</v>
      </c>
      <c r="F255" s="30">
        <f>F254/F245</f>
        <v>41.03832857113472</v>
      </c>
      <c r="G255" s="30">
        <f t="shared" ref="G255:L255" si="43">G254/G245</f>
        <v>25.070008103607254</v>
      </c>
      <c r="H255" s="30">
        <f t="shared" si="43"/>
        <v>38.995722177232864</v>
      </c>
      <c r="I255" s="30">
        <f t="shared" si="43"/>
        <v>1297.7547064359221</v>
      </c>
      <c r="J255" s="30">
        <f t="shared" si="43"/>
        <v>18909.918922537843</v>
      </c>
      <c r="K255" s="30">
        <f t="shared" si="43"/>
        <v>118.6553518259047</v>
      </c>
      <c r="L255" s="30">
        <f t="shared" si="43"/>
        <v>639.82712630137621</v>
      </c>
    </row>
    <row r="256" spans="1:12" ht="13.8">
      <c r="A256" s="85"/>
      <c r="B256" s="9"/>
    </row>
    <row r="257" spans="1:12" ht="13.8">
      <c r="A257" s="85">
        <v>29</v>
      </c>
      <c r="B257" s="19" t="s">
        <v>138</v>
      </c>
      <c r="F257" s="31">
        <f>F252+F255</f>
        <v>57.977050694466357</v>
      </c>
      <c r="G257" s="31">
        <f t="shared" ref="G257:L257" si="44">G252+G255</f>
        <v>39.801873528392406</v>
      </c>
      <c r="H257" s="31">
        <f t="shared" si="44"/>
        <v>57.806959444630763</v>
      </c>
      <c r="I257" s="31">
        <f t="shared" si="44"/>
        <v>1336.5255280863666</v>
      </c>
      <c r="J257" s="31">
        <f t="shared" si="44"/>
        <v>19287.984773826283</v>
      </c>
      <c r="K257" s="31">
        <f t="shared" si="44"/>
        <v>142.46710941651574</v>
      </c>
      <c r="L257" s="31">
        <f t="shared" si="44"/>
        <v>1516.9192495752468</v>
      </c>
    </row>
    <row r="258" spans="1:12" ht="13.8">
      <c r="A258" s="2"/>
      <c r="B258" s="9"/>
    </row>
    <row r="260" spans="1:12" ht="12.75" customHeight="1"/>
    <row r="261" spans="1:12" ht="75" customHeight="1"/>
    <row r="262" spans="1:12" ht="13.8">
      <c r="A262" s="6" t="str">
        <f>$A$64</f>
        <v>File:  WA 2015 Elec Case / Elec COS Base Case AS FILED METHOD/ Sumcost Exhibits</v>
      </c>
      <c r="B262" s="9"/>
      <c r="C262" s="9"/>
      <c r="D262" s="5"/>
      <c r="E262" s="4"/>
      <c r="F262" s="10"/>
      <c r="G262" s="10"/>
      <c r="H262" s="10"/>
      <c r="L262" s="14" t="s">
        <v>139</v>
      </c>
    </row>
  </sheetData>
  <mergeCells count="3">
    <mergeCell ref="B249:L249"/>
    <mergeCell ref="B212:L212"/>
    <mergeCell ref="B243:E243"/>
  </mergeCells>
  <printOptions horizontalCentered="1"/>
  <pageMargins left="0.75" right="0.5" top="0.75" bottom="0.25" header="0.5" footer="0.5"/>
  <pageSetup scale="80" firstPageNumber="3" orientation="portrait" useFirstPageNumber="1" r:id="rId1"/>
  <headerFooter alignWithMargins="0">
    <oddHeader>&amp;R&amp;"Times New Roman,Regular"Exhibit No. ___(TLK-3)</oddHeader>
  </headerFooter>
  <rowBreaks count="3" manualBreakCount="3">
    <brk id="65" max="11" man="1"/>
    <brk id="139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2015-02-09T08:00:00+00:00</OpenedDate>
    <Date1 xmlns="dc463f71-b30c-4ab2-9473-d307f9d35888">2015-02-09T08:00:00+00:00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A7FDE4436DDBF4D82FDD1C15667C2E2" ma:contentTypeVersion="119" ma:contentTypeDescription="" ma:contentTypeScope="" ma:versionID="c032a4c147a26dcdd45af4d4b25597c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3965B8-8608-4841-9745-DCFFCD5AAB04}"/>
</file>

<file path=customXml/itemProps2.xml><?xml version="1.0" encoding="utf-8"?>
<ds:datastoreItem xmlns:ds="http://schemas.openxmlformats.org/officeDocument/2006/customXml" ds:itemID="{6FC436C9-7D95-4549-B6C8-052A8F02372F}"/>
</file>

<file path=customXml/itemProps3.xml><?xml version="1.0" encoding="utf-8"?>
<ds:datastoreItem xmlns:ds="http://schemas.openxmlformats.org/officeDocument/2006/customXml" ds:itemID="{43279D00-00A4-42A1-87C3-C0E4ABD8BB64}"/>
</file>

<file path=customXml/itemProps4.xml><?xml version="1.0" encoding="utf-8"?>
<ds:datastoreItem xmlns:ds="http://schemas.openxmlformats.org/officeDocument/2006/customXml" ds:itemID="{C4B488B0-EBD5-4B50-B809-55A05DFC3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2015-01-28T22:43:05Z</cp:lastPrinted>
  <dcterms:created xsi:type="dcterms:W3CDTF">2008-02-27T01:43:37Z</dcterms:created>
  <dcterms:modified xsi:type="dcterms:W3CDTF">2015-01-28T22:43:19Z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0x0101006E56B4D1795A2E4DB2F0B01679ED314A005A7FDE4436DDBF4D82FDD1C15667C2E2</vt:lpwstr>
  </property>
  <property fmtid="{D5CDD505-2E9C-101B-9397-08002B2CF9AE}" pid="3" name="_docset_NoMedatataSyncRequired">
    <vt:lpwstr>False</vt:lpwstr>
  </property>
</Properties>
</file>