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aiecon.sharepoint.com/Cases/24 Cases/2403 Puget Sound - ROR/"/>
    </mc:Choice>
  </mc:AlternateContent>
  <xr:revisionPtr revIDLastSave="440" documentId="8_{2290D5B1-F269-4946-B561-147B659B0BEA}" xr6:coauthVersionLast="47" xr6:coauthVersionMax="47" xr10:uidLastSave="{82DFAAE4-2E86-4A4D-8A6D-BA0D1345DEF3}"/>
  <bookViews>
    <workbookView xWindow="-96" yWindow="624" windowWidth="23232" windowHeight="11832" tabRatio="599" firstSheet="15" activeTab="22" xr2:uid="{00000000-000D-0000-FFFF-FFFF00000000}"/>
  </bookViews>
  <sheets>
    <sheet name="DCP-3, P 1" sheetId="131" r:id="rId1"/>
    <sheet name="DCP-3, P 2" sheetId="133" r:id="rId2"/>
    <sheet name="DCP-4, P 1" sheetId="103" r:id="rId3"/>
    <sheet name="DCP-4, P 2" sheetId="104" r:id="rId4"/>
    <sheet name="DCP-4, P 3" sheetId="105" r:id="rId5"/>
    <sheet name="DCP-5" sheetId="115" r:id="rId6"/>
    <sheet name="DCP-6, P 1" sheetId="90" r:id="rId7"/>
    <sheet name="DCP-6, P .2" sheetId="135" r:id="rId8"/>
    <sheet name="DCP-6, P 3" sheetId="102" r:id="rId9"/>
    <sheet name="DCP-7" sheetId="111" r:id="rId10"/>
    <sheet name="DCP-8" sheetId="75" r:id="rId11"/>
    <sheet name="DCP-9, P 1" sheetId="12" r:id="rId12"/>
    <sheet name="DCP-9, P 2" sheetId="13" r:id="rId13"/>
    <sheet name="DCP-9, P 3" sheetId="14" r:id="rId14"/>
    <sheet name="DCP-9, P 4" sheetId="118" r:id="rId15"/>
    <sheet name="DCP-9, P 5" sheetId="16" r:id="rId16"/>
    <sheet name="DCP-10" sheetId="106" r:id="rId17"/>
    <sheet name="DCP-11" sheetId="39" r:id="rId18"/>
    <sheet name="DCP-12, P 1" sheetId="19" r:id="rId19"/>
    <sheet name="DCP-12, P 2" sheetId="20" r:id="rId20"/>
    <sheet name="DCP-12 P 3" sheetId="136" r:id="rId21"/>
    <sheet name="DCP-13" sheetId="107" r:id="rId22"/>
    <sheet name="DCP-14, P 1" sheetId="23" r:id="rId23"/>
    <sheet name="DCP-14, P 2" sheetId="25" r:id="rId24"/>
    <sheet name="DCP-15, P 1" sheetId="129" r:id="rId25"/>
    <sheet name="DCP-15, P 2" sheetId="127" r:id="rId26"/>
    <sheet name="DCP-15, P 3" sheetId="128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22" localSheetId="24">'[1]Jun 99'!#REF!</definedName>
    <definedName name="\22" localSheetId="25">'[1]Jun 99'!#REF!</definedName>
    <definedName name="\22" localSheetId="26">'[1]Jun 99'!#REF!</definedName>
    <definedName name="\22" localSheetId="0">'[1]Jun 99'!#REF!</definedName>
    <definedName name="\22" localSheetId="1">'[1]Jun 99'!#REF!</definedName>
    <definedName name="\22" localSheetId="5">'[1]Jun 99'!#REF!</definedName>
    <definedName name="\22" localSheetId="8">'[1]Jun 99'!#REF!</definedName>
    <definedName name="\22" localSheetId="9">'[1]Jun 99'!#REF!</definedName>
    <definedName name="\22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5">'[1]Jun 99'!#REF!</definedName>
    <definedName name="\A" localSheetId="7">'[1]Jun 99'!#REF!</definedName>
    <definedName name="\A" localSheetId="6">'[1]Jun 99'!#REF!</definedName>
    <definedName name="\A" localSheetId="8">'[1]Jun 99'!#REF!</definedName>
    <definedName name="\A" localSheetId="9">'[1]Jun 99'!#REF!</definedName>
    <definedName name="\A">'[1]Jun 99'!#REF!</definedName>
    <definedName name="\P" localSheetId="16">#REF!</definedName>
    <definedName name="\P" localSheetId="0">#REF!</definedName>
    <definedName name="\P" localSheetId="1">#REF!</definedName>
    <definedName name="\P" localSheetId="2">'DCP-4, P 1'!#REF!</definedName>
    <definedName name="\P" localSheetId="3">#REF!</definedName>
    <definedName name="\P" localSheetId="4">#REF!</definedName>
    <definedName name="\P" localSheetId="5">#REF!</definedName>
    <definedName name="\P" localSheetId="8">#REF!</definedName>
    <definedName name="\P" localSheetId="9">#REF!</definedName>
    <definedName name="\P">#REF!</definedName>
    <definedName name="\Q" localSheetId="16">#REF!</definedName>
    <definedName name="\Q" localSheetId="0">#REF!</definedName>
    <definedName name="\Q" localSheetId="1">#REF!</definedName>
    <definedName name="\Q" localSheetId="2">'DCP-4, P 1'!#REF!</definedName>
    <definedName name="\Q" localSheetId="3">#REF!</definedName>
    <definedName name="\Q" localSheetId="4">#REF!</definedName>
    <definedName name="\Q" localSheetId="5">#REF!</definedName>
    <definedName name="\Q" localSheetId="8">#REF!</definedName>
    <definedName name="\Q" localSheetId="9">#REF!</definedName>
    <definedName name="\Q">#REF!</definedName>
    <definedName name="\R" localSheetId="16">#REF!</definedName>
    <definedName name="\R" localSheetId="0">#REF!</definedName>
    <definedName name="\R" localSheetId="1">#REF!</definedName>
    <definedName name="\R" localSheetId="2">'DCP-4, P 1'!#REF!</definedName>
    <definedName name="\R" localSheetId="3">#REF!</definedName>
    <definedName name="\R" localSheetId="4">#REF!</definedName>
    <definedName name="\R" localSheetId="5">#REF!</definedName>
    <definedName name="\R" localSheetId="8">#REF!</definedName>
    <definedName name="\R" localSheetId="9">#REF!</definedName>
    <definedName name="\R">#REF!</definedName>
    <definedName name="\S" localSheetId="16">#REF!</definedName>
    <definedName name="\S" localSheetId="0">#REF!</definedName>
    <definedName name="\S" localSheetId="1">#REF!</definedName>
    <definedName name="\S" localSheetId="2">'DCP-4, P 1'!#REF!</definedName>
    <definedName name="\S" localSheetId="3">#REF!</definedName>
    <definedName name="\S" localSheetId="4">#REF!</definedName>
    <definedName name="\S" localSheetId="5">#REF!</definedName>
    <definedName name="\S" localSheetId="8">#REF!</definedName>
    <definedName name="\S" localSheetId="9">#REF!</definedName>
    <definedName name="\S">#REF!</definedName>
    <definedName name="\T" localSheetId="16">#REF!</definedName>
    <definedName name="\T" localSheetId="0">#REF!</definedName>
    <definedName name="\T" localSheetId="1">#REF!</definedName>
    <definedName name="\T" localSheetId="2">'DCP-4, P 1'!#REF!</definedName>
    <definedName name="\T" localSheetId="3">#REF!</definedName>
    <definedName name="\T" localSheetId="4">#REF!</definedName>
    <definedName name="\T" localSheetId="5">#REF!</definedName>
    <definedName name="\T" localSheetId="8">#REF!</definedName>
    <definedName name="\T" localSheetId="9">#REF!</definedName>
    <definedName name="\T">#REF!</definedName>
    <definedName name="\U" localSheetId="16">#REF!</definedName>
    <definedName name="\U" localSheetId="0">#REF!</definedName>
    <definedName name="\U" localSheetId="1">#REF!</definedName>
    <definedName name="\U" localSheetId="2">'DCP-4, P 1'!#REF!</definedName>
    <definedName name="\U" localSheetId="3">#REF!</definedName>
    <definedName name="\U" localSheetId="4">#REF!</definedName>
    <definedName name="\U" localSheetId="5">#REF!</definedName>
    <definedName name="\U" localSheetId="8">#REF!</definedName>
    <definedName name="\U" localSheetId="9">#REF!</definedName>
    <definedName name="\U">#REF!</definedName>
    <definedName name="__Div02">'[2]Alloc factors'!$D$12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5">'[3]WP 1-2'!#REF!</definedName>
    <definedName name="__div10" localSheetId="7">'[3]WP 1-2'!#REF!</definedName>
    <definedName name="__div10" localSheetId="6">'[3]WP 1-2'!#REF!</definedName>
    <definedName name="__div10" localSheetId="8">'[3]WP 1-2'!#REF!</definedName>
    <definedName name="__div10" localSheetId="9">'[3]WP 1-2'!#REF!</definedName>
    <definedName name="__div10">'[3]WP 1-2'!#REF!</definedName>
    <definedName name="__DIV12">'[4]Alloc factors'!$D$13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5">'[3]WP 1-2'!#REF!</definedName>
    <definedName name="__div21" localSheetId="7">'[3]WP 1-2'!#REF!</definedName>
    <definedName name="__div21" localSheetId="6">'[3]WP 1-2'!#REF!</definedName>
    <definedName name="__div21" localSheetId="8">'[3]WP 1-2'!#REF!</definedName>
    <definedName name="__div21" localSheetId="9">'[3]WP 1-2'!#REF!</definedName>
    <definedName name="__div21">'[3]WP 1-2'!#REF!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5">#REF!</definedName>
    <definedName name="__EXH1" localSheetId="7">#REF!</definedName>
    <definedName name="__EXH1" localSheetId="6">#REF!</definedName>
    <definedName name="__EXH1" localSheetId="8">#REF!</definedName>
    <definedName name="__EXH1" localSheetId="9">#REF!</definedName>
    <definedName name="__EXH1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5">#REF!</definedName>
    <definedName name="__EXH6" localSheetId="7">#REF!</definedName>
    <definedName name="__EXH6" localSheetId="6">#REF!</definedName>
    <definedName name="__EXH6" localSheetId="8">#REF!</definedName>
    <definedName name="__EXH6" localSheetId="9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2">'[3]WP 1-2'!#REF!</definedName>
    <definedName name="_div10" localSheetId="3">'[3]WP 1-2'!#REF!</definedName>
    <definedName name="_div10" localSheetId="4">'[3]WP 1-2'!#REF!</definedName>
    <definedName name="_div10" localSheetId="8">'[3]WP 1-2'!#REF!</definedName>
    <definedName name="_div10" localSheetId="9">'[3]WP 1-2'!#REF!</definedName>
    <definedName name="_div10">'[3]WP 1-2'!#REF!</definedName>
    <definedName name="_DIV12">'[4]Alloc factors'!$D$13</definedName>
    <definedName name="_div21" localSheetId="2">'[3]WP 1-2'!#REF!</definedName>
    <definedName name="_div21" localSheetId="3">'[3]WP 1-2'!#REF!</definedName>
    <definedName name="_div21" localSheetId="4">'[3]WP 1-2'!#REF!</definedName>
    <definedName name="_div21" localSheetId="8">'[3]WP 1-2'!#REF!</definedName>
    <definedName name="_div21" localSheetId="9">'[3]WP 1-2'!#REF!</definedName>
    <definedName name="_div21">'[3]WP 1-2'!#REF!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 localSheetId="4">#REF!</definedName>
    <definedName name="_EXH1" localSheetId="5">#REF!</definedName>
    <definedName name="_EXH1" localSheetId="8">#REF!</definedName>
    <definedName name="_EXH1" localSheetId="9">#REF!</definedName>
    <definedName name="_EXH1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 localSheetId="4">#REF!</definedName>
    <definedName name="_EXH6" localSheetId="5">#REF!</definedName>
    <definedName name="_EXH6" localSheetId="8">#REF!</definedName>
    <definedName name="_EXH6" localSheetId="9">#REF!</definedName>
    <definedName name="_EXH6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9" hidden="1">#REF!</definedName>
    <definedName name="_Key1" hidden="1">#REF!</definedName>
    <definedName name="_Key2" localSheetId="9" hidden="1">#REF!</definedName>
    <definedName name="_Key2" hidden="1">#REF!</definedName>
    <definedName name="_Order1" hidden="1">255</definedName>
    <definedName name="_Order2" hidden="1">255</definedName>
    <definedName name="_Regression_Out" localSheetId="9" hidden="1">#REF!</definedName>
    <definedName name="_Regression_Out" hidden="1">#REF!</definedName>
    <definedName name="_Regression_X" localSheetId="9" hidden="1">#REF!</definedName>
    <definedName name="_Regression_X" hidden="1">#REF!</definedName>
    <definedName name="_Regression_Y" localSheetId="9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8" hidden="1">#REF!</definedName>
    <definedName name="_Sort" localSheetId="9" hidden="1">#REF!</definedName>
    <definedName name="_Sort" hidden="1">#REF!</definedName>
    <definedName name="_swe80">[5]Input!$E$29</definedName>
    <definedName name="_ucg80">[5]Input!$E$31</definedName>
    <definedName name="a" localSheetId="16">#REF!</definedName>
    <definedName name="a" localSheetId="2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8">#REF!</definedName>
    <definedName name="a" localSheetId="9">#REF!</definedName>
    <definedName name="a">#REF!</definedName>
    <definedName name="AAA" localSheetId="16">#REF!</definedName>
    <definedName name="AAA" localSheetId="0">#REF!</definedName>
    <definedName name="AAA" localSheetId="1">#REF!</definedName>
    <definedName name="AAA" localSheetId="2">'DCP-4, P 1'!$A$5:$J$89</definedName>
    <definedName name="AAA" localSheetId="3">#REF!</definedName>
    <definedName name="AAA" localSheetId="4">#REF!</definedName>
    <definedName name="AAA" localSheetId="5">#REF!</definedName>
    <definedName name="AAA" localSheetId="8">#REF!</definedName>
    <definedName name="AAA" localSheetId="9">#REF!</definedName>
    <definedName name="AAA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 localSheetId="4">#REF!</definedName>
    <definedName name="atmos" localSheetId="5">#REF!</definedName>
    <definedName name="atmos" localSheetId="8">#REF!</definedName>
    <definedName name="atmos" localSheetId="9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16">#REF!</definedName>
    <definedName name="BBB" localSheetId="0">#REF!</definedName>
    <definedName name="BBB" localSheetId="1">#REF!</definedName>
    <definedName name="BBB" localSheetId="2">#REF!</definedName>
    <definedName name="BBB" localSheetId="3">'DCP-4, P 2'!$A$5:$M$89</definedName>
    <definedName name="BBB" localSheetId="4">#REF!</definedName>
    <definedName name="BBB" localSheetId="5">#REF!</definedName>
    <definedName name="BBB" localSheetId="7">#REF!</definedName>
    <definedName name="BBB" localSheetId="6">#REF!</definedName>
    <definedName name="BBB" localSheetId="8">#REF!</definedName>
    <definedName name="BBB" localSheetId="9">#REF!</definedName>
    <definedName name="BBB">#REF!</definedName>
    <definedName name="BUSUNIT">'[8]Input '!$C$9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 localSheetId="4">#REF!</definedName>
    <definedName name="BUTLER" localSheetId="5">#REF!</definedName>
    <definedName name="BUTLER" localSheetId="8">#REF!</definedName>
    <definedName name="BUTLER" localSheetId="9">#REF!</definedName>
    <definedName name="BUTLER">#REF!</definedName>
    <definedName name="C_" localSheetId="2">'[4]Schedule 4 O&amp;M'!#REF!</definedName>
    <definedName name="C_" localSheetId="3">'[4]Schedule 4 O&amp;M'!#REF!</definedName>
    <definedName name="C_" localSheetId="4">'[4]Schedule 4 O&amp;M'!#REF!</definedName>
    <definedName name="C_" localSheetId="8">'[4]Schedule 4 O&amp;M'!#REF!</definedName>
    <definedName name="C_" localSheetId="9">'[4]Schedule 4 O&amp;M'!#REF!</definedName>
    <definedName name="C_">'[4]Schedule 4 O&amp;M'!#REF!</definedName>
    <definedName name="capitalization" localSheetId="9">#REF!</definedName>
    <definedName name="capitalization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8">#REF!</definedName>
    <definedName name="CC" localSheetId="9">#REF!</definedName>
    <definedName name="CC">#REF!</definedName>
    <definedName name="CCC" localSheetId="16">#REF!</definedName>
    <definedName name="CCC" localSheetId="0">#REF!</definedName>
    <definedName name="CCC" localSheetId="1">#REF!</definedName>
    <definedName name="CCC" localSheetId="2">#REF!</definedName>
    <definedName name="CCC" localSheetId="3">#REF!</definedName>
    <definedName name="CCC" localSheetId="4">'DCP-4, P 3'!$A$5:$E$88</definedName>
    <definedName name="CCC" localSheetId="5">#REF!</definedName>
    <definedName name="CCC" localSheetId="8">#REF!</definedName>
    <definedName name="CCC" localSheetId="9">#REF!</definedName>
    <definedName name="CCC">#REF!</definedName>
    <definedName name="Central_Only" localSheetId="2">'[4]Alloc factors'!#REF!</definedName>
    <definedName name="Central_Only" localSheetId="3">'[4]Alloc factors'!#REF!</definedName>
    <definedName name="Central_Only" localSheetId="4">'[4]Alloc factors'!#REF!</definedName>
    <definedName name="Central_Only" localSheetId="8">'[4]Alloc factors'!#REF!</definedName>
    <definedName name="Central_Only" localSheetId="9">'[4]Alloc factors'!#REF!</definedName>
    <definedName name="Central_Only">'[4]Alloc factors'!#REF!</definedName>
    <definedName name="company" localSheetId="0">'[9]Company Groups'!#REF!</definedName>
    <definedName name="company" localSheetId="1">'[9]Company Groups'!#REF!</definedName>
    <definedName name="company" localSheetId="2">'[10]Company Groups'!#REF!</definedName>
    <definedName name="company" localSheetId="3">'[10]Company Groups'!#REF!</definedName>
    <definedName name="company" localSheetId="4">'[10]Company Groups'!#REF!</definedName>
    <definedName name="company" localSheetId="5">'[10]Company Groups'!#REF!</definedName>
    <definedName name="company" localSheetId="7">'[9]Company Groups'!#REF!</definedName>
    <definedName name="company" localSheetId="6">'[9]Company Groups'!#REF!</definedName>
    <definedName name="company" localSheetId="8">'[9]Company Groups'!#REF!</definedName>
    <definedName name="company" localSheetId="9">'[10]Company Groups'!#REF!</definedName>
    <definedName name="company">'[10]Company Groups'!#REF!</definedName>
    <definedName name="Cortez" localSheetId="2">'[4]Alloc factors'!#REF!</definedName>
    <definedName name="Cortez" localSheetId="3">'[4]Alloc factors'!#REF!</definedName>
    <definedName name="Cortez" localSheetId="4">'[4]Alloc factors'!#REF!</definedName>
    <definedName name="Cortez" localSheetId="8">'[4]Alloc factors'!#REF!</definedName>
    <definedName name="Cortez" localSheetId="9">'[4]Alloc factors'!#REF!</definedName>
    <definedName name="Cortez">'[4]Alloc factors'!#REF!</definedName>
    <definedName name="csDesignMode">1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4">#REF!</definedName>
    <definedName name="customerinput" localSheetId="5">#REF!</definedName>
    <definedName name="customerinput" localSheetId="8">#REF!</definedName>
    <definedName name="customerinput" localSheetId="9">#REF!</definedName>
    <definedName name="customerinput">#REF!</definedName>
    <definedName name="DATA">#N/A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 localSheetId="8">#REF!</definedName>
    <definedName name="dataset" localSheetId="9">#REF!</definedName>
    <definedName name="dataset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8">#REF!</definedName>
    <definedName name="date" localSheetId="9">#REF!</definedName>
    <definedName name="date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8">#REF!</definedName>
    <definedName name="DDD" localSheetId="9">#REF!</definedName>
    <definedName name="DDD">#REF!</definedName>
    <definedName name="DEPRECIATION" localSheetId="2">'[1]Jun 99'!#REF!</definedName>
    <definedName name="DEPRECIATION" localSheetId="3">'[1]Jun 99'!#REF!</definedName>
    <definedName name="DEPRECIATION" localSheetId="4">'[1]Jun 99'!#REF!</definedName>
    <definedName name="DEPRECIATION" localSheetId="8">'[1]Jun 99'!#REF!</definedName>
    <definedName name="DEPRECIATION" localSheetId="9">'[1]Jun 99'!#REF!</definedName>
    <definedName name="DEPRECIATION">'[1]Jun 99'!#REF!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 localSheetId="4">#REF!</definedName>
    <definedName name="DJInd" localSheetId="5">#REF!</definedName>
    <definedName name="DJInd" localSheetId="8">#REF!</definedName>
    <definedName name="DJInd" localSheetId="9">#REF!</definedName>
    <definedName name="DJInd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 localSheetId="4">#REF!</definedName>
    <definedName name="DJUtil" localSheetId="5">#REF!</definedName>
    <definedName name="DJUtil" localSheetId="8">#REF!</definedName>
    <definedName name="DJUtil" localSheetId="9">#REF!</definedName>
    <definedName name="DJUtil">#REF!</definedName>
    <definedName name="Durango" localSheetId="2">'[4]Alloc factors'!#REF!</definedName>
    <definedName name="Durango" localSheetId="3">'[4]Alloc factors'!#REF!</definedName>
    <definedName name="Durango" localSheetId="4">'[4]Alloc factors'!#REF!</definedName>
    <definedName name="Durango" localSheetId="8">'[4]Alloc factors'!#REF!</definedName>
    <definedName name="Durango" localSheetId="9">'[4]Alloc factors'!#REF!</definedName>
    <definedName name="Durango">'[4]Alloc factors'!#REF!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 localSheetId="8">#REF!</definedName>
    <definedName name="EEE" localSheetId="9">#REF!</definedName>
    <definedName name="EEE">#REF!</definedName>
    <definedName name="EV__LASTREFTIME__" hidden="1">39198.5712152778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 localSheetId="4">#REF!</definedName>
    <definedName name="EXH1A" localSheetId="5">#REF!</definedName>
    <definedName name="EXH1A" localSheetId="8">#REF!</definedName>
    <definedName name="EXH1A" localSheetId="9">#REF!</definedName>
    <definedName name="EXH1A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 localSheetId="8">#REF!</definedName>
    <definedName name="FFF" localSheetId="9">#REF!</definedName>
    <definedName name="FFF">#REF!</definedName>
    <definedName name="Fremont" localSheetId="2">'[4]Alloc factors'!#REF!</definedName>
    <definedName name="Fremont" localSheetId="3">'[4]Alloc factors'!#REF!</definedName>
    <definedName name="Fremont" localSheetId="4">'[4]Alloc factors'!#REF!</definedName>
    <definedName name="Fremont" localSheetId="8">'[4]Alloc factors'!#REF!</definedName>
    <definedName name="Fremont" localSheetId="9">'[4]Alloc factors'!#REF!</definedName>
    <definedName name="Fremont">'[4]Alloc factors'!#REF!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5">#REF!</definedName>
    <definedName name="GGG" localSheetId="8">#REF!</definedName>
    <definedName name="GGG" localSheetId="9">#REF!</definedName>
    <definedName name="GGG">#REF!</definedName>
    <definedName name="GOEXP" localSheetId="2">'[8]Input '!#REF!</definedName>
    <definedName name="GOEXP" localSheetId="3">'[8]Input '!#REF!</definedName>
    <definedName name="GOEXP" localSheetId="4">'[8]Input '!#REF!</definedName>
    <definedName name="GOEXP" localSheetId="8">'[8]Input '!#REF!</definedName>
    <definedName name="GOEXP" localSheetId="9">'[8]Input '!#REF!</definedName>
    <definedName name="GOEXP">'[8]Input '!#REF!</definedName>
    <definedName name="GOEXP_PROFORMA">'[6]DATA INPUT'!$D$53</definedName>
    <definedName name="GOPLANT" localSheetId="2">'[8]Input '!#REF!</definedName>
    <definedName name="GOPLANT" localSheetId="3">'[8]Input '!#REF!</definedName>
    <definedName name="GOPLANT" localSheetId="4">'[8]Input '!#REF!</definedName>
    <definedName name="GOPLANT" localSheetId="8">'[8]Input '!#REF!</definedName>
    <definedName name="GOPLANT" localSheetId="9">'[8]Input '!#REF!</definedName>
    <definedName name="GOPLANT">'[8]Input '!#REF!</definedName>
    <definedName name="GOPLANT_PROFORMA">'[6]DATA INPUT'!$D$57</definedName>
    <definedName name="HTML_CodePage" hidden="1">1252</definedName>
    <definedName name="HTML_Control" localSheetId="16" hidden="1">{"'Sheet1'!$A$1:$O$40"}</definedName>
    <definedName name="HTML_Control" localSheetId="21" hidden="1">{"'Sheet1'!$A$1:$O$40"}</definedName>
    <definedName name="HTML_Control" localSheetId="24" hidden="1">{"'Sheet1'!$A$1:$O$40"}</definedName>
    <definedName name="HTML_Control" localSheetId="25" hidden="1">{"'Sheet1'!$A$1:$O$40"}</definedName>
    <definedName name="HTML_Control" localSheetId="26" hidden="1">{"'Sheet1'!$A$1:$O$40"}</definedName>
    <definedName name="HTML_Control" localSheetId="3" hidden="1">{"'Sheet1'!$A$1:$O$40"}</definedName>
    <definedName name="HTML_Control" localSheetId="4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localSheetId="16" hidden="1">{"'Sheet1'!$A$1:$O$40"}</definedName>
    <definedName name="jhlkqFL" localSheetId="21" hidden="1">{"'Sheet1'!$A$1:$O$40"}</definedName>
    <definedName name="jhlkqFL" localSheetId="24" hidden="1">{"'Sheet1'!$A$1:$O$40"}</definedName>
    <definedName name="jhlkqFL" localSheetId="25" hidden="1">{"'Sheet1'!$A$1:$O$40"}</definedName>
    <definedName name="jhlkqFL" localSheetId="26" hidden="1">{"'Sheet1'!$A$1:$O$40"}</definedName>
    <definedName name="jhlkqFL" localSheetId="3" hidden="1">{"'Sheet1'!$A$1:$O$40"}</definedName>
    <definedName name="jhlkqFL" localSheetId="4" hidden="1">{"'Sheet1'!$A$1:$O$40"}</definedName>
    <definedName name="jhlkqFL" hidden="1">{"'Sheet1'!$A$1:$O$40"}</definedName>
    <definedName name="JURISDICTION">'[8]Input '!$C$8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 localSheetId="4">#REF!</definedName>
    <definedName name="KIRK" localSheetId="5">#REF!</definedName>
    <definedName name="KIRK" localSheetId="8">#REF!</definedName>
    <definedName name="KIRK" localSheetId="9">#REF!</definedName>
    <definedName name="KIRK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4">#REF!</definedName>
    <definedName name="Kirk_Plant" localSheetId="5">#REF!</definedName>
    <definedName name="Kirk_Plant" localSheetId="8">#REF!</definedName>
    <definedName name="Kirk_Plant" localSheetId="9">#REF!</definedName>
    <definedName name="Kirk_Plant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 localSheetId="4">#REF!</definedName>
    <definedName name="LDCs" localSheetId="5">#REF!</definedName>
    <definedName name="LDCs" localSheetId="8">#REF!</definedName>
    <definedName name="LDCs" localSheetId="9">#REF!</definedName>
    <definedName name="LDCs">#REF!</definedName>
    <definedName name="Litigated_BaseROEs_2006" localSheetId="9">#REF!</definedName>
    <definedName name="Litigated_BaseROEs_2006">#REF!</definedName>
    <definedName name="Litigated_BaseROEs_2007" localSheetId="9">#REF!</definedName>
    <definedName name="Litigated_BaseROEs_2007">#REF!</definedName>
    <definedName name="Litigated_BaseROEs_2008" localSheetId="9">#REF!</definedName>
    <definedName name="Litigated_BaseROEs_2008">#REF!</definedName>
    <definedName name="Litigated_BaseROEs_2009" localSheetId="9">#REF!</definedName>
    <definedName name="Litigated_BaseROEs_2009">#REF!</definedName>
    <definedName name="Litigated_BaseROEs_2010" localSheetId="9">#REF!</definedName>
    <definedName name="Litigated_BaseROEs_2010">#REF!</definedName>
    <definedName name="Litigated_BaseROEs_2011" localSheetId="9">#REF!</definedName>
    <definedName name="Litigated_BaseROEs_2011">#REF!</definedName>
    <definedName name="Litigated_BaseROEs_2012" localSheetId="9">#REF!</definedName>
    <definedName name="Litigated_BaseROEs_2012">#REF!</definedName>
    <definedName name="Litigated_BaseROEs_2013" localSheetId="9">#REF!</definedName>
    <definedName name="Litigated_BaseROEs_2013">#REF!</definedName>
    <definedName name="Litigated_BaseROEs_2014" localSheetId="9">#REF!</definedName>
    <definedName name="Litigated_BaseROEs_2014">#REF!</definedName>
    <definedName name="LTD_Rate">'[8]Input '!$C$23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4">#REF!</definedName>
    <definedName name="LTDcostrate" localSheetId="5">#REF!</definedName>
    <definedName name="LTDcostrate" localSheetId="8">#REF!</definedName>
    <definedName name="LTDcostrate" localSheetId="9">#REF!</definedName>
    <definedName name="LTDcostrate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5">#REF!</definedName>
    <definedName name="Market_Return" localSheetId="8">#REF!</definedName>
    <definedName name="Market_Return" localSheetId="9">#REF!</definedName>
    <definedName name="Market_Return">#REF!</definedName>
    <definedName name="Moodys" localSheetId="9">#REF!</definedName>
    <definedName name="Moodys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5">#REF!</definedName>
    <definedName name="MS" localSheetId="8">#REF!</definedName>
    <definedName name="MS" localSheetId="9">#REF!</definedName>
    <definedName name="MS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 localSheetId="4">#REF!</definedName>
    <definedName name="MS_Plant" localSheetId="5">#REF!</definedName>
    <definedName name="MS_Plant" localSheetId="8">#REF!</definedName>
    <definedName name="MS_Plant" localSheetId="9">#REF!</definedName>
    <definedName name="MS_Plant">#REF!</definedName>
    <definedName name="NAME">#N/A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 localSheetId="4">#REF!</definedName>
    <definedName name="NEadit" localSheetId="5">#REF!</definedName>
    <definedName name="NEadit" localSheetId="8">#REF!</definedName>
    <definedName name="NEadit" localSheetId="9">#REF!</definedName>
    <definedName name="NEadit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 localSheetId="4">#REF!</definedName>
    <definedName name="NEadv" localSheetId="5">#REF!</definedName>
    <definedName name="NEadv" localSheetId="8">#REF!</definedName>
    <definedName name="NEadv" localSheetId="9">#REF!</definedName>
    <definedName name="NEadv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 localSheetId="4">#REF!</definedName>
    <definedName name="NEcash" localSheetId="5">#REF!</definedName>
    <definedName name="NEcash" localSheetId="8">#REF!</definedName>
    <definedName name="NEcash" localSheetId="9">#REF!</definedName>
    <definedName name="NEcash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 localSheetId="4">#REF!</definedName>
    <definedName name="NEcwip" localSheetId="5">#REF!</definedName>
    <definedName name="NEcwip" localSheetId="8">#REF!</definedName>
    <definedName name="NEcwip" localSheetId="9">#REF!</definedName>
    <definedName name="NEcwip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 localSheetId="4">#REF!</definedName>
    <definedName name="NEdep" localSheetId="5">#REF!</definedName>
    <definedName name="NEdep" localSheetId="8">#REF!</definedName>
    <definedName name="NEdep" localSheetId="9">#REF!</definedName>
    <definedName name="NEdep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 localSheetId="4">#REF!</definedName>
    <definedName name="NEmatsup" localSheetId="5">#REF!</definedName>
    <definedName name="NEmatsup" localSheetId="8">#REF!</definedName>
    <definedName name="NEmatsup" localSheetId="9">#REF!</definedName>
    <definedName name="NEmatsup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 localSheetId="4">#REF!</definedName>
    <definedName name="NEplant" localSheetId="5">#REF!</definedName>
    <definedName name="NEplant" localSheetId="8">#REF!</definedName>
    <definedName name="NEplant" localSheetId="9">#REF!</definedName>
    <definedName name="NEplant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 localSheetId="4">#REF!</definedName>
    <definedName name="NEpp" localSheetId="5">#REF!</definedName>
    <definedName name="NEpp" localSheetId="8">#REF!</definedName>
    <definedName name="NEpp" localSheetId="9">#REF!</definedName>
    <definedName name="NEpp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 localSheetId="4">#REF!</definedName>
    <definedName name="NEstorg" localSheetId="5">#REF!</definedName>
    <definedName name="NEstorg" localSheetId="8">#REF!</definedName>
    <definedName name="NEstorg" localSheetId="9">#REF!</definedName>
    <definedName name="NEstorg">#REF!</definedName>
    <definedName name="NW_Only" localSheetId="2">'[4]Alloc factors'!#REF!</definedName>
    <definedName name="NW_Only" localSheetId="3">'[4]Alloc factors'!#REF!</definedName>
    <definedName name="NW_Only" localSheetId="4">'[4]Alloc factors'!#REF!</definedName>
    <definedName name="NW_Only" localSheetId="8">'[4]Alloc factors'!#REF!</definedName>
    <definedName name="NW_Only" localSheetId="9">'[4]Alloc factors'!#REF!</definedName>
    <definedName name="NW_Only">'[4]Alloc factors'!#REF!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 localSheetId="4">#REF!</definedName>
    <definedName name="NWadit" localSheetId="5">#REF!</definedName>
    <definedName name="NWadit" localSheetId="8">#REF!</definedName>
    <definedName name="NWadit" localSheetId="9">#REF!</definedName>
    <definedName name="NWadit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 localSheetId="4">#REF!</definedName>
    <definedName name="NWadv" localSheetId="5">#REF!</definedName>
    <definedName name="NWadv" localSheetId="8">#REF!</definedName>
    <definedName name="NWadv" localSheetId="9">#REF!</definedName>
    <definedName name="NWadv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 localSheetId="4">#REF!</definedName>
    <definedName name="NWcash" localSheetId="5">#REF!</definedName>
    <definedName name="NWcash" localSheetId="8">#REF!</definedName>
    <definedName name="NWcash" localSheetId="9">#REF!</definedName>
    <definedName name="NWcash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 localSheetId="4">#REF!</definedName>
    <definedName name="NWcwip" localSheetId="5">#REF!</definedName>
    <definedName name="NWcwip" localSheetId="8">#REF!</definedName>
    <definedName name="NWcwip" localSheetId="9">#REF!</definedName>
    <definedName name="NWcwip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 localSheetId="4">#REF!</definedName>
    <definedName name="NWdep" localSheetId="5">#REF!</definedName>
    <definedName name="NWdep" localSheetId="8">#REF!</definedName>
    <definedName name="NWdep" localSheetId="9">#REF!</definedName>
    <definedName name="NWdep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 localSheetId="4">#REF!</definedName>
    <definedName name="NWmatsup" localSheetId="5">#REF!</definedName>
    <definedName name="NWmatsup" localSheetId="8">#REF!</definedName>
    <definedName name="NWmatsup" localSheetId="9">#REF!</definedName>
    <definedName name="NWmatsup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 localSheetId="4">#REF!</definedName>
    <definedName name="NWplant" localSheetId="5">#REF!</definedName>
    <definedName name="NWplant" localSheetId="8">#REF!</definedName>
    <definedName name="NWplant" localSheetId="9">#REF!</definedName>
    <definedName name="NWplant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 localSheetId="4">#REF!</definedName>
    <definedName name="NWpp" localSheetId="5">#REF!</definedName>
    <definedName name="NWpp" localSheetId="8">#REF!</definedName>
    <definedName name="NWpp" localSheetId="9">#REF!</definedName>
    <definedName name="NWpp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 localSheetId="4">#REF!</definedName>
    <definedName name="NWstorg" localSheetId="5">#REF!</definedName>
    <definedName name="NWstorg" localSheetId="8">#REF!</definedName>
    <definedName name="NWstorg" localSheetId="9">#REF!</definedName>
    <definedName name="NWstorg">#REF!</definedName>
    <definedName name="PAGE1">#N/A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 localSheetId="4">#REF!</definedName>
    <definedName name="PAGE5" localSheetId="5">#REF!</definedName>
    <definedName name="PAGE5" localSheetId="8">#REF!</definedName>
    <definedName name="PAGE5" localSheetId="9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 localSheetId="4">#REF!</definedName>
    <definedName name="PAGE6" localSheetId="5">#REF!</definedName>
    <definedName name="PAGE6" localSheetId="8">#REF!</definedName>
    <definedName name="PAGE6" localSheetId="9">#REF!</definedName>
    <definedName name="PAGE6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 localSheetId="4">#REF!</definedName>
    <definedName name="PAGE7" localSheetId="5">#REF!</definedName>
    <definedName name="PAGE7" localSheetId="8">#REF!</definedName>
    <definedName name="PAGE7" localSheetId="9">#REF!</definedName>
    <definedName name="PAGE7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 localSheetId="4">#REF!</definedName>
    <definedName name="PAGE8" localSheetId="5">#REF!</definedName>
    <definedName name="PAGE8" localSheetId="8">#REF!</definedName>
    <definedName name="PAGE8" localSheetId="9">#REF!</definedName>
    <definedName name="PAGE8">#REF!</definedName>
    <definedName name="Parent_Company" localSheetId="0">'[11]Company Groups'!$B$3</definedName>
    <definedName name="Parent_Company" localSheetId="1">'[11]Company Groups'!$B$3</definedName>
    <definedName name="Parent_Company" localSheetId="2">'[12]Company Groups'!$B$3</definedName>
    <definedName name="Parent_Company" localSheetId="3">'[12]Company Groups'!$B$3</definedName>
    <definedName name="Parent_Company" localSheetId="4">'[12]Company Groups'!$B$3</definedName>
    <definedName name="Parent_Company" localSheetId="5">'[11]Company Groups'!$B$3</definedName>
    <definedName name="Parent_Company" localSheetId="7">'[11]Company Groups'!$B$3</definedName>
    <definedName name="Parent_Company" localSheetId="6">'[11]Company Groups'!$B$3</definedName>
    <definedName name="Parent_Company" localSheetId="8">'[11]Company Groups'!$B$3</definedName>
    <definedName name="Parent_Company">'[13]Company Groups'!$B$3</definedName>
    <definedName name="PPP" localSheetId="21">'DCP-13'!$A$3:$G$76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4">#REF!</definedName>
    <definedName name="PPP" localSheetId="5">#REF!</definedName>
    <definedName name="PPP" localSheetId="8">#REF!</definedName>
    <definedName name="PPP" localSheetId="9">#REF!</definedName>
    <definedName name="PPP">#REF!</definedName>
    <definedName name="_xlnm.Print_Area" localSheetId="16">#REF!</definedName>
    <definedName name="_xlnm.Print_Area" localSheetId="20">'DCP-12 P 3'!$A$1:$H$68</definedName>
    <definedName name="_xlnm.Print_Area" localSheetId="18">'DCP-12, P 1'!$A$1:$AC$39</definedName>
    <definedName name="_xlnm.Print_Area" localSheetId="19">'DCP-12, P 2'!$A$1:$V$38</definedName>
    <definedName name="_xlnm.Print_Area" localSheetId="21">#REF!</definedName>
    <definedName name="_xlnm.Print_Area" localSheetId="25">#REF!</definedName>
    <definedName name="_xlnm.Print_Area" localSheetId="26">#REF!</definedName>
    <definedName name="_xlnm.Print_Area" localSheetId="2">'DCP-4, P 1'!$A$1:$J$88</definedName>
    <definedName name="_xlnm.Print_Area" localSheetId="3">'DCP-4, P 2'!$A$1:$N$88</definedName>
    <definedName name="_xlnm.Print_Area" localSheetId="4">'DCP-4, P 3'!$A$1:$F$86</definedName>
    <definedName name="_xlnm.Print_Area" localSheetId="5">#REF!</definedName>
    <definedName name="_xlnm.Print_Area" localSheetId="8">#REF!</definedName>
    <definedName name="_xlnm.Print_Area" localSheetId="9">'DCP-7'!$A$1:$I$32</definedName>
    <definedName name="_xlnm.Print_Area" localSheetId="12">'DCP-9, P 2'!$A$1:$L$31</definedName>
    <definedName name="_xlnm.Print_Area" localSheetId="13">'DCP-9, P 3'!$A$1:$K$31</definedName>
    <definedName name="_xlnm.Print_Area">#REF!</definedName>
    <definedName name="Print_Area_MI" localSheetId="2">'[1]Jun 99'!#REF!</definedName>
    <definedName name="Print_Area_MI" localSheetId="3">'[1]Jun 99'!#REF!</definedName>
    <definedName name="Print_Area_MI" localSheetId="4">'[1]Jun 99'!#REF!</definedName>
    <definedName name="Print_Area_MI" localSheetId="8">'[1]Jun 99'!#REF!</definedName>
    <definedName name="Print_Area_MI" localSheetId="9">'[1]Jun 99'!#REF!</definedName>
    <definedName name="Print_Area_MI">'[1]Jun 99'!#REF!</definedName>
    <definedName name="_xlnm.Print_Titles" localSheetId="2">'DCP-4, P 1'!$6:$12</definedName>
    <definedName name="_xlnm.Print_Titles" localSheetId="3">'DCP-4, P 2'!$6:$13</definedName>
    <definedName name="_xlnm.Print_Titles" localSheetId="4">'DCP-4, P 3'!$6:$12</definedName>
    <definedName name="_xlnm.Print_Titles">#N/A</definedName>
    <definedName name="PROPERTY" localSheetId="2">'[1]Jun 99'!#REF!</definedName>
    <definedName name="PROPERTY" localSheetId="3">'[1]Jun 99'!#REF!</definedName>
    <definedName name="PROPERTY" localSheetId="4">'[1]Jun 99'!#REF!</definedName>
    <definedName name="PROPERTY" localSheetId="8">'[1]Jun 99'!#REF!</definedName>
    <definedName name="PROPERTY" localSheetId="9">'[1]Jun 99'!#REF!</definedName>
    <definedName name="PROPERTY">'[1]Jun 99'!#REF!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5">#REF!</definedName>
    <definedName name="Risk_Free_Rate" localSheetId="8">#REF!</definedName>
    <definedName name="Risk_Free_Rate" localSheetId="9">#REF!</definedName>
    <definedName name="Risk_Free_Rate">#REF!</definedName>
    <definedName name="riskmeasures">'[14]Utility Proxy Group'!$B$8:$O$53</definedName>
    <definedName name="ROEXP" localSheetId="2">'[8]Input '!#REF!</definedName>
    <definedName name="ROEXP" localSheetId="3">'[8]Input '!#REF!</definedName>
    <definedName name="ROEXP" localSheetId="4">'[8]Input '!#REF!</definedName>
    <definedName name="ROEXP" localSheetId="8">'[8]Input '!#REF!</definedName>
    <definedName name="ROEXP" localSheetId="9">'[8]Input '!#REF!</definedName>
    <definedName name="ROEXP">'[8]Input '!#REF!</definedName>
    <definedName name="ROPLANT" localSheetId="2">'[8]Input '!#REF!</definedName>
    <definedName name="ROPLANT" localSheetId="3">'[8]Input '!#REF!</definedName>
    <definedName name="ROPLANT" localSheetId="4">'[8]Input '!#REF!</definedName>
    <definedName name="ROPLANT" localSheetId="8">'[8]Input '!#REF!</definedName>
    <definedName name="ROPLANT" localSheetId="9">'[8]Input '!#REF!</definedName>
    <definedName name="ROPLANT">'[8]Input '!#REF!</definedName>
    <definedName name="ROR_Rate">'[8]Input '!$C$25</definedName>
    <definedName name="RRR" localSheetId="2">#REF!</definedName>
    <definedName name="RRR" localSheetId="3">#REF!</definedName>
    <definedName name="RRR" localSheetId="4">#REF!</definedName>
    <definedName name="RRR">'DCP-14, P 2'!$A$2:$G$33</definedName>
    <definedName name="SAP" localSheetId="9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[15]WP_H9!$A$1:$Q$46</definedName>
    <definedName name="SCH_B1">[16]SCH_B1!$A$1:$G$30</definedName>
    <definedName name="SCH_B3">[16]SCH_B3!$A$1:$G$42</definedName>
    <definedName name="SCH_C2">[16]SCH_C2!$A$1:$G$42</definedName>
    <definedName name="SCH_D2">[16]SCH_D2!$A$1:$G$42</definedName>
    <definedName name="SCH_H2">[16]SCH_H2!$A$1:$G$42</definedName>
    <definedName name="SE_Only" localSheetId="2">'[4]Alloc factors'!#REF!</definedName>
    <definedName name="SE_Only" localSheetId="3">'[4]Alloc factors'!#REF!</definedName>
    <definedName name="SE_Only" localSheetId="4">'[4]Alloc factors'!#REF!</definedName>
    <definedName name="SE_Only" localSheetId="8">'[4]Alloc factors'!#REF!</definedName>
    <definedName name="SE_Only" localSheetId="9">'[4]Alloc factors'!#REF!</definedName>
    <definedName name="SE_Only">'[4]Alloc factors'!#REF!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 localSheetId="4">#REF!</definedName>
    <definedName name="SEadit" localSheetId="5">#REF!</definedName>
    <definedName name="SEadit" localSheetId="8">#REF!</definedName>
    <definedName name="SEadit" localSheetId="9">#REF!</definedName>
    <definedName name="SEadit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 localSheetId="4">#REF!</definedName>
    <definedName name="SEadv" localSheetId="5">#REF!</definedName>
    <definedName name="SEadv" localSheetId="8">#REF!</definedName>
    <definedName name="SEadv" localSheetId="9">#REF!</definedName>
    <definedName name="SEadv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 localSheetId="4">#REF!</definedName>
    <definedName name="SEcash" localSheetId="5">#REF!</definedName>
    <definedName name="SEcash" localSheetId="8">#REF!</definedName>
    <definedName name="SEcash" localSheetId="9">#REF!</definedName>
    <definedName name="SEcash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 localSheetId="4">#REF!</definedName>
    <definedName name="SEcwip" localSheetId="5">#REF!</definedName>
    <definedName name="SEcwip" localSheetId="8">#REF!</definedName>
    <definedName name="SEcwip" localSheetId="9">#REF!</definedName>
    <definedName name="SEcwip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 localSheetId="4">#REF!</definedName>
    <definedName name="SEdep" localSheetId="5">#REF!</definedName>
    <definedName name="SEdep" localSheetId="8">#REF!</definedName>
    <definedName name="SEdep" localSheetId="9">#REF!</definedName>
    <definedName name="SEdep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 localSheetId="4">#REF!</definedName>
    <definedName name="SEmatsup" localSheetId="5">#REF!</definedName>
    <definedName name="SEmatsup" localSheetId="8">#REF!</definedName>
    <definedName name="SEmatsup" localSheetId="9">#REF!</definedName>
    <definedName name="SEmatsup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 localSheetId="4">#REF!</definedName>
    <definedName name="SEMO" localSheetId="5">#REF!</definedName>
    <definedName name="SEMO" localSheetId="8">#REF!</definedName>
    <definedName name="SEMO" localSheetId="9">#REF!</definedName>
    <definedName name="SEMO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4">#REF!</definedName>
    <definedName name="SEMO_Plant" localSheetId="5">#REF!</definedName>
    <definedName name="SEMO_Plant" localSheetId="8">#REF!</definedName>
    <definedName name="SEMO_Plant" localSheetId="9">#REF!</definedName>
    <definedName name="SEMO_Plant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 localSheetId="4">#REF!</definedName>
    <definedName name="SEplant" localSheetId="5">#REF!</definedName>
    <definedName name="SEplant" localSheetId="8">#REF!</definedName>
    <definedName name="SEplant" localSheetId="9">#REF!</definedName>
    <definedName name="SEplant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 localSheetId="4">#REF!</definedName>
    <definedName name="SEpp" localSheetId="5">#REF!</definedName>
    <definedName name="SEpp" localSheetId="8">#REF!</definedName>
    <definedName name="SEpp" localSheetId="9">#REF!</definedName>
    <definedName name="SEpp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 localSheetId="4">#REF!</definedName>
    <definedName name="SEstorg" localSheetId="5">#REF!</definedName>
    <definedName name="SEstorg" localSheetId="8">#REF!</definedName>
    <definedName name="SEstorg" localSheetId="9">#REF!</definedName>
    <definedName name="SEstorg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5">#REF!</definedName>
    <definedName name="sp" localSheetId="8">#REF!</definedName>
    <definedName name="sp" localSheetId="9">#REF!</definedName>
    <definedName name="sp">#REF!</definedName>
    <definedName name="SSExp" localSheetId="2">'[8]Input '!#REF!</definedName>
    <definedName name="SSExp" localSheetId="3">'[8]Input '!#REF!</definedName>
    <definedName name="SSExp" localSheetId="4">'[8]Input '!#REF!</definedName>
    <definedName name="SSExp" localSheetId="8">'[8]Input '!#REF!</definedName>
    <definedName name="SSExp" localSheetId="9">'[8]Input '!#REF!</definedName>
    <definedName name="SSExp">'[8]Input '!#REF!</definedName>
    <definedName name="SSPlant" localSheetId="2">'[8]Input '!#REF!</definedName>
    <definedName name="SSPlant" localSheetId="3">'[8]Input '!#REF!</definedName>
    <definedName name="SSPlant" localSheetId="4">'[8]Input '!#REF!</definedName>
    <definedName name="SSPlant" localSheetId="8">'[8]Input '!#REF!</definedName>
    <definedName name="SSPlant" localSheetId="9">'[8]Input '!#REF!</definedName>
    <definedName name="SSPlant">'[8]Input '!#REF!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8">#REF!</definedName>
    <definedName name="SSS" localSheetId="9">#REF!</definedName>
    <definedName name="SSS">#REF!</definedName>
    <definedName name="STD_Rate">'[8]Input '!$C$24</definedName>
    <definedName name="stockprice">'[14]Stock Price (Electric)'!$C$1:$AW$33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 localSheetId="4">#REF!</definedName>
    <definedName name="Sttax" localSheetId="5">#REF!</definedName>
    <definedName name="Sttax" localSheetId="8">#REF!</definedName>
    <definedName name="Sttax" localSheetId="9">#REF!</definedName>
    <definedName name="Sttax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5">#REF!</definedName>
    <definedName name="Study_Company" localSheetId="8">#REF!</definedName>
    <definedName name="Study_Company" localSheetId="9">#REF!</definedName>
    <definedName name="Study_Company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 localSheetId="4">#REF!</definedName>
    <definedName name="SWadit" localSheetId="5">#REF!</definedName>
    <definedName name="SWadit" localSheetId="8">#REF!</definedName>
    <definedName name="SWadit" localSheetId="9">#REF!</definedName>
    <definedName name="SWadit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 localSheetId="4">#REF!</definedName>
    <definedName name="SWadv" localSheetId="5">#REF!</definedName>
    <definedName name="SWadv" localSheetId="8">#REF!</definedName>
    <definedName name="SWadv" localSheetId="9">#REF!</definedName>
    <definedName name="SWadv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 localSheetId="4">#REF!</definedName>
    <definedName name="SWcash" localSheetId="5">#REF!</definedName>
    <definedName name="SWcash" localSheetId="8">#REF!</definedName>
    <definedName name="SWcash" localSheetId="9">#REF!</definedName>
    <definedName name="SWcash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 localSheetId="4">#REF!</definedName>
    <definedName name="SWcwip" localSheetId="5">#REF!</definedName>
    <definedName name="SWcwip" localSheetId="8">#REF!</definedName>
    <definedName name="SWcwip" localSheetId="9">#REF!</definedName>
    <definedName name="SWcwip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 localSheetId="4">#REF!</definedName>
    <definedName name="SWdep" localSheetId="5">#REF!</definedName>
    <definedName name="SWdep" localSheetId="8">#REF!</definedName>
    <definedName name="SWdep" localSheetId="9">#REF!</definedName>
    <definedName name="SWdep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 localSheetId="4">#REF!</definedName>
    <definedName name="SWmatsup" localSheetId="5">#REF!</definedName>
    <definedName name="SWmatsup" localSheetId="8">#REF!</definedName>
    <definedName name="SWmatsup" localSheetId="9">#REF!</definedName>
    <definedName name="SWmatsup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 localSheetId="4">#REF!</definedName>
    <definedName name="SWplant" localSheetId="5">#REF!</definedName>
    <definedName name="SWplant" localSheetId="8">#REF!</definedName>
    <definedName name="SWplant" localSheetId="9">#REF!</definedName>
    <definedName name="SWplant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 localSheetId="4">#REF!</definedName>
    <definedName name="SWpp" localSheetId="5">#REF!</definedName>
    <definedName name="SWpp" localSheetId="8">#REF!</definedName>
    <definedName name="SWpp" localSheetId="9">#REF!</definedName>
    <definedName name="SWpp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 localSheetId="4">#REF!</definedName>
    <definedName name="SWstorg" localSheetId="5">#REF!</definedName>
    <definedName name="SWstorg" localSheetId="8">#REF!</definedName>
    <definedName name="SWstorg" localSheetId="9">#REF!</definedName>
    <definedName name="SWstorg">#REF!</definedName>
    <definedName name="TESTPERIOD">'[8]Input '!$C$10</definedName>
    <definedName name="TestPeriodDate">[17]Inputs!$D$20</definedName>
    <definedName name="TESTYEAR">'[6]DATA INPUT'!$C$9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 localSheetId="4">#REF!</definedName>
    <definedName name="TOTadit" localSheetId="5">#REF!</definedName>
    <definedName name="TOTadit" localSheetId="8">#REF!</definedName>
    <definedName name="TOTadit" localSheetId="9">#REF!</definedName>
    <definedName name="TOTadit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 localSheetId="4">#REF!</definedName>
    <definedName name="TOTadv" localSheetId="5">#REF!</definedName>
    <definedName name="TOTadv" localSheetId="8">#REF!</definedName>
    <definedName name="TOTadv" localSheetId="9">#REF!</definedName>
    <definedName name="TOTadv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 localSheetId="4">#REF!</definedName>
    <definedName name="TOTcash" localSheetId="5">#REF!</definedName>
    <definedName name="TOTcash" localSheetId="8">#REF!</definedName>
    <definedName name="TOTcash" localSheetId="9">#REF!</definedName>
    <definedName name="TOTcash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 localSheetId="4">#REF!</definedName>
    <definedName name="TOTcwip" localSheetId="5">#REF!</definedName>
    <definedName name="TOTcwip" localSheetId="8">#REF!</definedName>
    <definedName name="TOTcwip" localSheetId="9">#REF!</definedName>
    <definedName name="TOTcwip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 localSheetId="4">#REF!</definedName>
    <definedName name="TOTdep" localSheetId="5">#REF!</definedName>
    <definedName name="TOTdep" localSheetId="8">#REF!</definedName>
    <definedName name="TOTdep" localSheetId="9">#REF!</definedName>
    <definedName name="TOTdep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4">#REF!</definedName>
    <definedName name="TOTmatsup" localSheetId="5">#REF!</definedName>
    <definedName name="TOTmatsup" localSheetId="8">#REF!</definedName>
    <definedName name="TOTmatsup" localSheetId="9">#REF!</definedName>
    <definedName name="TOTmatsup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 localSheetId="4">#REF!</definedName>
    <definedName name="TOTplant" localSheetId="5">#REF!</definedName>
    <definedName name="TOTplant" localSheetId="8">#REF!</definedName>
    <definedName name="TOTplant" localSheetId="9">#REF!</definedName>
    <definedName name="TOTplant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 localSheetId="4">#REF!</definedName>
    <definedName name="TOTpp" localSheetId="5">#REF!</definedName>
    <definedName name="TOTpp" localSheetId="8">#REF!</definedName>
    <definedName name="TOTpp" localSheetId="9">#REF!</definedName>
    <definedName name="TOTpp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 localSheetId="4">#REF!</definedName>
    <definedName name="TOTstorg" localSheetId="5">#REF!</definedName>
    <definedName name="TOTstorg" localSheetId="8">#REF!</definedName>
    <definedName name="TOTstorg" localSheetId="9">#REF!</definedName>
    <definedName name="TOTstorg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 localSheetId="4">#REF!</definedName>
    <definedName name="Trans" localSheetId="5">#REF!</definedName>
    <definedName name="Trans" localSheetId="8">#REF!</definedName>
    <definedName name="Trans" localSheetId="9">#REF!</definedName>
    <definedName name="Trans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5">#REF!</definedName>
    <definedName name="valueline" localSheetId="8">#REF!</definedName>
    <definedName name="valueline" localSheetId="9">#REF!</definedName>
    <definedName name="valueline">#REF!</definedName>
    <definedName name="vldatabase">'[18]Electric Utility Data'!$B$8:$AI$53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 localSheetId="4">#REF!</definedName>
    <definedName name="WP_2_3" localSheetId="5">#REF!</definedName>
    <definedName name="WP_2_3" localSheetId="8">#REF!</definedName>
    <definedName name="WP_2_3" localSheetId="9">#REF!</definedName>
    <definedName name="WP_2_3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 localSheetId="4">#REF!</definedName>
    <definedName name="WP_3_1" localSheetId="5">#REF!</definedName>
    <definedName name="WP_3_1" localSheetId="8">#REF!</definedName>
    <definedName name="WP_3_1" localSheetId="9">#REF!</definedName>
    <definedName name="WP_3_1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 localSheetId="4">#REF!</definedName>
    <definedName name="WP_6_1" localSheetId="5">#REF!</definedName>
    <definedName name="WP_6_1" localSheetId="8">#REF!</definedName>
    <definedName name="WP_6_1" localSheetId="9">#REF!</definedName>
    <definedName name="WP_6_1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 localSheetId="4">#REF!</definedName>
    <definedName name="WP_6_1_1" localSheetId="5">#REF!</definedName>
    <definedName name="WP_6_1_1" localSheetId="8">#REF!</definedName>
    <definedName name="WP_6_1_1" localSheetId="9">#REF!</definedName>
    <definedName name="WP_6_1_1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 localSheetId="4">#REF!</definedName>
    <definedName name="WP_6_2" localSheetId="5">#REF!</definedName>
    <definedName name="WP_6_2" localSheetId="8">#REF!</definedName>
    <definedName name="WP_6_2" localSheetId="9">#REF!</definedName>
    <definedName name="WP_6_2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 localSheetId="4">#REF!</definedName>
    <definedName name="WP_6_2_1" localSheetId="5">#REF!</definedName>
    <definedName name="WP_6_2_1" localSheetId="8">#REF!</definedName>
    <definedName name="WP_6_2_1" localSheetId="9">#REF!</definedName>
    <definedName name="WP_6_2_1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 localSheetId="4">#REF!</definedName>
    <definedName name="WP_6_3" localSheetId="5">#REF!</definedName>
    <definedName name="WP_6_3" localSheetId="8">#REF!</definedName>
    <definedName name="WP_6_3" localSheetId="9">#REF!</definedName>
    <definedName name="WP_6_3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 localSheetId="4">#REF!</definedName>
    <definedName name="WP_6_3_1" localSheetId="5">#REF!</definedName>
    <definedName name="WP_6_3_1" localSheetId="8">#REF!</definedName>
    <definedName name="WP_6_3_1" localSheetId="9">#REF!</definedName>
    <definedName name="WP_6_3_1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 localSheetId="4">#REF!</definedName>
    <definedName name="WP_7_3" localSheetId="5">#REF!</definedName>
    <definedName name="WP_7_3" localSheetId="8">#REF!</definedName>
    <definedName name="WP_7_3" localSheetId="9">#REF!</definedName>
    <definedName name="WP_7_3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 localSheetId="4">#REF!</definedName>
    <definedName name="WP_7_6" localSheetId="5">#REF!</definedName>
    <definedName name="WP_7_6" localSheetId="8">#REF!</definedName>
    <definedName name="WP_7_6" localSheetId="9">#REF!</definedName>
    <definedName name="WP_7_6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 localSheetId="4">#REF!</definedName>
    <definedName name="WP_9_1" localSheetId="5">#REF!</definedName>
    <definedName name="WP_9_1" localSheetId="8">#REF!</definedName>
    <definedName name="WP_9_1" localSheetId="9">#REF!</definedName>
    <definedName name="WP_9_1">#REF!</definedName>
    <definedName name="WP_B9a">[19]WP_B9!$A$30:$U$49</definedName>
    <definedName name="WP_B9b" localSheetId="2">[19]WP_B9!#REF!</definedName>
    <definedName name="WP_B9b" localSheetId="3">[19]WP_B9!#REF!</definedName>
    <definedName name="WP_B9b" localSheetId="4">[19]WP_B9!#REF!</definedName>
    <definedName name="WP_B9b" localSheetId="8">[19]WP_B9!#REF!</definedName>
    <definedName name="WP_B9b" localSheetId="9">[19]WP_B9!#REF!</definedName>
    <definedName name="WP_B9b">[19]WP_B9!#REF!</definedName>
    <definedName name="WP_G6">[19]WP_B5!$A$13:$J$349</definedName>
    <definedName name="wrn.MFR." localSheetId="1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1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localSheetId="16" hidden="1">{"'Sheet1'!$A$1:$O$40"}</definedName>
    <definedName name="xxx" localSheetId="21" hidden="1">{"'Sheet1'!$A$1:$O$40"}</definedName>
    <definedName name="xxx" localSheetId="24" hidden="1">{"'Sheet1'!$A$1:$O$40"}</definedName>
    <definedName name="xxx" localSheetId="25" hidden="1">{"'Sheet1'!$A$1:$O$40"}</definedName>
    <definedName name="xxx" localSheetId="26" hidden="1">{"'Sheet1'!$A$1:$O$40"}</definedName>
    <definedName name="xxx" localSheetId="3" hidden="1">{"'Sheet1'!$A$1:$O$40"}</definedName>
    <definedName name="xxx" localSheetId="4" hidden="1">{"'Sheet1'!$A$1:$O$40"}</definedName>
    <definedName name="xxx" hidden="1">{"'Sheet1'!$A$1:$O$40"}</definedName>
    <definedName name="Yield">'[18]Dividend Yield - Utility'!$B$8:$D$53</definedName>
    <definedName name="z" localSheetId="9">#REF!</definedName>
    <definedName name="z">#REF!</definedName>
    <definedName name="zzz" localSheetId="16" hidden="1">{"'Sheet1'!$A$1:$O$40"}</definedName>
    <definedName name="zzz" localSheetId="21" hidden="1">{"'Sheet1'!$A$1:$O$40"}</definedName>
    <definedName name="zzz" localSheetId="24" hidden="1">{"'Sheet1'!$A$1:$O$40"}</definedName>
    <definedName name="zzz" localSheetId="25" hidden="1">{"'Sheet1'!$A$1:$O$40"}</definedName>
    <definedName name="zzz" localSheetId="26" hidden="1">{"'Sheet1'!$A$1:$O$40"}</definedName>
    <definedName name="zzz" localSheetId="3" hidden="1">{"'Sheet1'!$A$1:$O$40"}</definedName>
    <definedName name="zzz" localSheetId="4" hidden="1">{"'Sheet1'!$A$1:$O$40"}</definedName>
    <definedName name="zzz" hidden="1">{"'Sheet1'!$A$1:$O$40"}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35" l="1"/>
  <c r="C37" i="135"/>
  <c r="E36" i="135"/>
  <c r="D36" i="135"/>
  <c r="C36" i="135"/>
  <c r="D33" i="135"/>
  <c r="C33" i="135"/>
  <c r="E32" i="135"/>
  <c r="D32" i="135"/>
  <c r="C32" i="135"/>
  <c r="D29" i="135"/>
  <c r="C29" i="135"/>
  <c r="E28" i="135"/>
  <c r="D28" i="135"/>
  <c r="C28" i="135"/>
  <c r="D25" i="135"/>
  <c r="C25" i="135"/>
  <c r="E24" i="135"/>
  <c r="D24" i="135"/>
  <c r="C24" i="135"/>
  <c r="D21" i="135"/>
  <c r="C21" i="135"/>
  <c r="E20" i="135"/>
  <c r="D20" i="135"/>
  <c r="C20" i="135"/>
  <c r="C25" i="90"/>
  <c r="C21" i="90"/>
  <c r="H15" i="133"/>
  <c r="H13" i="133"/>
  <c r="E31" i="133"/>
  <c r="H13" i="131"/>
  <c r="I20" i="131"/>
  <c r="H21" i="131"/>
  <c r="G20" i="131"/>
  <c r="B20" i="131"/>
  <c r="F31" i="131"/>
  <c r="F30" i="131"/>
  <c r="E31" i="131"/>
  <c r="E30" i="131"/>
  <c r="D32" i="131"/>
  <c r="G1" i="136"/>
  <c r="F3" i="103"/>
  <c r="L65" i="136"/>
  <c r="L62" i="136"/>
  <c r="AA27" i="128"/>
  <c r="Y27" i="128"/>
  <c r="W27" i="128"/>
  <c r="U27" i="128"/>
  <c r="S27" i="128"/>
  <c r="A59" i="136"/>
  <c r="A58" i="136"/>
  <c r="A57" i="136"/>
  <c r="A56" i="136"/>
  <c r="A55" i="136"/>
  <c r="A54" i="136"/>
  <c r="A52" i="136"/>
  <c r="A51" i="136"/>
  <c r="A50" i="136"/>
  <c r="A49" i="136"/>
  <c r="A48" i="136"/>
  <c r="A47" i="136"/>
  <c r="A46" i="136"/>
  <c r="A45" i="136"/>
  <c r="A44" i="136"/>
  <c r="A43" i="136"/>
  <c r="A42" i="136"/>
  <c r="A41" i="136"/>
  <c r="A40" i="136"/>
  <c r="A39" i="136"/>
  <c r="A37" i="136"/>
  <c r="J19" i="136"/>
  <c r="J20" i="136"/>
  <c r="J21" i="136"/>
  <c r="J22" i="136"/>
  <c r="J23" i="136"/>
  <c r="J24" i="136"/>
  <c r="J25" i="136"/>
  <c r="J26" i="136"/>
  <c r="J27" i="136"/>
  <c r="J28" i="136"/>
  <c r="B31" i="136"/>
  <c r="C31" i="136"/>
  <c r="D31" i="136"/>
  <c r="F31" i="136"/>
  <c r="G31" i="136"/>
  <c r="H31" i="136"/>
  <c r="B34" i="136"/>
  <c r="C34" i="136"/>
  <c r="D34" i="136"/>
  <c r="F34" i="136"/>
  <c r="G34" i="136"/>
  <c r="H34" i="136"/>
  <c r="J59" i="136"/>
  <c r="J58" i="136"/>
  <c r="J57" i="136"/>
  <c r="J52" i="136"/>
  <c r="J51" i="136"/>
  <c r="J48" i="136"/>
  <c r="J47" i="136"/>
  <c r="J46" i="136"/>
  <c r="J45" i="136"/>
  <c r="H43" i="136"/>
  <c r="G43" i="136"/>
  <c r="F43" i="136"/>
  <c r="J42" i="136"/>
  <c r="J41" i="136"/>
  <c r="J40" i="136"/>
  <c r="E23" i="135"/>
  <c r="F64" i="107"/>
  <c r="D64" i="107"/>
  <c r="I61" i="106"/>
  <c r="G61" i="106"/>
  <c r="F17" i="129"/>
  <c r="I17" i="129" s="1"/>
  <c r="K17" i="129" s="1"/>
  <c r="P30" i="127"/>
  <c r="N30" i="127"/>
  <c r="M30" i="127"/>
  <c r="L30" i="127"/>
  <c r="K30" i="127"/>
  <c r="J30" i="127"/>
  <c r="I30" i="127"/>
  <c r="H30" i="127"/>
  <c r="G30" i="127"/>
  <c r="F30" i="127"/>
  <c r="E30" i="127"/>
  <c r="D30" i="127"/>
  <c r="C30" i="127"/>
  <c r="D32" i="133"/>
  <c r="I17" i="133"/>
  <c r="H17" i="133"/>
  <c r="G17" i="133"/>
  <c r="B15" i="131"/>
  <c r="H15" i="131" s="1"/>
  <c r="I17" i="131"/>
  <c r="H17" i="131"/>
  <c r="G17" i="131"/>
  <c r="F31" i="133" l="1"/>
  <c r="B15" i="133" s="1"/>
  <c r="E30" i="133"/>
  <c r="J34" i="136"/>
  <c r="J54" i="136"/>
  <c r="F65" i="136"/>
  <c r="J44" i="136"/>
  <c r="J31" i="136"/>
  <c r="G65" i="136"/>
  <c r="D62" i="136"/>
  <c r="B62" i="136"/>
  <c r="C62" i="136"/>
  <c r="J43" i="136"/>
  <c r="J56" i="136"/>
  <c r="H65" i="136"/>
  <c r="J53" i="136"/>
  <c r="J55" i="136"/>
  <c r="J50" i="136"/>
  <c r="J49" i="136"/>
  <c r="F62" i="136"/>
  <c r="G62" i="136"/>
  <c r="H62" i="136"/>
  <c r="B65" i="136"/>
  <c r="J39" i="136"/>
  <c r="C65" i="136"/>
  <c r="D65" i="136"/>
  <c r="F30" i="133"/>
  <c r="B13" i="133" s="1"/>
  <c r="B13" i="131"/>
  <c r="E19" i="102"/>
  <c r="A46" i="75"/>
  <c r="A53" i="136" s="1"/>
  <c r="G36" i="75"/>
  <c r="F36" i="75"/>
  <c r="E36" i="75"/>
  <c r="C36" i="75"/>
  <c r="B36" i="75"/>
  <c r="G49" i="75"/>
  <c r="F49" i="75"/>
  <c r="E49" i="75"/>
  <c r="C49" i="75"/>
  <c r="B49" i="75"/>
  <c r="A49" i="75"/>
  <c r="G43" i="75"/>
  <c r="F43" i="75"/>
  <c r="E43" i="75"/>
  <c r="C43" i="75"/>
  <c r="B43" i="75"/>
  <c r="A43" i="75"/>
  <c r="F21" i="129"/>
  <c r="D21" i="129"/>
  <c r="D26" i="129" s="1"/>
  <c r="D28" i="129" s="1"/>
  <c r="D30" i="129" s="1"/>
  <c r="V27" i="20"/>
  <c r="V26" i="20"/>
  <c r="V25" i="20"/>
  <c r="V24" i="20"/>
  <c r="V23" i="20"/>
  <c r="V22" i="20"/>
  <c r="V21" i="20"/>
  <c r="V20" i="20"/>
  <c r="V19" i="20"/>
  <c r="U26" i="20"/>
  <c r="D16" i="12"/>
  <c r="I29" i="111"/>
  <c r="I27" i="111"/>
  <c r="H16" i="111"/>
  <c r="P27" i="127"/>
  <c r="O27" i="127"/>
  <c r="P19" i="127"/>
  <c r="O19" i="127"/>
  <c r="P14" i="127"/>
  <c r="O14" i="127"/>
  <c r="C29" i="127"/>
  <c r="E26" i="39"/>
  <c r="E25" i="39"/>
  <c r="E24" i="39"/>
  <c r="E23" i="39"/>
  <c r="E22" i="39"/>
  <c r="E21" i="39"/>
  <c r="E20" i="39"/>
  <c r="E19" i="39"/>
  <c r="E18" i="39"/>
  <c r="E17" i="39"/>
  <c r="L25" i="13"/>
  <c r="E25" i="16" s="1"/>
  <c r="H25" i="13"/>
  <c r="D25" i="16" s="1"/>
  <c r="AA92" i="128"/>
  <c r="Y92" i="128"/>
  <c r="W92" i="128"/>
  <c r="U92" i="128"/>
  <c r="S92" i="128"/>
  <c r="K21" i="129"/>
  <c r="K26" i="129" s="1"/>
  <c r="K28" i="129" s="1"/>
  <c r="K30" i="129" s="1"/>
  <c r="I21" i="129"/>
  <c r="G60" i="106"/>
  <c r="I60" i="106" s="1"/>
  <c r="G59" i="106"/>
  <c r="I59" i="106" s="1"/>
  <c r="G58" i="106"/>
  <c r="I58" i="106" s="1"/>
  <c r="K25" i="14"/>
  <c r="G25" i="16" s="1"/>
  <c r="F25" i="14"/>
  <c r="F25" i="16" s="1"/>
  <c r="C25" i="118"/>
  <c r="I25" i="118" s="1"/>
  <c r="H25" i="16" s="1"/>
  <c r="P25" i="127"/>
  <c r="P23" i="127"/>
  <c r="P21" i="127"/>
  <c r="N43" i="127"/>
  <c r="N41" i="127"/>
  <c r="N39" i="127"/>
  <c r="N37" i="127"/>
  <c r="N35" i="127"/>
  <c r="E72" i="105"/>
  <c r="D72" i="105"/>
  <c r="C72" i="105"/>
  <c r="B72" i="105"/>
  <c r="E58" i="105"/>
  <c r="D58" i="105"/>
  <c r="C58" i="105"/>
  <c r="B58" i="105"/>
  <c r="E47" i="105"/>
  <c r="D47" i="105"/>
  <c r="C47" i="105"/>
  <c r="B47" i="105"/>
  <c r="E34" i="105"/>
  <c r="D34" i="105"/>
  <c r="E22" i="105"/>
  <c r="D22" i="105"/>
  <c r="L73" i="104"/>
  <c r="J73" i="104"/>
  <c r="H73" i="104"/>
  <c r="F73" i="104"/>
  <c r="D73" i="104"/>
  <c r="B73" i="104"/>
  <c r="L59" i="104"/>
  <c r="J59" i="104"/>
  <c r="H59" i="104"/>
  <c r="F59" i="104"/>
  <c r="D59" i="104"/>
  <c r="B59" i="104"/>
  <c r="L48" i="104"/>
  <c r="J48" i="104"/>
  <c r="H48" i="104"/>
  <c r="F48" i="104"/>
  <c r="D48" i="104"/>
  <c r="B48" i="104"/>
  <c r="L35" i="104"/>
  <c r="J35" i="104"/>
  <c r="H35" i="104"/>
  <c r="F35" i="104"/>
  <c r="D35" i="104"/>
  <c r="B35" i="104"/>
  <c r="L23" i="104"/>
  <c r="J23" i="104"/>
  <c r="H23" i="104"/>
  <c r="F23" i="104"/>
  <c r="D23" i="104"/>
  <c r="B23" i="104"/>
  <c r="H72" i="103"/>
  <c r="F72" i="103"/>
  <c r="D72" i="103"/>
  <c r="B72" i="103"/>
  <c r="H58" i="103"/>
  <c r="F58" i="103"/>
  <c r="D58" i="103"/>
  <c r="B58" i="103"/>
  <c r="H47" i="103"/>
  <c r="F47" i="103"/>
  <c r="D47" i="103"/>
  <c r="B47" i="103"/>
  <c r="H34" i="103"/>
  <c r="F34" i="103"/>
  <c r="D34" i="103"/>
  <c r="B34" i="103"/>
  <c r="H22" i="103"/>
  <c r="F22" i="103"/>
  <c r="D22" i="103"/>
  <c r="B22" i="103"/>
  <c r="M1" i="127"/>
  <c r="W1" i="128" s="1"/>
  <c r="F23" i="129"/>
  <c r="I23" i="129" s="1"/>
  <c r="K23" i="129" s="1"/>
  <c r="B20" i="133" l="1"/>
  <c r="J65" i="136"/>
  <c r="J62" i="136"/>
  <c r="O29" i="127"/>
  <c r="G20" i="133"/>
  <c r="I25" i="16"/>
  <c r="F26" i="129"/>
  <c r="F28" i="129" s="1"/>
  <c r="F30" i="129" s="1"/>
  <c r="I26" i="129"/>
  <c r="I28" i="129" s="1"/>
  <c r="I30" i="129" s="1"/>
  <c r="N45" i="127"/>
  <c r="AA79" i="128"/>
  <c r="Y79" i="128"/>
  <c r="W79" i="128"/>
  <c r="U79" i="128"/>
  <c r="S79" i="128"/>
  <c r="M92" i="128"/>
  <c r="K92" i="128"/>
  <c r="I92" i="128"/>
  <c r="G92" i="128"/>
  <c r="E92" i="128"/>
  <c r="AA66" i="128"/>
  <c r="Y66" i="128"/>
  <c r="W66" i="128"/>
  <c r="U66" i="128"/>
  <c r="S66" i="128"/>
  <c r="M79" i="128"/>
  <c r="K79" i="128"/>
  <c r="I79" i="128"/>
  <c r="G79" i="128"/>
  <c r="E79" i="128"/>
  <c r="AA53" i="128"/>
  <c r="Y53" i="128"/>
  <c r="W53" i="128"/>
  <c r="U53" i="128"/>
  <c r="S53" i="128"/>
  <c r="M66" i="128"/>
  <c r="K66" i="128"/>
  <c r="I66" i="128"/>
  <c r="G66" i="128"/>
  <c r="E66" i="128"/>
  <c r="AA40" i="128"/>
  <c r="Y40" i="128"/>
  <c r="W40" i="128"/>
  <c r="U40" i="128"/>
  <c r="S40" i="128"/>
  <c r="M53" i="128"/>
  <c r="K53" i="128"/>
  <c r="I53" i="128"/>
  <c r="G53" i="128"/>
  <c r="E53" i="128"/>
  <c r="M40" i="128"/>
  <c r="K40" i="128"/>
  <c r="I40" i="128"/>
  <c r="G40" i="128"/>
  <c r="E40" i="128"/>
  <c r="M105" i="128"/>
  <c r="K105" i="128"/>
  <c r="I105" i="128"/>
  <c r="G105" i="128"/>
  <c r="E105" i="128"/>
  <c r="E27" i="128"/>
  <c r="O43" i="127"/>
  <c r="M43" i="127"/>
  <c r="L43" i="127"/>
  <c r="K43" i="127"/>
  <c r="J43" i="127"/>
  <c r="I43" i="127"/>
  <c r="H43" i="127"/>
  <c r="G43" i="127"/>
  <c r="F43" i="127"/>
  <c r="E43" i="127"/>
  <c r="D43" i="127"/>
  <c r="C43" i="127"/>
  <c r="M41" i="127"/>
  <c r="L41" i="127"/>
  <c r="K41" i="127"/>
  <c r="J41" i="127"/>
  <c r="I41" i="127"/>
  <c r="H41" i="127"/>
  <c r="G41" i="127"/>
  <c r="F41" i="127"/>
  <c r="E41" i="127"/>
  <c r="D41" i="127"/>
  <c r="C41" i="127"/>
  <c r="M39" i="127"/>
  <c r="L39" i="127"/>
  <c r="K39" i="127"/>
  <c r="J39" i="127"/>
  <c r="I39" i="127"/>
  <c r="H39" i="127"/>
  <c r="G39" i="127"/>
  <c r="F39" i="127"/>
  <c r="E39" i="127"/>
  <c r="D39" i="127"/>
  <c r="C39" i="127"/>
  <c r="P39" i="127" s="1"/>
  <c r="M37" i="127"/>
  <c r="L37" i="127"/>
  <c r="K37" i="127"/>
  <c r="J37" i="127"/>
  <c r="I37" i="127"/>
  <c r="H37" i="127"/>
  <c r="G37" i="127"/>
  <c r="F37" i="127"/>
  <c r="E37" i="127"/>
  <c r="D37" i="127"/>
  <c r="C37" i="127"/>
  <c r="P37" i="127" s="1"/>
  <c r="M35" i="127"/>
  <c r="L35" i="127"/>
  <c r="K35" i="127"/>
  <c r="J35" i="127"/>
  <c r="I35" i="127"/>
  <c r="H35" i="127"/>
  <c r="G35" i="127"/>
  <c r="F35" i="127"/>
  <c r="E35" i="127"/>
  <c r="D35" i="127"/>
  <c r="C35" i="127"/>
  <c r="J29" i="127"/>
  <c r="I29" i="127"/>
  <c r="H29" i="127"/>
  <c r="G29" i="127"/>
  <c r="F29" i="127"/>
  <c r="E29" i="127"/>
  <c r="D29" i="127"/>
  <c r="O25" i="127"/>
  <c r="O23" i="127"/>
  <c r="O21" i="127"/>
  <c r="J45" i="127" l="1"/>
  <c r="C45" i="127"/>
  <c r="P35" i="127"/>
  <c r="O35" i="127"/>
  <c r="P41" i="127"/>
  <c r="P43" i="127"/>
  <c r="G45" i="127"/>
  <c r="H45" i="127"/>
  <c r="H21" i="133"/>
  <c r="I20" i="133"/>
  <c r="I45" i="127"/>
  <c r="L45" i="127"/>
  <c r="M45" i="127"/>
  <c r="K45" i="127"/>
  <c r="D45" i="127"/>
  <c r="E45" i="127"/>
  <c r="F45" i="127"/>
  <c r="O41" i="127"/>
  <c r="O39" i="127"/>
  <c r="O37" i="127"/>
  <c r="P45" i="127" l="1"/>
  <c r="O45" i="127"/>
  <c r="Y33" i="20"/>
  <c r="X33" i="20"/>
  <c r="W33" i="20"/>
  <c r="Y30" i="20"/>
  <c r="X30" i="20"/>
  <c r="W30" i="20"/>
  <c r="U22" i="20"/>
  <c r="AC28" i="19"/>
  <c r="AC27" i="19"/>
  <c r="AC26" i="19"/>
  <c r="AC25" i="19"/>
  <c r="AC24" i="19"/>
  <c r="AC23" i="19"/>
  <c r="AC22" i="19"/>
  <c r="AC21" i="19"/>
  <c r="AC20" i="19"/>
  <c r="AC19" i="19"/>
  <c r="AA34" i="19"/>
  <c r="Z34" i="19"/>
  <c r="Y34" i="19"/>
  <c r="X34" i="19"/>
  <c r="AA31" i="19"/>
  <c r="Z31" i="19"/>
  <c r="Y31" i="19"/>
  <c r="X31" i="19"/>
  <c r="V27" i="19"/>
  <c r="U27" i="19"/>
  <c r="U23" i="19"/>
  <c r="V23" i="19"/>
  <c r="G24" i="12"/>
  <c r="D24" i="12"/>
  <c r="H24" i="111"/>
  <c r="A24" i="12"/>
  <c r="A25" i="13" s="1"/>
  <c r="A25" i="14" s="1"/>
  <c r="G48" i="75"/>
  <c r="F48" i="75"/>
  <c r="E48" i="75"/>
  <c r="C48" i="75"/>
  <c r="B48" i="75"/>
  <c r="B41" i="102"/>
  <c r="G20" i="12"/>
  <c r="D20" i="12"/>
  <c r="C26" i="118"/>
  <c r="C24" i="118"/>
  <c r="C23" i="118"/>
  <c r="I23" i="118" s="1"/>
  <c r="H23" i="16" s="1"/>
  <c r="C22" i="118"/>
  <c r="C21" i="118"/>
  <c r="C20" i="118"/>
  <c r="C19" i="118"/>
  <c r="C18" i="118"/>
  <c r="K21" i="14"/>
  <c r="G21" i="16" s="1"/>
  <c r="F21" i="14"/>
  <c r="F21" i="16" s="1"/>
  <c r="L21" i="13"/>
  <c r="E21" i="16" s="1"/>
  <c r="H21" i="13"/>
  <c r="D21" i="16" s="1"/>
  <c r="L17" i="13"/>
  <c r="A25" i="12"/>
  <c r="A25" i="111" s="1"/>
  <c r="A23" i="12"/>
  <c r="A23" i="111" s="1"/>
  <c r="A22" i="12"/>
  <c r="A22" i="111" s="1"/>
  <c r="A21" i="12"/>
  <c r="A21" i="111" s="1"/>
  <c r="A20" i="12"/>
  <c r="A20" i="111" s="1"/>
  <c r="A18" i="12"/>
  <c r="A19" i="12"/>
  <c r="A19" i="111" s="1"/>
  <c r="B30" i="20"/>
  <c r="B31" i="19"/>
  <c r="V19" i="19"/>
  <c r="U20" i="19"/>
  <c r="W34" i="19"/>
  <c r="AB34" i="19"/>
  <c r="AB31" i="19"/>
  <c r="W31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4" i="19"/>
  <c r="K17" i="14"/>
  <c r="F17" i="14"/>
  <c r="H17" i="13"/>
  <c r="G25" i="12"/>
  <c r="G16" i="12"/>
  <c r="I16" i="12" s="1"/>
  <c r="H25" i="111"/>
  <c r="G32" i="75"/>
  <c r="F32" i="75"/>
  <c r="E32" i="75"/>
  <c r="C32" i="75"/>
  <c r="B32" i="75"/>
  <c r="I26" i="118" l="1"/>
  <c r="H26" i="16" s="1"/>
  <c r="I21" i="118"/>
  <c r="H21" i="16" s="1"/>
  <c r="I21" i="16" s="1"/>
  <c r="I24" i="12"/>
  <c r="C25" i="16" s="1"/>
  <c r="J25" i="16" s="1"/>
  <c r="I20" i="12"/>
  <c r="A24" i="111"/>
  <c r="A25" i="39"/>
  <c r="A25" i="16"/>
  <c r="A25" i="118"/>
  <c r="AC31" i="19"/>
  <c r="AC34" i="19"/>
  <c r="A21" i="13"/>
  <c r="A21" i="14" s="1"/>
  <c r="A21" i="16" s="1"/>
  <c r="G57" i="106"/>
  <c r="I57" i="106" s="1"/>
  <c r="T33" i="20"/>
  <c r="S33" i="20"/>
  <c r="T30" i="20"/>
  <c r="S30" i="20"/>
  <c r="D36" i="102"/>
  <c r="C36" i="102"/>
  <c r="E35" i="102"/>
  <c r="D35" i="102"/>
  <c r="C35" i="102"/>
  <c r="D32" i="102"/>
  <c r="C32" i="102"/>
  <c r="E31" i="102"/>
  <c r="D31" i="102"/>
  <c r="C31" i="102"/>
  <c r="D37" i="90"/>
  <c r="C37" i="90"/>
  <c r="E36" i="90"/>
  <c r="D36" i="90"/>
  <c r="C36" i="90"/>
  <c r="D33" i="90"/>
  <c r="C33" i="90"/>
  <c r="E32" i="90"/>
  <c r="D32" i="90"/>
  <c r="C32" i="90"/>
  <c r="V18" i="20"/>
  <c r="V30" i="20" s="1"/>
  <c r="V28" i="19"/>
  <c r="V26" i="19"/>
  <c r="V25" i="19"/>
  <c r="V24" i="19"/>
  <c r="V22" i="19"/>
  <c r="V21" i="19"/>
  <c r="V20" i="19"/>
  <c r="U27" i="20"/>
  <c r="U28" i="19"/>
  <c r="I24" i="118"/>
  <c r="H24" i="16" s="1"/>
  <c r="I22" i="118"/>
  <c r="H22" i="16" s="1"/>
  <c r="I20" i="118"/>
  <c r="H20" i="16" s="1"/>
  <c r="I19" i="118"/>
  <c r="H19" i="16" s="1"/>
  <c r="I18" i="118"/>
  <c r="H18" i="16" s="1"/>
  <c r="C17" i="118"/>
  <c r="I17" i="118" s="1"/>
  <c r="A28" i="118"/>
  <c r="H26" i="13"/>
  <c r="D26" i="16" s="1"/>
  <c r="H24" i="13"/>
  <c r="D24" i="16" s="1"/>
  <c r="H23" i="13"/>
  <c r="D23" i="16" s="1"/>
  <c r="H22" i="13"/>
  <c r="D22" i="16" s="1"/>
  <c r="H20" i="13"/>
  <c r="D20" i="16" s="1"/>
  <c r="H19" i="13"/>
  <c r="D19" i="16" s="1"/>
  <c r="H18" i="13"/>
  <c r="D18" i="16" s="1"/>
  <c r="H23" i="111"/>
  <c r="H22" i="111"/>
  <c r="H21" i="111"/>
  <c r="H20" i="111"/>
  <c r="H19" i="111"/>
  <c r="H18" i="111"/>
  <c r="H17" i="111"/>
  <c r="A27" i="19" l="1"/>
  <c r="A26" i="20" s="1"/>
  <c r="A25" i="23" s="1"/>
  <c r="A27" i="136"/>
  <c r="I28" i="118"/>
  <c r="C21" i="16"/>
  <c r="J21" i="16" s="1"/>
  <c r="H28" i="13"/>
  <c r="H29" i="111"/>
  <c r="H27" i="111"/>
  <c r="H17" i="16"/>
  <c r="A21" i="39"/>
  <c r="A21" i="118"/>
  <c r="V31" i="19"/>
  <c r="A23" i="19" l="1"/>
  <c r="A22" i="20" s="1"/>
  <c r="A21" i="23" s="1"/>
  <c r="A23" i="136"/>
  <c r="F62" i="107"/>
  <c r="D62" i="107"/>
  <c r="U25" i="20"/>
  <c r="U24" i="20"/>
  <c r="U21" i="20"/>
  <c r="U20" i="20"/>
  <c r="U19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3" i="20"/>
  <c r="U26" i="19"/>
  <c r="U25" i="19"/>
  <c r="U22" i="19"/>
  <c r="U21" i="19"/>
  <c r="A36" i="20"/>
  <c r="U30" i="20" l="1"/>
  <c r="V33" i="20"/>
  <c r="U31" i="19"/>
  <c r="V34" i="19"/>
  <c r="U33" i="20"/>
  <c r="U34" i="19"/>
  <c r="H32" i="16" l="1"/>
  <c r="H29" i="16"/>
  <c r="L26" i="13"/>
  <c r="E26" i="16" s="1"/>
  <c r="L24" i="13"/>
  <c r="E24" i="16" s="1"/>
  <c r="L23" i="13"/>
  <c r="E23" i="16" s="1"/>
  <c r="L22" i="13"/>
  <c r="E22" i="16" s="1"/>
  <c r="L20" i="13"/>
  <c r="E20" i="16" s="1"/>
  <c r="L19" i="13"/>
  <c r="E19" i="16" s="1"/>
  <c r="L18" i="13"/>
  <c r="H29" i="23"/>
  <c r="E29" i="23"/>
  <c r="C29" i="23"/>
  <c r="E18" i="16" l="1"/>
  <c r="L28" i="13"/>
  <c r="D28" i="102" l="1"/>
  <c r="C28" i="102"/>
  <c r="E27" i="102"/>
  <c r="D27" i="102"/>
  <c r="C27" i="102"/>
  <c r="D24" i="102"/>
  <c r="C24" i="102"/>
  <c r="E23" i="102"/>
  <c r="D23" i="102"/>
  <c r="C23" i="102"/>
  <c r="D29" i="90"/>
  <c r="C29" i="90"/>
  <c r="E28" i="90"/>
  <c r="D28" i="90"/>
  <c r="C28" i="90"/>
  <c r="D25" i="90"/>
  <c r="E24" i="90"/>
  <c r="D24" i="90"/>
  <c r="C24" i="90"/>
  <c r="G56" i="106" l="1"/>
  <c r="I56" i="106" s="1"/>
  <c r="G55" i="106"/>
  <c r="I55" i="106" s="1"/>
  <c r="G18" i="39" l="1"/>
  <c r="G19" i="39" s="1"/>
  <c r="G20" i="39" s="1"/>
  <c r="G21" i="39" s="1"/>
  <c r="G22" i="39" l="1"/>
  <c r="G23" i="39" s="1"/>
  <c r="G24" i="39" s="1"/>
  <c r="G47" i="75"/>
  <c r="F47" i="75"/>
  <c r="E47" i="75"/>
  <c r="C47" i="75"/>
  <c r="B47" i="75"/>
  <c r="G26" i="39" l="1"/>
  <c r="G25" i="39"/>
  <c r="C20" i="102" l="1"/>
  <c r="C19" i="102"/>
  <c r="C20" i="90"/>
  <c r="A17" i="111" l="1"/>
  <c r="K18" i="14" l="1"/>
  <c r="F18" i="14"/>
  <c r="A18" i="13"/>
  <c r="A18" i="14" s="1"/>
  <c r="A18" i="118" s="1"/>
  <c r="G17" i="12"/>
  <c r="D17" i="12"/>
  <c r="G18" i="16" l="1"/>
  <c r="I17" i="12"/>
  <c r="F18" i="16"/>
  <c r="A18" i="39"/>
  <c r="A18" i="16"/>
  <c r="A20" i="19" l="1"/>
  <c r="A19" i="20" s="1"/>
  <c r="A18" i="23" s="1"/>
  <c r="A20" i="136"/>
  <c r="I18" i="16"/>
  <c r="E1" i="25"/>
  <c r="V1" i="20"/>
  <c r="I1" i="13"/>
  <c r="I1" i="14" s="1"/>
  <c r="E1" i="102"/>
  <c r="I3" i="104"/>
  <c r="D3" i="105" s="1"/>
  <c r="F2" i="115" s="1"/>
  <c r="E3" i="90" l="1"/>
  <c r="E3" i="102" s="1"/>
  <c r="G2" i="111" s="1"/>
  <c r="F2" i="75" s="1"/>
  <c r="G3" i="12" s="1"/>
  <c r="I3" i="13" s="1"/>
  <c r="I3" i="14" s="1"/>
  <c r="H3" i="16" s="1"/>
  <c r="H2" i="106" s="1"/>
  <c r="G2" i="39" s="1"/>
  <c r="E3" i="135"/>
  <c r="C18" i="16"/>
  <c r="J18" i="16" s="1"/>
  <c r="H1" i="16"/>
  <c r="E1" i="118"/>
  <c r="E3" i="118" l="1"/>
  <c r="Z3" i="19"/>
  <c r="V3" i="20" s="1"/>
  <c r="E2" i="107" s="1"/>
  <c r="F3" i="23" s="1"/>
  <c r="E3" i="25" s="1"/>
  <c r="G3" i="136"/>
  <c r="I1" i="104"/>
  <c r="D1" i="105" s="1"/>
  <c r="H3" i="129" l="1"/>
  <c r="M3" i="127" s="1"/>
  <c r="W3" i="128" s="1"/>
  <c r="K26" i="14"/>
  <c r="G26" i="16" s="1"/>
  <c r="K24" i="14"/>
  <c r="G24" i="16" s="1"/>
  <c r="K23" i="14"/>
  <c r="G23" i="16" s="1"/>
  <c r="K22" i="14"/>
  <c r="G22" i="16" s="1"/>
  <c r="K20" i="14"/>
  <c r="G20" i="16" s="1"/>
  <c r="K19" i="14"/>
  <c r="F26" i="14"/>
  <c r="F26" i="16" s="1"/>
  <c r="F24" i="14"/>
  <c r="F24" i="16" s="1"/>
  <c r="F23" i="14"/>
  <c r="F23" i="16" s="1"/>
  <c r="F22" i="14"/>
  <c r="F22" i="16" s="1"/>
  <c r="F20" i="14"/>
  <c r="F20" i="16" s="1"/>
  <c r="F19" i="14"/>
  <c r="G23" i="12"/>
  <c r="G22" i="12"/>
  <c r="G21" i="12"/>
  <c r="G19" i="12"/>
  <c r="I19" i="12" s="1"/>
  <c r="G18" i="12"/>
  <c r="D25" i="12"/>
  <c r="I25" i="12" s="1"/>
  <c r="D23" i="12"/>
  <c r="D22" i="12"/>
  <c r="D21" i="12"/>
  <c r="D19" i="12"/>
  <c r="D18" i="12"/>
  <c r="G46" i="75"/>
  <c r="F46" i="75"/>
  <c r="E46" i="75"/>
  <c r="C46" i="75"/>
  <c r="B46" i="75"/>
  <c r="B42" i="75"/>
  <c r="B37" i="75"/>
  <c r="F28" i="14" l="1"/>
  <c r="G19" i="16"/>
  <c r="K28" i="14"/>
  <c r="I21" i="12"/>
  <c r="I22" i="12"/>
  <c r="I18" i="12"/>
  <c r="I23" i="12"/>
  <c r="F19" i="16"/>
  <c r="A23" i="13"/>
  <c r="A23" i="14" s="1"/>
  <c r="A23" i="118" s="1"/>
  <c r="I20" i="16"/>
  <c r="C20" i="16" s="1"/>
  <c r="I22" i="16"/>
  <c r="I23" i="16"/>
  <c r="I24" i="16"/>
  <c r="I26" i="16"/>
  <c r="C26" i="16" s="1"/>
  <c r="C23" i="16" l="1"/>
  <c r="J23" i="16" s="1"/>
  <c r="C22" i="16"/>
  <c r="J22" i="16" s="1"/>
  <c r="C24" i="16"/>
  <c r="I27" i="12"/>
  <c r="I19" i="16"/>
  <c r="C19" i="16" s="1"/>
  <c r="J19" i="16" s="1"/>
  <c r="J20" i="16"/>
  <c r="J26" i="16"/>
  <c r="A23" i="16"/>
  <c r="A23" i="39"/>
  <c r="A25" i="19" l="1"/>
  <c r="A24" i="20" s="1"/>
  <c r="A23" i="23" s="1"/>
  <c r="A25" i="136"/>
  <c r="J24" i="16"/>
  <c r="E42" i="39"/>
  <c r="A14" i="111" l="1"/>
  <c r="A10" i="111"/>
  <c r="A5" i="111"/>
  <c r="D20" i="102"/>
  <c r="D19" i="102"/>
  <c r="D21" i="90"/>
  <c r="E20" i="90"/>
  <c r="D20" i="90"/>
  <c r="G54" i="106" l="1"/>
  <c r="I54" i="106" s="1"/>
  <c r="G53" i="106"/>
  <c r="I53" i="106" s="1"/>
  <c r="G52" i="106"/>
  <c r="I52" i="106" s="1"/>
  <c r="G51" i="106"/>
  <c r="I51" i="106" s="1"/>
  <c r="G50" i="106"/>
  <c r="I50" i="106" s="1"/>
  <c r="G49" i="106"/>
  <c r="I49" i="106" s="1"/>
  <c r="G48" i="106"/>
  <c r="I48" i="106" s="1"/>
  <c r="G47" i="106"/>
  <c r="I47" i="106" s="1"/>
  <c r="G46" i="106"/>
  <c r="I46" i="106" s="1"/>
  <c r="G45" i="106"/>
  <c r="I45" i="106" s="1"/>
  <c r="G44" i="106"/>
  <c r="I44" i="106" s="1"/>
  <c r="G43" i="106"/>
  <c r="I43" i="106" s="1"/>
  <c r="G42" i="106"/>
  <c r="I42" i="106" s="1"/>
  <c r="I64" i="106" s="1"/>
  <c r="G41" i="106"/>
  <c r="I41" i="106" s="1"/>
  <c r="G40" i="106"/>
  <c r="I40" i="106" s="1"/>
  <c r="G39" i="106"/>
  <c r="I39" i="106" s="1"/>
  <c r="A39" i="106"/>
  <c r="A40" i="106" s="1"/>
  <c r="A41" i="106" s="1"/>
  <c r="A42" i="106" s="1"/>
  <c r="G38" i="106"/>
  <c r="I38" i="106" s="1"/>
  <c r="G37" i="106"/>
  <c r="I37" i="106" s="1"/>
  <c r="G36" i="106"/>
  <c r="I36" i="106" s="1"/>
  <c r="G35" i="106"/>
  <c r="I35" i="106" s="1"/>
  <c r="G34" i="106"/>
  <c r="I34" i="106" s="1"/>
  <c r="G33" i="106"/>
  <c r="I33" i="106" s="1"/>
  <c r="G32" i="106"/>
  <c r="I32" i="106" s="1"/>
  <c r="G31" i="106"/>
  <c r="I31" i="106" s="1"/>
  <c r="G30" i="106"/>
  <c r="I30" i="106" s="1"/>
  <c r="G29" i="106"/>
  <c r="I29" i="106" s="1"/>
  <c r="G28" i="106"/>
  <c r="I28" i="106" s="1"/>
  <c r="G27" i="106"/>
  <c r="I27" i="106" s="1"/>
  <c r="G26" i="106"/>
  <c r="I26" i="106" s="1"/>
  <c r="G25" i="106"/>
  <c r="I25" i="106" s="1"/>
  <c r="G24" i="106"/>
  <c r="I24" i="106" s="1"/>
  <c r="G23" i="106"/>
  <c r="I23" i="106" s="1"/>
  <c r="G22" i="106"/>
  <c r="I22" i="106" s="1"/>
  <c r="G21" i="106"/>
  <c r="I21" i="106" s="1"/>
  <c r="G20" i="106"/>
  <c r="I20" i="106" s="1"/>
  <c r="G19" i="106"/>
  <c r="I19" i="106" s="1"/>
  <c r="G18" i="106"/>
  <c r="I18" i="106" s="1"/>
  <c r="G17" i="106"/>
  <c r="I17" i="106" s="1"/>
  <c r="G16" i="106"/>
  <c r="I16" i="106" s="1"/>
  <c r="A16" i="106"/>
  <c r="A17" i="106" s="1"/>
  <c r="A18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34" i="106" s="1"/>
  <c r="A18" i="111" l="1"/>
  <c r="E17" i="16" l="1"/>
  <c r="D17" i="16"/>
  <c r="A20" i="13"/>
  <c r="A20" i="14" s="1"/>
  <c r="A20" i="118" s="1"/>
  <c r="A26" i="13"/>
  <c r="A26" i="14" s="1"/>
  <c r="A26" i="118" s="1"/>
  <c r="A24" i="13"/>
  <c r="A24" i="14" s="1"/>
  <c r="A24" i="118" s="1"/>
  <c r="A19" i="13"/>
  <c r="A19" i="14" s="1"/>
  <c r="A19" i="118" s="1"/>
  <c r="A22" i="13"/>
  <c r="A22" i="14" s="1"/>
  <c r="A22" i="118" s="1"/>
  <c r="G42" i="75"/>
  <c r="F42" i="75"/>
  <c r="E42" i="75"/>
  <c r="C42" i="75"/>
  <c r="G37" i="75"/>
  <c r="F37" i="75"/>
  <c r="E37" i="75"/>
  <c r="C37" i="75"/>
  <c r="D32" i="16" l="1"/>
  <c r="D29" i="16"/>
  <c r="A24" i="16"/>
  <c r="E32" i="16"/>
  <c r="E29" i="16"/>
  <c r="A24" i="39"/>
  <c r="A19" i="39"/>
  <c r="A19" i="16"/>
  <c r="A20" i="39"/>
  <c r="A20" i="16"/>
  <c r="A22" i="39"/>
  <c r="A22" i="16"/>
  <c r="A26" i="39"/>
  <c r="A26" i="16"/>
  <c r="A24" i="19" l="1"/>
  <c r="A23" i="20" s="1"/>
  <c r="A22" i="23" s="1"/>
  <c r="A24" i="136"/>
  <c r="A22" i="19"/>
  <c r="A21" i="20" s="1"/>
  <c r="A20" i="23" s="1"/>
  <c r="A22" i="136"/>
  <c r="A26" i="19"/>
  <c r="A25" i="20" s="1"/>
  <c r="A24" i="23" s="1"/>
  <c r="A26" i="136"/>
  <c r="A21" i="19"/>
  <c r="A20" i="20" s="1"/>
  <c r="A19" i="23" s="1"/>
  <c r="A21" i="136"/>
  <c r="A28" i="19"/>
  <c r="A27" i="20" s="1"/>
  <c r="A26" i="23" s="1"/>
  <c r="A28" i="136"/>
  <c r="G17" i="16" l="1"/>
  <c r="F17" i="16"/>
  <c r="I17" i="16" l="1"/>
  <c r="F32" i="16"/>
  <c r="F29" i="16"/>
  <c r="G32" i="16"/>
  <c r="G29" i="16"/>
  <c r="I29" i="16" l="1"/>
  <c r="I32" i="16"/>
  <c r="A16" i="12"/>
  <c r="A16" i="111" s="1"/>
  <c r="C17" i="39" l="1"/>
  <c r="C18" i="39" s="1"/>
  <c r="D16" i="25"/>
  <c r="V12" i="20"/>
  <c r="A33" i="20"/>
  <c r="A30" i="20"/>
  <c r="F16" i="25"/>
  <c r="E16" i="25"/>
  <c r="G10" i="75"/>
  <c r="G11" i="75"/>
  <c r="A6" i="13"/>
  <c r="A5" i="14" s="1"/>
  <c r="A11" i="13"/>
  <c r="A11" i="14" s="1"/>
  <c r="A11" i="16" s="1"/>
  <c r="A12" i="39" s="1"/>
  <c r="A11" i="23"/>
  <c r="A15" i="13"/>
  <c r="A15" i="14" s="1"/>
  <c r="A31" i="14"/>
  <c r="A38" i="20"/>
  <c r="U12" i="20"/>
  <c r="A13" i="19" l="1"/>
  <c r="A13" i="136"/>
  <c r="A15" i="16"/>
  <c r="A15" i="39" s="1"/>
  <c r="A15" i="118"/>
  <c r="A5" i="16"/>
  <c r="A5" i="39" s="1"/>
  <c r="A6" i="19" s="1"/>
  <c r="A5" i="20" s="1"/>
  <c r="A6" i="118"/>
  <c r="C19" i="39"/>
  <c r="C20" i="39" s="1"/>
  <c r="C21" i="39" s="1"/>
  <c r="I18" i="39"/>
  <c r="I17" i="39"/>
  <c r="A17" i="13"/>
  <c r="A17" i="14" s="1"/>
  <c r="A17" i="19" l="1"/>
  <c r="A16" i="20" s="1"/>
  <c r="A15" i="23" s="1"/>
  <c r="B16" i="25" s="1"/>
  <c r="A17" i="136"/>
  <c r="C22" i="39"/>
  <c r="C23" i="39" s="1"/>
  <c r="C24" i="39" s="1"/>
  <c r="I21" i="39"/>
  <c r="A17" i="16"/>
  <c r="A17" i="118"/>
  <c r="I19" i="39"/>
  <c r="C17" i="16"/>
  <c r="C29" i="16" s="1"/>
  <c r="A17" i="39"/>
  <c r="A19" i="19" l="1"/>
  <c r="A18" i="20" s="1"/>
  <c r="A17" i="23" s="1"/>
  <c r="A19" i="136"/>
  <c r="C26" i="39"/>
  <c r="C25" i="39"/>
  <c r="I25" i="39" s="1"/>
  <c r="J17" i="16"/>
  <c r="J29" i="16" s="1"/>
  <c r="C32" i="16"/>
  <c r="G35" i="16" l="1"/>
  <c r="H35" i="16"/>
  <c r="F35" i="16"/>
  <c r="E35" i="16"/>
  <c r="D35" i="16"/>
  <c r="I35" i="16"/>
  <c r="I38" i="16"/>
  <c r="H38" i="16"/>
  <c r="G38" i="16"/>
  <c r="F38" i="16"/>
  <c r="E38" i="16"/>
  <c r="D38" i="16"/>
  <c r="J32" i="16"/>
  <c r="I20" i="39"/>
  <c r="I22" i="39" l="1"/>
  <c r="I23" i="39" l="1"/>
  <c r="I24" i="39" l="1"/>
  <c r="I26" i="39" l="1"/>
  <c r="I32" i="39" l="1"/>
  <c r="I29" i="39"/>
</calcChain>
</file>

<file path=xl/sharedStrings.xml><?xml version="1.0" encoding="utf-8"?>
<sst xmlns="http://schemas.openxmlformats.org/spreadsheetml/2006/main" count="914" uniqueCount="393">
  <si>
    <t>Exh. DCP-3</t>
  </si>
  <si>
    <t>TOTAL COST OF CAPITAL</t>
  </si>
  <si>
    <t>Item</t>
  </si>
  <si>
    <t xml:space="preserve">Percent  </t>
  </si>
  <si>
    <t>Cost</t>
  </si>
  <si>
    <t>Weighted Cost</t>
  </si>
  <si>
    <t>Short-Term Debt</t>
  </si>
  <si>
    <t>1/</t>
  </si>
  <si>
    <t>3/</t>
  </si>
  <si>
    <t>Long-Term Debt</t>
  </si>
  <si>
    <t>4/</t>
  </si>
  <si>
    <t>Common Equity</t>
  </si>
  <si>
    <t>2/</t>
  </si>
  <si>
    <t>Total</t>
  </si>
  <si>
    <t>1/  Percentages of short-term and long-term debt derived from relative amounts of short-term debt and long-term</t>
  </si>
  <si>
    <t>Ratio</t>
  </si>
  <si>
    <t>Amount (000)</t>
  </si>
  <si>
    <t>Percent</t>
  </si>
  <si>
    <t>to 51.5%</t>
  </si>
  <si>
    <t>Total Debt</t>
  </si>
  <si>
    <t>Exh. DCP-4</t>
  </si>
  <si>
    <t>Page 1 of 3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</si>
  <si>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</si>
  <si>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</si>
  <si>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</si>
  <si>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</si>
  <si>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</si>
  <si>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</si>
  <si>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</si>
  <si>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</si>
  <si>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Year</t>
  </si>
  <si>
    <t>Growth</t>
  </si>
  <si>
    <t>Rate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</si>
  <si>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</si>
  <si>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</si>
  <si>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</si>
  <si>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</si>
  <si>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</si>
  <si>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</si>
  <si>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</si>
  <si>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</si>
  <si>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</si>
  <si>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</si>
  <si>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</si>
  <si>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</si>
  <si>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</si>
  <si>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</si>
  <si>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</si>
  <si>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</si>
  <si>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</si>
  <si>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</si>
  <si>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</si>
  <si>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</si>
  <si>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</si>
  <si>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>1992</t>
  </si>
  <si>
    <t xml:space="preserve"> </t>
  </si>
  <si>
    <t>1993</t>
  </si>
  <si>
    <t>1994</t>
  </si>
  <si>
    <t>1995</t>
  </si>
  <si>
    <t>1996</t>
  </si>
  <si>
    <t>1997</t>
  </si>
  <si>
    <t>2002 - 2009 Cycle</t>
  </si>
  <si>
    <t>2010 - 2020 Cycle</t>
  </si>
  <si>
    <t>Current Cycle</t>
  </si>
  <si>
    <t>Q1</t>
  </si>
  <si>
    <t>*GDP=Gross Domestic Product</t>
  </si>
  <si>
    <t>Note that certain series of data are periodically revised.</t>
  </si>
  <si>
    <t>Source:  Council of Economic Advisors, Economic Indicators, various issues,</t>
  </si>
  <si>
    <t>certain earlier year data retrived from sources used by this publication.</t>
  </si>
  <si>
    <t>Page 2 of 3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</si>
  <si>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</si>
  <si>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</si>
  <si>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</si>
  <si>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</si>
  <si>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</si>
  <si>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</si>
  <si>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</si>
  <si>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</si>
  <si>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</si>
  <si>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 Aa</t>
  </si>
  <si>
    <t xml:space="preserve">    A</t>
  </si>
  <si>
    <t xml:space="preserve">   Baa</t>
  </si>
  <si>
    <t>Jan</t>
  </si>
  <si>
    <t>Feb</t>
  </si>
  <si>
    <t>Mar</t>
  </si>
  <si>
    <t>Sources:  Council of Economic Advisors, Economic Indicators; Mergent Bond Record.</t>
  </si>
  <si>
    <t>Page 3 of 3</t>
  </si>
  <si>
    <t>STOCK PRICE INDICATORS</t>
  </si>
  <si>
    <t>S&amp;P</t>
  </si>
  <si>
    <t>NASDAQ</t>
  </si>
  <si>
    <t>Composite [1]</t>
  </si>
  <si>
    <t>DJIA</t>
  </si>
  <si>
    <t>E/P</t>
  </si>
  <si>
    <t>[1] Note:  this source did not publish the S&amp;P Composite prior to 1988 and the NASDAQ</t>
  </si>
  <si>
    <t>Composite prior to 1991.</t>
  </si>
  <si>
    <t>Source:  Council of Economic Advisors, Economic Indicators, various issues.</t>
  </si>
  <si>
    <t>Exh. DCP-5</t>
  </si>
  <si>
    <t>HISTORY OF CREDIT RATINGS</t>
  </si>
  <si>
    <t>Standard &amp; Poor's</t>
  </si>
  <si>
    <t>Moody's</t>
  </si>
  <si>
    <t xml:space="preserve">Year </t>
  </si>
  <si>
    <t>Corp. Issuer</t>
  </si>
  <si>
    <t>Sen. Secured</t>
  </si>
  <si>
    <t>BBB</t>
  </si>
  <si>
    <t>A-</t>
  </si>
  <si>
    <t>Baa2</t>
  </si>
  <si>
    <t>Baa1</t>
  </si>
  <si>
    <t>A2</t>
  </si>
  <si>
    <t xml:space="preserve">BBB </t>
  </si>
  <si>
    <t>Exh. DCP-6</t>
  </si>
  <si>
    <t>Page 1 of 2</t>
  </si>
  <si>
    <t>CAPITAL STRUCTURE RATIOS</t>
  </si>
  <si>
    <t>($000)</t>
  </si>
  <si>
    <t>COMMON</t>
  </si>
  <si>
    <t>LONG-TERM</t>
  </si>
  <si>
    <t>SHORT-TERM</t>
  </si>
  <si>
    <t>YEAR</t>
  </si>
  <si>
    <t xml:space="preserve">EQUITY </t>
  </si>
  <si>
    <t xml:space="preserve">DEBT </t>
  </si>
  <si>
    <t>Note:  Percentages may not total 100.0% due to rounding.</t>
  </si>
  <si>
    <t>Page 2 of 2</t>
  </si>
  <si>
    <t>Exh. DCP-7</t>
  </si>
  <si>
    <t>COMMON EQUITY RATIOS (EXCLUDING SHORT-TERM DEBT)</t>
  </si>
  <si>
    <t>Average</t>
  </si>
  <si>
    <t>Median</t>
  </si>
  <si>
    <t>Source:  Value Line Investment Survey.</t>
  </si>
  <si>
    <t>Exh. DCP-8</t>
  </si>
  <si>
    <t>PROXY COMPANIES</t>
  </si>
  <si>
    <t>BASIS FOR SELECTION</t>
  </si>
  <si>
    <t>Market</t>
  </si>
  <si>
    <t>Common</t>
  </si>
  <si>
    <t>Value</t>
  </si>
  <si>
    <t>Capitalization</t>
  </si>
  <si>
    <t>Equity</t>
  </si>
  <si>
    <t>Line</t>
  </si>
  <si>
    <t>Bond</t>
  </si>
  <si>
    <t>Company</t>
  </si>
  <si>
    <t>Safety</t>
  </si>
  <si>
    <t>Rating</t>
  </si>
  <si>
    <t>Avista Corp.</t>
  </si>
  <si>
    <t>Parcell Proxy Group</t>
  </si>
  <si>
    <t>$1 - $10 Billion</t>
  </si>
  <si>
    <t>40% Plus</t>
  </si>
  <si>
    <t>ALLETE</t>
  </si>
  <si>
    <t>Black Hills Corp</t>
  </si>
  <si>
    <t>BBB+</t>
  </si>
  <si>
    <t>IDACORP</t>
  </si>
  <si>
    <t>OGE Energy</t>
  </si>
  <si>
    <t>Otter Tail Corp</t>
  </si>
  <si>
    <t>Pinnacle West Capital</t>
  </si>
  <si>
    <t>A3</t>
  </si>
  <si>
    <t>Ameren Corp</t>
  </si>
  <si>
    <t>Avista Corp</t>
  </si>
  <si>
    <t>CMS Energy Corp</t>
  </si>
  <si>
    <t>Entergy Corp.</t>
  </si>
  <si>
    <t>OGE Energy Corp</t>
  </si>
  <si>
    <t>Exh. DCP-9</t>
  </si>
  <si>
    <t>Page 1 of 5</t>
  </si>
  <si>
    <t>DIVIDEND YIELD</t>
  </si>
  <si>
    <t>Qtr</t>
  </si>
  <si>
    <t>COMPANY</t>
  </si>
  <si>
    <t>DPS</t>
  </si>
  <si>
    <t>HIGH</t>
  </si>
  <si>
    <t>LOW</t>
  </si>
  <si>
    <t>AVERAGE</t>
  </si>
  <si>
    <t>YIELD</t>
  </si>
  <si>
    <t>Source:  Yahoo! Finance.</t>
  </si>
  <si>
    <t>Page 2 of 5</t>
  </si>
  <si>
    <t>RETENTION GROWTH RATES</t>
  </si>
  <si>
    <t>Page 3 of 5</t>
  </si>
  <si>
    <t>PER SHARE GROWTH RATES</t>
  </si>
  <si>
    <t>5-Year Historic Growth Rates</t>
  </si>
  <si>
    <t>EPS</t>
  </si>
  <si>
    <t>BVPS</t>
  </si>
  <si>
    <t>Page 4 of 5</t>
  </si>
  <si>
    <t>PROJECTIONS OF EARNINGS PER SHARE GROWTH</t>
  </si>
  <si>
    <t>Value Line</t>
  </si>
  <si>
    <t>First Call</t>
  </si>
  <si>
    <t>Zack's</t>
  </si>
  <si>
    <t>Page 5 of 5</t>
  </si>
  <si>
    <t>DCF COST RATES</t>
  </si>
  <si>
    <t>HISTORIC</t>
  </si>
  <si>
    <t>PROSPECTIVE</t>
  </si>
  <si>
    <t>ADJUSTED</t>
  </si>
  <si>
    <t>RETENTION</t>
  </si>
  <si>
    <t>PER SHARE</t>
  </si>
  <si>
    <t>DCF</t>
  </si>
  <si>
    <t>GROWTH</t>
  </si>
  <si>
    <t>RATES</t>
  </si>
  <si>
    <t>Mean</t>
  </si>
  <si>
    <t>Composite - Mean</t>
  </si>
  <si>
    <t>Composite - Median</t>
  </si>
  <si>
    <t>Note:  negative values not used in calculations.</t>
  </si>
  <si>
    <t>Sources:  Prior pages of this schedule.</t>
  </si>
  <si>
    <t>Exh. DCP-10</t>
  </si>
  <si>
    <t>STANDARD &amp; POOR'S 500 COMPOSITE</t>
  </si>
  <si>
    <t>20-YEAR U.S. TREASURY BOND YIELDS</t>
  </si>
  <si>
    <t>RISK PREMIUMS</t>
  </si>
  <si>
    <t>20-YEAR</t>
  </si>
  <si>
    <t>T-BOND</t>
  </si>
  <si>
    <t>RISK</t>
  </si>
  <si>
    <t>ROE</t>
  </si>
  <si>
    <t>PREMIUM</t>
  </si>
  <si>
    <t>Source:  Standard &amp; Poor's, Duff &amp; Phelps.</t>
  </si>
  <si>
    <t>Exh. DCP-11</t>
  </si>
  <si>
    <t>CAPM COST RATES</t>
  </si>
  <si>
    <t>RISK-FREE</t>
  </si>
  <si>
    <t>CAPM</t>
  </si>
  <si>
    <t>RATE</t>
  </si>
  <si>
    <t>BETA</t>
  </si>
  <si>
    <t>Sources:  Value Line Investment Survey, Standard &amp; Poor's, Federal Reserve.</t>
  </si>
  <si>
    <t>20-year Treasury Bonds</t>
  </si>
  <si>
    <t>Month</t>
  </si>
  <si>
    <t>Exh. DCP-12</t>
  </si>
  <si>
    <t>VALUE LINE</t>
  </si>
  <si>
    <t>SAFETY</t>
  </si>
  <si>
    <t>A</t>
  </si>
  <si>
    <t>AA-</t>
  </si>
  <si>
    <t>A1</t>
  </si>
  <si>
    <t>B++</t>
  </si>
  <si>
    <t>Portland General Electric</t>
  </si>
  <si>
    <t>Xcel Energy Inc.</t>
  </si>
  <si>
    <t>NextEra Energy, Inc.</t>
  </si>
  <si>
    <t>Exh. DCP-13</t>
  </si>
  <si>
    <t>RATES OF RETURN ON AVERAGE COMMON EQUITY</t>
  </si>
  <si>
    <t>2002-2008</t>
  </si>
  <si>
    <t>2009-2020</t>
  </si>
  <si>
    <t>Note:  The absence of figures for a specific company for a particular year is due to the fact that Value Line did not report the relevant figures (to calcuate the appropriate ratios) for that company for that year.</t>
  </si>
  <si>
    <t>Source:  Calculations made from data contained in Value Line Investment Survey.</t>
  </si>
  <si>
    <t>MARKET TO BOOK RATIOS</t>
  </si>
  <si>
    <t>Exh. DCP-14</t>
  </si>
  <si>
    <t>RETURNS AND MARKET-TO-BOOK RATIOS</t>
  </si>
  <si>
    <t xml:space="preserve">  RETURN ON</t>
  </si>
  <si>
    <t>MARKET-TO</t>
  </si>
  <si>
    <t>AVERAGE EQUITY</t>
  </si>
  <si>
    <t>BOOK RATIO</t>
  </si>
  <si>
    <t>Averages:</t>
  </si>
  <si>
    <t>Return on average equity = earnings per share divided by average of year-begin and</t>
  </si>
  <si>
    <t>year-end book value per share.</t>
  </si>
  <si>
    <t>Market-to-book ratio = ratio of average stock price (average of high and low stock</t>
  </si>
  <si>
    <t>prices for each year) and average book value (average of year-begin and year-end</t>
  </si>
  <si>
    <t>book value per share).</t>
  </si>
  <si>
    <t>Source:  Standard &amp; Poor's.</t>
  </si>
  <si>
    <t>Exh. DCP-15</t>
  </si>
  <si>
    <t>RISK INDICATORS</t>
  </si>
  <si>
    <t>FINANCIAL</t>
  </si>
  <si>
    <t>STRENGTH</t>
  </si>
  <si>
    <t>GROUP</t>
  </si>
  <si>
    <t>FIN STR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</si>
  <si>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</si>
  <si>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</si>
  <si>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</si>
  <si>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</si>
  <si>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</si>
  <si>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</si>
  <si>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</si>
  <si>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</si>
  <si>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</si>
  <si>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Common stock rankings range from D to A+, with the later representing the highest level.</t>
  </si>
  <si>
    <t>RISK PREMIUM ANALYSIS</t>
  </si>
  <si>
    <t>CALCULATION OF RISK PREMIUMS</t>
  </si>
  <si>
    <t>Average Authorized ROE</t>
  </si>
  <si>
    <t>General Rate Cases</t>
  </si>
  <si>
    <t>Annual Average Yields on</t>
  </si>
  <si>
    <t>Baa rated Utility Bonds</t>
  </si>
  <si>
    <t>No Lag</t>
  </si>
  <si>
    <t>3 Months Lag</t>
  </si>
  <si>
    <t>6 Months Lag</t>
  </si>
  <si>
    <t>9 Months Lag</t>
  </si>
  <si>
    <t>12 Months Lag</t>
  </si>
  <si>
    <t>Risk Premiums of ROEs vs</t>
  </si>
  <si>
    <t>3-Month</t>
  </si>
  <si>
    <t>6-Month</t>
  </si>
  <si>
    <t>9-Month</t>
  </si>
  <si>
    <t>12-Month</t>
  </si>
  <si>
    <t>Annual</t>
  </si>
  <si>
    <t>Lagged</t>
  </si>
  <si>
    <t>Year/Month</t>
  </si>
  <si>
    <t>Yield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</si>
  <si>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</si>
  <si>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</si>
  <si>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</si>
  <si>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</si>
  <si>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</si>
  <si>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</si>
  <si>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</si>
  <si>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</si>
  <si>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</si>
  <si>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Source:  Mergent Bond Record.</t>
  </si>
  <si>
    <t>Sources:   Value Line, Moody's and S&amp;P websites.</t>
  </si>
  <si>
    <t>MGE Energy</t>
  </si>
  <si>
    <t>Duke Energy</t>
  </si>
  <si>
    <t>Southern Co</t>
  </si>
  <si>
    <t>2027-2029</t>
  </si>
  <si>
    <t>Est'd '21-'23 to '27-'29 Growth Rates</t>
  </si>
  <si>
    <t>na</t>
  </si>
  <si>
    <t>Note:  EPS growth rates in shaded cells are not included in averages, since they are</t>
  </si>
  <si>
    <t>outliers.</t>
  </si>
  <si>
    <t>2019-2023</t>
  </si>
  <si>
    <t>2019 - 2023</t>
  </si>
  <si>
    <t>2009-2023</t>
  </si>
  <si>
    <t>2027-29</t>
  </si>
  <si>
    <t>2021-29</t>
  </si>
  <si>
    <t>DECEMBER 31, 2025</t>
  </si>
  <si>
    <t>DECEMBER 31, 2026</t>
  </si>
  <si>
    <t>23.9.%</t>
  </si>
  <si>
    <t>Line No.</t>
  </si>
  <si>
    <t>Low</t>
  </si>
  <si>
    <t>High</t>
  </si>
  <si>
    <t>Source</t>
  </si>
  <si>
    <t>Current level of Baa-rated Utility bonds</t>
  </si>
  <si>
    <t>Difference in Interest Rate Levels</t>
  </si>
  <si>
    <t>Relationship between Interest Rates</t>
  </si>
  <si>
    <t>5/</t>
  </si>
  <si>
    <t>and Risk Premiums</t>
  </si>
  <si>
    <t>`</t>
  </si>
  <si>
    <t>Required change in Risk Premium</t>
  </si>
  <si>
    <t>6/</t>
  </si>
  <si>
    <t>Risk Premium</t>
  </si>
  <si>
    <t>7/</t>
  </si>
  <si>
    <t>RP Result</t>
  </si>
  <si>
    <t>8/</t>
  </si>
  <si>
    <t>Difference between lines 2 and 3.</t>
  </si>
  <si>
    <t>Lines 4 times lines 5.</t>
  </si>
  <si>
    <t>Lines 1 plus 6.</t>
  </si>
  <si>
    <t>Lines 2 plus lines 7.</t>
  </si>
  <si>
    <t>2012-19</t>
  </si>
  <si>
    <t>Sources:  S&amp;P Global Intelligence; Mergent Bond Record.</t>
  </si>
  <si>
    <t>YIELDS ON Baa RATED PUBLIC UTILITY BONDS</t>
  </si>
  <si>
    <t>2012-23</t>
  </si>
  <si>
    <t>Cycle Avg</t>
  </si>
  <si>
    <t>1, 2 or 3</t>
  </si>
  <si>
    <t xml:space="preserve">B+ </t>
  </si>
  <si>
    <t>May-24</t>
  </si>
  <si>
    <t>2012 - 2019 Period</t>
  </si>
  <si>
    <t xml:space="preserve">Risk Premium Range </t>
  </si>
  <si>
    <t>2012 - 2023 Period</t>
  </si>
  <si>
    <t>Interest Rate Range</t>
  </si>
  <si>
    <t>As developed in testimony and page 2 of this exhibit.</t>
  </si>
  <si>
    <t>As shown on page 2 of this exhibit.</t>
  </si>
  <si>
    <t>Dockets UE-240004/UG-240005</t>
  </si>
  <si>
    <t>Puget Sound Energy</t>
  </si>
  <si>
    <t>Alliant Energy Corp</t>
  </si>
  <si>
    <t>NiSource Inc.</t>
  </si>
  <si>
    <t>American Electric Power Co.</t>
  </si>
  <si>
    <t>Evergy</t>
  </si>
  <si>
    <t>Bulkley Proxy Group</t>
  </si>
  <si>
    <t>PROJECTED</t>
  </si>
  <si>
    <t>WEC Energy  Group</t>
  </si>
  <si>
    <t>PUGET SOUND ENERGY</t>
  </si>
  <si>
    <t>Source:  Response to Staff  DR-004.</t>
  </si>
  <si>
    <t>EQUITY  1/</t>
  </si>
  <si>
    <t>1/  Regulated common equity.</t>
  </si>
  <si>
    <t>2/  Includes current maturities.</t>
  </si>
  <si>
    <t xml:space="preserve">  DEBT   2/</t>
  </si>
  <si>
    <t>PUGET ENERGY, INC.</t>
  </si>
  <si>
    <t xml:space="preserve">  DEBT   1/</t>
  </si>
  <si>
    <t>1/  Includes current maturities.</t>
  </si>
  <si>
    <t>Source:  Response to Staff DR-005.</t>
  </si>
  <si>
    <t>PUGET SOUND ENERGTY</t>
  </si>
  <si>
    <t xml:space="preserve">2/  Common equity ratio approved for Puget Sound Energy by Commission in Dockets UE-170033/UG-170034 </t>
  </si>
  <si>
    <t>and Dockets UE-190529/UG-190530.</t>
  </si>
  <si>
    <t>As shown in Direct Testimony of PSE witness Bulkley on Exh. AEB-9, page 4.</t>
  </si>
  <si>
    <t>2002 - 2023</t>
  </si>
  <si>
    <t>REGULATED UTILITY BASIS</t>
  </si>
  <si>
    <t>CONSOLIDATED BASIS</t>
  </si>
  <si>
    <t>Source:  Puget Energy, Inc. and Puget Sound Energy, Inc., Form 10-Ks.</t>
  </si>
  <si>
    <t>BULKLEY PROXY COMPANIES</t>
  </si>
  <si>
    <t>RATES OF RETURN ON COMMON EQUITY</t>
  </si>
  <si>
    <t>M.B</t>
  </si>
  <si>
    <t>April - June 2024</t>
  </si>
  <si>
    <t>NorthWestern Energy Group</t>
  </si>
  <si>
    <t>Actual Returns on Average Common Equity</t>
  </si>
  <si>
    <t>Estimated Returns on Equity</t>
  </si>
  <si>
    <t>Q2</t>
  </si>
  <si>
    <t>June</t>
  </si>
  <si>
    <t>Investment Grade</t>
  </si>
  <si>
    <t>June 24</t>
  </si>
  <si>
    <t>debt as of December 31, 2026, as contained in response to WUTC Staff-026, Attachment C, page 2 of 4.</t>
  </si>
  <si>
    <t>3/  Cost rates, as contained in Exh. CGP-7C, page 2 of 4.</t>
  </si>
  <si>
    <t>Average yield on Baa-rated utility bonds for three-month period April - June. 2024, as shown on</t>
  </si>
  <si>
    <t>Exh. DCP-15, page 2.</t>
  </si>
  <si>
    <t>debt as of December 31, 2025, as contained in response to WUTC Staff-026, Attachment B, page 2 of 4:</t>
  </si>
  <si>
    <t>3/  Cost rates, as contained in Exh. CGP-6C, page 2 of 4.</t>
  </si>
  <si>
    <t>Exh. CGP-6C, page 1 of 4.</t>
  </si>
  <si>
    <t>5/  Includes 0.02% Amortization of Reacquired Debt, as contained in Exh. CGP-6C, page 1 of 4.</t>
  </si>
  <si>
    <t xml:space="preserve">4/  Includes 0.01% Commitment Fees and 0.01% Amortization of Short-Term Debt Issue, as contained in </t>
  </si>
  <si>
    <t>5/  Includes 0.01% Amortization of Reacquired Debt, as contained in Exh. CGP-7C, page 1 of 4.</t>
  </si>
  <si>
    <t xml:space="preserve">4/  Includes 0.01% Commitment Fees, as contained in Exh. CGP-7C, page 1 of 4. </t>
  </si>
  <si>
    <t xml:space="preserve">EQUITY  </t>
  </si>
  <si>
    <t xml:space="preserve">  DEBT   </t>
  </si>
  <si>
    <r>
      <rPr>
        <b/>
        <sz val="12"/>
        <rFont val="Arial"/>
        <family val="2"/>
      </rPr>
      <t>Bold</t>
    </r>
    <r>
      <rPr>
        <sz val="12"/>
        <rFont val="Arial"/>
      </rPr>
      <t xml:space="preserve"> figures indicate criteria of Bulkley proxy group that do not satisfy criteria for Parcell proxy group.</t>
    </r>
  </si>
  <si>
    <t>Proxy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</si>
</sst>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  <numFmt numFmtId="171" formatCode="0.000"/>
  </numFmts>
  <fonts count="33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  <font>
      <u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</borders>
  <cellStyleXfs count="44">
    <xf numFmtId="0" fontId="0" fillId="0" borderId="0"/>
    <xf numFmtId="3" fontId="14" fillId="0" borderId="0" applyFont="0" applyFill="0" applyBorder="0" applyAlignment="0" applyProtection="0"/>
    <xf numFmtId="5" fontId="14" fillId="0" borderId="0" applyFill="0" applyBorder="0" applyAlignment="0" applyProtection="0"/>
    <xf numFmtId="0" fontId="16" fillId="0" borderId="0"/>
    <xf numFmtId="0" fontId="16" fillId="0" borderId="0"/>
    <xf numFmtId="0" fontId="16" fillId="0" borderId="1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2" borderId="1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19" fillId="3" borderId="0">
      <alignment horizontal="right"/>
    </xf>
    <xf numFmtId="0" fontId="20" fillId="4" borderId="0">
      <alignment horizontal="center"/>
    </xf>
    <xf numFmtId="0" fontId="21" fillId="5" borderId="2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0" fontId="16" fillId="0" borderId="0"/>
    <xf numFmtId="0" fontId="16" fillId="0" borderId="0"/>
    <xf numFmtId="0" fontId="16" fillId="0" borderId="1"/>
    <xf numFmtId="0" fontId="16" fillId="0" borderId="1"/>
    <xf numFmtId="0" fontId="24" fillId="6" borderId="0"/>
    <xf numFmtId="0" fontId="24" fillId="6" borderId="0"/>
    <xf numFmtId="0" fontId="14" fillId="0" borderId="3" applyNumberFormat="0" applyFont="0" applyFill="0" applyAlignment="0" applyProtection="0"/>
    <xf numFmtId="0" fontId="18" fillId="0" borderId="4"/>
    <xf numFmtId="0" fontId="18" fillId="0" borderId="4"/>
    <xf numFmtId="0" fontId="18" fillId="0" borderId="1"/>
    <xf numFmtId="0" fontId="18" fillId="0" borderId="1"/>
    <xf numFmtId="0" fontId="10" fillId="0" borderId="0"/>
    <xf numFmtId="167" fontId="10" fillId="0" borderId="0"/>
    <xf numFmtId="167" fontId="10" fillId="0" borderId="0"/>
    <xf numFmtId="0" fontId="7" fillId="0" borderId="0"/>
    <xf numFmtId="44" fontId="14" fillId="0" borderId="0" applyFont="0" applyFill="0" applyBorder="0" applyAlignment="0" applyProtection="0"/>
    <xf numFmtId="0" fontId="6" fillId="0" borderId="0"/>
    <xf numFmtId="9" fontId="14" fillId="0" borderId="0" applyFont="0" applyFill="0" applyBorder="0" applyAlignment="0" applyProtection="0"/>
    <xf numFmtId="0" fontId="5" fillId="0" borderId="0"/>
    <xf numFmtId="0" fontId="4" fillId="0" borderId="0"/>
  </cellStyleXfs>
  <cellXfs count="235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0" fillId="0" borderId="0" xfId="0" applyNumberFormat="1"/>
    <xf numFmtId="10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0" fontId="11" fillId="0" borderId="0" xfId="0" applyFont="1"/>
    <xf numFmtId="0" fontId="0" fillId="0" borderId="3" xfId="0" applyBorder="1"/>
    <xf numFmtId="164" fontId="8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164" fontId="10" fillId="0" borderId="6" xfId="0" applyNumberFormat="1" applyFont="1" applyBorder="1" applyAlignment="1">
      <alignment horizontal="center"/>
    </xf>
    <xf numFmtId="167" fontId="10" fillId="0" borderId="7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0" fillId="0" borderId="7" xfId="0" applyNumberFormat="1" applyBorder="1"/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10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10" fontId="10" fillId="0" borderId="7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0" fontId="10" fillId="0" borderId="7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10" fillId="0" borderId="6" xfId="0" applyFont="1" applyBorder="1"/>
    <xf numFmtId="168" fontId="10" fillId="0" borderId="0" xfId="0" applyNumberFormat="1" applyFont="1" applyAlignment="1">
      <alignment horizontal="center"/>
    </xf>
    <xf numFmtId="10" fontId="10" fillId="0" borderId="0" xfId="0" applyNumberFormat="1" applyFont="1"/>
    <xf numFmtId="0" fontId="10" fillId="0" borderId="0" xfId="0" applyFont="1" applyAlignment="1">
      <alignment horizontal="left"/>
    </xf>
    <xf numFmtId="169" fontId="0" fillId="0" borderId="0" xfId="0" applyNumberFormat="1" applyAlignment="1">
      <alignment horizontal="center"/>
    </xf>
    <xf numFmtId="9" fontId="0" fillId="0" borderId="0" xfId="0" applyNumberFormat="1"/>
    <xf numFmtId="168" fontId="10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64" fontId="10" fillId="0" borderId="0" xfId="0" applyNumberFormat="1" applyFont="1"/>
    <xf numFmtId="0" fontId="10" fillId="0" borderId="0" xfId="0" applyFont="1" applyAlignment="1">
      <alignment horizontal="right"/>
    </xf>
    <xf numFmtId="169" fontId="0" fillId="0" borderId="0" xfId="0" applyNumberFormat="1"/>
    <xf numFmtId="9" fontId="11" fillId="0" borderId="0" xfId="0" applyNumberFormat="1" applyFont="1"/>
    <xf numFmtId="1" fontId="0" fillId="0" borderId="0" xfId="0" applyNumberFormat="1" applyAlignment="1">
      <alignment horizontal="center"/>
    </xf>
    <xf numFmtId="14" fontId="10" fillId="0" borderId="0" xfId="0" applyNumberFormat="1" applyFont="1" applyAlignment="1">
      <alignment horizontal="right"/>
    </xf>
    <xf numFmtId="0" fontId="15" fillId="0" borderId="0" xfId="0" applyFont="1"/>
    <xf numFmtId="164" fontId="8" fillId="0" borderId="6" xfId="0" applyNumberFormat="1" applyFont="1" applyBorder="1" applyAlignment="1">
      <alignment horizontal="center"/>
    </xf>
    <xf numFmtId="0" fontId="10" fillId="0" borderId="0" xfId="35"/>
    <xf numFmtId="0" fontId="8" fillId="0" borderId="0" xfId="35" applyFont="1"/>
    <xf numFmtId="0" fontId="10" fillId="0" borderId="0" xfId="35" applyAlignment="1">
      <alignment horizontal="center"/>
    </xf>
    <xf numFmtId="167" fontId="10" fillId="0" borderId="0" xfId="36"/>
    <xf numFmtId="167" fontId="8" fillId="0" borderId="0" xfId="36" applyFont="1"/>
    <xf numFmtId="167" fontId="10" fillId="0" borderId="0" xfId="36" applyAlignment="1">
      <alignment horizontal="centerContinuous"/>
    </xf>
    <xf numFmtId="167" fontId="10" fillId="0" borderId="3" xfId="36" applyBorder="1"/>
    <xf numFmtId="167" fontId="8" fillId="0" borderId="0" xfId="36" applyFont="1" applyAlignment="1">
      <alignment horizontal="center"/>
    </xf>
    <xf numFmtId="167" fontId="8" fillId="0" borderId="6" xfId="36" applyFont="1" applyBorder="1" applyAlignment="1">
      <alignment horizontal="center"/>
    </xf>
    <xf numFmtId="167" fontId="10" fillId="0" borderId="6" xfId="36" applyBorder="1"/>
    <xf numFmtId="167" fontId="10" fillId="0" borderId="0" xfId="36" applyAlignment="1">
      <alignment horizontal="center"/>
    </xf>
    <xf numFmtId="164" fontId="10" fillId="0" borderId="0" xfId="36" applyNumberFormat="1" applyAlignment="1">
      <alignment horizontal="center"/>
    </xf>
    <xf numFmtId="164" fontId="10" fillId="0" borderId="0" xfId="36" applyNumberFormat="1"/>
    <xf numFmtId="165" fontId="10" fillId="0" borderId="0" xfId="36" applyNumberFormat="1"/>
    <xf numFmtId="165" fontId="10" fillId="0" borderId="0" xfId="36" applyNumberFormat="1" applyAlignment="1">
      <alignment horizontal="centerContinuous"/>
    </xf>
    <xf numFmtId="1" fontId="10" fillId="0" borderId="0" xfId="36" applyNumberFormat="1" applyAlignment="1">
      <alignment horizontal="center"/>
    </xf>
    <xf numFmtId="167" fontId="10" fillId="0" borderId="7" xfId="36" applyBorder="1"/>
    <xf numFmtId="164" fontId="10" fillId="0" borderId="7" xfId="36" applyNumberFormat="1" applyBorder="1" applyAlignment="1">
      <alignment horizontal="center"/>
    </xf>
    <xf numFmtId="167" fontId="10" fillId="0" borderId="7" xfId="36" applyBorder="1" applyAlignment="1">
      <alignment horizontal="center"/>
    </xf>
    <xf numFmtId="167" fontId="10" fillId="0" borderId="8" xfId="36" applyBorder="1"/>
    <xf numFmtId="10" fontId="10" fillId="0" borderId="0" xfId="36" applyNumberFormat="1" applyAlignment="1">
      <alignment horizontal="center"/>
    </xf>
    <xf numFmtId="10" fontId="10" fillId="0" borderId="7" xfId="36" applyNumberFormat="1" applyBorder="1" applyAlignment="1">
      <alignment horizontal="center"/>
    </xf>
    <xf numFmtId="2" fontId="10" fillId="0" borderId="0" xfId="36" applyNumberFormat="1"/>
    <xf numFmtId="167" fontId="25" fillId="0" borderId="0" xfId="36" applyFont="1"/>
    <xf numFmtId="167" fontId="25" fillId="0" borderId="3" xfId="36" applyFont="1" applyBorder="1"/>
    <xf numFmtId="2" fontId="10" fillId="0" borderId="0" xfId="36" applyNumberFormat="1" applyAlignment="1">
      <alignment horizontal="center"/>
    </xf>
    <xf numFmtId="4" fontId="10" fillId="0" borderId="0" xfId="36" applyNumberFormat="1" applyAlignment="1">
      <alignment horizontal="center"/>
    </xf>
    <xf numFmtId="10" fontId="10" fillId="0" borderId="0" xfId="36" quotePrefix="1" applyNumberFormat="1" applyAlignment="1">
      <alignment horizontal="center"/>
    </xf>
    <xf numFmtId="4" fontId="10" fillId="0" borderId="7" xfId="36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6" fontId="9" fillId="0" borderId="0" xfId="0" quotePrefix="1" applyNumberFormat="1" applyFont="1" applyAlignment="1">
      <alignment horizontal="centerContinuous"/>
    </xf>
    <xf numFmtId="0" fontId="10" fillId="0" borderId="7" xfId="0" applyFont="1" applyBorder="1"/>
    <xf numFmtId="169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9" fontId="10" fillId="0" borderId="7" xfId="0" applyNumberFormat="1" applyFont="1" applyBorder="1" applyAlignment="1">
      <alignment horizontal="center"/>
    </xf>
    <xf numFmtId="169" fontId="10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8" fillId="0" borderId="5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9" fontId="0" fillId="0" borderId="7" xfId="0" applyNumberFormat="1" applyBorder="1"/>
    <xf numFmtId="0" fontId="10" fillId="0" borderId="7" xfId="35" applyBorder="1"/>
    <xf numFmtId="0" fontId="8" fillId="0" borderId="0" xfId="35" applyFont="1" applyAlignment="1">
      <alignment horizontal="center"/>
    </xf>
    <xf numFmtId="0" fontId="10" fillId="0" borderId="6" xfId="35" applyBorder="1"/>
    <xf numFmtId="0" fontId="10" fillId="0" borderId="6" xfId="35" applyBorder="1" applyAlignment="1">
      <alignment horizontal="center"/>
    </xf>
    <xf numFmtId="10" fontId="10" fillId="0" borderId="0" xfId="35" applyNumberFormat="1" applyAlignment="1">
      <alignment horizontal="center"/>
    </xf>
    <xf numFmtId="10" fontId="10" fillId="0" borderId="0" xfId="35" applyNumberFormat="1" applyAlignment="1">
      <alignment horizontal="right"/>
    </xf>
    <xf numFmtId="10" fontId="10" fillId="0" borderId="0" xfId="35" applyNumberFormat="1" applyAlignment="1">
      <alignment horizontal="left"/>
    </xf>
    <xf numFmtId="0" fontId="10" fillId="0" borderId="6" xfId="35" applyBorder="1" applyAlignment="1">
      <alignment horizontal="right"/>
    </xf>
    <xf numFmtId="0" fontId="10" fillId="0" borderId="6" xfId="35" applyBorder="1" applyAlignment="1">
      <alignment horizontal="left"/>
    </xf>
    <xf numFmtId="0" fontId="10" fillId="0" borderId="0" xfId="35" applyAlignment="1">
      <alignment horizontal="right"/>
    </xf>
    <xf numFmtId="0" fontId="10" fillId="0" borderId="0" xfId="35" applyAlignment="1">
      <alignment horizontal="left"/>
    </xf>
    <xf numFmtId="10" fontId="10" fillId="0" borderId="0" xfId="35" applyNumberFormat="1"/>
    <xf numFmtId="10" fontId="8" fillId="0" borderId="0" xfId="35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6" fontId="10" fillId="0" borderId="0" xfId="0" quotePrefix="1" applyNumberFormat="1" applyFont="1" applyAlignment="1">
      <alignment horizontal="center"/>
    </xf>
    <xf numFmtId="17" fontId="10" fillId="0" borderId="0" xfId="0" quotePrefix="1" applyNumberFormat="1" applyFont="1" applyAlignment="1">
      <alignment horizontal="right"/>
    </xf>
    <xf numFmtId="167" fontId="9" fillId="0" borderId="0" xfId="36" applyFont="1" applyAlignment="1">
      <alignment horizontal="center"/>
    </xf>
    <xf numFmtId="164" fontId="10" fillId="0" borderId="0" xfId="4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64" fontId="10" fillId="0" borderId="7" xfId="0" applyNumberFormat="1" applyFont="1" applyBorder="1"/>
    <xf numFmtId="1" fontId="10" fillId="0" borderId="7" xfId="0" applyNumberFormat="1" applyFont="1" applyBorder="1"/>
    <xf numFmtId="15" fontId="10" fillId="0" borderId="0" xfId="35" quotePrefix="1" applyNumberFormat="1"/>
    <xf numFmtId="9" fontId="0" fillId="0" borderId="0" xfId="0" applyNumberFormat="1" applyAlignment="1">
      <alignment horizontal="left"/>
    </xf>
    <xf numFmtId="167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7" fontId="26" fillId="0" borderId="0" xfId="36" applyFont="1"/>
    <xf numFmtId="0" fontId="10" fillId="0" borderId="7" xfId="35" applyBorder="1" applyAlignment="1">
      <alignment horizontal="center"/>
    </xf>
    <xf numFmtId="0" fontId="15" fillId="0" borderId="7" xfId="35" applyFont="1" applyBorder="1" applyAlignment="1">
      <alignment horizontal="center"/>
    </xf>
    <xf numFmtId="169" fontId="10" fillId="0" borderId="0" xfId="35" applyNumberFormat="1"/>
    <xf numFmtId="165" fontId="8" fillId="0" borderId="0" xfId="0" applyNumberFormat="1" applyFont="1"/>
    <xf numFmtId="164" fontId="0" fillId="0" borderId="7" xfId="0" applyNumberFormat="1" applyBorder="1" applyAlignment="1">
      <alignment horizontal="center"/>
    </xf>
    <xf numFmtId="169" fontId="10" fillId="0" borderId="6" xfId="35" applyNumberFormat="1" applyBorder="1"/>
    <xf numFmtId="10" fontId="10" fillId="0" borderId="6" xfId="35" applyNumberFormat="1" applyBorder="1" applyAlignment="1">
      <alignment horizontal="center"/>
    </xf>
    <xf numFmtId="169" fontId="10" fillId="0" borderId="0" xfId="35" applyNumberFormat="1" applyAlignment="1">
      <alignment horizontal="center"/>
    </xf>
    <xf numFmtId="169" fontId="8" fillId="0" borderId="0" xfId="0" applyNumberFormat="1" applyFont="1"/>
    <xf numFmtId="5" fontId="10" fillId="0" borderId="0" xfId="0" applyNumberFormat="1" applyFont="1" applyAlignment="1">
      <alignment horizontal="center"/>
    </xf>
    <xf numFmtId="5" fontId="10" fillId="0" borderId="0" xfId="0" applyNumberFormat="1" applyFont="1"/>
    <xf numFmtId="1" fontId="8" fillId="0" borderId="0" xfId="0" applyNumberFormat="1" applyFont="1" applyAlignment="1">
      <alignment horizontal="center"/>
    </xf>
    <xf numFmtId="5" fontId="8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9" fontId="14" fillId="0" borderId="0" xfId="0" applyNumberFormat="1" applyFont="1" applyAlignment="1">
      <alignment horizontal="center"/>
    </xf>
    <xf numFmtId="0" fontId="14" fillId="0" borderId="0" xfId="0" applyFont="1"/>
    <xf numFmtId="9" fontId="14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Continuous"/>
    </xf>
    <xf numFmtId="9" fontId="28" fillId="0" borderId="0" xfId="0" applyNumberFormat="1" applyFont="1" applyAlignment="1">
      <alignment horizontal="centerContinuous"/>
    </xf>
    <xf numFmtId="0" fontId="14" fillId="0" borderId="7" xfId="0" applyFont="1" applyBorder="1"/>
    <xf numFmtId="0" fontId="14" fillId="0" borderId="3" xfId="0" applyFont="1" applyBorder="1"/>
    <xf numFmtId="9" fontId="14" fillId="0" borderId="3" xfId="0" applyNumberFormat="1" applyFont="1" applyBorder="1"/>
    <xf numFmtId="0" fontId="28" fillId="0" borderId="0" xfId="0" applyFont="1" applyAlignment="1">
      <alignment horizontal="center"/>
    </xf>
    <xf numFmtId="9" fontId="2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9" fontId="14" fillId="0" borderId="3" xfId="0" applyNumberFormat="1" applyFont="1" applyBorder="1" applyAlignment="1">
      <alignment horizontal="center"/>
    </xf>
    <xf numFmtId="0" fontId="14" fillId="0" borderId="6" xfId="0" applyFont="1" applyBorder="1"/>
    <xf numFmtId="9" fontId="14" fillId="0" borderId="6" xfId="0" applyNumberFormat="1" applyFont="1" applyBorder="1" applyAlignment="1">
      <alignment horizontal="center"/>
    </xf>
    <xf numFmtId="9" fontId="14" fillId="0" borderId="7" xfId="0" applyNumberFormat="1" applyFont="1" applyBorder="1" applyAlignment="1">
      <alignment horizontal="center"/>
    </xf>
    <xf numFmtId="170" fontId="10" fillId="0" borderId="0" xfId="0" applyNumberFormat="1" applyFont="1" applyAlignment="1">
      <alignment horizontal="center"/>
    </xf>
    <xf numFmtId="170" fontId="10" fillId="0" borderId="0" xfId="0" applyNumberFormat="1" applyFont="1"/>
    <xf numFmtId="170" fontId="10" fillId="0" borderId="7" xfId="0" applyNumberFormat="1" applyFont="1" applyBorder="1"/>
    <xf numFmtId="0" fontId="8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9" fontId="10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165" fontId="9" fillId="0" borderId="0" xfId="0" applyNumberFormat="1" applyFont="1" applyAlignment="1">
      <alignment horizontal="centerContinuous"/>
    </xf>
    <xf numFmtId="165" fontId="10" fillId="0" borderId="0" xfId="0" applyNumberFormat="1" applyFont="1" applyAlignment="1">
      <alignment horizontal="centerContinuous"/>
    </xf>
    <xf numFmtId="165" fontId="10" fillId="0" borderId="7" xfId="0" applyNumberFormat="1" applyFont="1" applyBorder="1"/>
    <xf numFmtId="0" fontId="10" fillId="0" borderId="5" xfId="0" applyFont="1" applyBorder="1"/>
    <xf numFmtId="164" fontId="11" fillId="0" borderId="0" xfId="0" applyNumberFormat="1" applyFont="1" applyAlignment="1">
      <alignment horizontal="center"/>
    </xf>
    <xf numFmtId="0" fontId="11" fillId="0" borderId="7" xfId="0" applyFont="1" applyBorder="1"/>
    <xf numFmtId="0" fontId="11" fillId="0" borderId="6" xfId="0" applyFont="1" applyBorder="1"/>
    <xf numFmtId="0" fontId="8" fillId="0" borderId="6" xfId="0" applyFont="1" applyBorder="1"/>
    <xf numFmtId="10" fontId="10" fillId="0" borderId="0" xfId="35" quotePrefix="1" applyNumberFormat="1" applyAlignment="1">
      <alignment horizontal="center"/>
    </xf>
    <xf numFmtId="0" fontId="10" fillId="0" borderId="0" xfId="35" quotePrefix="1"/>
    <xf numFmtId="10" fontId="10" fillId="0" borderId="7" xfId="35" applyNumberFormat="1" applyBorder="1" applyAlignment="1">
      <alignment horizontal="center"/>
    </xf>
    <xf numFmtId="0" fontId="27" fillId="0" borderId="6" xfId="35" applyFont="1" applyBorder="1"/>
    <xf numFmtId="0" fontId="27" fillId="0" borderId="6" xfId="35" applyFont="1" applyBorder="1" applyAlignment="1">
      <alignment horizontal="center"/>
    </xf>
    <xf numFmtId="4" fontId="8" fillId="0" borderId="0" xfId="36" applyNumberFormat="1" applyFont="1" applyAlignment="1">
      <alignment horizontal="center"/>
    </xf>
    <xf numFmtId="0" fontId="4" fillId="0" borderId="0" xfId="43"/>
    <xf numFmtId="0" fontId="29" fillId="0" borderId="0" xfId="43" applyFont="1"/>
    <xf numFmtId="0" fontId="4" fillId="0" borderId="7" xfId="43" applyBorder="1"/>
    <xf numFmtId="0" fontId="30" fillId="0" borderId="0" xfId="43" applyFont="1"/>
    <xf numFmtId="0" fontId="30" fillId="0" borderId="0" xfId="43" applyFont="1" applyAlignment="1">
      <alignment horizontal="center"/>
    </xf>
    <xf numFmtId="0" fontId="30" fillId="0" borderId="6" xfId="43" applyFont="1" applyBorder="1"/>
    <xf numFmtId="0" fontId="30" fillId="0" borderId="6" xfId="43" applyFont="1" applyBorder="1" applyAlignment="1">
      <alignment horizontal="center"/>
    </xf>
    <xf numFmtId="0" fontId="4" fillId="0" borderId="0" xfId="43" applyAlignment="1">
      <alignment horizontal="center"/>
    </xf>
    <xf numFmtId="10" fontId="30" fillId="0" borderId="0" xfId="43" applyNumberFormat="1" applyFont="1" applyAlignment="1">
      <alignment horizontal="center"/>
    </xf>
    <xf numFmtId="1" fontId="30" fillId="0" borderId="0" xfId="43" applyNumberFormat="1" applyFont="1" applyAlignment="1">
      <alignment horizontal="center"/>
    </xf>
    <xf numFmtId="10" fontId="4" fillId="0" borderId="0" xfId="43" applyNumberFormat="1" applyAlignment="1">
      <alignment horizontal="center"/>
    </xf>
    <xf numFmtId="10" fontId="4" fillId="0" borderId="0" xfId="43" applyNumberFormat="1"/>
    <xf numFmtId="171" fontId="30" fillId="0" borderId="0" xfId="43" applyNumberFormat="1" applyFont="1" applyAlignment="1">
      <alignment horizontal="center"/>
    </xf>
    <xf numFmtId="0" fontId="30" fillId="0" borderId="7" xfId="43" applyFont="1" applyBorder="1" applyAlignment="1">
      <alignment horizontal="center"/>
    </xf>
    <xf numFmtId="0" fontId="30" fillId="0" borderId="7" xfId="43" applyFont="1" applyBorder="1"/>
    <xf numFmtId="10" fontId="30" fillId="0" borderId="7" xfId="43" applyNumberFormat="1" applyFont="1" applyBorder="1" applyAlignment="1">
      <alignment horizontal="center"/>
    </xf>
    <xf numFmtId="10" fontId="30" fillId="0" borderId="7" xfId="43" applyNumberFormat="1" applyFont="1" applyBorder="1" applyAlignment="1">
      <alignment horizontal="right"/>
    </xf>
    <xf numFmtId="0" fontId="30" fillId="0" borderId="0" xfId="43" applyFont="1" applyAlignment="1">
      <alignment horizontal="right"/>
    </xf>
    <xf numFmtId="0" fontId="31" fillId="0" borderId="0" xfId="43" applyFont="1"/>
    <xf numFmtId="164" fontId="8" fillId="0" borderId="0" xfId="36" applyNumberFormat="1" applyFont="1" applyAlignment="1">
      <alignment horizontal="center"/>
    </xf>
    <xf numFmtId="10" fontId="8" fillId="0" borderId="0" xfId="36" applyNumberFormat="1" applyFont="1" applyAlignment="1">
      <alignment horizontal="center"/>
    </xf>
    <xf numFmtId="10" fontId="8" fillId="0" borderId="0" xfId="36" quotePrefix="1" applyNumberFormat="1" applyFont="1" applyAlignment="1">
      <alignment horizontal="center"/>
    </xf>
    <xf numFmtId="10" fontId="10" fillId="0" borderId="7" xfId="35" applyNumberFormat="1" applyBorder="1"/>
    <xf numFmtId="2" fontId="4" fillId="0" borderId="0" xfId="43" applyNumberFormat="1" applyAlignment="1">
      <alignment horizontal="center"/>
    </xf>
    <xf numFmtId="10" fontId="3" fillId="0" borderId="0" xfId="43" applyNumberFormat="1" applyFont="1" applyAlignment="1">
      <alignment horizontal="left"/>
    </xf>
    <xf numFmtId="10" fontId="3" fillId="0" borderId="0" xfId="43" applyNumberFormat="1" applyFont="1" applyAlignment="1">
      <alignment horizontal="right"/>
    </xf>
    <xf numFmtId="16" fontId="0" fillId="0" borderId="0" xfId="0" quotePrefix="1" applyNumberFormat="1" applyAlignment="1">
      <alignment horizontal="right"/>
    </xf>
    <xf numFmtId="0" fontId="1" fillId="0" borderId="0" xfId="43" applyFont="1" applyAlignment="1">
      <alignment horizontal="center"/>
    </xf>
    <xf numFmtId="0" fontId="4" fillId="0" borderId="6" xfId="43" applyBorder="1"/>
    <xf numFmtId="10" fontId="4" fillId="0" borderId="7" xfId="43" applyNumberFormat="1" applyBorder="1" applyAlignment="1">
      <alignment horizontal="center"/>
    </xf>
    <xf numFmtId="10" fontId="8" fillId="0" borderId="0" xfId="35" applyNumberFormat="1" applyFont="1" applyAlignment="1">
      <alignment horizontal="right"/>
    </xf>
    <xf numFmtId="3" fontId="10" fillId="0" borderId="0" xfId="35" applyNumberFormat="1"/>
    <xf numFmtId="171" fontId="4" fillId="0" borderId="0" xfId="43" applyNumberFormat="1" applyAlignment="1">
      <alignment horizontal="center"/>
    </xf>
    <xf numFmtId="9" fontId="8" fillId="0" borderId="6" xfId="0" applyNumberFormat="1" applyFont="1" applyBorder="1"/>
    <xf numFmtId="9" fontId="8" fillId="0" borderId="0" xfId="0" applyNumberFormat="1" applyFont="1"/>
    <xf numFmtId="0" fontId="11" fillId="0" borderId="0" xfId="0" applyFont="1" applyAlignment="1">
      <alignment horizontal="center"/>
    </xf>
    <xf numFmtId="10" fontId="11" fillId="0" borderId="0" xfId="0" applyNumberFormat="1" applyFont="1" applyAlignment="1">
      <alignment horizontal="center"/>
    </xf>
    <xf numFmtId="0" fontId="9" fillId="0" borderId="0" xfId="35" applyFont="1" applyAlignment="1">
      <alignment horizontal="center"/>
    </xf>
    <xf numFmtId="15" fontId="9" fillId="0" borderId="0" xfId="35" quotePrefix="1" applyNumberFormat="1" applyFont="1" applyAlignment="1">
      <alignment horizontal="center"/>
    </xf>
    <xf numFmtId="0" fontId="8" fillId="0" borderId="0" xfId="35" applyFont="1" applyAlignment="1">
      <alignment horizontal="center"/>
    </xf>
    <xf numFmtId="1" fontId="8" fillId="0" borderId="0" xfId="36" applyNumberFormat="1" applyFont="1" applyAlignment="1">
      <alignment horizontal="center"/>
    </xf>
    <xf numFmtId="167" fontId="9" fillId="0" borderId="0" xfId="36" applyFont="1" applyAlignment="1">
      <alignment horizontal="center"/>
    </xf>
    <xf numFmtId="167" fontId="8" fillId="0" borderId="0" xfId="36" applyFont="1" applyAlignment="1">
      <alignment horizontal="center"/>
    </xf>
    <xf numFmtId="165" fontId="8" fillId="0" borderId="0" xfId="36" applyNumberFormat="1" applyFont="1" applyAlignment="1">
      <alignment horizontal="center"/>
    </xf>
    <xf numFmtId="2" fontId="8" fillId="0" borderId="0" xfId="36" applyNumberFormat="1" applyFont="1" applyAlignment="1">
      <alignment horizontal="center"/>
    </xf>
    <xf numFmtId="4" fontId="8" fillId="0" borderId="0" xfId="36" applyNumberFormat="1" applyFont="1" applyAlignment="1">
      <alignment horizontal="center"/>
    </xf>
    <xf numFmtId="0" fontId="15" fillId="0" borderId="0" xfId="35" applyFont="1" applyAlignment="1">
      <alignment horizontal="center"/>
    </xf>
    <xf numFmtId="0" fontId="10" fillId="0" borderId="6" xfId="35" applyBorder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0" fontId="2" fillId="0" borderId="0" xfId="43" applyNumberFormat="1" applyFont="1" applyAlignment="1">
      <alignment horizontal="center"/>
    </xf>
    <xf numFmtId="10" fontId="3" fillId="0" borderId="0" xfId="43" applyNumberFormat="1" applyFont="1" applyAlignment="1">
      <alignment horizontal="center"/>
    </xf>
    <xf numFmtId="0" fontId="1" fillId="0" borderId="6" xfId="43" applyFont="1" applyBorder="1" applyAlignment="1">
      <alignment horizontal="center"/>
    </xf>
    <xf numFmtId="0" fontId="30" fillId="0" borderId="6" xfId="43" applyFont="1" applyBorder="1" applyAlignment="1">
      <alignment horizontal="center"/>
    </xf>
    <xf numFmtId="0" fontId="32" fillId="0" borderId="0" xfId="43" applyFont="1" applyAlignment="1">
      <alignment horizontal="center"/>
    </xf>
  </cellXfs>
  <cellStyles count="44">
    <cellStyle name="Comma0" xfId="1" xr:uid="{00000000-0005-0000-0000-000000000000}"/>
    <cellStyle name="Currency 2" xfId="39" xr:uid="{00000000-0005-0000-0000-000001000000}"/>
    <cellStyle name="Currency0" xfId="2" xr:uid="{00000000-0005-0000-0000-000002000000}"/>
    <cellStyle name="Custom - Style1" xfId="3" xr:uid="{00000000-0005-0000-0000-000003000000}"/>
    <cellStyle name="Custom - Style8" xfId="4" xr:uid="{00000000-0005-0000-0000-000004000000}"/>
    <cellStyle name="Data   - Style2" xfId="5" xr:uid="{00000000-0005-0000-0000-000005000000}"/>
    <cellStyle name="Date" xfId="6" xr:uid="{00000000-0005-0000-0000-000006000000}"/>
    <cellStyle name="Fixed" xfId="7" xr:uid="{00000000-0005-0000-0000-000007000000}"/>
    <cellStyle name="Heading 1" xfId="8" builtinId="16" customBuiltin="1"/>
    <cellStyle name="Heading 2" xfId="9" builtinId="17" customBuiltin="1"/>
    <cellStyle name="Labels - Style3" xfId="10" xr:uid="{00000000-0005-0000-0000-00000A000000}"/>
    <cellStyle name="Normal" xfId="0" builtinId="0"/>
    <cellStyle name="Normal - Style1" xfId="11" xr:uid="{00000000-0005-0000-0000-00000C000000}"/>
    <cellStyle name="Normal - Style2" xfId="12" xr:uid="{00000000-0005-0000-0000-00000D000000}"/>
    <cellStyle name="Normal - Style3" xfId="13" xr:uid="{00000000-0005-0000-0000-00000E000000}"/>
    <cellStyle name="Normal - Style4" xfId="14" xr:uid="{00000000-0005-0000-0000-00000F000000}"/>
    <cellStyle name="Normal - Style5" xfId="15" xr:uid="{00000000-0005-0000-0000-000010000000}"/>
    <cellStyle name="Normal - Style6" xfId="16" xr:uid="{00000000-0005-0000-0000-000011000000}"/>
    <cellStyle name="Normal - Style7" xfId="17" xr:uid="{00000000-0005-0000-0000-000012000000}"/>
    <cellStyle name="Normal - Style8" xfId="18" xr:uid="{00000000-0005-0000-0000-000013000000}"/>
    <cellStyle name="Normal 2" xfId="35" xr:uid="{00000000-0005-0000-0000-000014000000}"/>
    <cellStyle name="Normal 3" xfId="36" xr:uid="{00000000-0005-0000-0000-000015000000}"/>
    <cellStyle name="Normal 3 2" xfId="37" xr:uid="{00000000-0005-0000-0000-000016000000}"/>
    <cellStyle name="Normal 4" xfId="38" xr:uid="{00000000-0005-0000-0000-000017000000}"/>
    <cellStyle name="Normal 4 2" xfId="40" xr:uid="{00000000-0005-0000-0000-000018000000}"/>
    <cellStyle name="Normal 5" xfId="42" xr:uid="{1EDCF79F-C3B6-488E-B34E-760D0968D98B}"/>
    <cellStyle name="Normal 5 2" xfId="43" xr:uid="{B1ABC697-55A1-409A-9EF0-4089801D9CF3}"/>
    <cellStyle name="Output Amounts" xfId="19" xr:uid="{00000000-0005-0000-0000-000019000000}"/>
    <cellStyle name="Output Column Headings" xfId="20" xr:uid="{00000000-0005-0000-0000-00001A000000}"/>
    <cellStyle name="Output Line Items" xfId="21" xr:uid="{00000000-0005-0000-0000-00001B000000}"/>
    <cellStyle name="Output Report Heading" xfId="22" xr:uid="{00000000-0005-0000-0000-00001C000000}"/>
    <cellStyle name="Output Report Title" xfId="23" xr:uid="{00000000-0005-0000-0000-00001D000000}"/>
    <cellStyle name="Percent 2" xfId="41" xr:uid="{00000000-0005-0000-0000-00001E000000}"/>
    <cellStyle name="Reset  - Style4" xfId="24" xr:uid="{00000000-0005-0000-0000-00001F000000}"/>
    <cellStyle name="Reset  - Style7" xfId="25" xr:uid="{00000000-0005-0000-0000-000020000000}"/>
    <cellStyle name="Table  - Style5" xfId="26" xr:uid="{00000000-0005-0000-0000-000021000000}"/>
    <cellStyle name="Table  - Style6" xfId="27" xr:uid="{00000000-0005-0000-0000-000022000000}"/>
    <cellStyle name="Title  - Style1" xfId="28" xr:uid="{00000000-0005-0000-0000-000023000000}"/>
    <cellStyle name="Title  - Style6" xfId="29" xr:uid="{00000000-0005-0000-0000-000024000000}"/>
    <cellStyle name="Total" xfId="30" builtinId="25" customBuiltin="1"/>
    <cellStyle name="TotCol - Style5" xfId="31" xr:uid="{00000000-0005-0000-0000-000026000000}"/>
    <cellStyle name="TotCol - Style7" xfId="32" xr:uid="{00000000-0005-0000-0000-000027000000}"/>
    <cellStyle name="TotRow - Style4" xfId="33" xr:uid="{00000000-0005-0000-0000-000028000000}"/>
    <cellStyle name="TotRow - Style8" xfId="34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5%20CASES/1506%20MISO/McKenzie%20Adjustment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/>
          <cell r="D8">
            <v>4.1188113172833787E-2</v>
          </cell>
        </row>
        <row r="9">
          <cell r="B9" t="str">
            <v>LNT</v>
          </cell>
          <cell r="C9"/>
          <cell r="D9">
            <v>3.6917454736638017E-2</v>
          </cell>
        </row>
        <row r="10">
          <cell r="B10" t="str">
            <v>AEE</v>
          </cell>
          <cell r="C10"/>
          <cell r="D10">
            <v>4.0535631144278161E-2</v>
          </cell>
        </row>
        <row r="11">
          <cell r="B11" t="str">
            <v>AEP</v>
          </cell>
          <cell r="C11"/>
          <cell r="D11">
            <v>3.8238582265949533E-2</v>
          </cell>
        </row>
        <row r="12">
          <cell r="B12" t="str">
            <v>AVA</v>
          </cell>
          <cell r="C12"/>
          <cell r="D12">
            <v>4.1061607668819146E-2</v>
          </cell>
        </row>
        <row r="13">
          <cell r="B13" t="str">
            <v>BKH</v>
          </cell>
          <cell r="C13"/>
          <cell r="D13">
            <v>3.65114081813167E-2</v>
          </cell>
        </row>
        <row r="14">
          <cell r="B14" t="str">
            <v>CNP</v>
          </cell>
          <cell r="C14"/>
          <cell r="D14">
            <v>5.105397311342591E-2</v>
          </cell>
        </row>
        <row r="15">
          <cell r="B15" t="str">
            <v>CNL</v>
          </cell>
          <cell r="C15"/>
          <cell r="D15">
            <v>2.9612922546022036E-2</v>
          </cell>
        </row>
        <row r="16">
          <cell r="B16" t="str">
            <v>CMS</v>
          </cell>
          <cell r="C16"/>
          <cell r="D16">
            <v>3.4458684838284348E-2</v>
          </cell>
        </row>
        <row r="17">
          <cell r="B17" t="str">
            <v>ED</v>
          </cell>
          <cell r="C17"/>
          <cell r="D17">
            <v>4.20030590190765E-2</v>
          </cell>
        </row>
        <row r="18">
          <cell r="B18" t="str">
            <v>D</v>
          </cell>
          <cell r="C18"/>
          <cell r="D18">
            <v>3.6769348670930048E-2</v>
          </cell>
        </row>
        <row r="19">
          <cell r="B19" t="str">
            <v>DTE</v>
          </cell>
          <cell r="C19"/>
          <cell r="D19">
            <v>3.7039264664888404E-2</v>
          </cell>
        </row>
        <row r="20">
          <cell r="B20" t="str">
            <v>DUK</v>
          </cell>
          <cell r="C20"/>
          <cell r="D20">
            <v>4.4621467434687846E-2</v>
          </cell>
        </row>
        <row r="21">
          <cell r="B21" t="str">
            <v>EIX</v>
          </cell>
          <cell r="C21"/>
          <cell r="D21">
            <v>2.7932480158431788E-2</v>
          </cell>
        </row>
        <row r="22">
          <cell r="B22" t="str">
            <v>EE</v>
          </cell>
          <cell r="C22"/>
          <cell r="D22">
            <v>3.26257809640755E-2</v>
          </cell>
        </row>
        <row r="23">
          <cell r="B23" t="str">
            <v>EDE</v>
          </cell>
          <cell r="C23"/>
          <cell r="D23">
            <v>4.5593262060549027E-2</v>
          </cell>
        </row>
        <row r="24">
          <cell r="B24" t="str">
            <v>ETR</v>
          </cell>
          <cell r="C24"/>
          <cell r="D24">
            <v>4.6611616594007643E-2</v>
          </cell>
        </row>
        <row r="25">
          <cell r="B25" t="str">
            <v>ES</v>
          </cell>
          <cell r="C25"/>
          <cell r="D25">
            <v>3.453414196409367E-2</v>
          </cell>
        </row>
        <row r="26">
          <cell r="B26" t="str">
            <v>EXC</v>
          </cell>
          <cell r="C26"/>
          <cell r="D26">
            <v>3.8216639115192609E-2</v>
          </cell>
        </row>
        <row r="27">
          <cell r="B27" t="str">
            <v>FE</v>
          </cell>
          <cell r="C27"/>
          <cell r="D27">
            <v>4.2611951010888292E-2</v>
          </cell>
        </row>
        <row r="28">
          <cell r="B28" t="str">
            <v>GXP</v>
          </cell>
          <cell r="C28"/>
          <cell r="D28">
            <v>3.803349450046431E-2</v>
          </cell>
        </row>
        <row r="29">
          <cell r="B29" t="str">
            <v>HE</v>
          </cell>
          <cell r="C29"/>
          <cell r="D29">
            <v>4.1234720409052218E-2</v>
          </cell>
        </row>
        <row r="30">
          <cell r="B30" t="str">
            <v>IDA</v>
          </cell>
          <cell r="C30"/>
          <cell r="D30">
            <v>3.1276253173082434E-2</v>
          </cell>
        </row>
        <row r="31">
          <cell r="B31" t="str">
            <v>ITC</v>
          </cell>
          <cell r="C31"/>
          <cell r="D31">
            <v>2.2081448008336783E-2</v>
          </cell>
        </row>
        <row r="32">
          <cell r="B32" t="str">
            <v>MGEE</v>
          </cell>
          <cell r="C32"/>
          <cell r="D32">
            <v>2.9523244561269955E-2</v>
          </cell>
        </row>
        <row r="33">
          <cell r="B33" t="str">
            <v>NEE</v>
          </cell>
          <cell r="C33"/>
          <cell r="D33">
            <v>3.0383778132657264E-2</v>
          </cell>
        </row>
        <row r="34">
          <cell r="B34" t="str">
            <v>NWE</v>
          </cell>
          <cell r="C34"/>
          <cell r="D34">
            <v>3.697019904374766E-2</v>
          </cell>
        </row>
        <row r="35">
          <cell r="B35" t="str">
            <v>OGE</v>
          </cell>
          <cell r="C35"/>
          <cell r="D35">
            <v>3.354919858666882E-2</v>
          </cell>
        </row>
        <row r="36">
          <cell r="B36" t="str">
            <v>OTTR</v>
          </cell>
          <cell r="C36"/>
          <cell r="D36">
            <v>4.4863692684909251E-2</v>
          </cell>
        </row>
        <row r="37">
          <cell r="B37" t="str">
            <v>POM</v>
          </cell>
          <cell r="C37"/>
          <cell r="D37">
            <v>4.2266615458285695E-2</v>
          </cell>
        </row>
        <row r="38">
          <cell r="B38" t="str">
            <v>PCG</v>
          </cell>
          <cell r="C38"/>
          <cell r="D38">
            <v>3.5220237696678057E-2</v>
          </cell>
        </row>
        <row r="39">
          <cell r="B39" t="str">
            <v>PNW</v>
          </cell>
          <cell r="C39"/>
          <cell r="D39">
            <v>3.9227839317558987E-2</v>
          </cell>
        </row>
        <row r="40">
          <cell r="B40" t="str">
            <v>PNM</v>
          </cell>
          <cell r="C40"/>
          <cell r="D40">
            <v>3.0054946491512666E-2</v>
          </cell>
        </row>
        <row r="41">
          <cell r="B41" t="str">
            <v>POR</v>
          </cell>
          <cell r="C41"/>
          <cell r="D41">
            <v>3.4095267034108083E-2</v>
          </cell>
        </row>
        <row r="42">
          <cell r="B42" t="str">
            <v>PPL</v>
          </cell>
          <cell r="C42"/>
          <cell r="D42">
            <v>4.6864760369527157E-2</v>
          </cell>
        </row>
        <row r="43">
          <cell r="B43" t="str">
            <v>PEG</v>
          </cell>
          <cell r="C43"/>
          <cell r="D43">
            <v>3.7773552526368562E-2</v>
          </cell>
        </row>
        <row r="44">
          <cell r="B44" t="str">
            <v>SCG</v>
          </cell>
          <cell r="C44"/>
          <cell r="D44">
            <v>4.0891959265743648E-2</v>
          </cell>
        </row>
        <row r="45">
          <cell r="B45" t="str">
            <v>SRE</v>
          </cell>
          <cell r="C45"/>
          <cell r="D45">
            <v>2.751372158261706E-2</v>
          </cell>
        </row>
        <row r="46">
          <cell r="B46" t="str">
            <v>SO</v>
          </cell>
          <cell r="C46"/>
          <cell r="D46">
            <v>4.9613926680980323E-2</v>
          </cell>
        </row>
        <row r="47">
          <cell r="B47" t="str">
            <v>TE</v>
          </cell>
          <cell r="C47"/>
          <cell r="D47">
            <v>4.4807875301107247E-2</v>
          </cell>
        </row>
        <row r="48">
          <cell r="B48" t="str">
            <v>UIL</v>
          </cell>
          <cell r="C48"/>
          <cell r="D48">
            <v>3.6153510414312549E-2</v>
          </cell>
        </row>
        <row r="49">
          <cell r="B49" t="str">
            <v>VVC</v>
          </cell>
          <cell r="C49"/>
          <cell r="D49">
            <v>3.6830314772215884E-2</v>
          </cell>
        </row>
        <row r="50">
          <cell r="B50" t="str">
            <v>WEC</v>
          </cell>
          <cell r="C50"/>
          <cell r="D50">
            <v>3.63723588316755E-2</v>
          </cell>
        </row>
        <row r="51">
          <cell r="B51" t="str">
            <v>WR</v>
          </cell>
          <cell r="C51"/>
          <cell r="D51">
            <v>3.9026220477215857E-2</v>
          </cell>
        </row>
        <row r="52">
          <cell r="B52" t="str">
            <v>XEL</v>
          </cell>
          <cell r="C52"/>
          <cell r="D52">
            <v>3.7754415359084519E-2</v>
          </cell>
        </row>
        <row r="53">
          <cell r="B53"/>
          <cell r="C53"/>
          <cell r="D53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/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/>
          <cell r="AE8">
            <v>0.1038</v>
          </cell>
          <cell r="AF8"/>
        </row>
        <row r="9">
          <cell r="B9" t="str">
            <v>LNT</v>
          </cell>
          <cell r="C9" t="str">
            <v>Alliant Energy</v>
          </cell>
          <cell r="D9"/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/>
          <cell r="AE9">
            <v>0.109</v>
          </cell>
          <cell r="AF9"/>
        </row>
        <row r="10">
          <cell r="B10" t="str">
            <v>AEE</v>
          </cell>
          <cell r="C10" t="str">
            <v>Ameren Corp.</v>
          </cell>
          <cell r="D10"/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/>
          <cell r="AE10">
            <v>9.0966666666666654E-2</v>
          </cell>
          <cell r="AF10"/>
        </row>
        <row r="11">
          <cell r="B11" t="str">
            <v>AEP</v>
          </cell>
          <cell r="C11" t="str">
            <v>American Elec Pwr</v>
          </cell>
          <cell r="D11"/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/>
          <cell r="AE11">
            <v>0.10275000000000001</v>
          </cell>
          <cell r="AF11"/>
        </row>
        <row r="12">
          <cell r="B12" t="str">
            <v>AVA</v>
          </cell>
          <cell r="C12" t="str">
            <v>Avista Corp.</v>
          </cell>
          <cell r="D12"/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/>
          <cell r="AE12">
            <v>9.6500000000000002E-2</v>
          </cell>
          <cell r="AF12"/>
        </row>
        <row r="13">
          <cell r="B13" t="str">
            <v>BKH</v>
          </cell>
          <cell r="C13" t="str">
            <v>Black Hills Corp.</v>
          </cell>
          <cell r="D13"/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/>
          <cell r="AE13">
            <v>9.8299999999999998E-2</v>
          </cell>
          <cell r="AF13"/>
        </row>
        <row r="14">
          <cell r="B14" t="str">
            <v>CNP</v>
          </cell>
          <cell r="C14" t="str">
            <v>CenterPoint Energy</v>
          </cell>
          <cell r="D14"/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/>
          <cell r="AE14">
            <v>0.10175000000000001</v>
          </cell>
          <cell r="AF14"/>
        </row>
        <row r="15">
          <cell r="B15" t="str">
            <v>CNL</v>
          </cell>
          <cell r="C15" t="str">
            <v>Cleco Corp.</v>
          </cell>
          <cell r="D15"/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/>
          <cell r="AE15">
            <v>0.1124</v>
          </cell>
          <cell r="AF15"/>
        </row>
        <row r="16">
          <cell r="B16" t="str">
            <v>CMS</v>
          </cell>
          <cell r="C16" t="str">
            <v>CMS Energy Corp.</v>
          </cell>
          <cell r="D16"/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/>
          <cell r="AE16">
            <v>0.10299999999999999</v>
          </cell>
          <cell r="AF16"/>
        </row>
        <row r="17">
          <cell r="B17" t="str">
            <v>ED</v>
          </cell>
          <cell r="C17" t="str">
            <v>Consolidated Edison</v>
          </cell>
          <cell r="D17"/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/>
          <cell r="AE17">
            <v>9.5500000000000002E-2</v>
          </cell>
          <cell r="AF17"/>
        </row>
        <row r="18">
          <cell r="B18" t="str">
            <v>D</v>
          </cell>
          <cell r="C18" t="str">
            <v>Dominion Resources</v>
          </cell>
          <cell r="D18"/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/>
          <cell r="AE18">
            <v>0.109</v>
          </cell>
          <cell r="AF18"/>
        </row>
        <row r="19">
          <cell r="B19" t="str">
            <v>DTE</v>
          </cell>
          <cell r="C19" t="str">
            <v>DTE Energy Co.</v>
          </cell>
          <cell r="D19"/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/>
          <cell r="AE19">
            <v>0.105</v>
          </cell>
          <cell r="AF19"/>
        </row>
        <row r="20">
          <cell r="B20" t="str">
            <v>DUK</v>
          </cell>
          <cell r="C20" t="str">
            <v>Duke Energy Corp.</v>
          </cell>
          <cell r="D20"/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/>
          <cell r="AE20">
            <v>0.10376666666666667</v>
          </cell>
          <cell r="AF20"/>
        </row>
        <row r="21">
          <cell r="B21" t="str">
            <v>EIX</v>
          </cell>
          <cell r="C21" t="str">
            <v>Edison International</v>
          </cell>
          <cell r="D21"/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/>
          <cell r="AE21">
            <v>0.1045</v>
          </cell>
          <cell r="AF21"/>
        </row>
        <row r="22">
          <cell r="B22" t="str">
            <v>EE</v>
          </cell>
          <cell r="C22" t="str">
            <v>El Paso Electric</v>
          </cell>
          <cell r="D22"/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/>
          <cell r="AE22" t="str">
            <v>NA</v>
          </cell>
          <cell r="AF22"/>
        </row>
        <row r="23">
          <cell r="B23" t="str">
            <v>EDE</v>
          </cell>
          <cell r="C23" t="str">
            <v>Empire District Elec</v>
          </cell>
          <cell r="D23"/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/>
          <cell r="AE23" t="str">
            <v>NA</v>
          </cell>
          <cell r="AF23"/>
        </row>
        <row r="24">
          <cell r="B24" t="str">
            <v>ETR</v>
          </cell>
          <cell r="C24" t="str">
            <v>Entergy Corp.</v>
          </cell>
          <cell r="D24"/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/>
          <cell r="AE24">
            <v>0.1</v>
          </cell>
          <cell r="AF24"/>
        </row>
        <row r="25">
          <cell r="B25" t="str">
            <v>ES</v>
          </cell>
          <cell r="C25" t="str">
            <v>Eversource Energy</v>
          </cell>
          <cell r="D25"/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/>
          <cell r="AE25">
            <v>9.4475000000000003E-2</v>
          </cell>
          <cell r="AF25"/>
        </row>
        <row r="26">
          <cell r="B26" t="str">
            <v>EXC</v>
          </cell>
          <cell r="C26" t="str">
            <v>Exelon Corp.</v>
          </cell>
          <cell r="D26"/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/>
          <cell r="AE26">
            <v>9.5333333333333339E-2</v>
          </cell>
          <cell r="AF26"/>
        </row>
        <row r="27">
          <cell r="B27" t="str">
            <v>FE</v>
          </cell>
          <cell r="C27" t="str">
            <v>FirstEnergy Corp.</v>
          </cell>
          <cell r="D27"/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/>
          <cell r="AE27">
            <v>0.10825000000000001</v>
          </cell>
          <cell r="AF27"/>
        </row>
        <row r="28">
          <cell r="B28" t="str">
            <v>GXP</v>
          </cell>
          <cell r="C28" t="str">
            <v>Great Plains Energy</v>
          </cell>
          <cell r="D28"/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/>
          <cell r="AE28">
            <v>9.5000000000000001E-2</v>
          </cell>
          <cell r="AF28"/>
        </row>
        <row r="29">
          <cell r="B29" t="str">
            <v>HE</v>
          </cell>
          <cell r="C29" t="str">
            <v>Hawaiian Elec.</v>
          </cell>
          <cell r="D29"/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/>
          <cell r="AE29">
            <v>9.6666666666666679E-2</v>
          </cell>
          <cell r="AF29"/>
        </row>
        <row r="30">
          <cell r="B30" t="str">
            <v>IDA</v>
          </cell>
          <cell r="C30" t="str">
            <v>IDACORP, Inc.</v>
          </cell>
          <cell r="D30"/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/>
          <cell r="AE30">
            <v>0.1</v>
          </cell>
          <cell r="AF30"/>
        </row>
        <row r="31">
          <cell r="B31" t="str">
            <v>ITC</v>
          </cell>
          <cell r="C31" t="str">
            <v>ITC Holdings Corp.</v>
          </cell>
          <cell r="D31"/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/>
          <cell r="AE31">
            <v>0.13020000000000001</v>
          </cell>
          <cell r="AF31"/>
        </row>
        <row r="32">
          <cell r="B32" t="str">
            <v>MGEE</v>
          </cell>
          <cell r="C32" t="str">
            <v>MGE Energy</v>
          </cell>
          <cell r="D32"/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/>
          <cell r="AE32">
            <v>0.10199999999999999</v>
          </cell>
          <cell r="AF32"/>
        </row>
        <row r="33">
          <cell r="B33" t="str">
            <v>NEE</v>
          </cell>
          <cell r="C33" t="str">
            <v>NextEra Energy, Inc.</v>
          </cell>
          <cell r="D33"/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/>
          <cell r="AE33">
            <v>0.10500000000000001</v>
          </cell>
          <cell r="AF33"/>
        </row>
        <row r="34">
          <cell r="B34" t="str">
            <v>NWE</v>
          </cell>
          <cell r="C34" t="str">
            <v>NorthWestern Corp.</v>
          </cell>
          <cell r="D34"/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/>
          <cell r="AE34">
            <v>0.10000000000000002</v>
          </cell>
          <cell r="AF34"/>
        </row>
        <row r="35">
          <cell r="B35" t="str">
            <v>OGE</v>
          </cell>
          <cell r="C35" t="str">
            <v>OGE Energy Corp.</v>
          </cell>
          <cell r="D35"/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/>
          <cell r="AE35">
            <v>0.10074999999999999</v>
          </cell>
          <cell r="AF35"/>
        </row>
        <row r="36">
          <cell r="B36" t="str">
            <v>OTTR</v>
          </cell>
          <cell r="C36" t="str">
            <v>Otter Tail Corp.</v>
          </cell>
          <cell r="D36"/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/>
          <cell r="AE36" t="str">
            <v>NA</v>
          </cell>
          <cell r="AF36"/>
        </row>
        <row r="37">
          <cell r="B37" t="str">
            <v>POM</v>
          </cell>
          <cell r="C37" t="str">
            <v>Pepco Holdings</v>
          </cell>
          <cell r="D37"/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/>
          <cell r="AE37">
            <v>9.7939999999999999E-2</v>
          </cell>
          <cell r="AF37"/>
        </row>
        <row r="38">
          <cell r="B38" t="str">
            <v>PCG</v>
          </cell>
          <cell r="C38" t="str">
            <v>PG&amp;E Corp.</v>
          </cell>
          <cell r="D38"/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/>
          <cell r="AE38">
            <v>0.104</v>
          </cell>
          <cell r="AF38"/>
        </row>
        <row r="39">
          <cell r="B39" t="str">
            <v>PNW</v>
          </cell>
          <cell r="C39" t="str">
            <v>Pinnacle West Capital</v>
          </cell>
          <cell r="D39"/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/>
          <cell r="AE39">
            <v>0.1</v>
          </cell>
          <cell r="AF39"/>
        </row>
        <row r="40">
          <cell r="B40" t="str">
            <v>PNM</v>
          </cell>
          <cell r="C40" t="str">
            <v>PNM Resources</v>
          </cell>
          <cell r="D40"/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/>
          <cell r="AE40">
            <v>0.1</v>
          </cell>
          <cell r="AF40"/>
        </row>
        <row r="41">
          <cell r="B41" t="str">
            <v>POR</v>
          </cell>
          <cell r="C41" t="str">
            <v>Portland General Elec.</v>
          </cell>
          <cell r="D41"/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/>
          <cell r="AE41">
            <v>9.6799999999999997E-2</v>
          </cell>
          <cell r="AF41"/>
        </row>
        <row r="42">
          <cell r="B42" t="str">
            <v>PPL</v>
          </cell>
          <cell r="C42" t="str">
            <v>PPL Corp.</v>
          </cell>
          <cell r="D42"/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/>
          <cell r="AE42">
            <v>0.10325000000000001</v>
          </cell>
          <cell r="AF42"/>
        </row>
        <row r="43">
          <cell r="B43" t="str">
            <v>PEG</v>
          </cell>
          <cell r="C43" t="str">
            <v>Pub Sv Enterprise Grp</v>
          </cell>
          <cell r="D43"/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/>
          <cell r="AE43">
            <v>0.10299999999999999</v>
          </cell>
          <cell r="AF43"/>
        </row>
        <row r="44">
          <cell r="B44" t="str">
            <v>SCG</v>
          </cell>
          <cell r="C44" t="str">
            <v>SCANA Corp.</v>
          </cell>
          <cell r="D44"/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/>
          <cell r="AE44">
            <v>0.10366666666666667</v>
          </cell>
          <cell r="AF44"/>
        </row>
        <row r="45">
          <cell r="B45" t="str">
            <v>SRE</v>
          </cell>
          <cell r="C45" t="str">
            <v>Sempra Energy</v>
          </cell>
          <cell r="D45"/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/>
          <cell r="AE45">
            <v>0.10200000000000001</v>
          </cell>
          <cell r="AF45"/>
        </row>
        <row r="46">
          <cell r="B46" t="str">
            <v>SO</v>
          </cell>
          <cell r="C46" t="str">
            <v>Southern Company</v>
          </cell>
          <cell r="D46"/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/>
          <cell r="AE46">
            <v>0.125</v>
          </cell>
          <cell r="AF46"/>
        </row>
        <row r="47">
          <cell r="B47" t="str">
            <v>TE</v>
          </cell>
          <cell r="C47" t="str">
            <v>TECO Energy</v>
          </cell>
          <cell r="D47"/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/>
          <cell r="AE47">
            <v>0.10666666666666665</v>
          </cell>
          <cell r="AF47"/>
        </row>
        <row r="48">
          <cell r="B48" t="str">
            <v>UIL</v>
          </cell>
          <cell r="C48" t="str">
            <v>UIL Holdings</v>
          </cell>
          <cell r="D48"/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/>
          <cell r="AE48">
            <v>9.1499999999999998E-2</v>
          </cell>
          <cell r="AF48"/>
        </row>
        <row r="49">
          <cell r="B49" t="str">
            <v>VVC</v>
          </cell>
          <cell r="C49" t="str">
            <v>Vectren Corp.</v>
          </cell>
          <cell r="D49"/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/>
          <cell r="AE49">
            <v>0.10275000000000001</v>
          </cell>
          <cell r="AF49"/>
        </row>
        <row r="50">
          <cell r="B50" t="str">
            <v>WEC</v>
          </cell>
          <cell r="C50" t="str">
            <v>WEC Energy Group</v>
          </cell>
          <cell r="D50"/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/>
          <cell r="AE50">
            <v>9.7249999999999989E-2</v>
          </cell>
          <cell r="AF50"/>
        </row>
        <row r="51">
          <cell r="B51" t="str">
            <v>WR</v>
          </cell>
          <cell r="C51" t="str">
            <v>Westar Energy</v>
          </cell>
          <cell r="D51"/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/>
          <cell r="AE51">
            <v>0.1</v>
          </cell>
          <cell r="AF51"/>
        </row>
        <row r="52">
          <cell r="B52" t="str">
            <v>XEL</v>
          </cell>
          <cell r="C52" t="str">
            <v>Xcel Energy Inc.</v>
          </cell>
          <cell r="D52"/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/>
          <cell r="AE52">
            <v>0.10102</v>
          </cell>
          <cell r="AF52"/>
        </row>
        <row r="53">
          <cell r="B53"/>
          <cell r="C53"/>
          <cell r="D53"/>
          <cell r="E53"/>
          <cell r="T53"/>
          <cell r="U53"/>
          <cell r="V53"/>
          <cell r="W53"/>
          <cell r="X53"/>
          <cell r="Y53"/>
          <cell r="Z53"/>
          <cell r="AD53"/>
          <cell r="AE53"/>
          <cell r="AF53"/>
        </row>
      </sheetData>
      <sheetData sheetId="49"/>
      <sheetData sheetId="50"/>
      <sheetData sheetId="5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2C7C0-DF87-4C5E-9A55-DD16EC69FBD0}">
  <sheetPr>
    <pageSetUpPr fitToPage="1"/>
  </sheetPr>
  <dimension ref="A1:P43"/>
  <sheetViews>
    <sheetView zoomScaleNormal="100" workbookViewId="0">
      <selection activeCell="H14" sqref="H14"/>
    </sheetView>
  </sheetViews>
  <sheetFormatPr defaultColWidth="8.76953125" defaultRowHeight="15"/>
  <cols>
    <col min="1" max="1" width="17.6796875" style="55" customWidth="1"/>
    <col min="2" max="2" width="14.76953125" style="55" customWidth="1"/>
    <col min="3" max="3" width="2.76953125" style="55" customWidth="1"/>
    <col min="4" max="4" width="13.453125" style="55" bestFit="1" customWidth="1"/>
    <col min="5" max="5" width="7.76953125" style="55" customWidth="1"/>
    <col min="6" max="6" width="9" style="55" bestFit="1" customWidth="1"/>
    <col min="7" max="7" width="8.76953125" style="55"/>
    <col min="8" max="8" width="6" style="55" customWidth="1"/>
    <col min="9" max="16384" width="8.76953125" style="55"/>
  </cols>
  <sheetData>
    <row r="1" spans="1:10">
      <c r="G1" s="56" t="s">
        <v>0</v>
      </c>
    </row>
    <row r="2" spans="1:10">
      <c r="G2" s="56" t="s">
        <v>110</v>
      </c>
    </row>
    <row r="3" spans="1:10">
      <c r="G3" s="56" t="s">
        <v>340</v>
      </c>
    </row>
    <row r="5" spans="1:10" ht="20.100000000000001">
      <c r="A5" s="213" t="s">
        <v>359</v>
      </c>
      <c r="B5" s="213"/>
      <c r="C5" s="213"/>
      <c r="D5" s="213"/>
      <c r="E5" s="213"/>
      <c r="F5" s="213"/>
      <c r="G5" s="213"/>
      <c r="H5" s="213"/>
      <c r="I5" s="213"/>
    </row>
    <row r="6" spans="1:10" ht="20.100000000000001">
      <c r="A6" s="213" t="s">
        <v>1</v>
      </c>
      <c r="B6" s="213"/>
      <c r="C6" s="213"/>
      <c r="D6" s="213"/>
      <c r="E6" s="213"/>
      <c r="F6" s="213"/>
      <c r="G6" s="213"/>
      <c r="H6" s="213"/>
      <c r="I6" s="213"/>
    </row>
    <row r="7" spans="1:10" ht="20.100000000000001">
      <c r="A7" s="214" t="s">
        <v>303</v>
      </c>
      <c r="B7" s="213"/>
      <c r="C7" s="213"/>
      <c r="D7" s="213"/>
      <c r="E7" s="213"/>
      <c r="F7" s="213"/>
      <c r="G7" s="213"/>
      <c r="H7" s="213"/>
      <c r="I7" s="213"/>
    </row>
    <row r="8" spans="1:10" ht="15.3" thickBot="1">
      <c r="A8" s="96"/>
      <c r="B8" s="96"/>
      <c r="C8" s="96"/>
      <c r="D8" s="96"/>
      <c r="E8" s="96"/>
      <c r="F8" s="96"/>
      <c r="G8" s="96"/>
      <c r="H8" s="96"/>
      <c r="I8" s="96"/>
    </row>
    <row r="9" spans="1:10" ht="15.3" thickTop="1"/>
    <row r="10" spans="1:10">
      <c r="A10" s="97" t="s">
        <v>2</v>
      </c>
      <c r="B10" s="97" t="s">
        <v>3</v>
      </c>
      <c r="C10" s="97"/>
      <c r="D10" s="215" t="s">
        <v>4</v>
      </c>
      <c r="E10" s="215"/>
      <c r="F10" s="215"/>
      <c r="G10" s="215" t="s">
        <v>5</v>
      </c>
      <c r="H10" s="215"/>
      <c r="I10" s="215"/>
      <c r="J10" s="56"/>
    </row>
    <row r="11" spans="1:10">
      <c r="A11" s="98"/>
      <c r="B11" s="98"/>
      <c r="C11" s="98"/>
      <c r="D11" s="98"/>
      <c r="E11" s="99"/>
      <c r="F11" s="98"/>
      <c r="G11" s="98"/>
      <c r="H11" s="98"/>
      <c r="I11" s="98"/>
    </row>
    <row r="12" spans="1:10">
      <c r="E12" s="57"/>
    </row>
    <row r="13" spans="1:10">
      <c r="A13" s="55" t="s">
        <v>6</v>
      </c>
      <c r="B13" s="100">
        <f>+F30</f>
        <v>2.0440754496821239E-2</v>
      </c>
      <c r="C13" s="102" t="s">
        <v>7</v>
      </c>
      <c r="E13" s="100">
        <v>5.0700000000000002E-2</v>
      </c>
      <c r="F13" s="55" t="s">
        <v>8</v>
      </c>
      <c r="H13" s="100">
        <f>+(B13*E13)+0.0002</f>
        <v>1.2363462529888368E-3</v>
      </c>
      <c r="I13" s="55" t="s">
        <v>10</v>
      </c>
    </row>
    <row r="14" spans="1:10">
      <c r="B14" s="100"/>
      <c r="C14" s="102"/>
      <c r="E14" s="100"/>
      <c r="H14" s="100"/>
    </row>
    <row r="15" spans="1:10">
      <c r="A15" s="55" t="s">
        <v>9</v>
      </c>
      <c r="B15" s="100">
        <f>+F31</f>
        <v>0.49455924550317881</v>
      </c>
      <c r="C15" s="102" t="s">
        <v>7</v>
      </c>
      <c r="E15" s="100">
        <v>5.2699999999999997E-2</v>
      </c>
      <c r="F15" s="55" t="s">
        <v>8</v>
      </c>
      <c r="H15" s="100">
        <f>+(B15*E15)+0.0002</f>
        <v>2.626327223801752E-2</v>
      </c>
      <c r="I15" s="55" t="s">
        <v>313</v>
      </c>
    </row>
    <row r="16" spans="1:10">
      <c r="B16" s="100"/>
      <c r="C16" s="100"/>
      <c r="D16" s="100"/>
      <c r="E16" s="100"/>
      <c r="H16" s="100"/>
    </row>
    <row r="17" spans="1:14">
      <c r="A17" s="55" t="s">
        <v>11</v>
      </c>
      <c r="B17" s="100">
        <v>0.48499999999999999</v>
      </c>
      <c r="C17" s="55" t="s">
        <v>12</v>
      </c>
      <c r="D17" s="206">
        <v>9.5000000000000001E-2</v>
      </c>
      <c r="E17" s="100">
        <v>9.7500000000000003E-2</v>
      </c>
      <c r="F17" s="102">
        <v>0.1</v>
      </c>
      <c r="G17" s="101">
        <f>+B17*D17</f>
        <v>4.6074999999999998E-2</v>
      </c>
      <c r="H17" s="100">
        <f>+B17*E17</f>
        <v>4.7287500000000003E-2</v>
      </c>
      <c r="I17" s="102">
        <f>+B17*F17</f>
        <v>4.8500000000000001E-2</v>
      </c>
      <c r="N17" s="207"/>
    </row>
    <row r="18" spans="1:14">
      <c r="B18" s="98"/>
      <c r="E18" s="57"/>
      <c r="G18" s="103"/>
      <c r="H18" s="98"/>
      <c r="I18" s="104"/>
      <c r="N18" s="207"/>
    </row>
    <row r="19" spans="1:14">
      <c r="E19" s="57"/>
      <c r="G19" s="105"/>
      <c r="I19" s="106"/>
      <c r="N19" s="207"/>
    </row>
    <row r="20" spans="1:14">
      <c r="A20" s="55" t="s">
        <v>13</v>
      </c>
      <c r="B20" s="100">
        <f>SUM(B13:B17)</f>
        <v>1</v>
      </c>
      <c r="C20" s="100"/>
      <c r="D20" s="107"/>
      <c r="E20" s="57"/>
      <c r="G20" s="206">
        <f>+H13+H15+G17</f>
        <v>7.3574618491006355E-2</v>
      </c>
      <c r="H20" s="57"/>
      <c r="I20" s="102">
        <f>+H13+H15+I17</f>
        <v>7.5999618491006365E-2</v>
      </c>
      <c r="N20" s="207"/>
    </row>
    <row r="21" spans="1:14">
      <c r="B21" s="100"/>
      <c r="C21" s="100"/>
      <c r="D21" s="107"/>
      <c r="E21" s="57"/>
      <c r="G21" s="101"/>
      <c r="H21" s="100">
        <f>+H13+H15+H17</f>
        <v>7.478711849100636E-2</v>
      </c>
      <c r="I21" s="102"/>
      <c r="N21" s="207"/>
    </row>
    <row r="22" spans="1:14">
      <c r="B22" s="100"/>
      <c r="C22" s="100"/>
      <c r="D22" s="107"/>
      <c r="E22" s="57"/>
      <c r="G22" s="101"/>
      <c r="H22" s="57"/>
      <c r="I22" s="102"/>
      <c r="N22" s="207"/>
    </row>
    <row r="23" spans="1:14" ht="15.3" thickBot="1">
      <c r="A23" s="96"/>
      <c r="B23" s="96"/>
      <c r="C23" s="96"/>
      <c r="D23" s="96"/>
      <c r="E23" s="96"/>
      <c r="F23" s="96"/>
      <c r="G23" s="96"/>
      <c r="H23" s="96"/>
      <c r="I23" s="96"/>
      <c r="N23" s="207"/>
    </row>
    <row r="24" spans="1:14" ht="15.3" thickTop="1">
      <c r="G24" s="56"/>
      <c r="H24" s="108"/>
      <c r="I24" s="56"/>
      <c r="N24" s="207"/>
    </row>
    <row r="25" spans="1:14">
      <c r="A25" s="55" t="s">
        <v>14</v>
      </c>
      <c r="G25" s="56"/>
      <c r="H25" s="108"/>
      <c r="I25" s="56"/>
      <c r="N25" s="207"/>
    </row>
    <row r="26" spans="1:14">
      <c r="A26" s="55" t="s">
        <v>382</v>
      </c>
      <c r="G26" s="56"/>
      <c r="H26" s="108"/>
      <c r="I26" s="56"/>
      <c r="N26" s="207"/>
    </row>
    <row r="27" spans="1:14">
      <c r="F27" s="57" t="s">
        <v>15</v>
      </c>
      <c r="G27" s="56"/>
      <c r="H27" s="108"/>
      <c r="I27" s="56"/>
      <c r="N27" s="207"/>
    </row>
    <row r="28" spans="1:14">
      <c r="D28" s="99" t="s">
        <v>16</v>
      </c>
      <c r="E28" s="99" t="s">
        <v>17</v>
      </c>
      <c r="F28" s="99" t="s">
        <v>18</v>
      </c>
      <c r="G28" s="56"/>
      <c r="H28" s="108"/>
      <c r="I28" s="56"/>
      <c r="N28" s="207"/>
    </row>
    <row r="29" spans="1:14">
      <c r="D29" s="57"/>
      <c r="E29" s="57"/>
      <c r="G29" s="56"/>
      <c r="H29" s="108"/>
      <c r="I29" s="56"/>
      <c r="N29" s="207"/>
    </row>
    <row r="30" spans="1:14">
      <c r="B30" s="55" t="s">
        <v>6</v>
      </c>
      <c r="D30" s="124">
        <v>229672000</v>
      </c>
      <c r="E30" s="100">
        <f>+D30/D32</f>
        <v>3.9690785430720854E-2</v>
      </c>
      <c r="F30" s="100">
        <f>+E30*F32</f>
        <v>2.0440754496821239E-2</v>
      </c>
      <c r="N30" s="207"/>
    </row>
    <row r="31" spans="1:14">
      <c r="B31" s="55" t="s">
        <v>9</v>
      </c>
      <c r="D31" s="127">
        <v>5556860000</v>
      </c>
      <c r="E31" s="100">
        <f>+D31/D32</f>
        <v>0.9603092145692792</v>
      </c>
      <c r="F31" s="128">
        <f>+E31*F32</f>
        <v>0.49455924550317881</v>
      </c>
      <c r="N31" s="207"/>
    </row>
    <row r="32" spans="1:14">
      <c r="B32" s="55" t="s">
        <v>19</v>
      </c>
      <c r="D32" s="124">
        <f>+D30+D31</f>
        <v>5786532000</v>
      </c>
      <c r="F32" s="100">
        <v>0.51500000000000001</v>
      </c>
      <c r="N32" s="207"/>
    </row>
    <row r="33" spans="1:16">
      <c r="D33" s="124"/>
      <c r="F33" s="100"/>
      <c r="N33" s="207"/>
    </row>
    <row r="34" spans="1:16">
      <c r="A34" s="55" t="s">
        <v>360</v>
      </c>
      <c r="D34" s="124"/>
      <c r="F34" s="100"/>
      <c r="N34" s="207"/>
    </row>
    <row r="35" spans="1:16">
      <c r="A35" s="55" t="s">
        <v>361</v>
      </c>
      <c r="G35" s="117"/>
      <c r="N35" s="207"/>
    </row>
    <row r="36" spans="1:16">
      <c r="G36" s="117"/>
      <c r="N36" s="207"/>
    </row>
    <row r="37" spans="1:16">
      <c r="A37" s="55" t="s">
        <v>383</v>
      </c>
      <c r="N37" s="207"/>
    </row>
    <row r="38" spans="1:16">
      <c r="D38" s="100"/>
      <c r="E38" s="100"/>
      <c r="F38" s="100"/>
      <c r="G38" s="100"/>
      <c r="N38" s="207"/>
    </row>
    <row r="39" spans="1:16">
      <c r="A39" s="55" t="s">
        <v>386</v>
      </c>
      <c r="D39" s="100"/>
      <c r="E39" s="100"/>
      <c r="F39" s="100"/>
      <c r="G39" s="100"/>
      <c r="N39" s="207"/>
      <c r="O39" s="207"/>
      <c r="P39" s="207"/>
    </row>
    <row r="40" spans="1:16">
      <c r="A40" s="55" t="s">
        <v>384</v>
      </c>
      <c r="D40" s="100"/>
      <c r="E40" s="100"/>
      <c r="F40" s="100"/>
      <c r="G40" s="100"/>
      <c r="N40" s="207"/>
    </row>
    <row r="41" spans="1:16">
      <c r="D41" s="129"/>
      <c r="E41" s="100"/>
      <c r="F41" s="100"/>
      <c r="G41" s="100"/>
      <c r="N41" s="207"/>
    </row>
    <row r="42" spans="1:16">
      <c r="A42" s="55" t="s">
        <v>385</v>
      </c>
      <c r="D42" s="129"/>
      <c r="E42" s="100"/>
      <c r="F42" s="100"/>
      <c r="G42" s="100"/>
    </row>
    <row r="43" spans="1:16">
      <c r="B43" s="57"/>
      <c r="D43" s="100"/>
      <c r="E43" s="100"/>
      <c r="F43" s="100"/>
      <c r="G43" s="100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7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showOutlineSymbols="0" topLeftCell="A6" zoomScaleNormal="100" workbookViewId="0">
      <selection activeCell="A14" sqref="A14"/>
    </sheetView>
  </sheetViews>
  <sheetFormatPr defaultColWidth="9.76953125" defaultRowHeight="15"/>
  <cols>
    <col min="1" max="1" width="26.54296875" style="12" customWidth="1"/>
    <col min="2" max="2" width="1.54296875" style="12" customWidth="1"/>
    <col min="3" max="4" width="9.76953125" style="12"/>
    <col min="5" max="5" width="12" style="12" customWidth="1"/>
    <col min="6" max="16384" width="9.76953125" style="12"/>
  </cols>
  <sheetData>
    <row r="1" spans="1:9">
      <c r="A1" s="4"/>
      <c r="B1" s="4"/>
      <c r="C1" s="4"/>
      <c r="D1" s="1"/>
      <c r="E1" s="4"/>
      <c r="F1" s="1"/>
      <c r="G1" s="1" t="s">
        <v>121</v>
      </c>
      <c r="H1" s="4"/>
      <c r="I1" s="4"/>
    </row>
    <row r="2" spans="1:9">
      <c r="A2" s="4"/>
      <c r="B2" s="4"/>
      <c r="C2" s="4"/>
      <c r="D2" s="1"/>
      <c r="E2" s="4"/>
      <c r="F2" s="1"/>
      <c r="G2" s="1" t="str">
        <f>+'DCP-6, P 3'!E3</f>
        <v>Dockets UE-240004/UG-240005</v>
      </c>
      <c r="H2" s="4"/>
      <c r="I2" s="4"/>
    </row>
    <row r="3" spans="1:9">
      <c r="A3" s="4"/>
      <c r="B3" s="4"/>
      <c r="C3" s="1"/>
      <c r="D3" s="1"/>
      <c r="E3" s="1"/>
      <c r="F3" s="1"/>
      <c r="G3" s="1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1"/>
    </row>
    <row r="5" spans="1:9" ht="20.100000000000001">
      <c r="A5" s="224" t="str">
        <f>'DCP-9, P 1'!A5</f>
        <v>PROXY COMPANIES</v>
      </c>
      <c r="B5" s="224"/>
      <c r="C5" s="224"/>
      <c r="D5" s="224"/>
      <c r="E5" s="224"/>
      <c r="F5" s="224"/>
      <c r="G5" s="224"/>
      <c r="H5" s="224"/>
      <c r="I5" s="224"/>
    </row>
    <row r="6" spans="1:9" ht="20.100000000000001">
      <c r="A6" s="224" t="s">
        <v>122</v>
      </c>
      <c r="B6" s="224"/>
      <c r="C6" s="224"/>
      <c r="D6" s="224"/>
      <c r="E6" s="224"/>
      <c r="F6" s="224"/>
      <c r="G6" s="224"/>
      <c r="H6" s="224"/>
      <c r="I6" s="224"/>
    </row>
    <row r="8" spans="1:9" ht="15.3" thickBot="1">
      <c r="A8" s="4"/>
      <c r="B8" s="4"/>
      <c r="C8" s="4"/>
      <c r="D8" s="4"/>
      <c r="E8" s="4"/>
      <c r="F8" s="4"/>
      <c r="G8" s="4"/>
      <c r="H8" s="4"/>
      <c r="I8" s="4"/>
    </row>
    <row r="9" spans="1:9" ht="15.3" thickTop="1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91" t="str">
        <f>'DCP-9, P 1'!A11</f>
        <v>COMPANY</v>
      </c>
      <c r="B10" s="1"/>
      <c r="C10" s="91">
        <v>2019</v>
      </c>
      <c r="D10" s="91">
        <v>2020</v>
      </c>
      <c r="E10" s="91">
        <v>2021</v>
      </c>
      <c r="F10" s="91">
        <v>2022</v>
      </c>
      <c r="G10" s="91">
        <v>2023</v>
      </c>
      <c r="H10" s="91" t="s">
        <v>123</v>
      </c>
      <c r="I10" s="91" t="s">
        <v>293</v>
      </c>
    </row>
    <row r="12" spans="1:9" ht="15.3" thickTop="1">
      <c r="A12" s="13"/>
      <c r="B12" s="13"/>
      <c r="C12" s="13"/>
      <c r="D12" s="13"/>
      <c r="E12" s="13"/>
      <c r="F12" s="13"/>
      <c r="G12" s="13"/>
      <c r="H12" s="13"/>
      <c r="I12" s="13"/>
    </row>
    <row r="14" spans="1:9">
      <c r="A14" s="1" t="str">
        <f>'DCP-9, P 1'!A14</f>
        <v>Proxy Group</v>
      </c>
      <c r="B14" s="4"/>
      <c r="C14" s="4"/>
      <c r="D14" s="4"/>
      <c r="E14" s="4"/>
      <c r="F14" s="4"/>
      <c r="G14" s="4"/>
      <c r="H14" s="4"/>
      <c r="I14" s="4"/>
    </row>
    <row r="16" spans="1:9">
      <c r="A16" s="7" t="str">
        <f>+'DCP-9, P 1'!A16</f>
        <v>ALLETE</v>
      </c>
      <c r="B16" s="7"/>
      <c r="C16" s="6">
        <v>0.61399999999999999</v>
      </c>
      <c r="D16" s="6">
        <v>0.59</v>
      </c>
      <c r="E16" s="6">
        <v>0.59799999999999998</v>
      </c>
      <c r="F16" s="6">
        <v>0.59599999999999997</v>
      </c>
      <c r="G16" s="6">
        <v>0.53800000000000003</v>
      </c>
      <c r="H16" s="6">
        <f>AVERAGE(C16:G16)</f>
        <v>0.58719999999999994</v>
      </c>
      <c r="I16" s="6">
        <v>0.59499999999999997</v>
      </c>
    </row>
    <row r="17" spans="1:9">
      <c r="A17" s="7" t="str">
        <f>+'DCP-9, P 1'!A17</f>
        <v>Avista Corp.</v>
      </c>
      <c r="B17" s="7"/>
      <c r="C17" s="6">
        <v>0.50600000000000001</v>
      </c>
      <c r="D17" s="6">
        <v>0.496</v>
      </c>
      <c r="E17" s="6">
        <v>0.52500000000000002</v>
      </c>
      <c r="F17" s="6">
        <v>0.496</v>
      </c>
      <c r="G17" s="6">
        <v>0.48799999999999999</v>
      </c>
      <c r="H17" s="6">
        <f t="shared" ref="H17:H24" si="0">AVERAGE(C17:G17)</f>
        <v>0.50219999999999998</v>
      </c>
      <c r="I17" s="6">
        <v>0.51500000000000001</v>
      </c>
    </row>
    <row r="18" spans="1:9">
      <c r="A18" s="7" t="str">
        <f>+'DCP-9, P 1'!A18</f>
        <v>Black Hills Corp</v>
      </c>
      <c r="B18" s="7"/>
      <c r="C18" s="6">
        <v>0.42899999999999999</v>
      </c>
      <c r="D18" s="6">
        <v>0.42099999999999999</v>
      </c>
      <c r="E18" s="6">
        <v>0.40300000000000002</v>
      </c>
      <c r="F18" s="6">
        <v>0.45400000000000001</v>
      </c>
      <c r="G18" s="6">
        <v>0.45800000000000002</v>
      </c>
      <c r="H18" s="6">
        <f t="shared" si="0"/>
        <v>0.433</v>
      </c>
      <c r="I18" s="6">
        <v>0.44</v>
      </c>
    </row>
    <row r="19" spans="1:9">
      <c r="A19" s="7" t="str">
        <f>+'DCP-9, P 1'!A19</f>
        <v>IDACORP</v>
      </c>
      <c r="B19" s="7"/>
      <c r="C19" s="6">
        <v>0.58699999999999997</v>
      </c>
      <c r="D19" s="6">
        <v>0.56100000000000005</v>
      </c>
      <c r="E19" s="6">
        <v>0.57199999999999995</v>
      </c>
      <c r="F19" s="6">
        <v>0.56100000000000005</v>
      </c>
      <c r="G19" s="6">
        <v>0.51200000000000001</v>
      </c>
      <c r="H19" s="6">
        <f t="shared" si="0"/>
        <v>0.55859999999999999</v>
      </c>
      <c r="I19" s="6">
        <v>0.5</v>
      </c>
    </row>
    <row r="20" spans="1:9">
      <c r="A20" s="7" t="str">
        <f>+'DCP-9, P 1'!A20</f>
        <v>MGE Energy</v>
      </c>
      <c r="B20" s="7"/>
      <c r="C20" s="6">
        <v>0.62</v>
      </c>
      <c r="D20" s="6">
        <v>0.64500000000000002</v>
      </c>
      <c r="E20" s="6">
        <v>0.61899999999999999</v>
      </c>
      <c r="F20" s="6">
        <v>0.64200000000000002</v>
      </c>
      <c r="G20" s="6">
        <v>0.60699999999999998</v>
      </c>
      <c r="H20" s="6">
        <f t="shared" si="0"/>
        <v>0.62660000000000005</v>
      </c>
      <c r="I20" s="6">
        <v>0.66500000000000004</v>
      </c>
    </row>
    <row r="21" spans="1:9">
      <c r="A21" s="7" t="str">
        <f>+'DCP-9, P 1'!A21</f>
        <v>NorthWestern Energy Group</v>
      </c>
      <c r="B21" s="7"/>
      <c r="C21" s="6">
        <v>0.47499999999999998</v>
      </c>
      <c r="D21" s="6">
        <v>0.47199999999999998</v>
      </c>
      <c r="E21" s="6">
        <v>0.47799999999999998</v>
      </c>
      <c r="F21" s="6">
        <v>0.51800000000000002</v>
      </c>
      <c r="G21" s="6">
        <v>0.50900000000000001</v>
      </c>
      <c r="H21" s="6">
        <f t="shared" si="0"/>
        <v>0.4904</v>
      </c>
      <c r="I21" s="6">
        <v>0.495</v>
      </c>
    </row>
    <row r="22" spans="1:9">
      <c r="A22" s="7" t="str">
        <f>+'DCP-9, P 1'!A22</f>
        <v>OGE Energy</v>
      </c>
      <c r="B22" s="7"/>
      <c r="C22" s="6">
        <v>0.56399999999999995</v>
      </c>
      <c r="D22" s="6">
        <v>0.51</v>
      </c>
      <c r="E22" s="6">
        <v>0.47399999999999998</v>
      </c>
      <c r="F22" s="6">
        <v>0.52400000000000002</v>
      </c>
      <c r="G22" s="6">
        <v>0.496</v>
      </c>
      <c r="H22" s="6">
        <f t="shared" si="0"/>
        <v>0.51360000000000006</v>
      </c>
      <c r="I22" s="6">
        <v>0.5</v>
      </c>
    </row>
    <row r="23" spans="1:9">
      <c r="A23" s="7" t="str">
        <f>+'DCP-9, P 1'!A23</f>
        <v>Otter Tail Corp</v>
      </c>
      <c r="B23" s="7"/>
      <c r="C23" s="6">
        <v>0.53100000000000003</v>
      </c>
      <c r="D23" s="6">
        <v>0.58199999999999996</v>
      </c>
      <c r="E23" s="6">
        <v>0.57399999999999995</v>
      </c>
      <c r="F23" s="6">
        <v>0.58299999999999996</v>
      </c>
      <c r="G23" s="6">
        <v>0.58499999999999996</v>
      </c>
      <c r="H23" s="6">
        <f t="shared" si="0"/>
        <v>0.57099999999999995</v>
      </c>
      <c r="I23" s="6">
        <v>0.57499999999999996</v>
      </c>
    </row>
    <row r="24" spans="1:9">
      <c r="A24" s="7" t="str">
        <f>+'DCP-9, P 1'!A24</f>
        <v>Pinnacle West Capital</v>
      </c>
      <c r="B24" s="7"/>
      <c r="C24" s="6">
        <v>0.52900000000000003</v>
      </c>
      <c r="D24" s="6">
        <v>0.47199999999999998</v>
      </c>
      <c r="E24" s="6">
        <v>0.46100000000000002</v>
      </c>
      <c r="F24" s="6">
        <v>0.439</v>
      </c>
      <c r="G24" s="6">
        <v>0.45</v>
      </c>
      <c r="H24" s="6">
        <f t="shared" si="0"/>
        <v>0.47020000000000001</v>
      </c>
      <c r="I24" s="6">
        <v>0.48</v>
      </c>
    </row>
    <row r="25" spans="1:9">
      <c r="A25" s="7" t="str">
        <f>+'DCP-9, P 1'!A25</f>
        <v>Portland General Electric</v>
      </c>
      <c r="B25" s="7"/>
      <c r="C25" s="6">
        <v>0.48699999999999999</v>
      </c>
      <c r="D25" s="6">
        <v>0.46400000000000002</v>
      </c>
      <c r="E25" s="6">
        <v>0.432</v>
      </c>
      <c r="F25" s="6">
        <v>0.43</v>
      </c>
      <c r="G25" s="6">
        <v>0.442</v>
      </c>
      <c r="H25" s="6">
        <f>AVERAGE(C25:G25)</f>
        <v>0.45099999999999996</v>
      </c>
      <c r="I25" s="6">
        <v>0.41</v>
      </c>
    </row>
    <row r="26" spans="1:9">
      <c r="A26" s="7"/>
      <c r="B26" s="7"/>
      <c r="C26" s="6"/>
      <c r="D26" s="6"/>
      <c r="E26" s="6"/>
      <c r="F26" s="6"/>
      <c r="G26" s="6"/>
      <c r="H26" s="6"/>
      <c r="I26" s="6"/>
    </row>
    <row r="27" spans="1:9">
      <c r="A27" s="47" t="s">
        <v>123</v>
      </c>
      <c r="B27" s="7"/>
      <c r="C27" s="6"/>
      <c r="D27" s="6"/>
      <c r="E27" s="6"/>
      <c r="F27" s="6"/>
      <c r="G27" s="6"/>
      <c r="H27" s="14">
        <f>+AVERAGE(H16:H25)</f>
        <v>0.52038000000000006</v>
      </c>
      <c r="I27" s="14">
        <f>+AVERAGE(I16:I25)</f>
        <v>0.51750000000000007</v>
      </c>
    </row>
    <row r="28" spans="1:9">
      <c r="A28" s="47"/>
      <c r="B28" s="7"/>
      <c r="C28" s="6"/>
      <c r="D28" s="6"/>
      <c r="E28" s="6"/>
      <c r="F28" s="6"/>
      <c r="G28" s="6"/>
      <c r="H28" s="14"/>
      <c r="I28" s="14"/>
    </row>
    <row r="29" spans="1:9">
      <c r="A29" s="47" t="s">
        <v>124</v>
      </c>
      <c r="B29" s="7"/>
      <c r="C29" s="6"/>
      <c r="D29" s="6"/>
      <c r="E29" s="6"/>
      <c r="F29" s="6"/>
      <c r="G29" s="6"/>
      <c r="H29" s="14">
        <f>MEDIAN(H16:H25)</f>
        <v>0.50790000000000002</v>
      </c>
      <c r="I29" s="14">
        <f>MEDIAN(I16:I25)</f>
        <v>0.5</v>
      </c>
    </row>
    <row r="30" spans="1:9" ht="15.3" thickBot="1">
      <c r="A30" s="23"/>
      <c r="B30" s="23"/>
      <c r="C30" s="22"/>
      <c r="D30" s="22"/>
      <c r="E30" s="22"/>
      <c r="F30" s="22"/>
      <c r="G30" s="22"/>
      <c r="H30" s="22"/>
      <c r="I30" s="22"/>
    </row>
    <row r="31" spans="1:9" ht="15.3" thickTop="1">
      <c r="A31" s="7"/>
      <c r="B31" s="7"/>
      <c r="C31" s="6"/>
      <c r="D31" s="6"/>
      <c r="E31" s="6"/>
      <c r="F31" s="6"/>
      <c r="G31" s="6"/>
      <c r="H31" s="6"/>
      <c r="I31" s="6"/>
    </row>
    <row r="32" spans="1:9">
      <c r="A32" s="7" t="s">
        <v>125</v>
      </c>
      <c r="B32" s="4"/>
      <c r="C32" s="4"/>
      <c r="D32" s="4"/>
      <c r="E32" s="4"/>
      <c r="F32" s="4"/>
      <c r="G32" s="4"/>
      <c r="H32" s="4"/>
      <c r="I32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8" spans="1:9">
      <c r="C38" s="4"/>
      <c r="D38" s="4"/>
      <c r="E38" s="4"/>
      <c r="F38" s="4"/>
      <c r="G38" s="4"/>
      <c r="H38" s="5"/>
    </row>
    <row r="39" spans="1:9">
      <c r="C39" s="8"/>
      <c r="D39" s="8"/>
      <c r="E39" s="8"/>
      <c r="F39" s="8"/>
      <c r="G39" s="8"/>
      <c r="H39" s="5"/>
    </row>
    <row r="40" spans="1:9">
      <c r="C40" s="8"/>
      <c r="D40" s="8"/>
      <c r="E40" s="8"/>
      <c r="F40" s="8"/>
      <c r="G40" s="8"/>
      <c r="H40" s="8"/>
    </row>
    <row r="41" spans="1:9">
      <c r="C41" s="8"/>
      <c r="D41" s="8"/>
      <c r="E41" s="8"/>
      <c r="F41" s="8"/>
      <c r="G41" s="8"/>
      <c r="H41" s="8"/>
    </row>
    <row r="42" spans="1:9">
      <c r="C42" s="8"/>
      <c r="D42" s="8"/>
      <c r="E42" s="8"/>
      <c r="F42" s="8"/>
      <c r="G42" s="8"/>
      <c r="H42" s="8"/>
    </row>
    <row r="43" spans="1:9">
      <c r="C43" s="8"/>
      <c r="D43" s="8"/>
      <c r="E43" s="8"/>
      <c r="F43" s="8"/>
      <c r="G43" s="8"/>
      <c r="H43" s="8"/>
    </row>
    <row r="44" spans="1:9">
      <c r="C44" s="8"/>
      <c r="D44" s="8"/>
      <c r="E44" s="8"/>
      <c r="F44" s="8"/>
      <c r="G44" s="8"/>
      <c r="H44" s="8"/>
    </row>
  </sheetData>
  <mergeCells count="2">
    <mergeCell ref="A5:I5"/>
    <mergeCell ref="A6:I6"/>
  </mergeCells>
  <printOptions horizontalCentered="1"/>
  <pageMargins left="0.5" right="0.5" top="0.5" bottom="0.55000000000000004" header="0" footer="0"/>
  <pageSetup scale="81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0"/>
  <sheetViews>
    <sheetView topLeftCell="A12" zoomScale="106" zoomScaleNormal="106" workbookViewId="0">
      <selection activeCell="A20" sqref="A20"/>
    </sheetView>
  </sheetViews>
  <sheetFormatPr defaultRowHeight="15"/>
  <cols>
    <col min="1" max="1" width="27.54296875" customWidth="1"/>
    <col min="2" max="2" width="14" customWidth="1"/>
    <col min="3" max="3" width="10.54296875" customWidth="1"/>
    <col min="4" max="4" width="1.76953125" customWidth="1"/>
    <col min="5" max="5" width="10.54296875" customWidth="1"/>
    <col min="6" max="6" width="9.453125" customWidth="1"/>
    <col min="7" max="7" width="9.54296875" customWidth="1"/>
    <col min="10" max="10" width="7.86328125" customWidth="1"/>
    <col min="11" max="13" width="8.76953125" hidden="1" customWidth="1"/>
  </cols>
  <sheetData>
    <row r="1" spans="1:9">
      <c r="F1" s="1" t="s">
        <v>126</v>
      </c>
    </row>
    <row r="2" spans="1:9">
      <c r="F2" s="1" t="str">
        <f>+'DCP-7'!G2</f>
        <v>Dockets UE-240004/UG-240005</v>
      </c>
    </row>
    <row r="3" spans="1:9">
      <c r="F3" s="1"/>
    </row>
    <row r="5" spans="1:9" ht="17.7">
      <c r="A5" s="225" t="s">
        <v>127</v>
      </c>
      <c r="B5" s="225"/>
      <c r="C5" s="225"/>
      <c r="D5" s="225"/>
      <c r="E5" s="225"/>
      <c r="F5" s="225"/>
      <c r="G5" s="225"/>
      <c r="H5" s="53"/>
      <c r="I5" s="53"/>
    </row>
    <row r="6" spans="1:9" ht="17.7">
      <c r="A6" s="225" t="s">
        <v>128</v>
      </c>
      <c r="B6" s="225"/>
      <c r="C6" s="225"/>
      <c r="D6" s="225"/>
      <c r="E6" s="225"/>
      <c r="F6" s="225"/>
      <c r="G6" s="225"/>
    </row>
    <row r="7" spans="1:9" ht="15.3" thickBot="1">
      <c r="A7" s="36"/>
      <c r="B7" s="36"/>
      <c r="C7" s="36"/>
      <c r="D7" s="36"/>
      <c r="E7" s="36"/>
      <c r="F7" s="36"/>
      <c r="G7" s="36"/>
    </row>
    <row r="8" spans="1:9" ht="15.3" thickTop="1"/>
    <row r="9" spans="1:9">
      <c r="B9" s="5" t="s">
        <v>129</v>
      </c>
      <c r="C9" s="18" t="s">
        <v>130</v>
      </c>
      <c r="D9" s="18"/>
      <c r="E9" s="18" t="s">
        <v>131</v>
      </c>
      <c r="F9" s="18" t="s">
        <v>88</v>
      </c>
      <c r="G9" s="18" t="s">
        <v>99</v>
      </c>
    </row>
    <row r="10" spans="1:9">
      <c r="B10" s="5" t="s">
        <v>132</v>
      </c>
      <c r="C10" s="18" t="s">
        <v>133</v>
      </c>
      <c r="D10" s="18"/>
      <c r="E10" s="18" t="s">
        <v>134</v>
      </c>
      <c r="F10" s="18" t="s">
        <v>135</v>
      </c>
      <c r="G10" s="18" t="str">
        <f>+F10</f>
        <v>Bond</v>
      </c>
    </row>
    <row r="11" spans="1:9">
      <c r="A11" t="s">
        <v>136</v>
      </c>
      <c r="B11" s="110" t="s">
        <v>112</v>
      </c>
      <c r="C11" s="18" t="s">
        <v>15</v>
      </c>
      <c r="D11" s="18"/>
      <c r="E11" s="18" t="s">
        <v>137</v>
      </c>
      <c r="F11" s="18" t="s">
        <v>138</v>
      </c>
      <c r="G11" s="18" t="str">
        <f>+F11</f>
        <v>Rating</v>
      </c>
    </row>
    <row r="12" spans="1:9">
      <c r="A12" s="19"/>
      <c r="B12" s="19"/>
      <c r="C12" s="19"/>
      <c r="D12" s="19"/>
      <c r="E12" s="19"/>
      <c r="F12" s="19"/>
      <c r="G12" s="19"/>
    </row>
    <row r="14" spans="1:9">
      <c r="A14" s="1" t="s">
        <v>341</v>
      </c>
      <c r="B14" s="43"/>
      <c r="C14" s="109">
        <v>0.49299999999999999</v>
      </c>
      <c r="D14" s="38"/>
      <c r="E14" s="18"/>
      <c r="F14" s="5" t="s">
        <v>103</v>
      </c>
      <c r="G14" s="5" t="s">
        <v>106</v>
      </c>
    </row>
    <row r="15" spans="1:9">
      <c r="B15" s="49"/>
      <c r="C15" s="7"/>
      <c r="F15" s="18"/>
    </row>
    <row r="16" spans="1:9">
      <c r="A16" s="1" t="s">
        <v>140</v>
      </c>
      <c r="B16" s="130" t="s">
        <v>141</v>
      </c>
      <c r="C16" s="14" t="s">
        <v>142</v>
      </c>
      <c r="E16" s="91" t="s">
        <v>331</v>
      </c>
      <c r="F16" s="226" t="s">
        <v>376</v>
      </c>
      <c r="G16" s="226"/>
    </row>
    <row r="17" spans="1:10">
      <c r="B17" s="49"/>
      <c r="C17" s="7"/>
    </row>
    <row r="18" spans="1:10">
      <c r="A18" s="4" t="s">
        <v>143</v>
      </c>
      <c r="B18" s="43">
        <v>3600000</v>
      </c>
      <c r="C18" s="109">
        <v>0.53800000000000003</v>
      </c>
      <c r="D18" s="38"/>
      <c r="E18" s="18">
        <v>2</v>
      </c>
      <c r="F18" s="5" t="s">
        <v>103</v>
      </c>
      <c r="G18" s="5" t="s">
        <v>106</v>
      </c>
      <c r="J18" s="18"/>
    </row>
    <row r="19" spans="1:10">
      <c r="A19" s="4" t="s">
        <v>139</v>
      </c>
      <c r="B19" s="87">
        <v>2600000</v>
      </c>
      <c r="C19" s="6">
        <v>0.48799999999999999</v>
      </c>
      <c r="D19" s="10"/>
      <c r="E19" s="5">
        <v>3</v>
      </c>
      <c r="F19" s="5" t="s">
        <v>103</v>
      </c>
      <c r="G19" s="5" t="s">
        <v>105</v>
      </c>
      <c r="J19" s="18"/>
    </row>
    <row r="20" spans="1:10">
      <c r="A20" s="4" t="s">
        <v>144</v>
      </c>
      <c r="B20" s="43">
        <v>3700000</v>
      </c>
      <c r="C20" s="109">
        <v>0.45800000000000002</v>
      </c>
      <c r="D20" s="118"/>
      <c r="E20" s="51">
        <v>3</v>
      </c>
      <c r="F20" s="5" t="s">
        <v>145</v>
      </c>
      <c r="G20" s="5" t="s">
        <v>105</v>
      </c>
      <c r="J20" s="18"/>
    </row>
    <row r="21" spans="1:10">
      <c r="A21" s="4" t="s">
        <v>146</v>
      </c>
      <c r="B21" s="43">
        <v>4700000</v>
      </c>
      <c r="C21" s="109">
        <v>0.51200000000000001</v>
      </c>
      <c r="D21" s="38"/>
      <c r="E21" s="51">
        <v>1</v>
      </c>
      <c r="F21" s="5" t="s">
        <v>103</v>
      </c>
      <c r="G21" s="5" t="s">
        <v>105</v>
      </c>
      <c r="J21" s="18"/>
    </row>
    <row r="22" spans="1:10">
      <c r="A22" s="4" t="s">
        <v>290</v>
      </c>
      <c r="B22" s="43">
        <v>2800000</v>
      </c>
      <c r="C22" s="109">
        <v>0.60699999999999998</v>
      </c>
      <c r="D22" s="38"/>
      <c r="E22" s="51">
        <v>3</v>
      </c>
      <c r="F22" s="5" t="s">
        <v>217</v>
      </c>
      <c r="G22" s="5" t="s">
        <v>218</v>
      </c>
      <c r="J22" s="18"/>
    </row>
    <row r="23" spans="1:10">
      <c r="A23" s="4" t="s">
        <v>371</v>
      </c>
      <c r="B23" s="43">
        <v>3000000</v>
      </c>
      <c r="C23" s="109">
        <v>0.50900000000000001</v>
      </c>
      <c r="D23" s="38"/>
      <c r="E23" s="18">
        <v>3</v>
      </c>
      <c r="F23" s="5" t="s">
        <v>103</v>
      </c>
      <c r="G23" s="5" t="s">
        <v>105</v>
      </c>
      <c r="J23" s="18"/>
    </row>
    <row r="24" spans="1:10">
      <c r="A24" s="4" t="s">
        <v>147</v>
      </c>
      <c r="B24" s="43">
        <v>7100000</v>
      </c>
      <c r="C24" s="109">
        <v>0.496</v>
      </c>
      <c r="D24" s="38"/>
      <c r="E24" s="18">
        <v>3</v>
      </c>
      <c r="F24" s="5" t="s">
        <v>145</v>
      </c>
      <c r="G24" s="5" t="s">
        <v>106</v>
      </c>
      <c r="J24" s="18"/>
    </row>
    <row r="25" spans="1:10">
      <c r="A25" s="4" t="s">
        <v>148</v>
      </c>
      <c r="B25" s="43">
        <v>3800000</v>
      </c>
      <c r="C25" s="109">
        <v>0.58299999999999996</v>
      </c>
      <c r="D25" s="38"/>
      <c r="E25" s="18">
        <v>2</v>
      </c>
      <c r="F25" s="5" t="s">
        <v>103</v>
      </c>
      <c r="G25" s="5" t="s">
        <v>105</v>
      </c>
      <c r="J25" s="18"/>
    </row>
    <row r="26" spans="1:10">
      <c r="A26" t="s">
        <v>149</v>
      </c>
      <c r="B26" s="43">
        <v>8400000</v>
      </c>
      <c r="C26" s="109">
        <v>0.45</v>
      </c>
      <c r="D26" s="38"/>
      <c r="E26" s="51">
        <v>3</v>
      </c>
      <c r="F26" s="94" t="s">
        <v>145</v>
      </c>
      <c r="G26" s="94" t="s">
        <v>105</v>
      </c>
      <c r="J26" s="18"/>
    </row>
    <row r="27" spans="1:10">
      <c r="A27" s="4" t="s">
        <v>220</v>
      </c>
      <c r="B27" s="43">
        <v>4400000</v>
      </c>
      <c r="C27" s="109">
        <v>0.442</v>
      </c>
      <c r="D27" s="38"/>
      <c r="E27" s="18">
        <v>2</v>
      </c>
      <c r="F27" s="5" t="s">
        <v>145</v>
      </c>
      <c r="G27" s="5" t="s">
        <v>150</v>
      </c>
      <c r="J27" s="18"/>
    </row>
    <row r="28" spans="1:10" ht="15.3" thickBot="1">
      <c r="A28" s="36"/>
      <c r="B28" s="36"/>
      <c r="C28" s="126"/>
      <c r="D28" s="84"/>
      <c r="E28" s="84"/>
      <c r="F28" s="37"/>
      <c r="G28" s="37"/>
      <c r="H28" s="38"/>
      <c r="I28" s="18"/>
    </row>
    <row r="29" spans="1:10" ht="15.3" thickTop="1">
      <c r="C29" s="7"/>
      <c r="D29" s="44"/>
      <c r="E29" s="44"/>
    </row>
    <row r="30" spans="1:10">
      <c r="A30" s="1" t="s">
        <v>346</v>
      </c>
      <c r="C30" s="7"/>
      <c r="D30" s="44"/>
      <c r="E30" s="44"/>
    </row>
    <row r="31" spans="1:10">
      <c r="C31" s="7"/>
      <c r="D31" s="44"/>
      <c r="E31" s="44"/>
    </row>
    <row r="32" spans="1:10">
      <c r="A32" t="s">
        <v>143</v>
      </c>
      <c r="B32" s="43">
        <f>+B18</f>
        <v>3600000</v>
      </c>
      <c r="C32" s="109">
        <f>+C18</f>
        <v>0.53800000000000003</v>
      </c>
      <c r="D32" s="38"/>
      <c r="E32" s="51">
        <f>+E18</f>
        <v>2</v>
      </c>
      <c r="F32" s="51" t="str">
        <f>+F18</f>
        <v>BBB</v>
      </c>
      <c r="G32" s="51" t="str">
        <f>+G18</f>
        <v>Baa1</v>
      </c>
    </row>
    <row r="33" spans="1:7">
      <c r="A33" s="4" t="s">
        <v>342</v>
      </c>
      <c r="B33" s="135">
        <v>12800000</v>
      </c>
      <c r="C33" s="109">
        <v>0.45200000000000001</v>
      </c>
      <c r="D33" s="38"/>
      <c r="E33" s="51">
        <v>2</v>
      </c>
      <c r="F33" s="51" t="s">
        <v>104</v>
      </c>
      <c r="G33" s="51" t="s">
        <v>105</v>
      </c>
    </row>
    <row r="34" spans="1:7">
      <c r="A34" t="s">
        <v>151</v>
      </c>
      <c r="B34" s="134">
        <v>19000000</v>
      </c>
      <c r="C34" s="109">
        <v>0.438</v>
      </c>
      <c r="D34" s="38"/>
      <c r="E34" s="51">
        <v>1</v>
      </c>
      <c r="F34" s="94" t="s">
        <v>145</v>
      </c>
      <c r="G34" s="94" t="s">
        <v>105</v>
      </c>
    </row>
    <row r="35" spans="1:7">
      <c r="A35" s="4" t="s">
        <v>344</v>
      </c>
      <c r="B35" s="134">
        <v>46900000</v>
      </c>
      <c r="C35" s="109">
        <v>0.42</v>
      </c>
      <c r="D35" s="38"/>
      <c r="E35" s="51">
        <v>1</v>
      </c>
      <c r="F35" s="94" t="s">
        <v>145</v>
      </c>
      <c r="G35" s="94" t="s">
        <v>106</v>
      </c>
    </row>
    <row r="36" spans="1:7">
      <c r="A36" t="s">
        <v>152</v>
      </c>
      <c r="B36" s="43">
        <f>+B19</f>
        <v>2600000</v>
      </c>
      <c r="C36" s="109">
        <f>+C19</f>
        <v>0.48799999999999999</v>
      </c>
      <c r="D36" s="38"/>
      <c r="E36" s="51">
        <f t="shared" ref="E36:G37" si="0">+E19</f>
        <v>3</v>
      </c>
      <c r="F36" s="51" t="str">
        <f t="shared" si="0"/>
        <v>BBB</v>
      </c>
      <c r="G36" s="51" t="str">
        <f t="shared" si="0"/>
        <v>Baa2</v>
      </c>
    </row>
    <row r="37" spans="1:7">
      <c r="A37" t="s">
        <v>144</v>
      </c>
      <c r="B37" s="43">
        <f>+B20</f>
        <v>3700000</v>
      </c>
      <c r="C37" s="109">
        <f>+C20</f>
        <v>0.45800000000000002</v>
      </c>
      <c r="D37" s="38"/>
      <c r="E37" s="51">
        <f t="shared" si="0"/>
        <v>3</v>
      </c>
      <c r="F37" s="51" t="str">
        <f t="shared" si="0"/>
        <v>BBB+</v>
      </c>
      <c r="G37" s="51" t="str">
        <f t="shared" si="0"/>
        <v>Baa2</v>
      </c>
    </row>
    <row r="38" spans="1:7">
      <c r="A38" t="s">
        <v>153</v>
      </c>
      <c r="B38" s="135">
        <v>18300000</v>
      </c>
      <c r="C38" s="14">
        <v>0.33100000000000002</v>
      </c>
      <c r="D38" s="38"/>
      <c r="E38" s="51">
        <v>2</v>
      </c>
      <c r="F38" s="94" t="s">
        <v>145</v>
      </c>
      <c r="G38" s="94" t="s">
        <v>105</v>
      </c>
    </row>
    <row r="39" spans="1:7">
      <c r="A39" t="s">
        <v>291</v>
      </c>
      <c r="B39" s="135">
        <v>76100000</v>
      </c>
      <c r="C39" s="6">
        <v>0.40400000000000003</v>
      </c>
      <c r="D39" s="38"/>
      <c r="E39" s="51">
        <v>2</v>
      </c>
      <c r="F39" s="94" t="s">
        <v>145</v>
      </c>
      <c r="G39" s="94" t="s">
        <v>105</v>
      </c>
    </row>
    <row r="40" spans="1:7">
      <c r="A40" t="s">
        <v>154</v>
      </c>
      <c r="B40" s="135">
        <v>23300000</v>
      </c>
      <c r="C40" s="14">
        <v>0.38600000000000001</v>
      </c>
      <c r="D40" s="38"/>
      <c r="E40" s="51">
        <v>2</v>
      </c>
      <c r="F40" s="94" t="s">
        <v>145</v>
      </c>
      <c r="G40" s="94" t="s">
        <v>105</v>
      </c>
    </row>
    <row r="41" spans="1:7">
      <c r="A41" s="4" t="s">
        <v>345</v>
      </c>
      <c r="B41" s="135">
        <v>12300000</v>
      </c>
      <c r="C41" s="109">
        <v>0.48</v>
      </c>
      <c r="D41" s="38"/>
      <c r="E41" s="133">
        <v>2</v>
      </c>
      <c r="F41" s="94" t="s">
        <v>145</v>
      </c>
      <c r="G41" s="94" t="s">
        <v>105</v>
      </c>
    </row>
    <row r="42" spans="1:7">
      <c r="A42" t="s">
        <v>146</v>
      </c>
      <c r="B42" s="43">
        <f>+B21</f>
        <v>4700000</v>
      </c>
      <c r="C42" s="109">
        <f>+C21</f>
        <v>0.51200000000000001</v>
      </c>
      <c r="D42" s="38"/>
      <c r="E42" s="51">
        <f t="shared" ref="E42:G43" si="1">+E21</f>
        <v>1</v>
      </c>
      <c r="F42" s="51" t="str">
        <f t="shared" si="1"/>
        <v>BBB</v>
      </c>
      <c r="G42" s="51" t="str">
        <f t="shared" si="1"/>
        <v>Baa2</v>
      </c>
    </row>
    <row r="43" spans="1:7">
      <c r="A43" t="str">
        <f>+A22</f>
        <v>MGE Energy</v>
      </c>
      <c r="B43" s="43">
        <f>+B22</f>
        <v>2800000</v>
      </c>
      <c r="C43" s="109">
        <f>+C22</f>
        <v>0.60699999999999998</v>
      </c>
      <c r="D43" s="38"/>
      <c r="E43" s="51">
        <f t="shared" si="1"/>
        <v>3</v>
      </c>
      <c r="F43" s="51" t="str">
        <f t="shared" si="1"/>
        <v>AA-</v>
      </c>
      <c r="G43" s="51" t="str">
        <f t="shared" si="1"/>
        <v>A1</v>
      </c>
    </row>
    <row r="44" spans="1:7">
      <c r="A44" s="4" t="s">
        <v>222</v>
      </c>
      <c r="B44" s="135">
        <v>138000000</v>
      </c>
      <c r="C44" s="109">
        <v>0.436</v>
      </c>
      <c r="D44" s="38"/>
      <c r="E44" s="51">
        <v>3</v>
      </c>
      <c r="F44" s="51" t="s">
        <v>104</v>
      </c>
      <c r="G44" s="51" t="s">
        <v>106</v>
      </c>
    </row>
    <row r="45" spans="1:7">
      <c r="A45" s="4" t="s">
        <v>343</v>
      </c>
      <c r="B45" s="135">
        <v>10600000</v>
      </c>
      <c r="C45" s="14">
        <v>0.35</v>
      </c>
      <c r="D45" s="38"/>
      <c r="E45" s="51">
        <v>2</v>
      </c>
      <c r="F45" s="51" t="s">
        <v>145</v>
      </c>
      <c r="G45" s="51" t="s">
        <v>105</v>
      </c>
    </row>
    <row r="46" spans="1:7">
      <c r="A46" t="str">
        <f>+A23</f>
        <v>NorthWestern Energy Group</v>
      </c>
      <c r="B46" s="43">
        <f t="shared" ref="B46:C46" si="2">+B23</f>
        <v>3000000</v>
      </c>
      <c r="C46" s="109">
        <f t="shared" si="2"/>
        <v>0.50900000000000001</v>
      </c>
      <c r="D46" s="38"/>
      <c r="E46" s="51">
        <f t="shared" ref="E46:F47" si="3">+E23</f>
        <v>3</v>
      </c>
      <c r="F46" s="51" t="str">
        <f t="shared" si="3"/>
        <v>BBB</v>
      </c>
      <c r="G46" s="51" t="str">
        <f>+G23</f>
        <v>Baa2</v>
      </c>
    </row>
    <row r="47" spans="1:7">
      <c r="A47" t="s">
        <v>155</v>
      </c>
      <c r="B47" s="43">
        <f t="shared" ref="B47:C47" si="4">+B24</f>
        <v>7100000</v>
      </c>
      <c r="C47" s="109">
        <f t="shared" si="4"/>
        <v>0.496</v>
      </c>
      <c r="D47" s="38"/>
      <c r="E47" s="51">
        <f t="shared" si="3"/>
        <v>3</v>
      </c>
      <c r="F47" s="51" t="str">
        <f t="shared" si="3"/>
        <v>BBB+</v>
      </c>
      <c r="G47" s="51" t="str">
        <f>+G24</f>
        <v>Baa1</v>
      </c>
    </row>
    <row r="48" spans="1:7">
      <c r="A48" t="s">
        <v>149</v>
      </c>
      <c r="B48" s="43">
        <f>+B26</f>
        <v>8400000</v>
      </c>
      <c r="C48" s="109">
        <f>+C26</f>
        <v>0.45</v>
      </c>
      <c r="D48" s="38"/>
      <c r="E48" s="51">
        <f t="shared" ref="E48:G49" si="5">+E26</f>
        <v>3</v>
      </c>
      <c r="F48" s="94" t="str">
        <f t="shared" si="5"/>
        <v>BBB+</v>
      </c>
      <c r="G48" s="94" t="str">
        <f t="shared" si="5"/>
        <v>Baa2</v>
      </c>
    </row>
    <row r="49" spans="1:7">
      <c r="A49" t="str">
        <f>+A27</f>
        <v>Portland General Electric</v>
      </c>
      <c r="B49" s="43">
        <f>+B27</f>
        <v>4400000</v>
      </c>
      <c r="C49" s="109">
        <f>+C27</f>
        <v>0.442</v>
      </c>
      <c r="D49" s="38"/>
      <c r="E49" s="51">
        <f t="shared" si="5"/>
        <v>2</v>
      </c>
      <c r="F49" s="94" t="str">
        <f t="shared" si="5"/>
        <v>BBB+</v>
      </c>
      <c r="G49" s="94" t="str">
        <f t="shared" si="5"/>
        <v>A3</v>
      </c>
    </row>
    <row r="50" spans="1:7">
      <c r="A50" t="s">
        <v>292</v>
      </c>
      <c r="B50" s="135">
        <v>81200000</v>
      </c>
      <c r="C50" s="14">
        <v>0.376</v>
      </c>
      <c r="D50" s="38"/>
      <c r="E50" s="51">
        <v>2</v>
      </c>
      <c r="F50" s="94" t="s">
        <v>104</v>
      </c>
      <c r="G50" s="94" t="s">
        <v>105</v>
      </c>
    </row>
    <row r="51" spans="1:7">
      <c r="A51" s="4" t="s">
        <v>348</v>
      </c>
      <c r="B51" s="135">
        <v>25500000</v>
      </c>
      <c r="C51" s="6">
        <v>0.44500000000000001</v>
      </c>
      <c r="D51" s="38"/>
      <c r="E51" s="51">
        <v>1</v>
      </c>
      <c r="F51" s="94" t="s">
        <v>104</v>
      </c>
      <c r="G51" s="94" t="s">
        <v>106</v>
      </c>
    </row>
    <row r="52" spans="1:7">
      <c r="A52" s="4" t="s">
        <v>221</v>
      </c>
      <c r="B52" s="135">
        <v>29000000</v>
      </c>
      <c r="C52" s="6">
        <v>0.41399999999999998</v>
      </c>
      <c r="D52" s="38"/>
      <c r="E52" s="51">
        <v>2</v>
      </c>
      <c r="F52" s="94" t="s">
        <v>145</v>
      </c>
      <c r="G52" s="94" t="s">
        <v>106</v>
      </c>
    </row>
    <row r="53" spans="1:7" ht="15.3" thickBot="1">
      <c r="A53" s="36"/>
      <c r="B53" s="36"/>
      <c r="C53" s="126"/>
      <c r="D53" s="84"/>
      <c r="E53" s="95"/>
      <c r="F53" s="36"/>
      <c r="G53" s="36"/>
    </row>
    <row r="54" spans="1:7" ht="15.3" thickTop="1">
      <c r="C54" s="44"/>
      <c r="D54" s="44"/>
      <c r="E54" s="44"/>
    </row>
    <row r="55" spans="1:7">
      <c r="A55" s="4" t="s">
        <v>391</v>
      </c>
      <c r="C55" s="44"/>
      <c r="D55" s="44"/>
      <c r="E55" s="44"/>
    </row>
    <row r="56" spans="1:7">
      <c r="C56" s="44"/>
      <c r="D56" s="44"/>
      <c r="E56" s="44"/>
    </row>
    <row r="57" spans="1:7">
      <c r="A57" t="s">
        <v>289</v>
      </c>
      <c r="C57" s="44"/>
      <c r="D57" s="44"/>
      <c r="E57" s="44"/>
    </row>
    <row r="59" spans="1:7">
      <c r="F59" s="4"/>
    </row>
    <row r="70" spans="2:2">
      <c r="B70" s="1"/>
    </row>
  </sheetData>
  <mergeCells count="3">
    <mergeCell ref="A6:G6"/>
    <mergeCell ref="A5:G5"/>
    <mergeCell ref="F16:G16"/>
  </mergeCells>
  <phoneticPr fontId="13" type="noConversion"/>
  <pageMargins left="0.75" right="0.75" top="1" bottom="1" header="0.5" footer="0.5"/>
  <pageSetup scale="7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7"/>
  <sheetViews>
    <sheetView showOutlineSymbols="0" topLeftCell="A3" zoomScale="106" zoomScaleNormal="106" workbookViewId="0">
      <selection activeCell="A14" sqref="A14"/>
    </sheetView>
  </sheetViews>
  <sheetFormatPr defaultColWidth="9.76953125" defaultRowHeight="15"/>
  <cols>
    <col min="1" max="1" width="25.2265625" style="12" customWidth="1"/>
    <col min="2" max="2" width="2.76953125" style="12" customWidth="1"/>
    <col min="3" max="3" width="8.76953125" style="12" customWidth="1"/>
    <col min="4" max="7" width="9.76953125" style="12" customWidth="1"/>
    <col min="8" max="8" width="2.76953125" style="12" customWidth="1"/>
    <col min="9" max="16384" width="9.76953125" style="12"/>
  </cols>
  <sheetData>
    <row r="1" spans="1:9">
      <c r="A1" s="4"/>
      <c r="B1" s="4"/>
      <c r="C1" s="4"/>
      <c r="D1" s="4"/>
      <c r="E1" s="4"/>
      <c r="F1" s="4"/>
      <c r="G1" s="1" t="s">
        <v>156</v>
      </c>
      <c r="H1" s="1"/>
      <c r="I1" s="1"/>
    </row>
    <row r="2" spans="1:9">
      <c r="A2" s="4"/>
      <c r="B2" s="4"/>
      <c r="C2" s="4"/>
      <c r="D2" s="4"/>
      <c r="E2" s="4"/>
      <c r="F2" s="4"/>
      <c r="G2" s="1" t="s">
        <v>157</v>
      </c>
      <c r="H2" s="1"/>
      <c r="I2" s="1"/>
    </row>
    <row r="3" spans="1:9">
      <c r="A3" s="4"/>
      <c r="B3" s="4"/>
      <c r="C3" s="4"/>
      <c r="D3" s="4"/>
      <c r="E3" s="4"/>
      <c r="F3" s="4"/>
      <c r="G3" s="1" t="str">
        <f>+'DCP-8'!F2</f>
        <v>Dockets UE-240004/UG-240005</v>
      </c>
      <c r="H3" s="1"/>
      <c r="I3" s="1"/>
    </row>
    <row r="4" spans="1:9">
      <c r="A4" s="4"/>
      <c r="B4" s="4"/>
      <c r="C4" s="4"/>
      <c r="D4" s="4"/>
      <c r="E4" s="4"/>
      <c r="F4" s="4"/>
      <c r="G4" s="1"/>
      <c r="H4" s="4"/>
      <c r="I4" s="1"/>
    </row>
    <row r="5" spans="1:9" ht="20.100000000000001">
      <c r="A5" s="2" t="s">
        <v>127</v>
      </c>
      <c r="B5" s="2"/>
      <c r="C5" s="2"/>
      <c r="D5" s="2"/>
      <c r="E5" s="2"/>
      <c r="F5" s="2"/>
      <c r="G5" s="2"/>
      <c r="H5" s="2"/>
      <c r="I5" s="2"/>
    </row>
    <row r="6" spans="1:9" ht="20.100000000000001">
      <c r="A6" s="2" t="s">
        <v>158</v>
      </c>
      <c r="B6" s="2"/>
      <c r="C6" s="2"/>
      <c r="D6" s="2"/>
      <c r="E6" s="2"/>
      <c r="F6" s="2"/>
      <c r="G6" s="2"/>
      <c r="H6" s="2"/>
      <c r="I6" s="2"/>
    </row>
    <row r="9" spans="1:9" ht="15.3" thickTop="1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"/>
      <c r="B10" s="1"/>
      <c r="C10" s="91" t="s">
        <v>159</v>
      </c>
      <c r="D10" s="227" t="s">
        <v>370</v>
      </c>
      <c r="E10" s="227"/>
      <c r="F10" s="227"/>
      <c r="G10" s="227"/>
      <c r="H10" s="1"/>
      <c r="I10" s="1"/>
    </row>
    <row r="11" spans="1:9">
      <c r="A11" s="91" t="s">
        <v>160</v>
      </c>
      <c r="B11" s="1"/>
      <c r="C11" s="91" t="s">
        <v>161</v>
      </c>
      <c r="D11" s="91" t="s">
        <v>161</v>
      </c>
      <c r="E11" s="91" t="s">
        <v>162</v>
      </c>
      <c r="F11" s="91" t="s">
        <v>163</v>
      </c>
      <c r="G11" s="91" t="s">
        <v>164</v>
      </c>
      <c r="H11" s="91"/>
      <c r="I11" s="91" t="s">
        <v>165</v>
      </c>
    </row>
    <row r="12" spans="1:9" ht="15.3" thickBot="1">
      <c r="A12" s="4"/>
      <c r="B12" s="4"/>
      <c r="C12" s="4"/>
      <c r="D12" s="4"/>
      <c r="E12" s="4"/>
      <c r="F12" s="4"/>
      <c r="G12" s="4"/>
      <c r="H12" s="4"/>
      <c r="I12" s="4"/>
    </row>
    <row r="13" spans="1:9" ht="15.3" thickTop="1">
      <c r="A13" s="13"/>
      <c r="B13" s="13"/>
      <c r="C13" s="13"/>
      <c r="D13" s="13"/>
      <c r="E13" s="13"/>
      <c r="F13" s="13"/>
      <c r="G13" s="13"/>
      <c r="H13" s="13"/>
      <c r="I13" s="13"/>
    </row>
    <row r="14" spans="1:9">
      <c r="A14" s="1" t="s">
        <v>392</v>
      </c>
      <c r="B14" s="4"/>
      <c r="C14" s="4"/>
      <c r="D14" s="4"/>
      <c r="E14" s="4"/>
      <c r="F14" s="4"/>
      <c r="G14" s="4"/>
      <c r="H14" s="4"/>
      <c r="I14" s="4"/>
    </row>
    <row r="16" spans="1:9">
      <c r="A16" s="4" t="str">
        <f>+'DCP-8'!A18</f>
        <v>ALLETE</v>
      </c>
      <c r="B16" s="4"/>
      <c r="C16" s="153">
        <v>0.70499999999999996</v>
      </c>
      <c r="D16" s="11">
        <f>+C16*4</f>
        <v>2.82</v>
      </c>
      <c r="E16" s="11">
        <v>65.86</v>
      </c>
      <c r="F16" s="11">
        <v>56.66</v>
      </c>
      <c r="G16" s="11">
        <f>AVERAGE(E16:F16)</f>
        <v>61.26</v>
      </c>
      <c r="H16" s="4"/>
      <c r="I16" s="6">
        <f>+D16/G16</f>
        <v>4.6033300685602352E-2</v>
      </c>
    </row>
    <row r="17" spans="1:9">
      <c r="A17" s="4" t="s">
        <v>139</v>
      </c>
      <c r="B17" s="4"/>
      <c r="C17" s="153">
        <v>0.48</v>
      </c>
      <c r="D17" s="11">
        <f t="shared" ref="D17:D25" si="0">+C17*4</f>
        <v>1.92</v>
      </c>
      <c r="E17" s="11">
        <v>38.909999999999997</v>
      </c>
      <c r="F17" s="11">
        <v>33</v>
      </c>
      <c r="G17" s="11">
        <f t="shared" ref="G17:G23" si="1">AVERAGE(E17:F17)</f>
        <v>35.954999999999998</v>
      </c>
      <c r="H17" s="4"/>
      <c r="I17" s="6">
        <f t="shared" ref="I17:I25" si="2">+D17/G17</f>
        <v>5.340008343763037E-2</v>
      </c>
    </row>
    <row r="18" spans="1:9">
      <c r="A18" s="4" t="str">
        <f>+'DCP-8'!A20</f>
        <v>Black Hills Corp</v>
      </c>
      <c r="B18" s="4"/>
      <c r="C18" s="153">
        <v>0.65</v>
      </c>
      <c r="D18" s="11">
        <f t="shared" si="0"/>
        <v>2.6</v>
      </c>
      <c r="E18" s="11">
        <v>58.8</v>
      </c>
      <c r="F18" s="11">
        <v>50.73</v>
      </c>
      <c r="G18" s="11">
        <f t="shared" si="1"/>
        <v>54.765000000000001</v>
      </c>
      <c r="H18" s="4"/>
      <c r="I18" s="6">
        <f t="shared" si="2"/>
        <v>4.7475577467360544E-2</v>
      </c>
    </row>
    <row r="19" spans="1:9">
      <c r="A19" s="4" t="str">
        <f>+'DCP-8'!A21</f>
        <v>IDACORP</v>
      </c>
      <c r="B19" s="4"/>
      <c r="C19" s="153">
        <v>0.83</v>
      </c>
      <c r="D19" s="11">
        <f t="shared" si="0"/>
        <v>3.32</v>
      </c>
      <c r="E19" s="11">
        <v>99.21</v>
      </c>
      <c r="F19" s="11">
        <v>88.7</v>
      </c>
      <c r="G19" s="11">
        <f t="shared" si="1"/>
        <v>93.954999999999998</v>
      </c>
      <c r="H19" s="4"/>
      <c r="I19" s="6">
        <f t="shared" si="2"/>
        <v>3.5336065137565854E-2</v>
      </c>
    </row>
    <row r="20" spans="1:9">
      <c r="A20" s="4" t="str">
        <f>+'DCP-8'!A22</f>
        <v>MGE Energy</v>
      </c>
      <c r="B20" s="4"/>
      <c r="C20" s="153">
        <v>0.42749999999999999</v>
      </c>
      <c r="D20" s="11">
        <f t="shared" si="0"/>
        <v>1.71</v>
      </c>
      <c r="E20" s="11">
        <v>82.52</v>
      </c>
      <c r="F20" s="11">
        <v>73.61</v>
      </c>
      <c r="G20" s="11">
        <f t="shared" si="1"/>
        <v>78.064999999999998</v>
      </c>
      <c r="H20" s="4"/>
      <c r="I20" s="6">
        <f t="shared" si="2"/>
        <v>2.1904822903990265E-2</v>
      </c>
    </row>
    <row r="21" spans="1:9">
      <c r="A21" s="4" t="str">
        <f>+'DCP-8'!A23</f>
        <v>NorthWestern Energy Group</v>
      </c>
      <c r="B21" s="4"/>
      <c r="C21" s="153">
        <v>0.65</v>
      </c>
      <c r="D21" s="11">
        <f t="shared" si="0"/>
        <v>2.6</v>
      </c>
      <c r="E21" s="11">
        <v>53.03</v>
      </c>
      <c r="F21" s="11">
        <v>47.48</v>
      </c>
      <c r="G21" s="11">
        <f t="shared" si="1"/>
        <v>50.254999999999995</v>
      </c>
      <c r="H21" s="4"/>
      <c r="I21" s="6">
        <f t="shared" si="2"/>
        <v>5.1736145657148548E-2</v>
      </c>
    </row>
    <row r="22" spans="1:9">
      <c r="A22" s="4" t="str">
        <f>+'DCP-8'!A24</f>
        <v>OGE Energy</v>
      </c>
      <c r="B22" s="4"/>
      <c r="C22" s="153">
        <v>0.41820000000000002</v>
      </c>
      <c r="D22" s="11">
        <f t="shared" si="0"/>
        <v>1.6728000000000001</v>
      </c>
      <c r="E22" s="11">
        <v>37.299999999999997</v>
      </c>
      <c r="F22" s="11">
        <v>32.369999999999997</v>
      </c>
      <c r="G22" s="11">
        <f t="shared" si="1"/>
        <v>34.834999999999994</v>
      </c>
      <c r="H22" s="4"/>
      <c r="I22" s="6">
        <f t="shared" si="2"/>
        <v>4.802066886751831E-2</v>
      </c>
    </row>
    <row r="23" spans="1:9">
      <c r="A23" s="4" t="str">
        <f>+'DCP-8'!A25</f>
        <v>Otter Tail Corp</v>
      </c>
      <c r="B23" s="4"/>
      <c r="C23" s="153">
        <v>0.46750000000000003</v>
      </c>
      <c r="D23" s="11">
        <f t="shared" si="0"/>
        <v>1.87</v>
      </c>
      <c r="E23" s="11">
        <v>97.19</v>
      </c>
      <c r="F23" s="11">
        <v>81.650000000000006</v>
      </c>
      <c r="G23" s="11">
        <f t="shared" si="1"/>
        <v>89.42</v>
      </c>
      <c r="H23" s="4"/>
      <c r="I23" s="6">
        <f t="shared" si="2"/>
        <v>2.0912547528517112E-2</v>
      </c>
    </row>
    <row r="24" spans="1:9">
      <c r="A24" s="4" t="str">
        <f>+'DCP-8'!A26</f>
        <v>Pinnacle West Capital</v>
      </c>
      <c r="B24" s="4"/>
      <c r="C24" s="153">
        <v>0.88</v>
      </c>
      <c r="D24" s="11">
        <f t="shared" si="0"/>
        <v>3.52</v>
      </c>
      <c r="E24" s="11">
        <v>78.89</v>
      </c>
      <c r="F24" s="11">
        <v>70.72</v>
      </c>
      <c r="G24" s="11">
        <f t="shared" ref="G24" si="3">AVERAGE(E24:F24)</f>
        <v>74.805000000000007</v>
      </c>
      <c r="H24" s="4"/>
      <c r="I24" s="6">
        <f t="shared" si="2"/>
        <v>4.7055678096383925E-2</v>
      </c>
    </row>
    <row r="25" spans="1:9">
      <c r="A25" s="4" t="str">
        <f>+'DCP-8'!A27</f>
        <v>Portland General Electric</v>
      </c>
      <c r="B25" s="4"/>
      <c r="C25" s="153">
        <v>0.5</v>
      </c>
      <c r="D25" s="11">
        <f t="shared" si="0"/>
        <v>2</v>
      </c>
      <c r="E25" s="11">
        <v>45.49</v>
      </c>
      <c r="F25" s="11">
        <v>40.1</v>
      </c>
      <c r="G25" s="11">
        <f>AVERAGE(E25:F25)</f>
        <v>42.795000000000002</v>
      </c>
      <c r="H25" s="4"/>
      <c r="I25" s="6">
        <f t="shared" si="2"/>
        <v>4.6734431592475756E-2</v>
      </c>
    </row>
    <row r="26" spans="1:9">
      <c r="A26" s="4"/>
      <c r="B26" s="4"/>
      <c r="C26" s="154"/>
      <c r="D26" s="11"/>
      <c r="E26" s="11"/>
      <c r="F26" s="11"/>
      <c r="G26" s="11"/>
      <c r="H26" s="4"/>
      <c r="I26" s="6"/>
    </row>
    <row r="27" spans="1:9">
      <c r="A27" s="4" t="s">
        <v>123</v>
      </c>
      <c r="B27" s="4"/>
      <c r="C27" s="154"/>
      <c r="D27" s="11"/>
      <c r="E27" s="11"/>
      <c r="F27" s="11"/>
      <c r="G27" s="11"/>
      <c r="H27" s="4"/>
      <c r="I27" s="14">
        <f>+AVERAGE(I15:I25)</f>
        <v>4.1860932137419302E-2</v>
      </c>
    </row>
    <row r="28" spans="1:9" ht="15.3" thickBot="1">
      <c r="A28" s="86"/>
      <c r="B28" s="86"/>
      <c r="C28" s="155"/>
      <c r="D28" s="21"/>
      <c r="E28" s="21"/>
      <c r="F28" s="21"/>
      <c r="G28" s="21"/>
      <c r="H28" s="86"/>
      <c r="I28" s="22"/>
    </row>
    <row r="29" spans="1:9" ht="15.3" thickTop="1">
      <c r="A29" s="4"/>
      <c r="B29" s="4"/>
      <c r="C29" s="4"/>
      <c r="D29" s="11"/>
      <c r="E29" s="11"/>
      <c r="F29" s="11"/>
      <c r="G29" s="11"/>
      <c r="H29" s="4"/>
      <c r="I29" s="6"/>
    </row>
    <row r="30" spans="1:9">
      <c r="A30" s="4" t="s">
        <v>166</v>
      </c>
      <c r="B30"/>
      <c r="C30"/>
      <c r="D30" s="11"/>
      <c r="E30" s="11"/>
      <c r="F30" s="11"/>
      <c r="G30" s="11"/>
      <c r="H30"/>
      <c r="I30" s="6"/>
    </row>
    <row r="31" spans="1:9">
      <c r="A31" s="4"/>
      <c r="B31" s="4"/>
      <c r="C31" s="4"/>
      <c r="D31" s="11"/>
      <c r="E31" s="11"/>
      <c r="F31" s="11"/>
      <c r="G31" s="11"/>
      <c r="H31" s="4"/>
      <c r="I31" s="14"/>
    </row>
    <row r="32" spans="1:9">
      <c r="A32" s="4"/>
      <c r="B32" s="4"/>
      <c r="C32" s="4"/>
      <c r="D32" s="11"/>
      <c r="E32" s="11"/>
      <c r="F32" s="11"/>
      <c r="G32" s="119"/>
      <c r="H32" s="4"/>
      <c r="I32" s="6"/>
    </row>
    <row r="33" spans="1:9">
      <c r="A33"/>
      <c r="B33"/>
      <c r="C33"/>
      <c r="D33" s="11"/>
      <c r="E33" s="11"/>
      <c r="F33" s="11"/>
      <c r="G33" s="119"/>
      <c r="H33"/>
      <c r="I33" s="6"/>
    </row>
    <row r="34" spans="1:9">
      <c r="A34"/>
      <c r="B34"/>
      <c r="C34"/>
      <c r="D34" s="11"/>
      <c r="E34" s="11"/>
      <c r="F34" s="11"/>
      <c r="G34" s="119"/>
      <c r="H34"/>
      <c r="I34" s="6"/>
    </row>
    <row r="35" spans="1:9">
      <c r="A35" s="4"/>
      <c r="B35" s="4"/>
      <c r="C35" s="4"/>
      <c r="D35" s="4"/>
      <c r="E35" s="4"/>
      <c r="F35" s="4"/>
      <c r="G35" s="119"/>
      <c r="H35" s="4"/>
      <c r="I35" s="4"/>
    </row>
    <row r="36" spans="1:9">
      <c r="A36" s="4"/>
      <c r="B36" s="4"/>
      <c r="C36" s="4"/>
      <c r="D36" s="4"/>
      <c r="E36" s="4"/>
      <c r="F36" s="4"/>
      <c r="G36" s="119"/>
      <c r="H36" s="4"/>
      <c r="I36" s="4"/>
    </row>
    <row r="37" spans="1:9">
      <c r="A37" s="4"/>
      <c r="B37" s="4"/>
      <c r="C37" s="4"/>
      <c r="D37" s="4"/>
      <c r="E37" s="4"/>
      <c r="F37" s="4"/>
      <c r="G37" s="119"/>
      <c r="H37" s="4"/>
      <c r="I37" s="4"/>
    </row>
    <row r="39" spans="1:9">
      <c r="A39" s="4"/>
      <c r="B39" s="4"/>
      <c r="C39" s="4"/>
      <c r="D39" s="11"/>
      <c r="E39" s="11"/>
      <c r="F39" s="11"/>
      <c r="G39" s="11"/>
      <c r="H39" s="11"/>
      <c r="I39" s="6"/>
    </row>
    <row r="40" spans="1:9">
      <c r="A40" s="4"/>
      <c r="B40" s="4"/>
      <c r="C40" s="4"/>
      <c r="D40" s="11"/>
      <c r="E40" s="11"/>
      <c r="F40" s="11"/>
      <c r="G40" s="11"/>
      <c r="H40" s="4"/>
      <c r="I40" s="6"/>
    </row>
    <row r="41" spans="1:9">
      <c r="A41" s="4"/>
      <c r="B41" s="4"/>
      <c r="C41" s="4"/>
      <c r="D41" s="11"/>
      <c r="E41" s="11"/>
      <c r="F41" s="11"/>
      <c r="G41" s="11"/>
      <c r="H41" s="11"/>
      <c r="I41" s="6"/>
    </row>
    <row r="42" spans="1:9">
      <c r="A42" s="4"/>
      <c r="B42" s="4"/>
      <c r="C42" s="4"/>
      <c r="D42" s="11"/>
      <c r="E42" s="11"/>
      <c r="F42" s="11"/>
      <c r="G42" s="11"/>
      <c r="H42" s="11"/>
      <c r="I42" s="6"/>
    </row>
    <row r="43" spans="1:9">
      <c r="A43" s="4"/>
      <c r="B43" s="4"/>
      <c r="C43" s="4"/>
      <c r="D43" s="11"/>
      <c r="E43" s="11"/>
      <c r="F43" s="11"/>
      <c r="G43" s="11"/>
      <c r="H43" s="11"/>
      <c r="I43" s="6"/>
    </row>
    <row r="44" spans="1:9">
      <c r="A44" s="4"/>
      <c r="B44" s="4"/>
      <c r="C44" s="4"/>
      <c r="D44" s="11"/>
      <c r="E44" s="11"/>
      <c r="F44" s="11"/>
      <c r="G44" s="11"/>
      <c r="H44" s="11"/>
      <c r="I44" s="6"/>
    </row>
    <row r="45" spans="1:9">
      <c r="A45" s="4"/>
      <c r="B45" s="4"/>
      <c r="C45" s="4"/>
      <c r="D45" s="11"/>
      <c r="E45" s="11"/>
      <c r="F45" s="11"/>
      <c r="G45" s="11"/>
      <c r="H45" s="11"/>
      <c r="I45" s="6"/>
    </row>
    <row r="46" spans="1:9">
      <c r="A46" s="4"/>
      <c r="B46" s="4"/>
      <c r="C46" s="4"/>
      <c r="D46" s="11"/>
      <c r="E46" s="11"/>
      <c r="F46" s="11"/>
      <c r="G46" s="11"/>
      <c r="H46" s="11"/>
      <c r="I46" s="6"/>
    </row>
    <row r="47" spans="1:9">
      <c r="A47" s="4"/>
      <c r="B47" s="4"/>
      <c r="C47" s="4"/>
      <c r="D47" s="11"/>
      <c r="E47" s="11"/>
      <c r="F47" s="11"/>
      <c r="G47" s="11"/>
      <c r="H47" s="11"/>
      <c r="I47" s="6"/>
    </row>
    <row r="48" spans="1:9">
      <c r="A48" s="4"/>
      <c r="B48" s="4"/>
      <c r="C48" s="4"/>
      <c r="D48" s="11"/>
      <c r="E48" s="11"/>
      <c r="F48" s="11"/>
      <c r="G48" s="11"/>
      <c r="H48" s="11"/>
      <c r="I48" s="6"/>
    </row>
    <row r="49" spans="1:9">
      <c r="A49" s="4"/>
      <c r="B49" s="4"/>
      <c r="C49" s="4"/>
      <c r="D49" s="11"/>
      <c r="E49" s="11"/>
      <c r="F49" s="11"/>
      <c r="G49" s="11"/>
      <c r="H49" s="11"/>
      <c r="I49" s="6"/>
    </row>
    <row r="50" spans="1:9">
      <c r="A50" s="4"/>
      <c r="B50" s="4"/>
      <c r="C50" s="4"/>
      <c r="D50" s="5"/>
      <c r="E50" s="5"/>
      <c r="F50" s="5"/>
      <c r="G50" s="5"/>
      <c r="H50" s="5"/>
      <c r="I50" s="6"/>
    </row>
    <row r="51" spans="1:9">
      <c r="A51"/>
      <c r="B51"/>
      <c r="C51"/>
      <c r="D51" s="5"/>
      <c r="E51" s="5"/>
      <c r="F51" s="5"/>
      <c r="G51" s="5"/>
      <c r="H51" s="5"/>
      <c r="I51" s="6"/>
    </row>
    <row r="52" spans="1:9">
      <c r="A52" s="4"/>
      <c r="B52" s="4"/>
      <c r="C52" s="4"/>
      <c r="D52" s="5"/>
      <c r="E52" s="5"/>
      <c r="F52" s="5"/>
      <c r="G52" s="5"/>
      <c r="H52" s="5"/>
      <c r="I52" s="14"/>
    </row>
    <row r="53" spans="1:9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/>
      <c r="B54"/>
      <c r="C54"/>
      <c r="D54"/>
      <c r="E54"/>
      <c r="F54"/>
      <c r="G54"/>
      <c r="H54"/>
      <c r="I54"/>
    </row>
    <row r="55" spans="1:9">
      <c r="A55" s="4"/>
      <c r="B55" s="4"/>
      <c r="C55" s="4"/>
      <c r="D55" s="11"/>
      <c r="E55" s="11"/>
      <c r="F55" s="11"/>
      <c r="G55" s="11"/>
      <c r="H55" s="11"/>
      <c r="I55" s="1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/>
      <c r="B57"/>
      <c r="C57"/>
      <c r="D57"/>
      <c r="E57"/>
      <c r="F57"/>
      <c r="G57"/>
      <c r="H57"/>
      <c r="I57"/>
    </row>
  </sheetData>
  <mergeCells count="1">
    <mergeCell ref="D10:G10"/>
  </mergeCells>
  <phoneticPr fontId="0" type="noConversion"/>
  <printOptions horizontalCentered="1"/>
  <pageMargins left="0.5" right="0.5" top="0.5" bottom="0.55000000000000004" header="0" footer="0"/>
  <pageSetup scale="81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3"/>
  <sheetViews>
    <sheetView showOutlineSymbols="0" topLeftCell="A6" zoomScaleNormal="100" workbookViewId="0">
      <selection activeCell="J26" sqref="J26"/>
    </sheetView>
  </sheetViews>
  <sheetFormatPr defaultColWidth="9.76953125" defaultRowHeight="15"/>
  <cols>
    <col min="1" max="1" width="26.54296875" style="12" customWidth="1"/>
    <col min="2" max="2" width="1.54296875" style="12" customWidth="1"/>
    <col min="3" max="16384" width="9.76953125" style="12"/>
  </cols>
  <sheetData>
    <row r="1" spans="1:12">
      <c r="A1" s="4"/>
      <c r="B1" s="4"/>
      <c r="C1" s="4"/>
      <c r="D1" s="4"/>
      <c r="E1" s="4"/>
      <c r="F1" s="4"/>
      <c r="G1" s="4"/>
      <c r="H1" s="4"/>
      <c r="I1" s="1" t="str">
        <f>+'DCP-9, P 1'!G1</f>
        <v>Exh. DCP-9</v>
      </c>
      <c r="J1" s="1"/>
      <c r="K1" s="4"/>
      <c r="L1" s="4"/>
    </row>
    <row r="2" spans="1:12">
      <c r="A2" s="4"/>
      <c r="B2" s="4"/>
      <c r="C2" s="4"/>
      <c r="D2" s="4"/>
      <c r="E2" s="4"/>
      <c r="F2" s="4"/>
      <c r="G2" s="4"/>
      <c r="H2" s="4"/>
      <c r="I2" s="1" t="s">
        <v>167</v>
      </c>
      <c r="J2" s="1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1" t="str">
        <f>+'DCP-9, P 1'!G3</f>
        <v>Dockets UE-240004/UG-240005</v>
      </c>
      <c r="J3" s="1"/>
      <c r="K3" s="1"/>
      <c r="L3" s="4"/>
    </row>
    <row r="4" spans="1:12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4"/>
    </row>
    <row r="6" spans="1:12" ht="20.100000000000001">
      <c r="A6" s="224" t="str">
        <f>'DCP-9, P 1'!A5</f>
        <v>PROXY COMPANIES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</row>
    <row r="7" spans="1:12" ht="20.100000000000001">
      <c r="A7" s="224" t="s">
        <v>168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</row>
    <row r="9" spans="1:12" ht="15.3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5.3" thickTop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>
      <c r="A11" s="91" t="str">
        <f>'DCP-9, P 1'!A11</f>
        <v>COMPANY</v>
      </c>
      <c r="B11" s="1"/>
      <c r="C11" s="91">
        <v>2019</v>
      </c>
      <c r="D11" s="91">
        <v>2020</v>
      </c>
      <c r="E11" s="91">
        <v>2021</v>
      </c>
      <c r="F11" s="91">
        <v>2022</v>
      </c>
      <c r="G11" s="91">
        <v>2023</v>
      </c>
      <c r="H11" s="91" t="s">
        <v>123</v>
      </c>
      <c r="I11" s="91">
        <v>2024</v>
      </c>
      <c r="J11" s="91">
        <v>2025</v>
      </c>
      <c r="K11" s="91" t="s">
        <v>293</v>
      </c>
      <c r="L11" s="91" t="s">
        <v>123</v>
      </c>
    </row>
    <row r="13" spans="1:12" ht="15.3" thickTop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5" spans="1:12">
      <c r="A15" s="1" t="str">
        <f>'DCP-9, P 1'!A14</f>
        <v>Proxy Group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7" spans="1:12">
      <c r="A17" s="7" t="str">
        <f>+'DCP-9, P 1'!A16</f>
        <v>ALLETE</v>
      </c>
      <c r="B17" s="7"/>
      <c r="C17" s="6">
        <v>2.3E-2</v>
      </c>
      <c r="D17" s="6">
        <v>0.02</v>
      </c>
      <c r="E17" s="6">
        <v>1.4999999999999999E-2</v>
      </c>
      <c r="F17" s="6">
        <v>2.5000000000000001E-2</v>
      </c>
      <c r="G17" s="6">
        <v>3.5000000000000003E-2</v>
      </c>
      <c r="H17" s="6">
        <f>AVERAGE(C17:G17)</f>
        <v>2.3599999999999999E-2</v>
      </c>
      <c r="I17" s="6">
        <v>2.5000000000000001E-2</v>
      </c>
      <c r="J17" s="6">
        <v>2.5000000000000001E-2</v>
      </c>
      <c r="K17" s="6">
        <v>3.5000000000000003E-2</v>
      </c>
      <c r="L17" s="6">
        <f t="shared" ref="L17:L26" si="0">AVERAGE(I17:K17)</f>
        <v>2.8333333333333335E-2</v>
      </c>
    </row>
    <row r="18" spans="1:12">
      <c r="A18" s="7" t="str">
        <f>+'DCP-9, P 1'!A17</f>
        <v>Avista Corp.</v>
      </c>
      <c r="B18" s="7"/>
      <c r="C18" s="6">
        <v>4.9000000000000002E-2</v>
      </c>
      <c r="D18" s="6">
        <v>8.9999999999999993E-3</v>
      </c>
      <c r="E18" s="6">
        <v>1.4E-2</v>
      </c>
      <c r="F18" s="6">
        <v>1.0999999999999999E-2</v>
      </c>
      <c r="G18" s="6">
        <v>1.2E-2</v>
      </c>
      <c r="H18" s="6">
        <f t="shared" ref="H18:H26" si="1">AVERAGE(C18:G18)</f>
        <v>1.9E-2</v>
      </c>
      <c r="I18" s="6">
        <v>1.4999999999999999E-2</v>
      </c>
      <c r="J18" s="6">
        <v>0.02</v>
      </c>
      <c r="K18" s="6">
        <v>0.02</v>
      </c>
      <c r="L18" s="6">
        <f t="shared" si="0"/>
        <v>1.8333333333333337E-2</v>
      </c>
    </row>
    <row r="19" spans="1:12">
      <c r="A19" s="7" t="str">
        <f>+'DCP-9, P 1'!A18</f>
        <v>Black Hills Corp</v>
      </c>
      <c r="B19" s="7"/>
      <c r="C19" s="6">
        <v>3.7999999999999999E-2</v>
      </c>
      <c r="D19" s="6">
        <v>3.7999999999999999E-2</v>
      </c>
      <c r="E19" s="6">
        <v>3.3000000000000002E-2</v>
      </c>
      <c r="F19" s="6">
        <v>3.4000000000000002E-2</v>
      </c>
      <c r="G19" s="6">
        <v>2.9000000000000001E-2</v>
      </c>
      <c r="H19" s="6">
        <f t="shared" si="1"/>
        <v>3.44E-2</v>
      </c>
      <c r="I19" s="6">
        <v>2.5000000000000001E-2</v>
      </c>
      <c r="J19" s="6">
        <v>0.03</v>
      </c>
      <c r="K19" s="6">
        <v>0.03</v>
      </c>
      <c r="L19" s="6">
        <f t="shared" si="0"/>
        <v>2.8333333333333332E-2</v>
      </c>
    </row>
    <row r="20" spans="1:12">
      <c r="A20" s="7" t="str">
        <f>+'DCP-9, P 1'!A19</f>
        <v>IDACORP</v>
      </c>
      <c r="B20" s="7"/>
      <c r="C20" s="6">
        <v>4.2000000000000003E-2</v>
      </c>
      <c r="D20" s="6">
        <v>3.9E-2</v>
      </c>
      <c r="E20" s="6">
        <v>3.6999999999999998E-2</v>
      </c>
      <c r="F20" s="6">
        <v>3.6999999999999998E-2</v>
      </c>
      <c r="G20" s="6">
        <v>3.4000000000000002E-2</v>
      </c>
      <c r="H20" s="6">
        <f t="shared" si="1"/>
        <v>3.78E-2</v>
      </c>
      <c r="I20" s="6">
        <v>3.5000000000000003E-2</v>
      </c>
      <c r="J20" s="6">
        <v>3.5000000000000003E-2</v>
      </c>
      <c r="K20" s="6">
        <v>3.5000000000000003E-2</v>
      </c>
      <c r="L20" s="6">
        <f t="shared" si="0"/>
        <v>3.5000000000000003E-2</v>
      </c>
    </row>
    <row r="21" spans="1:12">
      <c r="A21" s="7" t="str">
        <f>+'DCP-9, P 1'!A20</f>
        <v>MGE Energy</v>
      </c>
      <c r="B21" s="7"/>
      <c r="C21" s="6">
        <v>4.5999999999999999E-2</v>
      </c>
      <c r="D21" s="6">
        <v>4.2000000000000003E-2</v>
      </c>
      <c r="E21" s="6">
        <v>0.05</v>
      </c>
      <c r="F21" s="6">
        <v>4.9000000000000002E-2</v>
      </c>
      <c r="G21" s="6">
        <v>0.05</v>
      </c>
      <c r="H21" s="6">
        <f t="shared" si="1"/>
        <v>4.7399999999999998E-2</v>
      </c>
      <c r="I21" s="6">
        <v>0.06</v>
      </c>
      <c r="J21" s="6">
        <v>6.5000000000000002E-2</v>
      </c>
      <c r="K21" s="6">
        <v>7.0000000000000007E-2</v>
      </c>
      <c r="L21" s="6">
        <f t="shared" si="0"/>
        <v>6.5000000000000002E-2</v>
      </c>
    </row>
    <row r="22" spans="1:12">
      <c r="A22" s="7" t="str">
        <f>+'DCP-9, P 1'!A21</f>
        <v>NorthWestern Energy Group</v>
      </c>
      <c r="B22" s="7"/>
      <c r="C22" s="6">
        <v>3.1E-2</v>
      </c>
      <c r="D22" s="6">
        <v>0.02</v>
      </c>
      <c r="E22" s="6">
        <v>2.3E-2</v>
      </c>
      <c r="F22" s="6">
        <v>1.7000000000000001E-2</v>
      </c>
      <c r="G22" s="6">
        <v>1.4E-2</v>
      </c>
      <c r="H22" s="6">
        <f t="shared" si="1"/>
        <v>2.1000000000000001E-2</v>
      </c>
      <c r="I22" s="6">
        <v>0.02</v>
      </c>
      <c r="J22" s="6">
        <v>2.5000000000000001E-2</v>
      </c>
      <c r="K22" s="6">
        <v>0.03</v>
      </c>
      <c r="L22" s="6">
        <f t="shared" si="0"/>
        <v>2.4999999999999998E-2</v>
      </c>
    </row>
    <row r="23" spans="1:12">
      <c r="A23" s="7" t="str">
        <f>+'DCP-9, P 1'!A22</f>
        <v>OGE Energy</v>
      </c>
      <c r="B23" s="7"/>
      <c r="C23" s="6">
        <v>3.5999999999999997E-2</v>
      </c>
      <c r="D23" s="6">
        <v>2.8000000000000001E-2</v>
      </c>
      <c r="E23" s="6">
        <v>3.5999999999999997E-2</v>
      </c>
      <c r="F23" s="6">
        <v>0.03</v>
      </c>
      <c r="G23" s="6">
        <v>3.5000000000000003E-2</v>
      </c>
      <c r="H23" s="6">
        <f t="shared" si="1"/>
        <v>3.3000000000000002E-2</v>
      </c>
      <c r="I23" s="6">
        <v>4.4999999999999998E-2</v>
      </c>
      <c r="J23" s="6">
        <v>4.4999999999999998E-2</v>
      </c>
      <c r="K23" s="6">
        <v>5.5E-2</v>
      </c>
      <c r="L23" s="6">
        <f t="shared" si="0"/>
        <v>4.8333333333333332E-2</v>
      </c>
    </row>
    <row r="24" spans="1:12">
      <c r="A24" s="7" t="str">
        <f>+'DCP-9, P 1'!A23</f>
        <v>Otter Tail Corp</v>
      </c>
      <c r="B24" s="7"/>
      <c r="C24" s="6">
        <v>0.04</v>
      </c>
      <c r="D24" s="6">
        <v>4.1000000000000002E-2</v>
      </c>
      <c r="E24" s="6">
        <v>0.113</v>
      </c>
      <c r="F24" s="6">
        <v>0.124</v>
      </c>
      <c r="G24" s="6">
        <v>7.4999999999999997E-2</v>
      </c>
      <c r="H24" s="6">
        <f t="shared" si="1"/>
        <v>7.8600000000000003E-2</v>
      </c>
      <c r="I24" s="6">
        <v>7.0000000000000007E-2</v>
      </c>
      <c r="J24" s="6">
        <v>7.0000000000000007E-2</v>
      </c>
      <c r="K24" s="6">
        <v>0.05</v>
      </c>
      <c r="L24" s="6">
        <f t="shared" si="0"/>
        <v>6.3333333333333339E-2</v>
      </c>
    </row>
    <row r="25" spans="1:12">
      <c r="A25" s="7" t="str">
        <f>+'DCP-9, P 1'!A24</f>
        <v>Pinnacle West Capital</v>
      </c>
      <c r="B25" s="7"/>
      <c r="C25" s="6">
        <v>3.7999999999999999E-2</v>
      </c>
      <c r="D25" s="6">
        <v>3.5000000000000003E-2</v>
      </c>
      <c r="E25" s="6">
        <v>4.2000000000000003E-2</v>
      </c>
      <c r="F25" s="6">
        <v>1.7000000000000001E-2</v>
      </c>
      <c r="G25" s="6">
        <v>1.9E-2</v>
      </c>
      <c r="H25" s="6">
        <f t="shared" si="1"/>
        <v>3.0199999999999998E-2</v>
      </c>
      <c r="I25" s="6">
        <v>0.02</v>
      </c>
      <c r="J25" s="6">
        <v>2.5000000000000001E-2</v>
      </c>
      <c r="K25" s="6">
        <v>0.03</v>
      </c>
      <c r="L25" s="6">
        <f t="shared" si="0"/>
        <v>2.4999999999999998E-2</v>
      </c>
    </row>
    <row r="26" spans="1:12">
      <c r="A26" s="7" t="str">
        <f>+'DCP-9, P 1'!A25</f>
        <v>Portland General Electric</v>
      </c>
      <c r="B26" s="7"/>
      <c r="C26" s="6">
        <v>3.1E-2</v>
      </c>
      <c r="D26" s="6">
        <v>4.1000000000000002E-2</v>
      </c>
      <c r="E26" s="6">
        <v>3.5000000000000003E-2</v>
      </c>
      <c r="F26" s="6">
        <v>3.1E-2</v>
      </c>
      <c r="G26" s="6">
        <v>1.6E-2</v>
      </c>
      <c r="H26" s="6">
        <f t="shared" si="1"/>
        <v>3.0800000000000004E-2</v>
      </c>
      <c r="I26" s="6">
        <v>0.03</v>
      </c>
      <c r="J26" s="6">
        <v>3.5000000000000003E-2</v>
      </c>
      <c r="K26" s="6">
        <v>3.5000000000000003E-2</v>
      </c>
      <c r="L26" s="6">
        <f t="shared" si="0"/>
        <v>3.3333333333333333E-2</v>
      </c>
    </row>
    <row r="27" spans="1:12">
      <c r="A27" s="7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>
      <c r="A28" s="47" t="s">
        <v>123</v>
      </c>
      <c r="B28" s="7"/>
      <c r="C28" s="6"/>
      <c r="D28" s="6"/>
      <c r="E28" s="6"/>
      <c r="F28" s="6"/>
      <c r="G28" s="6"/>
      <c r="H28" s="14">
        <f>+AVERAGE(H17:H26)</f>
        <v>3.5580000000000001E-2</v>
      </c>
      <c r="I28" s="14"/>
      <c r="J28" s="14"/>
      <c r="K28" s="14"/>
      <c r="L28" s="14">
        <f>+AVERAGE(L17:L26)</f>
        <v>3.7000000000000005E-2</v>
      </c>
    </row>
    <row r="29" spans="1:12" ht="15.3" thickBot="1">
      <c r="A29" s="23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15.3" thickTop="1">
      <c r="A30" s="7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>
      <c r="A31" s="7" t="s">
        <v>125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7" spans="1:12">
      <c r="A37" s="4"/>
      <c r="B37" s="4"/>
      <c r="C37" s="4"/>
      <c r="D37" s="4"/>
      <c r="E37" s="4"/>
      <c r="F37" s="4"/>
      <c r="G37" s="4"/>
      <c r="H37" s="5"/>
      <c r="I37" s="4"/>
      <c r="J37" s="4"/>
      <c r="K37" s="4"/>
      <c r="L37" s="4"/>
    </row>
    <row r="38" spans="1:12">
      <c r="A38" s="4"/>
      <c r="B38" s="4"/>
      <c r="C38" s="8"/>
      <c r="D38" s="8"/>
      <c r="E38" s="8"/>
      <c r="F38" s="8"/>
      <c r="G38" s="8"/>
      <c r="H38" s="5"/>
      <c r="I38" s="4"/>
      <c r="J38" s="4"/>
      <c r="K38" s="4"/>
      <c r="L38" s="4"/>
    </row>
    <row r="39" spans="1:12">
      <c r="A39" s="4"/>
      <c r="B39" s="4"/>
      <c r="C39" s="8"/>
      <c r="D39" s="8"/>
      <c r="E39" s="8"/>
      <c r="F39" s="8"/>
      <c r="G39" s="8"/>
      <c r="H39" s="8"/>
      <c r="I39" s="4"/>
      <c r="J39" s="4"/>
      <c r="K39" s="4"/>
      <c r="L39" s="4"/>
    </row>
    <row r="40" spans="1:12">
      <c r="C40" s="8"/>
      <c r="D40" s="8"/>
      <c r="E40" s="8"/>
      <c r="F40" s="8"/>
      <c r="G40" s="8"/>
      <c r="H40" s="8"/>
    </row>
    <row r="41" spans="1:12">
      <c r="C41" s="8"/>
      <c r="D41" s="8"/>
      <c r="E41" s="8"/>
      <c r="F41" s="8"/>
      <c r="G41" s="8"/>
      <c r="H41" s="8"/>
    </row>
    <row r="42" spans="1:12">
      <c r="C42" s="8"/>
      <c r="D42" s="8"/>
      <c r="E42" s="8"/>
      <c r="F42" s="8"/>
      <c r="G42" s="8"/>
      <c r="H42" s="8"/>
    </row>
    <row r="43" spans="1:12">
      <c r="C43" s="8"/>
      <c r="D43" s="8"/>
      <c r="E43" s="8"/>
      <c r="F43" s="8"/>
      <c r="G43" s="8"/>
      <c r="H43" s="8"/>
    </row>
  </sheetData>
  <mergeCells count="2">
    <mergeCell ref="A6:L6"/>
    <mergeCell ref="A7:L7"/>
  </mergeCells>
  <phoneticPr fontId="0" type="noConversion"/>
  <printOptions horizontalCentered="1"/>
  <pageMargins left="0.5" right="0.5" top="0.5" bottom="0.55000000000000004" header="0" footer="0"/>
  <pageSetup scale="63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42"/>
  <sheetViews>
    <sheetView showOutlineSymbols="0" topLeftCell="A9" zoomScaleNormal="87" workbookViewId="0">
      <selection activeCell="G26" sqref="G26"/>
    </sheetView>
  </sheetViews>
  <sheetFormatPr defaultColWidth="9.76953125" defaultRowHeight="15"/>
  <cols>
    <col min="1" max="1" width="26.6796875" style="12" customWidth="1"/>
    <col min="2" max="2" width="1.453125" style="12" customWidth="1"/>
    <col min="3" max="6" width="9.76953125" style="12" customWidth="1"/>
    <col min="7" max="7" width="2.76953125" style="12" customWidth="1"/>
    <col min="8" max="16384" width="9.76953125" style="12"/>
  </cols>
  <sheetData>
    <row r="1" spans="1:11">
      <c r="A1" s="4"/>
      <c r="B1" s="4"/>
      <c r="C1" s="4"/>
      <c r="D1" s="4"/>
      <c r="E1" s="4"/>
      <c r="F1" s="4"/>
      <c r="G1" s="4"/>
      <c r="H1" s="4"/>
      <c r="I1" s="1" t="str">
        <f>+'DCP-9, P 2'!I1</f>
        <v>Exh. DCP-9</v>
      </c>
      <c r="J1" s="4"/>
      <c r="K1" s="4"/>
    </row>
    <row r="2" spans="1:11">
      <c r="A2" s="4"/>
      <c r="B2" s="4"/>
      <c r="C2" s="4"/>
      <c r="D2" s="4"/>
      <c r="E2" s="4"/>
      <c r="F2" s="4"/>
      <c r="G2" s="4"/>
      <c r="H2" s="4"/>
      <c r="I2" s="1" t="s">
        <v>169</v>
      </c>
      <c r="J2" s="4"/>
      <c r="K2" s="4"/>
    </row>
    <row r="3" spans="1:11">
      <c r="A3" s="4"/>
      <c r="B3" s="4"/>
      <c r="C3" s="4"/>
      <c r="D3" s="4"/>
      <c r="E3" s="4"/>
      <c r="F3" s="4"/>
      <c r="G3" s="4"/>
      <c r="H3" s="4"/>
      <c r="I3" s="1" t="str">
        <f>+'DCP-9, P 2'!I3</f>
        <v>Dockets UE-240004/UG-240005</v>
      </c>
      <c r="J3" s="4"/>
      <c r="K3" s="4"/>
    </row>
    <row r="4" spans="1:11">
      <c r="A4" s="47"/>
      <c r="B4" s="4"/>
      <c r="C4" s="4"/>
      <c r="D4" s="4"/>
      <c r="E4" s="4"/>
      <c r="F4" s="4"/>
      <c r="G4" s="4"/>
      <c r="H4" s="4"/>
      <c r="I4" s="1"/>
      <c r="J4" s="4"/>
      <c r="K4" s="1"/>
    </row>
    <row r="5" spans="1:11" ht="20.100000000000001">
      <c r="A5" s="2" t="str">
        <f>'DCP-9, P 2'!A6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100000000000001">
      <c r="A6" s="2" t="s">
        <v>170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"/>
      <c r="B10" s="1"/>
      <c r="C10" s="92" t="s">
        <v>171</v>
      </c>
      <c r="D10" s="92"/>
      <c r="E10" s="92"/>
      <c r="F10" s="92"/>
      <c r="G10" s="1"/>
      <c r="H10" s="92" t="s">
        <v>294</v>
      </c>
      <c r="I10" s="92"/>
      <c r="J10" s="92"/>
      <c r="K10" s="92"/>
    </row>
    <row r="11" spans="1:11">
      <c r="A11" s="91" t="str">
        <f>'DCP-9, P 2'!A11</f>
        <v>COMPANY</v>
      </c>
      <c r="B11" s="1"/>
      <c r="C11" s="93" t="s">
        <v>172</v>
      </c>
      <c r="D11" s="93" t="s">
        <v>161</v>
      </c>
      <c r="E11" s="93" t="s">
        <v>173</v>
      </c>
      <c r="F11" s="93" t="s">
        <v>123</v>
      </c>
      <c r="G11" s="1"/>
      <c r="H11" s="93" t="s">
        <v>172</v>
      </c>
      <c r="I11" s="93" t="s">
        <v>161</v>
      </c>
      <c r="J11" s="93" t="s">
        <v>173</v>
      </c>
      <c r="K11" s="93" t="s">
        <v>123</v>
      </c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5" spans="1:11">
      <c r="A15" s="1" t="str">
        <f>'DCP-9, P 2'!A15</f>
        <v>Proxy Group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7" spans="1:11">
      <c r="A17" s="4" t="str">
        <f>+'DCP-9, P 2'!A17</f>
        <v>ALLETE</v>
      </c>
      <c r="B17" s="4"/>
      <c r="C17" s="6">
        <v>5.0000000000000001E-3</v>
      </c>
      <c r="D17" s="6">
        <v>3.5000000000000003E-2</v>
      </c>
      <c r="E17" s="6">
        <v>0.03</v>
      </c>
      <c r="F17" s="6">
        <f>AVERAGE(C17:E17)</f>
        <v>2.3333333333333334E-2</v>
      </c>
      <c r="G17" s="6"/>
      <c r="H17" s="6">
        <v>0.06</v>
      </c>
      <c r="I17" s="6">
        <v>3.5000000000000003E-2</v>
      </c>
      <c r="J17" s="6">
        <v>3.5000000000000003E-2</v>
      </c>
      <c r="K17" s="6">
        <f>AVERAGE(H17:J17)</f>
        <v>4.3333333333333335E-2</v>
      </c>
    </row>
    <row r="18" spans="1:11">
      <c r="A18" s="4" t="str">
        <f>+'DCP-9, P 2'!A18</f>
        <v>Avista Corp.</v>
      </c>
      <c r="B18" s="4"/>
      <c r="C18" s="6">
        <v>0.01</v>
      </c>
      <c r="D18" s="6">
        <v>4.4999999999999998E-2</v>
      </c>
      <c r="E18" s="6">
        <v>3.5000000000000003E-2</v>
      </c>
      <c r="F18" s="6">
        <f t="shared" ref="F18:F26" si="0">AVERAGE(C18:E18)</f>
        <v>0.03</v>
      </c>
      <c r="G18" s="6"/>
      <c r="H18" s="6">
        <v>0.05</v>
      </c>
      <c r="I18" s="6">
        <v>0.04</v>
      </c>
      <c r="J18" s="6">
        <v>0.02</v>
      </c>
      <c r="K18" s="6">
        <f t="shared" ref="K18:K26" si="1">AVERAGE(H18:J18)</f>
        <v>3.6666666666666667E-2</v>
      </c>
    </row>
    <row r="19" spans="1:11">
      <c r="A19" s="4" t="str">
        <f>+'DCP-9, P 2'!A19</f>
        <v>Black Hills Corp</v>
      </c>
      <c r="B19" s="4"/>
      <c r="C19" s="6">
        <v>0.04</v>
      </c>
      <c r="D19" s="6">
        <v>0.06</v>
      </c>
      <c r="E19" s="6">
        <v>6.5000000000000002E-2</v>
      </c>
      <c r="F19" s="6">
        <f t="shared" si="0"/>
        <v>5.5E-2</v>
      </c>
      <c r="G19" s="6"/>
      <c r="H19" s="6">
        <v>0.04</v>
      </c>
      <c r="I19" s="6">
        <v>0.04</v>
      </c>
      <c r="J19" s="6">
        <v>3.5000000000000003E-2</v>
      </c>
      <c r="K19" s="6">
        <f t="shared" si="1"/>
        <v>3.8333333333333337E-2</v>
      </c>
    </row>
    <row r="20" spans="1:11">
      <c r="A20" s="4" t="str">
        <f>+'DCP-9, P 2'!A20</f>
        <v>IDACORP</v>
      </c>
      <c r="B20" s="4"/>
      <c r="C20" s="6">
        <v>3.5000000000000003E-2</v>
      </c>
      <c r="D20" s="6">
        <v>6.5000000000000002E-2</v>
      </c>
      <c r="E20" s="6">
        <v>4.4999999999999998E-2</v>
      </c>
      <c r="F20" s="6">
        <f t="shared" si="0"/>
        <v>4.8333333333333339E-2</v>
      </c>
      <c r="G20" s="6"/>
      <c r="H20" s="6">
        <v>5.5E-2</v>
      </c>
      <c r="I20" s="6">
        <v>5.5E-2</v>
      </c>
      <c r="J20" s="6">
        <v>0.04</v>
      </c>
      <c r="K20" s="6">
        <f t="shared" si="1"/>
        <v>4.9999999999999996E-2</v>
      </c>
    </row>
    <row r="21" spans="1:11">
      <c r="A21" s="4" t="str">
        <f>+'DCP-9, P 2'!A21</f>
        <v>MGE Energy</v>
      </c>
      <c r="B21" s="4"/>
      <c r="C21" s="6">
        <v>6.5000000000000002E-2</v>
      </c>
      <c r="D21" s="6">
        <v>4.4999999999999998E-2</v>
      </c>
      <c r="E21" s="6">
        <v>0.06</v>
      </c>
      <c r="F21" s="6">
        <f t="shared" si="0"/>
        <v>5.6666666666666664E-2</v>
      </c>
      <c r="G21" s="6"/>
      <c r="H21" s="6">
        <v>7.0000000000000007E-2</v>
      </c>
      <c r="I21" s="6">
        <v>3.5000000000000003E-2</v>
      </c>
      <c r="J21" s="6">
        <v>4.4999999999999998E-2</v>
      </c>
      <c r="K21" s="6">
        <f t="shared" si="1"/>
        <v>5.000000000000001E-2</v>
      </c>
    </row>
    <row r="22" spans="1:11">
      <c r="A22" s="4" t="str">
        <f>+'DCP-9, P 2'!A22</f>
        <v>NorthWestern Energy Group</v>
      </c>
      <c r="B22" s="4"/>
      <c r="C22" s="6">
        <v>0</v>
      </c>
      <c r="D22" s="6">
        <v>3.5000000000000003E-2</v>
      </c>
      <c r="E22" s="6">
        <v>0.04</v>
      </c>
      <c r="F22" s="6">
        <f t="shared" si="0"/>
        <v>2.5000000000000005E-2</v>
      </c>
      <c r="G22" s="6"/>
      <c r="H22" s="6">
        <v>0.04</v>
      </c>
      <c r="I22" s="6">
        <v>0.02</v>
      </c>
      <c r="J22" s="6">
        <v>0.03</v>
      </c>
      <c r="K22" s="6">
        <f t="shared" si="1"/>
        <v>0.03</v>
      </c>
    </row>
    <row r="23" spans="1:11">
      <c r="A23" s="4" t="str">
        <f>+'DCP-9, P 2'!A23</f>
        <v>OGE Energy</v>
      </c>
      <c r="B23" s="4"/>
      <c r="C23" s="6">
        <v>4.4999999999999998E-2</v>
      </c>
      <c r="D23" s="6">
        <v>6.5000000000000002E-2</v>
      </c>
      <c r="E23" s="6">
        <v>1.4999999999999999E-2</v>
      </c>
      <c r="F23" s="6">
        <f t="shared" si="0"/>
        <v>4.1666666666666664E-2</v>
      </c>
      <c r="G23" s="6"/>
      <c r="H23" s="6">
        <v>6.5000000000000002E-2</v>
      </c>
      <c r="I23" s="6">
        <v>0.03</v>
      </c>
      <c r="J23" s="6">
        <v>5.5E-2</v>
      </c>
      <c r="K23" s="6">
        <f t="shared" si="1"/>
        <v>4.9999999999999996E-2</v>
      </c>
    </row>
    <row r="24" spans="1:11">
      <c r="A24" s="4" t="str">
        <f>+'DCP-9, P 2'!A24</f>
        <v>Otter Tail Corp</v>
      </c>
      <c r="B24" s="4"/>
      <c r="C24" s="6">
        <v>0.14499999999999999</v>
      </c>
      <c r="D24" s="6">
        <v>0.04</v>
      </c>
      <c r="E24" s="6">
        <v>0.06</v>
      </c>
      <c r="F24" s="6">
        <f t="shared" si="0"/>
        <v>8.1666666666666665E-2</v>
      </c>
      <c r="G24" s="6"/>
      <c r="H24" s="6">
        <v>4.4999999999999998E-2</v>
      </c>
      <c r="I24" s="6">
        <v>7.0000000000000007E-2</v>
      </c>
      <c r="J24" s="6">
        <v>0.08</v>
      </c>
      <c r="K24" s="6">
        <f t="shared" si="1"/>
        <v>6.5000000000000002E-2</v>
      </c>
    </row>
    <row r="25" spans="1:11">
      <c r="A25" s="4" t="str">
        <f>+'DCP-9, P 2'!A25</f>
        <v>Pinnacle West Capital</v>
      </c>
      <c r="B25" s="4"/>
      <c r="C25" s="6">
        <v>0.02</v>
      </c>
      <c r="D25" s="6">
        <v>0.05</v>
      </c>
      <c r="E25" s="6">
        <v>3.5000000000000003E-2</v>
      </c>
      <c r="F25" s="6">
        <f t="shared" si="0"/>
        <v>3.5000000000000003E-2</v>
      </c>
      <c r="G25" s="6"/>
      <c r="H25" s="6">
        <v>4.4999999999999998E-2</v>
      </c>
      <c r="I25" s="6">
        <v>1.4999999999999999E-2</v>
      </c>
      <c r="J25" s="6">
        <v>4.4999999999999998E-2</v>
      </c>
      <c r="K25" s="6">
        <f t="shared" si="1"/>
        <v>3.4999999999999996E-2</v>
      </c>
    </row>
    <row r="26" spans="1:11">
      <c r="A26" s="4" t="str">
        <f>+'DCP-9, P 2'!A26</f>
        <v>Portland General Electric</v>
      </c>
      <c r="B26" s="4"/>
      <c r="C26" s="6">
        <v>0.03</v>
      </c>
      <c r="D26" s="6">
        <v>0.06</v>
      </c>
      <c r="E26" s="6">
        <v>0.03</v>
      </c>
      <c r="F26" s="6">
        <f t="shared" si="0"/>
        <v>0.04</v>
      </c>
      <c r="G26" s="6"/>
      <c r="H26" s="6">
        <v>0.06</v>
      </c>
      <c r="I26" s="6">
        <v>5.5E-2</v>
      </c>
      <c r="J26" s="6">
        <v>0.04</v>
      </c>
      <c r="K26" s="6">
        <f t="shared" si="1"/>
        <v>5.1666666666666666E-2</v>
      </c>
    </row>
    <row r="27" spans="1:11">
      <c r="A27" s="4"/>
      <c r="B27" s="4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4" t="s">
        <v>123</v>
      </c>
      <c r="B28" s="4"/>
      <c r="C28" s="6"/>
      <c r="D28" s="6"/>
      <c r="E28" s="6"/>
      <c r="F28" s="14">
        <f>AVERAGE(F17:F26)</f>
        <v>4.3666666666666673E-2</v>
      </c>
      <c r="G28" s="6"/>
      <c r="H28" s="6"/>
      <c r="I28" s="6"/>
      <c r="J28" s="6"/>
      <c r="K28" s="14">
        <f>AVERAGE(K17:K26)</f>
        <v>4.4999999999999998E-2</v>
      </c>
    </row>
    <row r="29" spans="1:11" ht="15.3" thickBot="1">
      <c r="A29" s="86"/>
      <c r="B29" s="86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.3" thickTop="1">
      <c r="A30" s="4"/>
      <c r="B30" s="4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4" t="str">
        <f>+'DCP-9, P 2'!A31</f>
        <v>Source:  Value Line Investment Survey.</v>
      </c>
      <c r="B31" s="4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/>
      <c r="B32"/>
      <c r="C32"/>
      <c r="D32"/>
      <c r="E32"/>
      <c r="F32"/>
      <c r="G32"/>
      <c r="H32"/>
      <c r="I32"/>
      <c r="J32"/>
      <c r="K32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6"/>
      <c r="E36" s="6"/>
      <c r="F36" s="6"/>
      <c r="G36" s="4"/>
      <c r="H36" s="4"/>
      <c r="I36" s="4"/>
      <c r="J36" s="4"/>
      <c r="K36" s="4"/>
    </row>
    <row r="37" spans="1:11">
      <c r="A37" s="4"/>
      <c r="B37" s="4"/>
      <c r="C37" s="4"/>
      <c r="D37" s="40"/>
      <c r="E37" s="40"/>
      <c r="F37" s="40"/>
      <c r="G37" s="4"/>
      <c r="H37" s="4"/>
      <c r="I37" s="4"/>
      <c r="J37" s="4"/>
      <c r="K37" s="4"/>
    </row>
    <row r="38" spans="1:11">
      <c r="A38" s="4"/>
      <c r="B38" s="4"/>
      <c r="C38" s="4"/>
      <c r="D38" s="40"/>
      <c r="E38" s="40"/>
      <c r="F38" s="40"/>
      <c r="G38" s="4"/>
      <c r="H38" s="4"/>
      <c r="I38" s="4"/>
      <c r="J38" s="4"/>
      <c r="K38" s="4"/>
    </row>
    <row r="39" spans="1:11">
      <c r="A39" s="4"/>
      <c r="B39" s="4"/>
      <c r="C39" s="4"/>
      <c r="D39" s="40"/>
      <c r="E39" s="40"/>
      <c r="F39" s="40"/>
      <c r="G39" s="4"/>
      <c r="H39" s="4"/>
      <c r="I39" s="4"/>
      <c r="J39" s="4"/>
      <c r="K39" s="4"/>
    </row>
    <row r="40" spans="1:11">
      <c r="D40" s="6"/>
      <c r="E40" s="6"/>
      <c r="F40" s="6"/>
    </row>
    <row r="41" spans="1:11">
      <c r="D41" s="6"/>
      <c r="E41" s="6"/>
      <c r="F41" s="6"/>
    </row>
    <row r="42" spans="1:11">
      <c r="D42" s="6"/>
      <c r="E42" s="6"/>
      <c r="F42" s="6"/>
    </row>
  </sheetData>
  <phoneticPr fontId="0" type="noConversion"/>
  <printOptions horizontalCentered="1"/>
  <pageMargins left="0.5" right="0.5" top="0.5" bottom="0.55000000000000004" header="0" footer="0"/>
  <pageSetup scale="73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26A1-EE42-43C0-B9F4-0B637E9698D8}">
  <sheetPr>
    <pageSetUpPr fitToPage="1"/>
  </sheetPr>
  <dimension ref="A1:K32"/>
  <sheetViews>
    <sheetView topLeftCell="A8" workbookViewId="0">
      <selection activeCell="G26" sqref="G26"/>
    </sheetView>
  </sheetViews>
  <sheetFormatPr defaultRowHeight="15"/>
  <cols>
    <col min="1" max="1" width="29.76953125" customWidth="1"/>
    <col min="2" max="2" width="4.2265625" customWidth="1"/>
    <col min="3" max="3" width="10" customWidth="1"/>
    <col min="4" max="4" width="1.31640625" customWidth="1"/>
    <col min="6" max="6" width="1.2265625" customWidth="1"/>
    <col min="8" max="8" width="1.54296875" customWidth="1"/>
  </cols>
  <sheetData>
    <row r="1" spans="1:9">
      <c r="E1" s="1" t="str">
        <f>+'DCP-9, P 3'!I1</f>
        <v>Exh. DCP-9</v>
      </c>
    </row>
    <row r="2" spans="1:9">
      <c r="E2" s="1" t="s">
        <v>174</v>
      </c>
    </row>
    <row r="3" spans="1:9">
      <c r="E3" s="1" t="str">
        <f>+'DCP-9, P 3'!I3</f>
        <v>Dockets UE-240004/UG-240005</v>
      </c>
    </row>
    <row r="6" spans="1:9" ht="20.100000000000001">
      <c r="A6" s="224" t="str">
        <f>+'DCP-9, P 3'!A5</f>
        <v>PROXY COMPANIES</v>
      </c>
      <c r="B6" s="224"/>
      <c r="C6" s="224"/>
      <c r="D6" s="224"/>
      <c r="E6" s="224"/>
      <c r="F6" s="224"/>
      <c r="G6" s="224"/>
      <c r="H6" s="224"/>
      <c r="I6" s="224"/>
    </row>
    <row r="7" spans="1:9" ht="20.100000000000001">
      <c r="A7" s="224" t="s">
        <v>175</v>
      </c>
      <c r="B7" s="224"/>
      <c r="C7" s="224"/>
      <c r="D7" s="224"/>
      <c r="E7" s="224"/>
      <c r="F7" s="224"/>
      <c r="G7" s="224"/>
      <c r="H7" s="224"/>
      <c r="I7" s="224"/>
    </row>
    <row r="13" spans="1:9" ht="15.3" thickBot="1">
      <c r="A13" s="36"/>
      <c r="B13" s="36"/>
      <c r="C13" s="36"/>
      <c r="D13" s="36"/>
      <c r="E13" s="36"/>
      <c r="F13" s="36"/>
      <c r="G13" s="36"/>
      <c r="H13" s="36"/>
      <c r="I13" s="36"/>
    </row>
    <row r="14" spans="1:9" ht="15.3" thickTop="1"/>
    <row r="15" spans="1:9">
      <c r="A15" s="1" t="str">
        <f>+'DCP-9, P 3'!A15</f>
        <v>Proxy Group</v>
      </c>
      <c r="C15" s="18" t="s">
        <v>176</v>
      </c>
      <c r="D15" s="18"/>
      <c r="E15" s="5" t="s">
        <v>177</v>
      </c>
      <c r="F15" s="18"/>
      <c r="G15" s="5" t="s">
        <v>178</v>
      </c>
      <c r="H15" s="18"/>
      <c r="I15" s="5" t="s">
        <v>123</v>
      </c>
    </row>
    <row r="17" spans="1:11">
      <c r="A17" t="str">
        <f>+'DCP-9, P 3'!A17</f>
        <v>ALLETE</v>
      </c>
      <c r="C17" s="109">
        <f>+'DCP-9, P 3'!H17</f>
        <v>0.06</v>
      </c>
      <c r="E17" s="25">
        <v>8.1000000000000003E-2</v>
      </c>
      <c r="F17" s="25"/>
      <c r="G17" s="8">
        <v>8.1000000000000003E-2</v>
      </c>
      <c r="I17" s="109">
        <f>AVERAGE(C17:G17)</f>
        <v>7.400000000000001E-2</v>
      </c>
    </row>
    <row r="18" spans="1:11">
      <c r="A18" t="str">
        <f>+'DCP-9, P 3'!A18</f>
        <v>Avista Corp.</v>
      </c>
      <c r="C18" s="109">
        <f>+'DCP-9, P 3'!H18</f>
        <v>0.05</v>
      </c>
      <c r="E18" s="25">
        <v>6.2E-2</v>
      </c>
      <c r="F18" s="25"/>
      <c r="G18" s="25">
        <v>6.2100000000000002E-2</v>
      </c>
      <c r="I18" s="109">
        <f t="shared" ref="I18:I25" si="0">AVERAGE(C18:G18)</f>
        <v>5.8033333333333333E-2</v>
      </c>
    </row>
    <row r="19" spans="1:11">
      <c r="A19" t="str">
        <f>+'DCP-9, P 3'!A19</f>
        <v>Black Hills Corp</v>
      </c>
      <c r="C19" s="109">
        <f>+'DCP-9, P 3'!H19</f>
        <v>0.04</v>
      </c>
      <c r="E19" s="25">
        <v>7.0000000000000001E-3</v>
      </c>
      <c r="F19" s="25"/>
      <c r="G19" s="25" t="s">
        <v>295</v>
      </c>
      <c r="I19" s="109">
        <f t="shared" si="0"/>
        <v>2.35E-2</v>
      </c>
    </row>
    <row r="20" spans="1:11">
      <c r="A20" t="str">
        <f>+'DCP-9, P 3'!A20</f>
        <v>IDACORP</v>
      </c>
      <c r="C20" s="109">
        <f>+'DCP-9, P 3'!H20</f>
        <v>5.5E-2</v>
      </c>
      <c r="E20" s="25">
        <v>4.3999999999999997E-2</v>
      </c>
      <c r="F20" s="25"/>
      <c r="G20" s="25">
        <v>4.3799999999999999E-2</v>
      </c>
      <c r="I20" s="109">
        <f t="shared" si="0"/>
        <v>4.7600000000000003E-2</v>
      </c>
    </row>
    <row r="21" spans="1:11">
      <c r="A21" t="str">
        <f>+'DCP-9, P 3'!A21</f>
        <v>MGE Energy</v>
      </c>
      <c r="C21" s="109">
        <f>+'DCP-9, P 3'!H21</f>
        <v>7.0000000000000007E-2</v>
      </c>
      <c r="E21" s="25">
        <v>5.3999999999999999E-2</v>
      </c>
      <c r="F21" s="25"/>
      <c r="G21" s="25">
        <v>5.3499999999999999E-2</v>
      </c>
      <c r="I21" s="109">
        <f t="shared" si="0"/>
        <v>5.9166666666666666E-2</v>
      </c>
    </row>
    <row r="22" spans="1:11">
      <c r="A22" t="str">
        <f>+'DCP-9, P 3'!A22</f>
        <v>NorthWestern Energy Group</v>
      </c>
      <c r="C22" s="109">
        <f>+'DCP-9, P 3'!H22</f>
        <v>0.04</v>
      </c>
      <c r="E22" s="25">
        <v>4.4999999999999998E-2</v>
      </c>
      <c r="F22" s="25"/>
      <c r="G22" s="25">
        <v>5.16E-2</v>
      </c>
      <c r="I22" s="109">
        <f t="shared" si="0"/>
        <v>4.5533333333333335E-2</v>
      </c>
    </row>
    <row r="23" spans="1:11">
      <c r="A23" t="str">
        <f>+'DCP-9, P 3'!A23</f>
        <v>OGE Energy</v>
      </c>
      <c r="C23" s="109">
        <f>+'DCP-9, P 3'!H23</f>
        <v>6.5000000000000002E-2</v>
      </c>
      <c r="E23" s="114">
        <v>-0.1234</v>
      </c>
      <c r="F23" s="25"/>
      <c r="G23" s="25">
        <v>0.05</v>
      </c>
      <c r="I23" s="109">
        <f>AVERAGE(C23,G23)</f>
        <v>5.7500000000000002E-2</v>
      </c>
    </row>
    <row r="24" spans="1:11">
      <c r="A24" t="str">
        <f>+'DCP-9, P 3'!A24</f>
        <v>Otter Tail Corp</v>
      </c>
      <c r="C24" s="109">
        <f>+'DCP-9, P 3'!H24</f>
        <v>4.4999999999999998E-2</v>
      </c>
      <c r="E24" s="25">
        <v>0.09</v>
      </c>
      <c r="F24" s="25"/>
      <c r="G24" s="8" t="s">
        <v>295</v>
      </c>
      <c r="I24" s="109">
        <f t="shared" si="0"/>
        <v>6.7500000000000004E-2</v>
      </c>
    </row>
    <row r="25" spans="1:11">
      <c r="A25" t="str">
        <f>+'DCP-9, P 3'!A25</f>
        <v>Pinnacle West Capital</v>
      </c>
      <c r="C25" s="109">
        <f>+'DCP-9, P 3'!H25</f>
        <v>4.4999999999999998E-2</v>
      </c>
      <c r="E25" s="25">
        <v>7.1999999999999995E-2</v>
      </c>
      <c r="F25" s="25"/>
      <c r="G25" s="25">
        <v>8.2199999999999995E-2</v>
      </c>
      <c r="I25" s="109">
        <f t="shared" si="0"/>
        <v>6.6400000000000001E-2</v>
      </c>
    </row>
    <row r="26" spans="1:11">
      <c r="A26" t="str">
        <f>+'DCP-9, P 3'!A26</f>
        <v>Portland General Electric</v>
      </c>
      <c r="C26" s="109">
        <f>+'DCP-9, P 3'!H26</f>
        <v>0.06</v>
      </c>
      <c r="E26" s="114">
        <v>0.125</v>
      </c>
      <c r="F26" s="25"/>
      <c r="G26" s="25">
        <v>5.1400000000000001E-2</v>
      </c>
      <c r="I26" s="109">
        <f>AVERAGE(C26,G26)</f>
        <v>5.57E-2</v>
      </c>
    </row>
    <row r="27" spans="1:11">
      <c r="E27" s="25"/>
      <c r="F27" s="25"/>
      <c r="G27" s="25"/>
    </row>
    <row r="28" spans="1:11">
      <c r="A28" t="str">
        <f>+'DCP-9, P 3'!A28</f>
        <v>Average</v>
      </c>
      <c r="E28" s="25"/>
      <c r="F28" s="25"/>
      <c r="G28" s="25"/>
      <c r="I28" s="14">
        <f>AVERAGE(I17:I26)</f>
        <v>5.5493333333333325E-2</v>
      </c>
    </row>
    <row r="29" spans="1:11" ht="15.3" thickBo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15.3" thickTop="1"/>
    <row r="31" spans="1:11">
      <c r="A31" s="4" t="s">
        <v>296</v>
      </c>
    </row>
    <row r="32" spans="1:11">
      <c r="A32" s="4" t="s">
        <v>297</v>
      </c>
    </row>
  </sheetData>
  <mergeCells count="2">
    <mergeCell ref="A6:I6"/>
    <mergeCell ref="A7:I7"/>
  </mergeCells>
  <pageMargins left="0.7" right="0.7" top="0.75" bottom="0.75" header="0.3" footer="0.3"/>
  <pageSetup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60"/>
  <sheetViews>
    <sheetView showOutlineSymbols="0" zoomScaleNormal="100" workbookViewId="0">
      <selection activeCell="C45" sqref="C45"/>
    </sheetView>
  </sheetViews>
  <sheetFormatPr defaultColWidth="9.76953125" defaultRowHeight="15"/>
  <cols>
    <col min="1" max="1" width="27.54296875" style="12" customWidth="1"/>
    <col min="2" max="2" width="1.76953125" style="12" customWidth="1"/>
    <col min="3" max="4" width="12.76953125" style="12" customWidth="1"/>
    <col min="5" max="5" width="13.6796875" style="12" customWidth="1"/>
    <col min="6" max="6" width="12.76953125" style="12" customWidth="1"/>
    <col min="7" max="7" width="13.6796875" style="12" customWidth="1"/>
    <col min="8" max="8" width="12.2265625" style="12" customWidth="1"/>
    <col min="9" max="10" width="10.76953125" style="12" customWidth="1"/>
    <col min="11" max="16384" width="9.76953125" style="12"/>
  </cols>
  <sheetData>
    <row r="1" spans="1:10">
      <c r="A1" s="4"/>
      <c r="B1" s="4"/>
      <c r="C1" s="4"/>
      <c r="D1" s="4"/>
      <c r="E1" s="4"/>
      <c r="F1" s="4"/>
      <c r="G1" s="4"/>
      <c r="H1" s="1" t="str">
        <f>+'DCP-9, P 3'!I1</f>
        <v>Exh. DCP-9</v>
      </c>
      <c r="I1" s="4"/>
      <c r="J1" s="4"/>
    </row>
    <row r="2" spans="1:10">
      <c r="A2" s="4"/>
      <c r="B2" s="4"/>
      <c r="C2" s="4"/>
      <c r="D2" s="4"/>
      <c r="E2" s="4"/>
      <c r="F2" s="4"/>
      <c r="G2" s="4"/>
      <c r="H2" s="1" t="s">
        <v>179</v>
      </c>
      <c r="I2" s="4"/>
      <c r="J2" s="4"/>
    </row>
    <row r="3" spans="1:10">
      <c r="A3" s="4"/>
      <c r="B3" s="4"/>
      <c r="C3" s="4"/>
      <c r="D3" s="4"/>
      <c r="E3" s="4"/>
      <c r="F3" s="4"/>
      <c r="G3" s="4"/>
      <c r="H3" s="1" t="str">
        <f>+'DCP-9, P 3'!I3</f>
        <v>Dockets UE-240004/UG-240005</v>
      </c>
      <c r="I3" s="4"/>
      <c r="J3" s="4"/>
    </row>
    <row r="4" spans="1:10">
      <c r="A4" s="4"/>
      <c r="B4" s="4"/>
      <c r="C4" s="4"/>
      <c r="D4" s="4"/>
      <c r="E4" s="4"/>
      <c r="F4" s="4"/>
      <c r="G4" s="4"/>
      <c r="H4" s="1"/>
      <c r="I4" s="4"/>
      <c r="J4" s="1"/>
    </row>
    <row r="5" spans="1:10" ht="20.100000000000001">
      <c r="A5" s="2" t="str">
        <f>'DCP-9, P 3'!A5</f>
        <v>PROXY COMPANIES</v>
      </c>
      <c r="B5" s="2"/>
      <c r="C5" s="2"/>
      <c r="D5" s="2"/>
      <c r="E5" s="2"/>
      <c r="F5" s="2"/>
      <c r="G5" s="2"/>
      <c r="H5" s="2"/>
      <c r="I5" s="2"/>
      <c r="J5" s="2"/>
    </row>
    <row r="6" spans="1:10" ht="20.100000000000001">
      <c r="A6" s="2" t="s">
        <v>180</v>
      </c>
      <c r="B6" s="2"/>
      <c r="C6" s="2"/>
      <c r="D6" s="2"/>
      <c r="E6" s="2"/>
      <c r="F6" s="2"/>
      <c r="G6" s="2"/>
      <c r="H6" s="2"/>
      <c r="I6" s="2"/>
      <c r="J6" s="2"/>
    </row>
    <row r="7" spans="1:10" ht="15.3" thickBo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"/>
      <c r="B9" s="1"/>
      <c r="C9" s="1"/>
      <c r="D9" s="91" t="s">
        <v>181</v>
      </c>
      <c r="E9" s="91" t="s">
        <v>182</v>
      </c>
      <c r="F9" s="91" t="s">
        <v>181</v>
      </c>
      <c r="G9" s="91" t="s">
        <v>182</v>
      </c>
      <c r="H9" s="91" t="s">
        <v>347</v>
      </c>
      <c r="I9" s="1"/>
      <c r="J9" s="1"/>
    </row>
    <row r="10" spans="1:10">
      <c r="A10" s="1"/>
      <c r="B10" s="1"/>
      <c r="C10" s="91" t="s">
        <v>183</v>
      </c>
      <c r="D10" s="91" t="s">
        <v>184</v>
      </c>
      <c r="E10" s="91" t="s">
        <v>184</v>
      </c>
      <c r="F10" s="91" t="s">
        <v>185</v>
      </c>
      <c r="G10" s="91" t="s">
        <v>185</v>
      </c>
      <c r="H10" s="91" t="s">
        <v>172</v>
      </c>
      <c r="I10" s="91" t="s">
        <v>164</v>
      </c>
      <c r="J10" s="91" t="s">
        <v>186</v>
      </c>
    </row>
    <row r="11" spans="1:10">
      <c r="A11" s="91" t="str">
        <f>+'DCP-9, P 3'!A11</f>
        <v>COMPANY</v>
      </c>
      <c r="B11" s="1"/>
      <c r="C11" s="91" t="s">
        <v>165</v>
      </c>
      <c r="D11" s="91" t="s">
        <v>187</v>
      </c>
      <c r="E11" s="91" t="s">
        <v>187</v>
      </c>
      <c r="F11" s="91" t="s">
        <v>187</v>
      </c>
      <c r="G11" s="91" t="s">
        <v>187</v>
      </c>
      <c r="H11" s="91" t="s">
        <v>187</v>
      </c>
      <c r="I11" s="91" t="s">
        <v>187</v>
      </c>
      <c r="J11" s="91" t="s">
        <v>188</v>
      </c>
    </row>
    <row r="12" spans="1:10" ht="15.3" thickBot="1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42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156" t="str">
        <f>+'DCP-9, P 3'!A15</f>
        <v>Proxy Group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2"/>
      <c r="B16" s="4"/>
      <c r="C16" s="6"/>
      <c r="D16" s="6"/>
      <c r="E16" s="6"/>
      <c r="F16" s="6"/>
      <c r="G16" s="6"/>
      <c r="H16" s="6"/>
      <c r="I16" s="6"/>
      <c r="J16" s="6"/>
    </row>
    <row r="17" spans="1:10">
      <c r="A17" s="42" t="str">
        <f>+'DCP-9, P 3'!A17</f>
        <v>ALLETE</v>
      </c>
      <c r="B17" s="4"/>
      <c r="C17" s="6">
        <f>'DCP-9, P 1'!I16*(1+0.5*I17)</f>
        <v>4.6919902056807058E-2</v>
      </c>
      <c r="D17" s="6">
        <f>+'DCP-9, P 2'!H17</f>
        <v>2.3599999999999999E-2</v>
      </c>
      <c r="E17" s="6">
        <f>+'DCP-9, P 2'!L17</f>
        <v>2.8333333333333335E-2</v>
      </c>
      <c r="F17" s="6">
        <f>+'DCP-9, P 3'!F17</f>
        <v>2.3333333333333334E-2</v>
      </c>
      <c r="G17" s="6">
        <f>+'DCP-9, P 3'!K17</f>
        <v>4.3333333333333335E-2</v>
      </c>
      <c r="H17" s="8">
        <f>+'DCP-9, P 4'!I17</f>
        <v>7.400000000000001E-2</v>
      </c>
      <c r="I17" s="6">
        <f>AVERAGE(D17:H17)</f>
        <v>3.8519999999999999E-2</v>
      </c>
      <c r="J17" s="6">
        <f>C17+I17</f>
        <v>8.5439902056807057E-2</v>
      </c>
    </row>
    <row r="18" spans="1:10">
      <c r="A18" s="42" t="str">
        <f>+'DCP-9, P 3'!A18</f>
        <v>Avista Corp.</v>
      </c>
      <c r="B18" s="4"/>
      <c r="C18" s="6">
        <f>'DCP-9, P 1'!I17*(1+0.5*I18)</f>
        <v>5.426534278959811E-2</v>
      </c>
      <c r="D18" s="6">
        <f>+'DCP-9, P 2'!H18</f>
        <v>1.9E-2</v>
      </c>
      <c r="E18" s="6">
        <f>+'DCP-9, P 2'!L18</f>
        <v>1.8333333333333337E-2</v>
      </c>
      <c r="F18" s="6">
        <f>+'DCP-9, P 3'!F18</f>
        <v>0.03</v>
      </c>
      <c r="G18" s="6">
        <f>+'DCP-9, P 3'!K18</f>
        <v>3.6666666666666667E-2</v>
      </c>
      <c r="H18" s="8">
        <f>+'DCP-9, P 4'!I18</f>
        <v>5.8033333333333333E-2</v>
      </c>
      <c r="I18" s="6">
        <f t="shared" ref="I18" si="0">AVERAGE(D18:H18)</f>
        <v>3.2406666666666667E-2</v>
      </c>
      <c r="J18" s="6">
        <f t="shared" ref="J18" si="1">C18+I18</f>
        <v>8.667200945626477E-2</v>
      </c>
    </row>
    <row r="19" spans="1:10">
      <c r="A19" s="42" t="str">
        <f>+'DCP-9, P 3'!A19</f>
        <v>Black Hills Corp</v>
      </c>
      <c r="B19" s="4"/>
      <c r="C19" s="6">
        <f>'DCP-9, P 1'!I18*(1+0.5*I19)</f>
        <v>4.8328080586749443E-2</v>
      </c>
      <c r="D19" s="6">
        <f>+'DCP-9, P 2'!H19</f>
        <v>3.44E-2</v>
      </c>
      <c r="E19" s="6">
        <f>+'DCP-9, P 2'!L19</f>
        <v>2.8333333333333332E-2</v>
      </c>
      <c r="F19" s="6">
        <f>+'DCP-9, P 3'!F19</f>
        <v>5.5E-2</v>
      </c>
      <c r="G19" s="6">
        <f>+'DCP-9, P 3'!K19</f>
        <v>3.8333333333333337E-2</v>
      </c>
      <c r="H19" s="8">
        <f>+'DCP-9, P 4'!I19</f>
        <v>2.35E-2</v>
      </c>
      <c r="I19" s="6">
        <f t="shared" ref="I19:I26" si="2">AVERAGE(D19:H19)</f>
        <v>3.5913333333333332E-2</v>
      </c>
      <c r="J19" s="6">
        <f t="shared" ref="J19:J24" si="3">C19+I19</f>
        <v>8.4241413920082775E-2</v>
      </c>
    </row>
    <row r="20" spans="1:10">
      <c r="A20" s="42" t="str">
        <f>+'DCP-9, P 3'!A20</f>
        <v>IDACORP</v>
      </c>
      <c r="B20" s="4"/>
      <c r="C20" s="6">
        <f>'DCP-9, P 1'!I19*(1+0.5*I20)</f>
        <v>3.6108982669008215E-2</v>
      </c>
      <c r="D20" s="6">
        <f>+'DCP-9, P 2'!H20</f>
        <v>3.78E-2</v>
      </c>
      <c r="E20" s="6">
        <f>+'DCP-9, P 2'!L20</f>
        <v>3.5000000000000003E-2</v>
      </c>
      <c r="F20" s="6">
        <f>+'DCP-9, P 3'!F20</f>
        <v>4.8333333333333339E-2</v>
      </c>
      <c r="G20" s="6">
        <f>+'DCP-9, P 3'!K20</f>
        <v>4.9999999999999996E-2</v>
      </c>
      <c r="H20" s="8">
        <f>+'DCP-9, P 4'!I20</f>
        <v>4.7600000000000003E-2</v>
      </c>
      <c r="I20" s="6">
        <f t="shared" si="2"/>
        <v>4.374666666666667E-2</v>
      </c>
      <c r="J20" s="6">
        <f t="shared" si="3"/>
        <v>7.9855649335674878E-2</v>
      </c>
    </row>
    <row r="21" spans="1:10">
      <c r="A21" s="42" t="str">
        <f>+'DCP-9, P 3'!A21</f>
        <v>MGE Energy</v>
      </c>
      <c r="B21" s="4"/>
      <c r="C21" s="6">
        <f>'DCP-9, P 1'!I20*(1+0.5*I21)</f>
        <v>2.2514288093255622E-2</v>
      </c>
      <c r="D21" s="6">
        <f>+'DCP-9, P 2'!H21</f>
        <v>4.7399999999999998E-2</v>
      </c>
      <c r="E21" s="6">
        <f>+'DCP-9, P 2'!L21</f>
        <v>6.5000000000000002E-2</v>
      </c>
      <c r="F21" s="6">
        <f>+'DCP-9, P 3'!F21</f>
        <v>5.6666666666666664E-2</v>
      </c>
      <c r="G21" s="6">
        <f>+'DCP-9, P 3'!K21</f>
        <v>5.000000000000001E-2</v>
      </c>
      <c r="H21" s="8">
        <f>+'DCP-9, P 4'!I21</f>
        <v>5.9166666666666666E-2</v>
      </c>
      <c r="I21" s="6">
        <f t="shared" ref="I21" si="4">AVERAGE(D21:H21)</f>
        <v>5.5646666666666664E-2</v>
      </c>
      <c r="J21" s="6">
        <f t="shared" ref="J21" si="5">C21+I21</f>
        <v>7.8160954759922283E-2</v>
      </c>
    </row>
    <row r="22" spans="1:10">
      <c r="A22" s="42" t="str">
        <f>+'DCP-9, P 3'!A22</f>
        <v>NorthWestern Energy Group</v>
      </c>
      <c r="B22" s="4"/>
      <c r="C22" s="6">
        <f>'DCP-9, P 1'!I21*(1+0.5*I22)</f>
        <v>5.2494252644844634E-2</v>
      </c>
      <c r="D22" s="6">
        <f>+'DCP-9, P 2'!H22</f>
        <v>2.1000000000000001E-2</v>
      </c>
      <c r="E22" s="6">
        <f>+'DCP-9, P 2'!L22</f>
        <v>2.4999999999999998E-2</v>
      </c>
      <c r="F22" s="6">
        <f>+'DCP-9, P 3'!F22</f>
        <v>2.5000000000000005E-2</v>
      </c>
      <c r="G22" s="6">
        <f>+'DCP-9, P 3'!K22</f>
        <v>0.03</v>
      </c>
      <c r="H22" s="8">
        <f>+'DCP-9, P 4'!I22</f>
        <v>4.5533333333333335E-2</v>
      </c>
      <c r="I22" s="6">
        <f t="shared" si="2"/>
        <v>2.9306666666666668E-2</v>
      </c>
      <c r="J22" s="6">
        <f t="shared" si="3"/>
        <v>8.1800919311511303E-2</v>
      </c>
    </row>
    <row r="23" spans="1:10">
      <c r="A23" s="42" t="str">
        <f>+'DCP-9, P 3'!A23</f>
        <v>OGE Energy</v>
      </c>
      <c r="B23" s="4"/>
      <c r="C23" s="6">
        <f>'DCP-9, P 1'!I22*(1+0.5*I23)</f>
        <v>4.9127545284914607E-2</v>
      </c>
      <c r="D23" s="6">
        <f>+'DCP-9, P 2'!H23</f>
        <v>3.3000000000000002E-2</v>
      </c>
      <c r="E23" s="6">
        <f>+'DCP-9, P 2'!L23</f>
        <v>4.8333333333333332E-2</v>
      </c>
      <c r="F23" s="6">
        <f>+'DCP-9, P 3'!F23</f>
        <v>4.1666666666666664E-2</v>
      </c>
      <c r="G23" s="6">
        <f>+'DCP-9, P 3'!K23</f>
        <v>4.9999999999999996E-2</v>
      </c>
      <c r="H23" s="8">
        <f>+'DCP-9, P 4'!I23</f>
        <v>5.7500000000000002E-2</v>
      </c>
      <c r="I23" s="6">
        <f t="shared" si="2"/>
        <v>4.6099999999999995E-2</v>
      </c>
      <c r="J23" s="6">
        <f t="shared" si="3"/>
        <v>9.5227545284914603E-2</v>
      </c>
    </row>
    <row r="24" spans="1:10">
      <c r="A24" s="42" t="str">
        <f>+'DCP-9, P 3'!A24</f>
        <v>Otter Tail Corp</v>
      </c>
      <c r="B24" s="4"/>
      <c r="C24" s="6">
        <f>'DCP-9, P 1'!I23*(1+0.5*I24)</f>
        <v>2.1657243346007604E-2</v>
      </c>
      <c r="D24" s="6">
        <f>+'DCP-9, P 2'!H24</f>
        <v>7.8600000000000003E-2</v>
      </c>
      <c r="E24" s="6">
        <f>+'DCP-9, P 2'!L24</f>
        <v>6.3333333333333339E-2</v>
      </c>
      <c r="F24" s="6">
        <f>+'DCP-9, P 3'!F24</f>
        <v>8.1666666666666665E-2</v>
      </c>
      <c r="G24" s="6">
        <f>+'DCP-9, P 3'!K24</f>
        <v>6.5000000000000002E-2</v>
      </c>
      <c r="H24" s="8">
        <f>+'DCP-9, P 4'!I24</f>
        <v>6.7500000000000004E-2</v>
      </c>
      <c r="I24" s="6">
        <f t="shared" si="2"/>
        <v>7.1220000000000006E-2</v>
      </c>
      <c r="J24" s="6">
        <f t="shared" si="3"/>
        <v>9.287724334600761E-2</v>
      </c>
    </row>
    <row r="25" spans="1:10">
      <c r="A25" s="42" t="str">
        <f>+'DCP-9, P 3'!A25</f>
        <v>Pinnacle West Capital</v>
      </c>
      <c r="B25" s="4"/>
      <c r="C25" s="6">
        <f>'DCP-9, P 1'!I24*(1+0.5*I25)</f>
        <v>4.7957264888710646E-2</v>
      </c>
      <c r="D25" s="6">
        <f>+'DCP-9, P 2'!H25</f>
        <v>3.0199999999999998E-2</v>
      </c>
      <c r="E25" s="6">
        <f>+'DCP-9, P 2'!L25</f>
        <v>2.4999999999999998E-2</v>
      </c>
      <c r="F25" s="6">
        <f>+'DCP-9, P 3'!F25</f>
        <v>3.5000000000000003E-2</v>
      </c>
      <c r="G25" s="6">
        <f>+'DCP-9, P 3'!K25</f>
        <v>3.4999999999999996E-2</v>
      </c>
      <c r="H25" s="8">
        <f>+'DCP-9, P 4'!I25</f>
        <v>6.6400000000000001E-2</v>
      </c>
      <c r="I25" s="6">
        <f t="shared" ref="I25" si="6">AVERAGE(D25:H25)</f>
        <v>3.832E-2</v>
      </c>
      <c r="J25" s="6">
        <f t="shared" ref="J25" si="7">C25+I25</f>
        <v>8.6277264888710653E-2</v>
      </c>
    </row>
    <row r="26" spans="1:10">
      <c r="A26" s="42" t="str">
        <f>+'DCP-9, P 3'!A26</f>
        <v>Portland General Electric</v>
      </c>
      <c r="B26" s="4"/>
      <c r="C26" s="6">
        <f>'DCP-9, P 1'!I25*(1+0.5*I26)</f>
        <v>4.7722864820656616E-2</v>
      </c>
      <c r="D26" s="6">
        <f>+'DCP-9, P 2'!H26</f>
        <v>3.0800000000000004E-2</v>
      </c>
      <c r="E26" s="6">
        <f>+'DCP-9, P 2'!L26</f>
        <v>3.3333333333333333E-2</v>
      </c>
      <c r="F26" s="6">
        <f>+'DCP-9, P 3'!F26</f>
        <v>0.04</v>
      </c>
      <c r="G26" s="6">
        <f>+'DCP-9, P 3'!K26</f>
        <v>5.1666666666666666E-2</v>
      </c>
      <c r="H26" s="8">
        <f>+'DCP-9, P 4'!I26</f>
        <v>5.57E-2</v>
      </c>
      <c r="I26" s="6">
        <f t="shared" si="2"/>
        <v>4.2299999999999997E-2</v>
      </c>
      <c r="J26" s="6">
        <f>C26+I26</f>
        <v>9.0022864820656606E-2</v>
      </c>
    </row>
    <row r="27" spans="1:10">
      <c r="A27" s="157"/>
      <c r="B27" s="39"/>
      <c r="C27" s="20"/>
      <c r="D27" s="20"/>
      <c r="E27" s="20"/>
      <c r="F27" s="20"/>
      <c r="G27" s="20"/>
      <c r="H27" s="20"/>
      <c r="I27" s="20"/>
      <c r="J27" s="20"/>
    </row>
    <row r="28" spans="1:10">
      <c r="A28" s="42"/>
      <c r="B28" s="4"/>
      <c r="C28" s="6"/>
      <c r="D28" s="6"/>
      <c r="E28" s="6"/>
      <c r="F28" s="6"/>
      <c r="G28" s="6"/>
      <c r="H28" s="6"/>
      <c r="I28" s="6"/>
      <c r="J28" s="6"/>
    </row>
    <row r="29" spans="1:10">
      <c r="A29" s="42" t="s">
        <v>189</v>
      </c>
      <c r="B29" s="4"/>
      <c r="C29" s="6">
        <f>AVERAGE(C17:C26)</f>
        <v>4.270957671805526E-2</v>
      </c>
      <c r="D29" s="6">
        <f>AVERAGE(D17:D26)</f>
        <v>3.5580000000000001E-2</v>
      </c>
      <c r="E29" s="6">
        <f t="shared" ref="E29:J29" si="8">AVERAGE(E17:E26)</f>
        <v>3.7000000000000005E-2</v>
      </c>
      <c r="F29" s="6">
        <f t="shared" si="8"/>
        <v>4.3666666666666673E-2</v>
      </c>
      <c r="G29" s="6">
        <f t="shared" si="8"/>
        <v>4.4999999999999998E-2</v>
      </c>
      <c r="H29" s="6">
        <f t="shared" si="8"/>
        <v>5.5493333333333325E-2</v>
      </c>
      <c r="I29" s="6">
        <f t="shared" si="8"/>
        <v>4.3348000000000005E-2</v>
      </c>
      <c r="J29" s="14">
        <f t="shared" si="8"/>
        <v>8.6057576718055265E-2</v>
      </c>
    </row>
    <row r="30" spans="1:10">
      <c r="A30" s="157"/>
      <c r="B30" s="39"/>
      <c r="C30" s="20"/>
      <c r="D30" s="20"/>
      <c r="E30" s="20"/>
      <c r="F30" s="20"/>
      <c r="G30" s="20"/>
      <c r="H30" s="20"/>
      <c r="I30" s="20"/>
      <c r="J30" s="54"/>
    </row>
    <row r="31" spans="1:10">
      <c r="A31" s="42"/>
      <c r="B31" s="4"/>
      <c r="C31" s="6"/>
      <c r="D31" s="6"/>
      <c r="E31" s="6"/>
      <c r="F31" s="6"/>
      <c r="G31" s="6"/>
      <c r="H31" s="6"/>
      <c r="I31" s="6"/>
      <c r="J31" s="14"/>
    </row>
    <row r="32" spans="1:10">
      <c r="A32" s="42" t="s">
        <v>124</v>
      </c>
      <c r="B32" s="4"/>
      <c r="C32" s="6">
        <f t="shared" ref="C32:J32" si="9">MEDIAN(C17:C26)</f>
        <v>4.7840064854683631E-2</v>
      </c>
      <c r="D32" s="6">
        <f>MEDIAN(D17:D26)</f>
        <v>3.1900000000000005E-2</v>
      </c>
      <c r="E32" s="6">
        <f t="shared" si="9"/>
        <v>3.0833333333333334E-2</v>
      </c>
      <c r="F32" s="6">
        <f t="shared" si="9"/>
        <v>4.0833333333333333E-2</v>
      </c>
      <c r="G32" s="6">
        <f t="shared" si="9"/>
        <v>4.6666666666666662E-2</v>
      </c>
      <c r="H32" s="6">
        <f t="shared" si="9"/>
        <v>5.7766666666666668E-2</v>
      </c>
      <c r="I32" s="6">
        <f t="shared" si="9"/>
        <v>4.0410000000000001E-2</v>
      </c>
      <c r="J32" s="14">
        <f t="shared" si="9"/>
        <v>8.5858583472758848E-2</v>
      </c>
    </row>
    <row r="33" spans="1:11">
      <c r="A33" s="157"/>
      <c r="B33" s="39"/>
      <c r="C33" s="20"/>
      <c r="D33" s="20"/>
      <c r="E33" s="20"/>
      <c r="F33" s="20"/>
      <c r="G33" s="20"/>
      <c r="H33" s="20"/>
      <c r="I33" s="20"/>
      <c r="J33" s="20"/>
    </row>
    <row r="34" spans="1:11">
      <c r="A34" s="42"/>
      <c r="B34" s="4"/>
      <c r="C34" s="6"/>
      <c r="D34" s="6"/>
      <c r="E34" s="6"/>
      <c r="F34" s="6"/>
      <c r="G34" s="6"/>
      <c r="H34" s="6"/>
      <c r="I34" s="6"/>
      <c r="J34" s="6"/>
    </row>
    <row r="35" spans="1:11">
      <c r="A35" s="42" t="s">
        <v>190</v>
      </c>
      <c r="B35" s="4"/>
      <c r="C35" s="6"/>
      <c r="D35" s="14">
        <f>+C29+D29</f>
        <v>7.8289576718055254E-2</v>
      </c>
      <c r="E35" s="6">
        <f>+C29+E29</f>
        <v>7.9709576718055258E-2</v>
      </c>
      <c r="F35" s="6">
        <f>+C29+F29</f>
        <v>8.637624338472194E-2</v>
      </c>
      <c r="G35" s="6">
        <f>+C29+G29</f>
        <v>8.7709576718055265E-2</v>
      </c>
      <c r="H35" s="14">
        <f>+C29+H29</f>
        <v>9.8202910051388592E-2</v>
      </c>
      <c r="I35" s="6">
        <f>+C29+I29</f>
        <v>8.6057576718055265E-2</v>
      </c>
      <c r="J35" s="6"/>
    </row>
    <row r="36" spans="1:11">
      <c r="A36" s="157"/>
      <c r="B36" s="39"/>
      <c r="C36" s="20"/>
      <c r="D36" s="20"/>
      <c r="E36" s="20"/>
      <c r="F36" s="54"/>
      <c r="G36" s="20"/>
      <c r="H36" s="20"/>
      <c r="I36" s="20"/>
      <c r="J36" s="20"/>
    </row>
    <row r="37" spans="1:11">
      <c r="A37" s="42"/>
      <c r="B37" s="4"/>
      <c r="C37" s="6"/>
      <c r="D37" s="6"/>
      <c r="E37" s="6"/>
      <c r="F37" s="14"/>
      <c r="G37" s="6"/>
      <c r="H37" s="6"/>
      <c r="I37" s="6"/>
      <c r="J37" s="6"/>
    </row>
    <row r="38" spans="1:11">
      <c r="A38" s="42" t="s">
        <v>191</v>
      </c>
      <c r="B38" s="4"/>
      <c r="C38" s="6"/>
      <c r="D38" s="6">
        <f>+C32+D32</f>
        <v>7.9740064854683629E-2</v>
      </c>
      <c r="E38" s="14">
        <f>+C32+E32</f>
        <v>7.8673398188016969E-2</v>
      </c>
      <c r="F38" s="6">
        <f>+C32+F32</f>
        <v>8.8673398188016964E-2</v>
      </c>
      <c r="G38" s="6">
        <f>+C32+G32</f>
        <v>9.4506731521350293E-2</v>
      </c>
      <c r="H38" s="14">
        <f>+C32+H32</f>
        <v>0.10560673152135031</v>
      </c>
      <c r="I38" s="6">
        <f>+C32+I32</f>
        <v>8.8250064854683632E-2</v>
      </c>
      <c r="J38" s="6"/>
    </row>
    <row r="39" spans="1:11" ht="15.3" thickBot="1">
      <c r="A39" s="158"/>
      <c r="B39" s="86"/>
      <c r="C39" s="22"/>
      <c r="D39" s="22"/>
      <c r="E39" s="22"/>
      <c r="F39" s="22"/>
      <c r="G39" s="22"/>
      <c r="H39" s="22"/>
      <c r="I39" s="22"/>
      <c r="J39" s="22"/>
      <c r="K39" s="4"/>
    </row>
    <row r="40" spans="1:11" ht="15.3" thickTop="1">
      <c r="A40" s="42"/>
      <c r="B40" s="4"/>
      <c r="C40" s="6"/>
      <c r="D40" s="6"/>
      <c r="E40" s="6"/>
      <c r="F40" s="6"/>
      <c r="G40" s="6"/>
      <c r="H40" s="6"/>
      <c r="I40" s="6"/>
      <c r="J40" s="6"/>
      <c r="K40" s="4"/>
    </row>
    <row r="41" spans="1:11">
      <c r="A41" s="42" t="s">
        <v>192</v>
      </c>
      <c r="B41" s="4"/>
      <c r="C41" s="6"/>
      <c r="D41" s="6"/>
      <c r="E41" s="6"/>
      <c r="F41" s="6"/>
      <c r="G41" s="6"/>
      <c r="H41" s="6"/>
      <c r="I41" s="6"/>
      <c r="J41" s="6"/>
      <c r="K41" s="4"/>
    </row>
    <row r="42" spans="1:11">
      <c r="A42" s="42"/>
      <c r="B42" s="4"/>
      <c r="C42" s="6"/>
      <c r="D42" s="6"/>
      <c r="E42" s="6"/>
      <c r="F42" s="6"/>
      <c r="G42" s="6"/>
      <c r="H42" s="6"/>
      <c r="I42" s="6"/>
      <c r="J42" s="6"/>
      <c r="K42" s="4"/>
    </row>
    <row r="43" spans="1:11">
      <c r="A43" s="4" t="s">
        <v>193</v>
      </c>
      <c r="B43" s="4"/>
      <c r="C43" s="6"/>
      <c r="D43" s="6"/>
      <c r="E43" s="6"/>
      <c r="F43" s="6"/>
      <c r="G43" s="6"/>
      <c r="H43" s="6"/>
      <c r="I43" s="6"/>
      <c r="J43" s="6"/>
      <c r="K43" s="4"/>
    </row>
    <row r="44" spans="1:11">
      <c r="A44" s="4"/>
      <c r="B44" s="4"/>
      <c r="C44" s="6"/>
      <c r="D44" s="6"/>
      <c r="E44" s="6"/>
      <c r="F44" s="6"/>
      <c r="G44" s="6"/>
      <c r="H44" s="6"/>
      <c r="I44" s="120"/>
      <c r="J44" s="6"/>
      <c r="K44" s="4"/>
    </row>
    <row r="45" spans="1:11">
      <c r="C45" s="6"/>
      <c r="D45" s="6"/>
      <c r="E45" s="6"/>
      <c r="F45" s="6"/>
      <c r="G45" s="6"/>
      <c r="H45" s="6"/>
      <c r="I45" s="120"/>
      <c r="J45" s="6"/>
    </row>
    <row r="46" spans="1:11">
      <c r="C46" s="6"/>
      <c r="D46" s="6"/>
      <c r="E46" s="6"/>
      <c r="F46" s="6"/>
      <c r="G46" s="6"/>
      <c r="H46" s="6"/>
      <c r="I46" s="120"/>
      <c r="J46" s="6"/>
    </row>
    <row r="47" spans="1:11">
      <c r="C47" s="6"/>
      <c r="D47" s="6"/>
      <c r="E47" s="6"/>
      <c r="F47" s="6"/>
      <c r="G47" s="6"/>
      <c r="H47" s="6"/>
      <c r="I47" s="120"/>
      <c r="J47" s="6"/>
    </row>
    <row r="48" spans="1:11">
      <c r="C48" s="6"/>
      <c r="D48" s="6"/>
      <c r="E48" s="6"/>
      <c r="F48" s="6"/>
      <c r="G48" s="6"/>
      <c r="H48" s="6"/>
      <c r="I48" s="120"/>
      <c r="J48" s="6"/>
    </row>
    <row r="49" spans="3:10">
      <c r="C49" s="6"/>
      <c r="D49" s="6"/>
      <c r="E49" s="6"/>
      <c r="F49" s="6"/>
      <c r="G49" s="6"/>
      <c r="H49" s="6"/>
      <c r="I49" s="6"/>
      <c r="J49" s="6"/>
    </row>
    <row r="50" spans="3:10">
      <c r="C50" s="6"/>
      <c r="D50" s="6"/>
      <c r="E50" s="6"/>
      <c r="F50" s="6"/>
      <c r="G50" s="6"/>
      <c r="H50" s="6"/>
      <c r="I50" s="6"/>
      <c r="J50" s="6"/>
    </row>
    <row r="51" spans="3:10">
      <c r="C51" s="6"/>
      <c r="D51" s="6"/>
      <c r="E51" s="6"/>
      <c r="F51" s="6"/>
      <c r="G51" s="6"/>
      <c r="H51" s="6"/>
      <c r="I51" s="6"/>
      <c r="J51" s="6"/>
    </row>
    <row r="52" spans="3:10">
      <c r="C52" s="6"/>
      <c r="D52" s="6"/>
      <c r="E52" s="6"/>
      <c r="F52" s="6"/>
      <c r="G52" s="6"/>
      <c r="H52" s="6"/>
      <c r="I52" s="6"/>
      <c r="J52" s="6"/>
    </row>
    <row r="53" spans="3:10">
      <c r="C53" s="6"/>
      <c r="D53" s="6"/>
      <c r="E53" s="6"/>
      <c r="F53" s="6"/>
      <c r="G53" s="6"/>
      <c r="H53" s="6"/>
      <c r="I53" s="6"/>
      <c r="J53" s="6"/>
    </row>
    <row r="54" spans="3:10">
      <c r="C54" s="6"/>
      <c r="D54" s="6"/>
      <c r="E54" s="6"/>
      <c r="F54" s="6"/>
      <c r="G54" s="6"/>
      <c r="H54" s="6"/>
      <c r="I54" s="6"/>
      <c r="J54" s="6"/>
    </row>
    <row r="55" spans="3:10">
      <c r="C55" s="6"/>
      <c r="D55" s="6"/>
      <c r="E55" s="6"/>
      <c r="F55" s="6"/>
      <c r="G55" s="6"/>
      <c r="H55" s="6"/>
      <c r="I55" s="6"/>
      <c r="J55" s="6"/>
    </row>
    <row r="56" spans="3:10">
      <c r="C56" s="6"/>
      <c r="D56" s="6"/>
      <c r="E56" s="6"/>
      <c r="F56" s="6"/>
      <c r="G56" s="6"/>
      <c r="H56" s="6"/>
      <c r="I56" s="6"/>
      <c r="J56" s="6"/>
    </row>
    <row r="57" spans="3:10">
      <c r="C57" s="6"/>
      <c r="D57" s="6"/>
      <c r="E57" s="6"/>
      <c r="F57" s="6"/>
      <c r="G57" s="6"/>
      <c r="H57" s="6"/>
      <c r="I57" s="6"/>
      <c r="J57" s="6"/>
    </row>
    <row r="58" spans="3:10">
      <c r="C58" s="6"/>
      <c r="D58" s="6"/>
      <c r="E58" s="6"/>
      <c r="F58" s="6"/>
      <c r="G58" s="6"/>
      <c r="H58" s="6"/>
      <c r="I58" s="6"/>
      <c r="J58" s="6"/>
    </row>
    <row r="59" spans="3:10">
      <c r="C59" s="6"/>
      <c r="D59" s="6"/>
      <c r="E59" s="6"/>
      <c r="F59" s="6"/>
      <c r="G59" s="6"/>
      <c r="H59" s="6"/>
      <c r="I59" s="6"/>
      <c r="J59" s="6"/>
    </row>
    <row r="60" spans="3:10">
      <c r="C60" s="6"/>
      <c r="D60" s="6"/>
      <c r="E60" s="6"/>
      <c r="F60" s="6"/>
      <c r="G60" s="6"/>
      <c r="H60" s="6"/>
      <c r="I60" s="6"/>
      <c r="J60" s="6"/>
    </row>
  </sheetData>
  <phoneticPr fontId="0" type="noConversion"/>
  <printOptions horizontalCentered="1"/>
  <pageMargins left="0.5" right="0.5" top="0.5" bottom="0.55000000000000004" header="0" footer="0"/>
  <pageSetup scale="6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67"/>
  <sheetViews>
    <sheetView showOutlineSymbols="0" topLeftCell="A38" zoomScaleNormal="87" workbookViewId="0">
      <selection activeCell="H61" sqref="H61"/>
    </sheetView>
  </sheetViews>
  <sheetFormatPr defaultColWidth="9.76953125" defaultRowHeight="15"/>
  <cols>
    <col min="1" max="1" width="9.76953125" style="4" customWidth="1"/>
    <col min="2" max="2" width="5.76953125" style="4" customWidth="1"/>
    <col min="3" max="3" width="9.76953125" style="4" customWidth="1"/>
    <col min="4" max="4" width="5.76953125" style="4" customWidth="1"/>
    <col min="5" max="5" width="9.76953125" style="4" customWidth="1"/>
    <col min="6" max="6" width="5.76953125" style="4" customWidth="1"/>
    <col min="7" max="7" width="12.76953125" style="4" customWidth="1"/>
    <col min="8" max="16384" width="9.76953125" style="4"/>
  </cols>
  <sheetData>
    <row r="1" spans="1:9">
      <c r="H1" s="1" t="s">
        <v>194</v>
      </c>
    </row>
    <row r="2" spans="1:9">
      <c r="H2" s="1" t="str">
        <f>+'DCP-9, P 5'!H3</f>
        <v>Dockets UE-240004/UG-240005</v>
      </c>
    </row>
    <row r="3" spans="1:9">
      <c r="H3" s="1"/>
    </row>
    <row r="5" spans="1:9" ht="20.100000000000001">
      <c r="A5" s="224" t="s">
        <v>195</v>
      </c>
      <c r="B5" s="224"/>
      <c r="C5" s="224"/>
      <c r="D5" s="224"/>
      <c r="E5" s="224"/>
      <c r="F5" s="224"/>
      <c r="G5" s="224"/>
      <c r="H5" s="224"/>
      <c r="I5" s="224"/>
    </row>
    <row r="6" spans="1:9" ht="20.100000000000001">
      <c r="A6" s="224" t="s">
        <v>196</v>
      </c>
      <c r="B6" s="224"/>
      <c r="C6" s="224"/>
      <c r="D6" s="224"/>
      <c r="E6" s="224"/>
      <c r="F6" s="224"/>
      <c r="G6" s="224"/>
      <c r="H6" s="224"/>
      <c r="I6" s="224"/>
    </row>
    <row r="7" spans="1:9" ht="20.100000000000001">
      <c r="A7" s="224" t="s">
        <v>197</v>
      </c>
      <c r="B7" s="224"/>
      <c r="C7" s="224"/>
      <c r="D7" s="224"/>
      <c r="E7" s="224"/>
      <c r="F7" s="224"/>
      <c r="G7" s="224"/>
      <c r="H7" s="224"/>
      <c r="I7" s="224"/>
    </row>
    <row r="8" spans="1:9" ht="15.3" thickBot="1">
      <c r="A8" s="86"/>
      <c r="B8" s="86"/>
      <c r="C8" s="86"/>
      <c r="D8" s="86"/>
      <c r="E8" s="86"/>
      <c r="F8" s="86"/>
      <c r="G8" s="86"/>
      <c r="H8" s="86"/>
      <c r="I8" s="86"/>
    </row>
    <row r="9" spans="1:9" ht="15.3" thickTop="1"/>
    <row r="10" spans="1:9">
      <c r="A10" s="1"/>
      <c r="B10" s="1"/>
      <c r="C10" s="1"/>
      <c r="D10" s="1"/>
      <c r="E10" s="1"/>
      <c r="F10" s="1"/>
      <c r="G10" s="1"/>
      <c r="H10" s="91" t="s">
        <v>198</v>
      </c>
      <c r="I10" s="1"/>
    </row>
    <row r="11" spans="1:9">
      <c r="A11" s="1"/>
      <c r="B11" s="1"/>
      <c r="C11" s="1"/>
      <c r="D11" s="1"/>
      <c r="E11" s="1"/>
      <c r="F11" s="1"/>
      <c r="G11" s="1"/>
      <c r="H11" s="91" t="s">
        <v>199</v>
      </c>
      <c r="I11" s="91" t="s">
        <v>200</v>
      </c>
    </row>
    <row r="12" spans="1:9">
      <c r="A12" s="91" t="s">
        <v>30</v>
      </c>
      <c r="B12" s="91"/>
      <c r="C12" s="91" t="s">
        <v>172</v>
      </c>
      <c r="D12" s="91"/>
      <c r="E12" s="91" t="s">
        <v>173</v>
      </c>
      <c r="F12" s="91"/>
      <c r="G12" s="91" t="s">
        <v>201</v>
      </c>
      <c r="H12" s="91" t="s">
        <v>165</v>
      </c>
      <c r="I12" s="91" t="s">
        <v>202</v>
      </c>
    </row>
    <row r="13" spans="1:9">
      <c r="A13" s="30"/>
      <c r="B13" s="30"/>
      <c r="C13" s="30"/>
      <c r="D13" s="30"/>
      <c r="E13" s="30"/>
      <c r="F13" s="30"/>
      <c r="G13" s="30"/>
      <c r="H13" s="39"/>
      <c r="I13" s="39"/>
    </row>
    <row r="14" spans="1:9">
      <c r="A14" s="18"/>
      <c r="B14" s="18"/>
      <c r="C14" s="18"/>
      <c r="D14" s="18"/>
      <c r="E14" s="18"/>
      <c r="F14" s="18"/>
      <c r="G14" s="18"/>
    </row>
    <row r="15" spans="1:9">
      <c r="A15" s="18">
        <v>1977</v>
      </c>
      <c r="B15" s="18"/>
      <c r="C15" s="34"/>
      <c r="D15" s="34"/>
      <c r="E15" s="34">
        <v>79.069999999999993</v>
      </c>
      <c r="F15" s="18"/>
      <c r="G15" s="18"/>
    </row>
    <row r="16" spans="1:9">
      <c r="A16" s="5">
        <f>+A15+1</f>
        <v>1978</v>
      </c>
      <c r="B16" s="5"/>
      <c r="C16" s="24">
        <v>12.33</v>
      </c>
      <c r="D16" s="24"/>
      <c r="E16" s="24">
        <v>85.35</v>
      </c>
      <c r="F16" s="24"/>
      <c r="G16" s="25">
        <f>C16/(AVERAGE(E15:E16))</f>
        <v>0.14998175404452013</v>
      </c>
      <c r="H16" s="8">
        <v>7.9000000000000001E-2</v>
      </c>
      <c r="I16" s="8">
        <f>+G16-H16</f>
        <v>7.0981754044520132E-2</v>
      </c>
    </row>
    <row r="17" spans="1:9">
      <c r="A17" s="5">
        <f t="shared" ref="A17:A34" si="0">A16+1</f>
        <v>1979</v>
      </c>
      <c r="B17" s="5"/>
      <c r="C17" s="24">
        <v>14.86</v>
      </c>
      <c r="D17" s="24"/>
      <c r="E17" s="24">
        <v>94.27</v>
      </c>
      <c r="F17" s="24"/>
      <c r="G17" s="25">
        <f t="shared" ref="G17:G61" si="1">C17/(AVERAGE(E16:E17))</f>
        <v>0.16546041643469545</v>
      </c>
      <c r="H17" s="8">
        <v>8.8599999999999998E-2</v>
      </c>
      <c r="I17" s="8">
        <f t="shared" ref="I17:I61" si="2">+G17-H17</f>
        <v>7.6860416434695447E-2</v>
      </c>
    </row>
    <row r="18" spans="1:9">
      <c r="A18" s="5">
        <f t="shared" si="0"/>
        <v>1980</v>
      </c>
      <c r="B18" s="5"/>
      <c r="C18" s="24">
        <v>14.82</v>
      </c>
      <c r="D18" s="24"/>
      <c r="E18" s="24">
        <v>102.48</v>
      </c>
      <c r="F18" s="24"/>
      <c r="G18" s="25">
        <f t="shared" si="1"/>
        <v>0.15064803049555273</v>
      </c>
      <c r="H18" s="8">
        <v>9.9699999999999997E-2</v>
      </c>
      <c r="I18" s="8">
        <f t="shared" si="2"/>
        <v>5.0948030495552729E-2</v>
      </c>
    </row>
    <row r="19" spans="1:9">
      <c r="A19" s="5">
        <f t="shared" si="0"/>
        <v>1981</v>
      </c>
      <c r="B19" s="5"/>
      <c r="C19" s="24">
        <v>15.36</v>
      </c>
      <c r="D19" s="24"/>
      <c r="E19" s="24">
        <v>109.43</v>
      </c>
      <c r="F19" s="24"/>
      <c r="G19" s="25">
        <f t="shared" si="1"/>
        <v>0.14496720305790192</v>
      </c>
      <c r="H19" s="8">
        <v>0.11550000000000001</v>
      </c>
      <c r="I19" s="8">
        <f t="shared" si="2"/>
        <v>2.9467203057901917E-2</v>
      </c>
    </row>
    <row r="20" spans="1:9">
      <c r="A20" s="5">
        <f t="shared" si="0"/>
        <v>1982</v>
      </c>
      <c r="B20" s="5"/>
      <c r="C20" s="24">
        <v>12.64</v>
      </c>
      <c r="D20" s="24"/>
      <c r="E20" s="24">
        <v>112.46</v>
      </c>
      <c r="F20" s="24"/>
      <c r="G20" s="25">
        <f t="shared" si="1"/>
        <v>0.11393032583712652</v>
      </c>
      <c r="H20" s="8">
        <v>0.13500000000000001</v>
      </c>
      <c r="I20" s="8">
        <f t="shared" si="2"/>
        <v>-2.1069674162873489E-2</v>
      </c>
    </row>
    <row r="21" spans="1:9">
      <c r="A21" s="5">
        <f t="shared" si="0"/>
        <v>1983</v>
      </c>
      <c r="B21" s="5"/>
      <c r="C21" s="24">
        <v>14.03</v>
      </c>
      <c r="D21" s="24"/>
      <c r="E21" s="24">
        <v>116.93</v>
      </c>
      <c r="F21" s="24"/>
      <c r="G21" s="25">
        <f t="shared" si="1"/>
        <v>0.12232442565063865</v>
      </c>
      <c r="H21" s="8">
        <v>0.1038</v>
      </c>
      <c r="I21" s="8">
        <f t="shared" si="2"/>
        <v>1.8524425650638651E-2</v>
      </c>
    </row>
    <row r="22" spans="1:9">
      <c r="A22" s="5">
        <f t="shared" si="0"/>
        <v>1984</v>
      </c>
      <c r="B22" s="5"/>
      <c r="C22" s="24">
        <v>16.64</v>
      </c>
      <c r="D22" s="24"/>
      <c r="E22" s="24">
        <v>122.47</v>
      </c>
      <c r="F22" s="24"/>
      <c r="G22" s="25">
        <f t="shared" si="1"/>
        <v>0.13901420217209692</v>
      </c>
      <c r="H22" s="8">
        <v>0.1174</v>
      </c>
      <c r="I22" s="8">
        <f t="shared" si="2"/>
        <v>2.1614202172096919E-2</v>
      </c>
    </row>
    <row r="23" spans="1:9">
      <c r="A23" s="5">
        <f t="shared" si="0"/>
        <v>1985</v>
      </c>
      <c r="B23" s="5"/>
      <c r="C23" s="24">
        <v>14.61</v>
      </c>
      <c r="D23" s="24"/>
      <c r="E23" s="24">
        <v>125.2</v>
      </c>
      <c r="F23" s="24"/>
      <c r="G23" s="25">
        <f t="shared" si="1"/>
        <v>0.11797956958856541</v>
      </c>
      <c r="H23" s="8">
        <v>0.1125</v>
      </c>
      <c r="I23" s="8">
        <f t="shared" si="2"/>
        <v>5.4795695885654083E-3</v>
      </c>
    </row>
    <row r="24" spans="1:9">
      <c r="A24" s="5">
        <f t="shared" si="0"/>
        <v>1986</v>
      </c>
      <c r="B24" s="5"/>
      <c r="C24" s="24">
        <v>14.48</v>
      </c>
      <c r="D24" s="24"/>
      <c r="E24" s="24">
        <v>126.82</v>
      </c>
      <c r="F24" s="24"/>
      <c r="G24" s="25">
        <f t="shared" si="1"/>
        <v>0.11491151495913024</v>
      </c>
      <c r="H24" s="8">
        <v>8.9800000000000005E-2</v>
      </c>
      <c r="I24" s="8">
        <f t="shared" si="2"/>
        <v>2.5111514959130235E-2</v>
      </c>
    </row>
    <row r="25" spans="1:9">
      <c r="A25" s="5">
        <f t="shared" si="0"/>
        <v>1987</v>
      </c>
      <c r="B25" s="5"/>
      <c r="C25" s="24">
        <v>17.5</v>
      </c>
      <c r="D25" s="24"/>
      <c r="E25" s="24">
        <v>134.07</v>
      </c>
      <c r="F25" s="24"/>
      <c r="G25" s="25">
        <f t="shared" si="1"/>
        <v>0.13415615776764153</v>
      </c>
      <c r="H25" s="8">
        <v>7.9200000000000007E-2</v>
      </c>
      <c r="I25" s="8">
        <f t="shared" si="2"/>
        <v>5.4956157767641525E-2</v>
      </c>
    </row>
    <row r="26" spans="1:9">
      <c r="A26" s="5">
        <f t="shared" si="0"/>
        <v>1988</v>
      </c>
      <c r="B26" s="5"/>
      <c r="C26" s="24">
        <v>23.75</v>
      </c>
      <c r="D26" s="24"/>
      <c r="E26" s="24">
        <v>141.32</v>
      </c>
      <c r="F26" s="24"/>
      <c r="G26" s="25">
        <f t="shared" si="1"/>
        <v>0.17248266095355677</v>
      </c>
      <c r="H26" s="8">
        <v>8.9700000000000002E-2</v>
      </c>
      <c r="I26" s="8">
        <f t="shared" si="2"/>
        <v>8.2782660953556769E-2</v>
      </c>
    </row>
    <row r="27" spans="1:9">
      <c r="A27" s="5">
        <f t="shared" si="0"/>
        <v>1989</v>
      </c>
      <c r="B27" s="5"/>
      <c r="C27" s="24">
        <v>22.87</v>
      </c>
      <c r="D27" s="24"/>
      <c r="E27" s="24">
        <v>147.26</v>
      </c>
      <c r="F27" s="24"/>
      <c r="G27" s="25">
        <f t="shared" si="1"/>
        <v>0.15850024256705247</v>
      </c>
      <c r="H27" s="8">
        <v>8.8099999999999998E-2</v>
      </c>
      <c r="I27" s="8">
        <f t="shared" si="2"/>
        <v>7.0400242567052476E-2</v>
      </c>
    </row>
    <row r="28" spans="1:9">
      <c r="A28" s="5">
        <f t="shared" si="0"/>
        <v>1990</v>
      </c>
      <c r="B28" s="5"/>
      <c r="C28" s="24">
        <v>21.73</v>
      </c>
      <c r="D28" s="24"/>
      <c r="E28" s="24">
        <v>153.01</v>
      </c>
      <c r="F28" s="24"/>
      <c r="G28" s="25">
        <f t="shared" si="1"/>
        <v>0.14473640390315384</v>
      </c>
      <c r="H28" s="8">
        <v>8.1900000000000001E-2</v>
      </c>
      <c r="I28" s="8">
        <f t="shared" si="2"/>
        <v>6.2836403903153842E-2</v>
      </c>
    </row>
    <row r="29" spans="1:9">
      <c r="A29" s="5">
        <f t="shared" si="0"/>
        <v>1991</v>
      </c>
      <c r="B29" s="5"/>
      <c r="C29" s="24">
        <v>15.97</v>
      </c>
      <c r="D29" s="24"/>
      <c r="E29" s="24">
        <v>158.85</v>
      </c>
      <c r="F29" s="24"/>
      <c r="G29" s="25">
        <f t="shared" si="1"/>
        <v>0.10241775155518502</v>
      </c>
      <c r="H29" s="8">
        <v>8.2199999999999995E-2</v>
      </c>
      <c r="I29" s="8">
        <f t="shared" si="2"/>
        <v>2.0217751555185029E-2</v>
      </c>
    </row>
    <row r="30" spans="1:9">
      <c r="A30" s="5">
        <f t="shared" si="0"/>
        <v>1992</v>
      </c>
      <c r="B30" s="5"/>
      <c r="C30" s="24">
        <v>19.09</v>
      </c>
      <c r="D30" s="24"/>
      <c r="E30" s="24">
        <v>149.74</v>
      </c>
      <c r="F30" s="24"/>
      <c r="G30" s="25">
        <f t="shared" si="1"/>
        <v>0.12372403512751547</v>
      </c>
      <c r="H30" s="8">
        <v>7.2599999999999998E-2</v>
      </c>
      <c r="I30" s="8">
        <f t="shared" si="2"/>
        <v>5.1124035127515469E-2</v>
      </c>
    </row>
    <row r="31" spans="1:9">
      <c r="A31" s="5">
        <f t="shared" si="0"/>
        <v>1993</v>
      </c>
      <c r="B31" s="5"/>
      <c r="C31" s="24">
        <v>21.89</v>
      </c>
      <c r="D31" s="24"/>
      <c r="E31" s="24">
        <v>180.88</v>
      </c>
      <c r="F31" s="24"/>
      <c r="G31" s="25">
        <f t="shared" si="1"/>
        <v>0.13241788155586473</v>
      </c>
      <c r="H31" s="8">
        <v>7.17E-2</v>
      </c>
      <c r="I31" s="8">
        <f t="shared" si="2"/>
        <v>6.0717881555864731E-2</v>
      </c>
    </row>
    <row r="32" spans="1:9">
      <c r="A32" s="5">
        <f t="shared" si="0"/>
        <v>1994</v>
      </c>
      <c r="B32" s="5"/>
      <c r="C32" s="24">
        <v>30.6</v>
      </c>
      <c r="D32" s="24"/>
      <c r="E32" s="24">
        <v>193.04</v>
      </c>
      <c r="F32" s="24"/>
      <c r="G32" s="25">
        <f t="shared" si="1"/>
        <v>0.16367137355584085</v>
      </c>
      <c r="H32" s="8">
        <v>6.59E-2</v>
      </c>
      <c r="I32" s="8">
        <f t="shared" si="2"/>
        <v>9.7771373555840854E-2</v>
      </c>
    </row>
    <row r="33" spans="1:9">
      <c r="A33" s="5">
        <f t="shared" si="0"/>
        <v>1995</v>
      </c>
      <c r="B33" s="5"/>
      <c r="C33" s="24">
        <v>33.96</v>
      </c>
      <c r="D33" s="24"/>
      <c r="E33" s="24">
        <v>216.51</v>
      </c>
      <c r="F33" s="24"/>
      <c r="G33" s="25">
        <f t="shared" si="1"/>
        <v>0.16584055670858261</v>
      </c>
      <c r="H33" s="8">
        <v>7.5999999999999998E-2</v>
      </c>
      <c r="I33" s="8">
        <f t="shared" si="2"/>
        <v>8.9840556708582611E-2</v>
      </c>
    </row>
    <row r="34" spans="1:9">
      <c r="A34" s="5">
        <f t="shared" si="0"/>
        <v>1996</v>
      </c>
      <c r="B34" s="5"/>
      <c r="C34" s="24">
        <v>38.729999999999997</v>
      </c>
      <c r="D34" s="24"/>
      <c r="E34" s="24">
        <v>237.08</v>
      </c>
      <c r="F34" s="24"/>
      <c r="G34" s="25">
        <f t="shared" si="1"/>
        <v>0.17077096055909519</v>
      </c>
      <c r="H34" s="8">
        <v>6.1800000000000001E-2</v>
      </c>
      <c r="I34" s="8">
        <f t="shared" si="2"/>
        <v>0.10897096055909519</v>
      </c>
    </row>
    <row r="35" spans="1:9">
      <c r="A35" s="5">
        <v>1997</v>
      </c>
      <c r="B35" s="5"/>
      <c r="C35" s="24">
        <v>39.72</v>
      </c>
      <c r="D35" s="24"/>
      <c r="E35" s="24">
        <v>249.52</v>
      </c>
      <c r="F35" s="24"/>
      <c r="G35" s="25">
        <f t="shared" si="1"/>
        <v>0.16325524044389642</v>
      </c>
      <c r="H35" s="8">
        <v>6.6400000000000001E-2</v>
      </c>
      <c r="I35" s="8">
        <f t="shared" si="2"/>
        <v>9.6855240443896415E-2</v>
      </c>
    </row>
    <row r="36" spans="1:9">
      <c r="A36" s="5">
        <v>1998</v>
      </c>
      <c r="B36" s="5"/>
      <c r="C36" s="24">
        <v>37.71</v>
      </c>
      <c r="D36" s="24"/>
      <c r="E36" s="24">
        <v>266.39999999999998</v>
      </c>
      <c r="F36" s="24"/>
      <c r="G36" s="25">
        <f t="shared" si="1"/>
        <v>0.1461854551093193</v>
      </c>
      <c r="H36" s="8">
        <v>5.8299999999999998E-2</v>
      </c>
      <c r="I36" s="8">
        <f t="shared" si="2"/>
        <v>8.7885455109319305E-2</v>
      </c>
    </row>
    <row r="37" spans="1:9">
      <c r="A37" s="5">
        <v>1999</v>
      </c>
      <c r="B37" s="5"/>
      <c r="C37" s="24">
        <v>48.17</v>
      </c>
      <c r="D37" s="24"/>
      <c r="E37" s="24">
        <v>290.68</v>
      </c>
      <c r="F37" s="24"/>
      <c r="G37" s="25">
        <f t="shared" si="1"/>
        <v>0.1729374596108279</v>
      </c>
      <c r="H37" s="8">
        <v>5.57E-2</v>
      </c>
      <c r="I37" s="8">
        <f t="shared" si="2"/>
        <v>0.1172374596108279</v>
      </c>
    </row>
    <row r="38" spans="1:9">
      <c r="A38" s="5">
        <v>2000</v>
      </c>
      <c r="B38" s="5"/>
      <c r="C38" s="24">
        <v>50</v>
      </c>
      <c r="D38" s="24"/>
      <c r="E38" s="24">
        <v>325.8</v>
      </c>
      <c r="F38" s="24"/>
      <c r="G38" s="25">
        <f t="shared" si="1"/>
        <v>0.16221126395016869</v>
      </c>
      <c r="H38" s="8">
        <v>6.5000000000000002E-2</v>
      </c>
      <c r="I38" s="8">
        <f t="shared" si="2"/>
        <v>9.7211263950168686E-2</v>
      </c>
    </row>
    <row r="39" spans="1:9">
      <c r="A39" s="5">
        <f>+A38+1</f>
        <v>2001</v>
      </c>
      <c r="B39" s="5"/>
      <c r="C39" s="40">
        <v>24.69</v>
      </c>
      <c r="D39" s="40"/>
      <c r="E39" s="40">
        <v>338.37</v>
      </c>
      <c r="F39" s="5"/>
      <c r="G39" s="25">
        <f t="shared" si="1"/>
        <v>7.4348434888658013E-2</v>
      </c>
      <c r="H39" s="8">
        <v>5.5300000000000002E-2</v>
      </c>
      <c r="I39" s="8">
        <f t="shared" si="2"/>
        <v>1.9048434888658011E-2</v>
      </c>
    </row>
    <row r="40" spans="1:9">
      <c r="A40" s="5">
        <f>+A39+1</f>
        <v>2002</v>
      </c>
      <c r="B40" s="5"/>
      <c r="C40" s="40">
        <v>27.59</v>
      </c>
      <c r="D40" s="40"/>
      <c r="E40" s="40">
        <v>321.72000000000003</v>
      </c>
      <c r="F40" s="5"/>
      <c r="G40" s="25">
        <f t="shared" si="1"/>
        <v>8.3594661334060502E-2</v>
      </c>
      <c r="H40" s="8">
        <v>5.5899999999999998E-2</v>
      </c>
      <c r="I40" s="8">
        <f t="shared" si="2"/>
        <v>2.7694661334060504E-2</v>
      </c>
    </row>
    <row r="41" spans="1:9">
      <c r="A41" s="5">
        <f>+A40+1</f>
        <v>2003</v>
      </c>
      <c r="B41" s="5"/>
      <c r="C41" s="40">
        <v>48.74</v>
      </c>
      <c r="D41" s="40"/>
      <c r="E41" s="40">
        <v>367.17</v>
      </c>
      <c r="F41" s="5"/>
      <c r="G41" s="25">
        <f t="shared" si="1"/>
        <v>0.14150299757581034</v>
      </c>
      <c r="H41" s="8">
        <v>4.8000000000000001E-2</v>
      </c>
      <c r="I41" s="8">
        <f t="shared" si="2"/>
        <v>9.3502997575810334E-2</v>
      </c>
    </row>
    <row r="42" spans="1:9">
      <c r="A42" s="5">
        <f>+A41+1</f>
        <v>2004</v>
      </c>
      <c r="B42" s="5"/>
      <c r="C42" s="40">
        <v>58.55</v>
      </c>
      <c r="D42" s="40"/>
      <c r="E42" s="40">
        <v>414.75</v>
      </c>
      <c r="F42" s="5"/>
      <c r="G42" s="25">
        <f t="shared" si="1"/>
        <v>0.14975956619603026</v>
      </c>
      <c r="H42" s="8">
        <v>5.04E-2</v>
      </c>
      <c r="I42" s="8">
        <f t="shared" si="2"/>
        <v>9.9359566196030258E-2</v>
      </c>
    </row>
    <row r="43" spans="1:9">
      <c r="A43" s="5">
        <v>2005</v>
      </c>
      <c r="B43" s="5"/>
      <c r="C43" s="40">
        <v>69.930000000000007</v>
      </c>
      <c r="D43" s="40"/>
      <c r="E43" s="40">
        <v>453.06</v>
      </c>
      <c r="F43" s="5"/>
      <c r="G43" s="25">
        <f t="shared" si="1"/>
        <v>0.16116431016005811</v>
      </c>
      <c r="H43" s="8">
        <v>4.6399999999999997E-2</v>
      </c>
      <c r="I43" s="8">
        <f t="shared" si="2"/>
        <v>0.11476431016005811</v>
      </c>
    </row>
    <row r="44" spans="1:9">
      <c r="A44" s="5">
        <v>2006</v>
      </c>
      <c r="B44" s="5"/>
      <c r="C44" s="40">
        <v>81.510000000000005</v>
      </c>
      <c r="D44" s="40"/>
      <c r="E44" s="40">
        <v>504.39</v>
      </c>
      <c r="F44" s="5"/>
      <c r="G44" s="25">
        <f t="shared" si="1"/>
        <v>0.17026476578411406</v>
      </c>
      <c r="H44" s="8">
        <v>0.05</v>
      </c>
      <c r="I44" s="8">
        <f t="shared" si="2"/>
        <v>0.12026476578411406</v>
      </c>
    </row>
    <row r="45" spans="1:9">
      <c r="A45" s="5">
        <v>2007</v>
      </c>
      <c r="B45" s="5"/>
      <c r="C45" s="40">
        <v>66.180000000000007</v>
      </c>
      <c r="D45" s="40"/>
      <c r="E45" s="40">
        <v>529.59</v>
      </c>
      <c r="F45" s="5"/>
      <c r="G45" s="25">
        <f t="shared" si="1"/>
        <v>0.12801021296350026</v>
      </c>
      <c r="H45" s="8">
        <v>4.9099999999999998E-2</v>
      </c>
      <c r="I45" s="8">
        <f t="shared" si="2"/>
        <v>7.8910212963500259E-2</v>
      </c>
    </row>
    <row r="46" spans="1:9">
      <c r="A46" s="5">
        <v>2008</v>
      </c>
      <c r="B46" s="5"/>
      <c r="C46" s="40">
        <v>14.88</v>
      </c>
      <c r="D46" s="40"/>
      <c r="E46" s="40">
        <v>451.37</v>
      </c>
      <c r="F46" s="5"/>
      <c r="G46" s="25">
        <f t="shared" si="1"/>
        <v>3.0337628445604305E-2</v>
      </c>
      <c r="H46" s="8">
        <v>4.36E-2</v>
      </c>
      <c r="I46" s="8">
        <f t="shared" si="2"/>
        <v>-1.3262371554395695E-2</v>
      </c>
    </row>
    <row r="47" spans="1:9">
      <c r="A47" s="5">
        <v>2009</v>
      </c>
      <c r="B47" s="5"/>
      <c r="C47" s="40">
        <v>50.97</v>
      </c>
      <c r="D47" s="40"/>
      <c r="E47" s="40">
        <v>513.58000000000004</v>
      </c>
      <c r="F47" s="5"/>
      <c r="G47" s="25">
        <f t="shared" si="1"/>
        <v>0.10564277941862273</v>
      </c>
      <c r="H47" s="8">
        <v>4.1099999999999998E-2</v>
      </c>
      <c r="I47" s="8">
        <f t="shared" si="2"/>
        <v>6.4542779418622728E-2</v>
      </c>
    </row>
    <row r="48" spans="1:9">
      <c r="A48" s="5">
        <v>2010</v>
      </c>
      <c r="B48" s="5"/>
      <c r="C48" s="40">
        <v>77.349999999999994</v>
      </c>
      <c r="D48" s="40"/>
      <c r="E48" s="40">
        <v>579.14</v>
      </c>
      <c r="F48" s="5"/>
      <c r="G48" s="25">
        <f t="shared" si="1"/>
        <v>0.14157332161944505</v>
      </c>
      <c r="H48" s="8">
        <v>4.0300000000000002E-2</v>
      </c>
      <c r="I48" s="8">
        <f t="shared" si="2"/>
        <v>0.10127332161944505</v>
      </c>
    </row>
    <row r="49" spans="1:9">
      <c r="A49" s="5">
        <v>2011</v>
      </c>
      <c r="B49" s="5"/>
      <c r="C49" s="40">
        <v>86.95</v>
      </c>
      <c r="D49" s="40"/>
      <c r="E49" s="40">
        <v>613.14</v>
      </c>
      <c r="F49" s="5"/>
      <c r="G49" s="25">
        <f t="shared" si="1"/>
        <v>0.14585500050323749</v>
      </c>
      <c r="H49" s="8">
        <v>3.6200000000000003E-2</v>
      </c>
      <c r="I49" s="8">
        <f t="shared" si="2"/>
        <v>0.10965500050323748</v>
      </c>
    </row>
    <row r="50" spans="1:9">
      <c r="A50" s="5">
        <v>2012</v>
      </c>
      <c r="B50" s="5"/>
      <c r="C50" s="40">
        <v>86.51</v>
      </c>
      <c r="D50" s="40"/>
      <c r="E50" s="40">
        <v>666.97</v>
      </c>
      <c r="F50" s="5"/>
      <c r="G50" s="25">
        <f t="shared" si="1"/>
        <v>0.13516025966518502</v>
      </c>
      <c r="H50" s="8">
        <v>2.5399999999999999E-2</v>
      </c>
      <c r="I50" s="8">
        <f t="shared" si="2"/>
        <v>0.10976025966518502</v>
      </c>
    </row>
    <row r="51" spans="1:9">
      <c r="A51" s="5">
        <v>2013</v>
      </c>
      <c r="B51" s="5"/>
      <c r="C51" s="40">
        <v>100.2</v>
      </c>
      <c r="D51" s="40"/>
      <c r="E51" s="40">
        <v>715.84</v>
      </c>
      <c r="F51" s="5"/>
      <c r="G51" s="25">
        <f t="shared" si="1"/>
        <v>0.14492229590471578</v>
      </c>
      <c r="H51" s="8">
        <v>3.1199999999999999E-2</v>
      </c>
      <c r="I51" s="8">
        <f t="shared" si="2"/>
        <v>0.11372229590471578</v>
      </c>
    </row>
    <row r="52" spans="1:9">
      <c r="A52" s="5">
        <v>2014</v>
      </c>
      <c r="B52" s="5"/>
      <c r="C52" s="40">
        <v>102.31</v>
      </c>
      <c r="D52" s="40"/>
      <c r="E52" s="40">
        <v>726.96</v>
      </c>
      <c r="F52" s="5"/>
      <c r="G52" s="25">
        <f t="shared" si="1"/>
        <v>0.14182145827557527</v>
      </c>
      <c r="H52" s="8">
        <v>3.0700000000000002E-2</v>
      </c>
      <c r="I52" s="8">
        <f t="shared" si="2"/>
        <v>0.11112145827557526</v>
      </c>
    </row>
    <row r="53" spans="1:9">
      <c r="A53" s="5">
        <v>2015</v>
      </c>
      <c r="B53" s="5"/>
      <c r="C53" s="40">
        <v>88.53</v>
      </c>
      <c r="D53" s="40"/>
      <c r="E53" s="40">
        <v>740.29</v>
      </c>
      <c r="F53" s="5"/>
      <c r="G53" s="25">
        <f t="shared" si="1"/>
        <v>0.12067473164082468</v>
      </c>
      <c r="H53" s="8">
        <v>2.5499999999999998E-2</v>
      </c>
      <c r="I53" s="8">
        <f t="shared" si="2"/>
        <v>9.5174731640824684E-2</v>
      </c>
    </row>
    <row r="54" spans="1:9">
      <c r="A54" s="5">
        <v>2016</v>
      </c>
      <c r="B54" s="5"/>
      <c r="C54" s="40">
        <v>94.55</v>
      </c>
      <c r="D54" s="40"/>
      <c r="E54" s="40">
        <v>768.98</v>
      </c>
      <c r="F54" s="5"/>
      <c r="G54" s="25">
        <f t="shared" si="1"/>
        <v>0.12529235988259224</v>
      </c>
      <c r="H54" s="8">
        <v>2.2200000000000001E-2</v>
      </c>
      <c r="I54" s="8">
        <f t="shared" si="2"/>
        <v>0.10309235988259224</v>
      </c>
    </row>
    <row r="55" spans="1:9">
      <c r="A55" s="5">
        <v>2017</v>
      </c>
      <c r="B55" s="5"/>
      <c r="C55" s="40">
        <v>109.88</v>
      </c>
      <c r="D55" s="40"/>
      <c r="E55" s="40">
        <v>826.52</v>
      </c>
      <c r="F55" s="5"/>
      <c r="G55" s="25">
        <f t="shared" si="1"/>
        <v>0.13773738639924787</v>
      </c>
      <c r="H55" s="8">
        <v>2.6499999999999999E-2</v>
      </c>
      <c r="I55" s="8">
        <f t="shared" si="2"/>
        <v>0.11123738639924788</v>
      </c>
    </row>
    <row r="56" spans="1:9">
      <c r="A56" s="5">
        <v>2018</v>
      </c>
      <c r="B56" s="5"/>
      <c r="C56" s="40">
        <v>132.38999999999999</v>
      </c>
      <c r="D56" s="40"/>
      <c r="E56" s="40">
        <v>851.62</v>
      </c>
      <c r="F56" s="5"/>
      <c r="G56" s="25">
        <f t="shared" si="1"/>
        <v>0.15778182988308484</v>
      </c>
      <c r="H56" s="8">
        <v>3.0200000000000001E-2</v>
      </c>
      <c r="I56" s="8">
        <f t="shared" si="2"/>
        <v>0.12758182988308484</v>
      </c>
    </row>
    <row r="57" spans="1:9">
      <c r="A57" s="5">
        <v>2019</v>
      </c>
      <c r="B57" s="5"/>
      <c r="C57" s="40">
        <v>139.69999999999999</v>
      </c>
      <c r="D57" s="40"/>
      <c r="E57" s="40">
        <v>914.49</v>
      </c>
      <c r="F57" s="5"/>
      <c r="G57" s="25">
        <f t="shared" si="1"/>
        <v>0.15820079157017397</v>
      </c>
      <c r="H57" s="8">
        <v>2.4E-2</v>
      </c>
      <c r="I57" s="8">
        <f t="shared" si="2"/>
        <v>0.13420079157017398</v>
      </c>
    </row>
    <row r="58" spans="1:9">
      <c r="A58" s="5">
        <v>2020</v>
      </c>
      <c r="B58" s="5"/>
      <c r="C58" s="40">
        <v>94.13</v>
      </c>
      <c r="D58" s="40"/>
      <c r="E58" s="40">
        <v>927.52</v>
      </c>
      <c r="F58" s="5"/>
      <c r="G58" s="25">
        <f t="shared" si="1"/>
        <v>0.10220357109896254</v>
      </c>
      <c r="H58" s="8">
        <v>1.35E-2</v>
      </c>
      <c r="I58" s="8">
        <f t="shared" si="2"/>
        <v>8.8703571098962541E-2</v>
      </c>
    </row>
    <row r="59" spans="1:9">
      <c r="A59" s="5">
        <v>2021</v>
      </c>
      <c r="B59" s="5"/>
      <c r="C59" s="40">
        <v>197.9</v>
      </c>
      <c r="D59" s="40"/>
      <c r="E59" s="40">
        <v>1008.02</v>
      </c>
      <c r="F59" s="5"/>
      <c r="G59" s="25">
        <f t="shared" si="1"/>
        <v>0.20449073643531004</v>
      </c>
      <c r="H59" s="8">
        <v>1.9800000000000002E-2</v>
      </c>
      <c r="I59" s="8">
        <f t="shared" si="2"/>
        <v>0.18469073643531003</v>
      </c>
    </row>
    <row r="60" spans="1:9">
      <c r="A60" s="5">
        <v>2022</v>
      </c>
      <c r="B60" s="5"/>
      <c r="C60" s="40">
        <v>172.78</v>
      </c>
      <c r="D60" s="40"/>
      <c r="E60" s="40">
        <v>1024.56</v>
      </c>
      <c r="F60" s="5"/>
      <c r="G60" s="25">
        <f t="shared" si="1"/>
        <v>0.17001052849088352</v>
      </c>
      <c r="H60" s="8">
        <v>3.3000000000000002E-2</v>
      </c>
      <c r="I60" s="8">
        <f t="shared" si="2"/>
        <v>0.13701052849088352</v>
      </c>
    </row>
    <row r="61" spans="1:9">
      <c r="A61" s="5">
        <v>2023</v>
      </c>
      <c r="B61" s="5"/>
      <c r="C61" s="40">
        <v>192.43</v>
      </c>
      <c r="D61" s="40"/>
      <c r="E61" s="40">
        <v>1106.21</v>
      </c>
      <c r="F61" s="5"/>
      <c r="G61" s="25">
        <f t="shared" si="1"/>
        <v>0.18062015140066737</v>
      </c>
      <c r="H61" s="8">
        <v>4.2599999999999999E-2</v>
      </c>
      <c r="I61" s="8">
        <f t="shared" si="2"/>
        <v>0.13802015140066737</v>
      </c>
    </row>
    <row r="62" spans="1:9">
      <c r="A62" s="30"/>
      <c r="B62" s="30"/>
      <c r="C62" s="45"/>
      <c r="D62" s="45"/>
      <c r="E62" s="45"/>
      <c r="F62" s="30"/>
      <c r="G62" s="46"/>
      <c r="H62" s="26"/>
      <c r="I62" s="26"/>
    </row>
    <row r="63" spans="1:9">
      <c r="A63" s="5"/>
      <c r="B63" s="5"/>
      <c r="C63" s="5"/>
      <c r="D63" s="5"/>
      <c r="E63" s="5"/>
      <c r="F63" s="5"/>
      <c r="G63" s="114"/>
      <c r="H63" s="41"/>
    </row>
    <row r="64" spans="1:9">
      <c r="A64" s="5" t="s">
        <v>123</v>
      </c>
      <c r="B64" s="5"/>
      <c r="C64" s="5"/>
      <c r="D64" s="5"/>
      <c r="E64" s="5"/>
      <c r="F64" s="5"/>
      <c r="G64" s="114"/>
      <c r="I64" s="114">
        <f>AVERAGE(I16:I61)</f>
        <v>7.9278144894441155E-2</v>
      </c>
    </row>
    <row r="65" spans="1:9" ht="15.3" thickBot="1">
      <c r="A65" s="86"/>
      <c r="B65" s="86"/>
      <c r="C65" s="86"/>
      <c r="D65" s="86"/>
      <c r="E65" s="86"/>
      <c r="F65" s="86"/>
      <c r="G65" s="86"/>
      <c r="H65" s="86"/>
      <c r="I65" s="86"/>
    </row>
    <row r="66" spans="1:9" ht="15.3" thickTop="1"/>
    <row r="67" spans="1:9">
      <c r="A67" s="4" t="s">
        <v>203</v>
      </c>
      <c r="I67" s="41"/>
    </row>
  </sheetData>
  <mergeCells count="3">
    <mergeCell ref="A5:I5"/>
    <mergeCell ref="A6:I6"/>
    <mergeCell ref="A7:I7"/>
  </mergeCells>
  <printOptions horizontalCentered="1"/>
  <pageMargins left="0.5" right="0.5" top="0.5" bottom="0.55000000000000004" header="0" footer="0"/>
  <pageSetup scale="71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45"/>
  <sheetViews>
    <sheetView topLeftCell="A11" zoomScaleNormal="100" workbookViewId="0">
      <selection activeCell="C41" sqref="C41"/>
    </sheetView>
  </sheetViews>
  <sheetFormatPr defaultRowHeight="15"/>
  <cols>
    <col min="1" max="1" width="24.86328125" customWidth="1"/>
    <col min="2" max="2" width="5.2265625" customWidth="1"/>
    <col min="3" max="3" width="10.31640625" bestFit="1" customWidth="1"/>
    <col min="4" max="4" width="3.76953125" customWidth="1"/>
    <col min="6" max="6" width="3.76953125" customWidth="1"/>
    <col min="8" max="8" width="3.76953125" customWidth="1"/>
  </cols>
  <sheetData>
    <row r="1" spans="1:9">
      <c r="G1" s="1" t="s">
        <v>204</v>
      </c>
    </row>
    <row r="2" spans="1:9">
      <c r="G2" s="1" t="str">
        <f>+'DCP-10'!H2</f>
        <v>Dockets UE-240004/UG-240005</v>
      </c>
    </row>
    <row r="3" spans="1:9">
      <c r="G3" s="1"/>
    </row>
    <row r="4" spans="1:9">
      <c r="A4" s="4"/>
      <c r="B4" s="4"/>
      <c r="C4" s="4"/>
      <c r="D4" s="4"/>
      <c r="E4" s="4"/>
      <c r="F4" s="4"/>
      <c r="G4" s="4"/>
      <c r="H4" s="4"/>
      <c r="I4" s="1"/>
    </row>
    <row r="5" spans="1:9" ht="20.100000000000001">
      <c r="A5" s="2" t="str">
        <f>'DCP-9, P 5'!A5</f>
        <v>PROXY COMPANIES</v>
      </c>
      <c r="B5" s="2"/>
      <c r="C5" s="2"/>
      <c r="D5" s="2"/>
      <c r="E5" s="2"/>
      <c r="F5" s="2"/>
      <c r="G5" s="2"/>
      <c r="H5" s="2"/>
      <c r="I5" s="2"/>
    </row>
    <row r="6" spans="1:9" ht="20.100000000000001">
      <c r="A6" s="2" t="s">
        <v>205</v>
      </c>
      <c r="B6" s="2"/>
      <c r="C6" s="2"/>
      <c r="D6" s="2"/>
      <c r="E6" s="2"/>
      <c r="F6" s="2"/>
      <c r="G6" s="2"/>
      <c r="H6" s="2"/>
      <c r="I6" s="2"/>
    </row>
    <row r="7" spans="1:9" ht="20.100000000000001">
      <c r="A7" s="224"/>
      <c r="B7" s="224"/>
      <c r="C7" s="224"/>
      <c r="D7" s="224"/>
      <c r="E7" s="224"/>
      <c r="F7" s="224"/>
      <c r="G7" s="224"/>
      <c r="H7" s="224"/>
      <c r="I7" s="224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 ht="15.3" thickBot="1">
      <c r="A9" s="4"/>
      <c r="B9" s="4"/>
      <c r="C9" s="4"/>
      <c r="D9" s="4"/>
      <c r="E9" s="4"/>
      <c r="F9" s="4"/>
      <c r="G9" s="4"/>
      <c r="H9" s="4"/>
      <c r="I9" s="4"/>
    </row>
    <row r="10" spans="1:9" ht="15.3" thickTop="1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s="1"/>
      <c r="B11" s="1"/>
      <c r="C11" s="91" t="s">
        <v>206</v>
      </c>
      <c r="D11" s="91"/>
      <c r="E11" s="91"/>
      <c r="F11" s="91"/>
      <c r="G11" s="91" t="s">
        <v>200</v>
      </c>
      <c r="H11" s="91"/>
      <c r="I11" s="91" t="s">
        <v>207</v>
      </c>
    </row>
    <row r="12" spans="1:9">
      <c r="A12" s="91" t="str">
        <f>'DCP-9, P 5'!A11</f>
        <v>COMPANY</v>
      </c>
      <c r="B12" s="1"/>
      <c r="C12" s="91" t="s">
        <v>208</v>
      </c>
      <c r="D12" s="91"/>
      <c r="E12" s="91" t="s">
        <v>209</v>
      </c>
      <c r="F12" s="91"/>
      <c r="G12" s="91" t="s">
        <v>202</v>
      </c>
      <c r="H12" s="91"/>
      <c r="I12" s="91" t="s">
        <v>188</v>
      </c>
    </row>
    <row r="13" spans="1:9">
      <c r="A13" s="39"/>
      <c r="B13" s="39"/>
      <c r="C13" s="39"/>
      <c r="D13" s="39"/>
      <c r="E13" s="39"/>
      <c r="F13" s="39"/>
      <c r="G13" s="39"/>
      <c r="H13" s="39"/>
      <c r="I13" s="39"/>
    </row>
    <row r="15" spans="1:9">
      <c r="A15" s="1" t="str">
        <f>'DCP-9, P 5'!A15</f>
        <v>Proxy Group</v>
      </c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D16" s="4"/>
      <c r="E16" s="4"/>
      <c r="F16" s="4"/>
      <c r="G16" s="4"/>
      <c r="H16" s="4"/>
      <c r="I16" s="4"/>
    </row>
    <row r="17" spans="1:9">
      <c r="A17" s="4" t="str">
        <f>+'DCP-9, P 3'!A17</f>
        <v>ALLETE</v>
      </c>
      <c r="B17" s="4"/>
      <c r="C17" s="8">
        <f>+E42</f>
        <v>4.6733333333333328E-2</v>
      </c>
      <c r="D17" s="4"/>
      <c r="E17" s="9">
        <f>+'DCP-14, P 1'!E17</f>
        <v>0.95</v>
      </c>
      <c r="F17" s="4"/>
      <c r="G17" s="6">
        <v>6.4000000000000001E-2</v>
      </c>
      <c r="H17" s="4"/>
      <c r="I17" s="6">
        <f>+C17+(E17*G17)</f>
        <v>0.10753333333333333</v>
      </c>
    </row>
    <row r="18" spans="1:9">
      <c r="A18" s="4" t="str">
        <f>+'DCP-9, P 3'!A18</f>
        <v>Avista Corp.</v>
      </c>
      <c r="B18" s="4"/>
      <c r="C18" s="8">
        <f>+C17</f>
        <v>4.6733333333333328E-2</v>
      </c>
      <c r="D18" s="4"/>
      <c r="E18" s="9">
        <f>+'DCP-14, P 1'!E18</f>
        <v>0.95</v>
      </c>
      <c r="F18" s="4"/>
      <c r="G18" s="6">
        <f>+G17</f>
        <v>6.4000000000000001E-2</v>
      </c>
      <c r="H18" s="4"/>
      <c r="I18" s="6">
        <f t="shared" ref="I18:I26" si="0">+C18+(E18*G18)</f>
        <v>0.10753333333333333</v>
      </c>
    </row>
    <row r="19" spans="1:9">
      <c r="A19" s="4" t="str">
        <f>+'DCP-9, P 3'!A19</f>
        <v>Black Hills Corp</v>
      </c>
      <c r="B19" s="4"/>
      <c r="C19" s="8">
        <f>+C18</f>
        <v>4.6733333333333328E-2</v>
      </c>
      <c r="D19" s="4"/>
      <c r="E19" s="9">
        <f>+'DCP-14, P 1'!E19</f>
        <v>1.05</v>
      </c>
      <c r="F19" s="4"/>
      <c r="G19" s="6">
        <f t="shared" ref="G19:G24" si="1">+G18</f>
        <v>6.4000000000000001E-2</v>
      </c>
      <c r="H19" s="4"/>
      <c r="I19" s="6">
        <f t="shared" si="0"/>
        <v>0.11393333333333333</v>
      </c>
    </row>
    <row r="20" spans="1:9">
      <c r="A20" s="4" t="str">
        <f>+'DCP-9, P 3'!A20</f>
        <v>IDACORP</v>
      </c>
      <c r="B20" s="4"/>
      <c r="C20" s="8">
        <f>+C19</f>
        <v>4.6733333333333328E-2</v>
      </c>
      <c r="D20" s="4"/>
      <c r="E20" s="9">
        <f>+'DCP-14, P 1'!E20</f>
        <v>0.85</v>
      </c>
      <c r="F20" s="4"/>
      <c r="G20" s="6">
        <f>+G19</f>
        <v>6.4000000000000001E-2</v>
      </c>
      <c r="H20" s="4"/>
      <c r="I20" s="6">
        <f t="shared" si="0"/>
        <v>0.10113333333333333</v>
      </c>
    </row>
    <row r="21" spans="1:9">
      <c r="A21" s="4" t="str">
        <f>+'DCP-9, P 3'!A21</f>
        <v>MGE Energy</v>
      </c>
      <c r="B21" s="4"/>
      <c r="C21" s="8">
        <f t="shared" ref="C21:C24" si="2">+C20</f>
        <v>4.6733333333333328E-2</v>
      </c>
      <c r="D21" s="4"/>
      <c r="E21" s="9">
        <f>+'DCP-14, P 1'!E21</f>
        <v>0.8</v>
      </c>
      <c r="F21" s="4"/>
      <c r="G21" s="6">
        <f>+G20</f>
        <v>6.4000000000000001E-2</v>
      </c>
      <c r="H21" s="4"/>
      <c r="I21" s="6">
        <f t="shared" si="0"/>
        <v>9.7933333333333331E-2</v>
      </c>
    </row>
    <row r="22" spans="1:9">
      <c r="A22" s="4" t="str">
        <f>+'DCP-9, P 3'!A22</f>
        <v>NorthWestern Energy Group</v>
      </c>
      <c r="B22" s="4"/>
      <c r="C22" s="8">
        <f t="shared" si="2"/>
        <v>4.6733333333333328E-2</v>
      </c>
      <c r="D22" s="4"/>
      <c r="E22" s="9">
        <f>+'DCP-14, P 1'!E22</f>
        <v>0.95</v>
      </c>
      <c r="F22" s="4"/>
      <c r="G22" s="6">
        <f>+G20</f>
        <v>6.4000000000000001E-2</v>
      </c>
      <c r="H22" s="4"/>
      <c r="I22" s="6">
        <f t="shared" si="0"/>
        <v>0.10753333333333333</v>
      </c>
    </row>
    <row r="23" spans="1:9">
      <c r="A23" s="4" t="str">
        <f>+'DCP-9, P 3'!A23</f>
        <v>OGE Energy</v>
      </c>
      <c r="B23" s="4"/>
      <c r="C23" s="8">
        <f t="shared" si="2"/>
        <v>4.6733333333333328E-2</v>
      </c>
      <c r="D23" s="4"/>
      <c r="E23" s="9">
        <f>+'DCP-14, P 1'!E23</f>
        <v>1.05</v>
      </c>
      <c r="F23" s="4"/>
      <c r="G23" s="6">
        <f t="shared" si="1"/>
        <v>6.4000000000000001E-2</v>
      </c>
      <c r="H23" s="4"/>
      <c r="I23" s="6">
        <f t="shared" si="0"/>
        <v>0.11393333333333333</v>
      </c>
    </row>
    <row r="24" spans="1:9">
      <c r="A24" s="4" t="str">
        <f>+'DCP-9, P 3'!A24</f>
        <v>Otter Tail Corp</v>
      </c>
      <c r="B24" s="4"/>
      <c r="C24" s="8">
        <f t="shared" si="2"/>
        <v>4.6733333333333328E-2</v>
      </c>
      <c r="D24" s="4"/>
      <c r="E24" s="9">
        <f>+'DCP-14, P 1'!E24</f>
        <v>0.95</v>
      </c>
      <c r="F24" s="4"/>
      <c r="G24" s="6">
        <f t="shared" si="1"/>
        <v>6.4000000000000001E-2</v>
      </c>
      <c r="H24" s="4"/>
      <c r="I24" s="6">
        <f t="shared" si="0"/>
        <v>0.10753333333333333</v>
      </c>
    </row>
    <row r="25" spans="1:9">
      <c r="A25" s="4" t="str">
        <f>+'DCP-9, P 3'!A25</f>
        <v>Pinnacle West Capital</v>
      </c>
      <c r="B25" s="4"/>
      <c r="C25" s="8">
        <f>+C24</f>
        <v>4.6733333333333328E-2</v>
      </c>
      <c r="D25" s="4"/>
      <c r="E25" s="9">
        <f>+'DCP-14, P 1'!E25</f>
        <v>0.95</v>
      </c>
      <c r="F25" s="4"/>
      <c r="G25" s="6">
        <f>+G24</f>
        <v>6.4000000000000001E-2</v>
      </c>
      <c r="H25" s="4"/>
      <c r="I25" s="6">
        <f t="shared" si="0"/>
        <v>0.10753333333333333</v>
      </c>
    </row>
    <row r="26" spans="1:9">
      <c r="A26" s="4" t="str">
        <f>+'DCP-9, P 3'!A26</f>
        <v>Portland General Electric</v>
      </c>
      <c r="B26" s="4"/>
      <c r="C26" s="8">
        <f>+C24</f>
        <v>4.6733333333333328E-2</v>
      </c>
      <c r="D26" s="4"/>
      <c r="E26" s="9">
        <f>+'DCP-14, P 1'!E26</f>
        <v>0.95</v>
      </c>
      <c r="F26" s="4"/>
      <c r="G26" s="6">
        <f>+G24</f>
        <v>6.4000000000000001E-2</v>
      </c>
      <c r="H26" s="4"/>
      <c r="I26" s="6">
        <f t="shared" si="0"/>
        <v>0.10753333333333333</v>
      </c>
    </row>
    <row r="27" spans="1:9">
      <c r="A27" s="39"/>
      <c r="B27" s="39"/>
      <c r="C27" s="26"/>
      <c r="D27" s="39"/>
      <c r="E27" s="27"/>
      <c r="F27" s="39"/>
      <c r="G27" s="20"/>
      <c r="H27" s="39"/>
      <c r="I27" s="20"/>
    </row>
    <row r="28" spans="1:9">
      <c r="A28" s="4"/>
      <c r="B28" s="4"/>
      <c r="C28" s="8"/>
      <c r="D28" s="4"/>
      <c r="E28" s="9"/>
      <c r="F28" s="4"/>
      <c r="G28" s="6"/>
      <c r="H28" s="4"/>
      <c r="I28" s="6"/>
    </row>
    <row r="29" spans="1:9">
      <c r="A29" s="4" t="s">
        <v>189</v>
      </c>
      <c r="B29" s="4"/>
      <c r="C29" s="8"/>
      <c r="D29" s="4"/>
      <c r="E29" s="9"/>
      <c r="F29" s="4"/>
      <c r="G29" s="6"/>
      <c r="H29" s="4"/>
      <c r="I29" s="14">
        <f>AVERAGE(I17:I26)</f>
        <v>0.10721333333333334</v>
      </c>
    </row>
    <row r="30" spans="1:9">
      <c r="A30" s="39"/>
      <c r="B30" s="39"/>
      <c r="C30" s="26"/>
      <c r="D30" s="39"/>
      <c r="E30" s="27"/>
      <c r="F30" s="39"/>
      <c r="G30" s="20"/>
      <c r="H30" s="39"/>
      <c r="I30" s="54"/>
    </row>
    <row r="31" spans="1:9">
      <c r="A31" s="4"/>
      <c r="B31" s="4"/>
      <c r="C31" s="8"/>
      <c r="D31" s="4"/>
      <c r="E31" s="9"/>
      <c r="F31" s="4"/>
      <c r="G31" s="6"/>
      <c r="H31" s="4"/>
      <c r="I31" s="14"/>
    </row>
    <row r="32" spans="1:9">
      <c r="A32" s="4" t="s">
        <v>124</v>
      </c>
      <c r="B32" s="4"/>
      <c r="C32" s="8"/>
      <c r="D32" s="4"/>
      <c r="E32" s="9"/>
      <c r="F32" s="4"/>
      <c r="G32" s="6"/>
      <c r="H32" s="4"/>
      <c r="I32" s="14">
        <f>MEDIAN(I17:I26)</f>
        <v>0.10753333333333333</v>
      </c>
    </row>
    <row r="33" spans="1:9" ht="15.3" thickBot="1">
      <c r="A33" s="86"/>
      <c r="B33" s="86"/>
      <c r="C33" s="28"/>
      <c r="D33" s="86"/>
      <c r="E33" s="29"/>
      <c r="F33" s="86"/>
      <c r="G33" s="28"/>
      <c r="H33" s="86"/>
      <c r="I33" s="22"/>
    </row>
    <row r="34" spans="1:9" ht="15.3" thickTop="1">
      <c r="A34" s="4"/>
      <c r="B34" s="4"/>
      <c r="C34" s="8"/>
      <c r="D34" s="4"/>
      <c r="E34" s="9"/>
      <c r="F34" s="4"/>
      <c r="G34" s="8"/>
      <c r="H34" s="4"/>
      <c r="I34" s="6"/>
    </row>
    <row r="35" spans="1:9">
      <c r="A35" s="4" t="s">
        <v>210</v>
      </c>
      <c r="B35" s="4"/>
      <c r="C35" s="4"/>
      <c r="D35" s="4"/>
      <c r="E35" s="4"/>
      <c r="F35" s="4"/>
      <c r="G35" s="5"/>
      <c r="H35" s="4"/>
      <c r="I35" s="4"/>
    </row>
    <row r="36" spans="1:9">
      <c r="C36" s="228" t="s">
        <v>211</v>
      </c>
      <c r="D36" s="228"/>
      <c r="E36" s="228"/>
    </row>
    <row r="37" spans="1:9">
      <c r="C37" s="48" t="s">
        <v>212</v>
      </c>
      <c r="E37" s="5" t="s">
        <v>32</v>
      </c>
    </row>
    <row r="38" spans="1:9">
      <c r="C38" s="111">
        <v>45406</v>
      </c>
      <c r="E38" s="25">
        <v>4.7699999999999999E-2</v>
      </c>
    </row>
    <row r="39" spans="1:9">
      <c r="C39" s="202" t="s">
        <v>333</v>
      </c>
      <c r="E39" s="25">
        <v>4.7100000000000003E-2</v>
      </c>
    </row>
    <row r="40" spans="1:9">
      <c r="C40" s="202" t="s">
        <v>377</v>
      </c>
      <c r="E40" s="25">
        <v>4.5400000000000003E-2</v>
      </c>
    </row>
    <row r="41" spans="1:9">
      <c r="A41" s="4"/>
      <c r="C41" s="35"/>
    </row>
    <row r="42" spans="1:9">
      <c r="C42" s="52" t="s">
        <v>123</v>
      </c>
      <c r="E42" s="25">
        <f>AVERAGE(E38:E40)</f>
        <v>4.6733333333333328E-2</v>
      </c>
    </row>
    <row r="45" spans="1:9">
      <c r="G45" s="4"/>
    </row>
  </sheetData>
  <mergeCells count="2">
    <mergeCell ref="A7:I7"/>
    <mergeCell ref="C36:E36"/>
  </mergeCells>
  <phoneticPr fontId="13" type="noConversion"/>
  <printOptions horizontalCentered="1"/>
  <pageMargins left="0.75" right="0.75" top="1" bottom="1" header="0.5" footer="0.5"/>
  <pageSetup scale="5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98"/>
  <sheetViews>
    <sheetView showOutlineSymbols="0" zoomScale="74" zoomScaleNormal="74" workbookViewId="0">
      <selection sqref="A1:AC39"/>
    </sheetView>
  </sheetViews>
  <sheetFormatPr defaultColWidth="9.76953125" defaultRowHeight="15"/>
  <cols>
    <col min="1" max="1" width="27.76953125" style="12" customWidth="1"/>
    <col min="2" max="20" width="6.58984375" style="12" customWidth="1"/>
    <col min="21" max="21" width="9.08984375" style="12" customWidth="1"/>
    <col min="22" max="22" width="9.6796875" style="12" customWidth="1"/>
    <col min="23" max="27" width="6.58984375" style="12" customWidth="1"/>
    <col min="28" max="28" width="6.76953125" style="12" customWidth="1"/>
    <col min="29" max="29" width="8.08984375" style="12" customWidth="1"/>
    <col min="30" max="16384" width="9.76953125" style="12"/>
  </cols>
  <sheetData>
    <row r="1" spans="1:2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4"/>
      <c r="X1" s="4"/>
      <c r="Y1" s="4"/>
      <c r="Z1" s="1" t="s">
        <v>213</v>
      </c>
      <c r="AB1" s="4"/>
    </row>
    <row r="2" spans="1:2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4"/>
      <c r="X2" s="4"/>
      <c r="Y2" s="4"/>
      <c r="Z2" s="1" t="s">
        <v>21</v>
      </c>
      <c r="AB2" s="4"/>
    </row>
    <row r="3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4"/>
      <c r="X3" s="4"/>
      <c r="Y3" s="4"/>
      <c r="Z3" s="1" t="str">
        <f>+'DCP-11'!G2</f>
        <v>Dockets UE-240004/UG-240005</v>
      </c>
      <c r="AB3" s="4"/>
    </row>
    <row r="4" spans="1:2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"/>
      <c r="X4" s="1"/>
      <c r="Y4" s="1"/>
      <c r="Z4" s="1"/>
      <c r="AA4" s="1"/>
      <c r="AB4" s="4"/>
    </row>
    <row r="5" spans="1:2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"/>
      <c r="X5" s="1"/>
      <c r="Y5" s="1"/>
      <c r="Z5" s="1"/>
      <c r="AA5" s="1"/>
      <c r="AB5" s="1"/>
    </row>
    <row r="6" spans="1:29" ht="20.100000000000001">
      <c r="A6" s="2" t="str">
        <f>+'DCP-11'!A5</f>
        <v>PROXY COMPANIES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ht="20.100000000000001">
      <c r="A7" s="2" t="s">
        <v>224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10" spans="1:29" ht="15.3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67"/>
    </row>
    <row r="11" spans="1:29" ht="15.3" thickTop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9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 t="s">
        <v>225</v>
      </c>
      <c r="V12" s="91" t="s">
        <v>226</v>
      </c>
      <c r="W12" s="91"/>
      <c r="X12" s="91"/>
      <c r="Y12" s="91"/>
      <c r="Z12" s="91"/>
      <c r="AA12" s="91"/>
      <c r="AB12" s="91"/>
      <c r="AC12" s="1" t="s">
        <v>302</v>
      </c>
    </row>
    <row r="13" spans="1:29">
      <c r="A13" s="91" t="str">
        <f>+'DCP-11'!A12</f>
        <v>COMPANY</v>
      </c>
      <c r="B13" s="91">
        <v>2002</v>
      </c>
      <c r="C13" s="91">
        <v>2003</v>
      </c>
      <c r="D13" s="91">
        <v>2004</v>
      </c>
      <c r="E13" s="91">
        <v>2005</v>
      </c>
      <c r="F13" s="91">
        <v>2006</v>
      </c>
      <c r="G13" s="91">
        <v>2007</v>
      </c>
      <c r="H13" s="91">
        <v>2008</v>
      </c>
      <c r="I13" s="91">
        <v>2009</v>
      </c>
      <c r="J13" s="91">
        <v>2010</v>
      </c>
      <c r="K13" s="91">
        <v>2011</v>
      </c>
      <c r="L13" s="91">
        <v>2012</v>
      </c>
      <c r="M13" s="91">
        <v>2013</v>
      </c>
      <c r="N13" s="91">
        <v>2014</v>
      </c>
      <c r="O13" s="91">
        <v>2015</v>
      </c>
      <c r="P13" s="91">
        <v>2016</v>
      </c>
      <c r="Q13" s="91">
        <v>2017</v>
      </c>
      <c r="R13" s="91">
        <v>2018</v>
      </c>
      <c r="S13" s="91">
        <v>2019</v>
      </c>
      <c r="T13" s="91">
        <v>2020</v>
      </c>
      <c r="U13" s="91" t="s">
        <v>123</v>
      </c>
      <c r="V13" s="91" t="s">
        <v>123</v>
      </c>
      <c r="W13" s="91">
        <v>2021</v>
      </c>
      <c r="X13" s="91">
        <v>2022</v>
      </c>
      <c r="Y13" s="91">
        <v>2023</v>
      </c>
      <c r="Z13" s="91">
        <v>2024</v>
      </c>
      <c r="AA13" s="91">
        <v>2025</v>
      </c>
      <c r="AB13" s="91" t="s">
        <v>301</v>
      </c>
      <c r="AC13" s="1" t="s">
        <v>123</v>
      </c>
    </row>
    <row r="14" spans="1:29" ht="15.3" thickBo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68"/>
    </row>
    <row r="15" spans="1:29" ht="15.3" thickTop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7" spans="1:29">
      <c r="A17" s="1" t="str">
        <f>+'DCP-11'!A15</f>
        <v>Proxy Group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9" spans="1:29">
      <c r="A19" s="4" t="str">
        <f>+'DCP-11'!A17</f>
        <v>ALLETE</v>
      </c>
      <c r="B19" s="6"/>
      <c r="C19" s="6"/>
      <c r="D19" s="6"/>
      <c r="E19" s="6">
        <v>0.12</v>
      </c>
      <c r="F19" s="6">
        <v>0.13200000000000001</v>
      </c>
      <c r="G19" s="6">
        <v>0.13400000000000001</v>
      </c>
      <c r="H19" s="6">
        <v>0.114</v>
      </c>
      <c r="I19" s="6">
        <v>7.2999999999999995E-2</v>
      </c>
      <c r="J19" s="6">
        <v>8.2000000000000003E-2</v>
      </c>
      <c r="K19" s="6">
        <v>9.5000000000000001E-2</v>
      </c>
      <c r="L19" s="6">
        <v>8.6999999999999994E-2</v>
      </c>
      <c r="M19" s="6">
        <v>8.4000000000000005E-2</v>
      </c>
      <c r="N19" s="6">
        <v>8.5999999999999993E-2</v>
      </c>
      <c r="O19" s="6">
        <v>9.4E-2</v>
      </c>
      <c r="P19" s="6">
        <v>8.3000000000000004E-2</v>
      </c>
      <c r="Q19" s="6">
        <v>0.08</v>
      </c>
      <c r="R19" s="6">
        <v>8.2000000000000003E-2</v>
      </c>
      <c r="S19" s="6">
        <v>7.8E-2</v>
      </c>
      <c r="T19" s="6">
        <v>7.6999999999999999E-2</v>
      </c>
      <c r="U19" s="6"/>
      <c r="V19" s="6">
        <f>AVERAGE(I19:T19)</f>
        <v>8.3416666666666653E-2</v>
      </c>
      <c r="W19" s="6">
        <v>7.1999999999999995E-2</v>
      </c>
      <c r="X19" s="6">
        <v>7.2999999999999995E-2</v>
      </c>
      <c r="Y19" s="6">
        <v>0.09</v>
      </c>
      <c r="Z19" s="6">
        <v>0.08</v>
      </c>
      <c r="AA19" s="6">
        <v>0.08</v>
      </c>
      <c r="AB19" s="6">
        <v>0.09</v>
      </c>
      <c r="AC19" s="166">
        <f>AVERAGE(W19:AB19)</f>
        <v>8.0833333333333326E-2</v>
      </c>
    </row>
    <row r="20" spans="1:29">
      <c r="A20" s="4" t="str">
        <f>+'DCP-11'!A18</f>
        <v>Avista Corp.</v>
      </c>
      <c r="B20" s="6">
        <v>4.4999999999999998E-2</v>
      </c>
      <c r="C20" s="6">
        <v>6.7000000000000004E-2</v>
      </c>
      <c r="D20" s="6">
        <v>4.5999999999999999E-2</v>
      </c>
      <c r="E20" s="6">
        <v>5.8000000000000003E-2</v>
      </c>
      <c r="F20" s="6">
        <v>8.7999999999999995E-2</v>
      </c>
      <c r="G20" s="6">
        <v>4.1000000000000002E-2</v>
      </c>
      <c r="H20" s="6">
        <v>7.5999999999999998E-2</v>
      </c>
      <c r="I20" s="6">
        <v>8.4000000000000005E-2</v>
      </c>
      <c r="J20" s="6">
        <v>8.5000000000000006E-2</v>
      </c>
      <c r="K20" s="6">
        <v>8.5999999999999993E-2</v>
      </c>
      <c r="L20" s="6">
        <v>6.4000000000000001E-2</v>
      </c>
      <c r="M20" s="6">
        <v>8.6999999999999994E-2</v>
      </c>
      <c r="N20" s="6">
        <v>8.1000000000000003E-2</v>
      </c>
      <c r="O20" s="6">
        <v>7.8E-2</v>
      </c>
      <c r="P20" s="6">
        <v>8.5999999999999993E-2</v>
      </c>
      <c r="Q20" s="6">
        <v>7.4999999999999997E-2</v>
      </c>
      <c r="R20" s="6">
        <v>7.8E-2</v>
      </c>
      <c r="S20" s="6">
        <v>0.106</v>
      </c>
      <c r="T20" s="6">
        <v>6.5000000000000002E-2</v>
      </c>
      <c r="U20" s="6">
        <f>AVERAGE(B20:H20)</f>
        <v>6.0142857142857144E-2</v>
      </c>
      <c r="V20" s="6">
        <f t="shared" ref="V20:V28" si="0">AVERAGE(I20:T20)</f>
        <v>8.1249999999999989E-2</v>
      </c>
      <c r="W20" s="6">
        <v>7.0999999999999994E-2</v>
      </c>
      <c r="X20" s="6">
        <v>6.9000000000000006E-2</v>
      </c>
      <c r="Y20" s="6">
        <v>7.0999999999999994E-2</v>
      </c>
      <c r="Z20" s="6">
        <v>7.4999999999999997E-2</v>
      </c>
      <c r="AA20" s="6">
        <v>7.4999999999999997E-2</v>
      </c>
      <c r="AB20" s="6">
        <v>8.5000000000000006E-2</v>
      </c>
      <c r="AC20" s="166">
        <f t="shared" ref="AC20:AC28" si="1">AVERAGE(W20:AB20)</f>
        <v>7.4333333333333348E-2</v>
      </c>
    </row>
    <row r="21" spans="1:29">
      <c r="A21" s="4" t="str">
        <f>+'DCP-11'!A19</f>
        <v>Black Hills Corp</v>
      </c>
      <c r="B21" s="6">
        <v>0.121</v>
      </c>
      <c r="C21" s="6">
        <v>8.8999999999999996E-2</v>
      </c>
      <c r="D21" s="6">
        <v>7.9000000000000001E-2</v>
      </c>
      <c r="E21" s="6">
        <v>9.4E-2</v>
      </c>
      <c r="F21" s="6">
        <v>9.6000000000000002E-2</v>
      </c>
      <c r="G21" s="6">
        <v>0.109</v>
      </c>
      <c r="H21" s="6">
        <v>7.0000000000000001E-3</v>
      </c>
      <c r="I21" s="6">
        <v>8.4000000000000005E-2</v>
      </c>
      <c r="J21" s="6">
        <v>5.8999999999999997E-2</v>
      </c>
      <c r="K21" s="6">
        <v>3.5999999999999997E-2</v>
      </c>
      <c r="L21" s="6">
        <v>7.0999999999999994E-2</v>
      </c>
      <c r="M21" s="6">
        <v>9.0999999999999998E-2</v>
      </c>
      <c r="N21" s="6">
        <v>9.6000000000000002E-2</v>
      </c>
      <c r="O21" s="6">
        <v>9.5000000000000001E-2</v>
      </c>
      <c r="P21" s="6">
        <v>8.8999999999999996E-2</v>
      </c>
      <c r="Q21" s="6">
        <v>0.109</v>
      </c>
      <c r="R21" s="6">
        <v>0.10199999999999999</v>
      </c>
      <c r="S21" s="6">
        <v>9.4E-2</v>
      </c>
      <c r="T21" s="6">
        <v>9.4E-2</v>
      </c>
      <c r="U21" s="6">
        <f t="shared" ref="U21:U23" si="2">AVERAGE(B21:H21)</f>
        <v>8.4999999999999992E-2</v>
      </c>
      <c r="V21" s="6">
        <f t="shared" si="0"/>
        <v>8.4999999999999978E-2</v>
      </c>
      <c r="W21" s="6">
        <v>8.8999999999999996E-2</v>
      </c>
      <c r="X21" s="6">
        <v>0.09</v>
      </c>
      <c r="Y21" s="6">
        <v>8.5000000000000006E-2</v>
      </c>
      <c r="Z21" s="6">
        <v>0.08</v>
      </c>
      <c r="AA21" s="6">
        <v>0.08</v>
      </c>
      <c r="AB21" s="6">
        <v>8.5000000000000006E-2</v>
      </c>
      <c r="AC21" s="166">
        <f t="shared" si="1"/>
        <v>8.483333333333333E-2</v>
      </c>
    </row>
    <row r="22" spans="1:29">
      <c r="A22" s="4" t="str">
        <f>+'DCP-11'!A20</f>
        <v>IDACORP</v>
      </c>
      <c r="B22" s="6">
        <v>7.0999999999999994E-2</v>
      </c>
      <c r="C22" s="6">
        <v>4.2000000000000003E-2</v>
      </c>
      <c r="D22" s="6">
        <v>8.2000000000000003E-2</v>
      </c>
      <c r="E22" s="6">
        <v>7.2999999999999995E-2</v>
      </c>
      <c r="F22" s="6">
        <v>9.4E-2</v>
      </c>
      <c r="G22" s="6">
        <v>7.0999999999999994E-2</v>
      </c>
      <c r="H22" s="6">
        <v>0.08</v>
      </c>
      <c r="I22" s="6">
        <v>9.2999999999999999E-2</v>
      </c>
      <c r="J22" s="6">
        <v>9.8000000000000004E-2</v>
      </c>
      <c r="K22" s="6">
        <v>0.105</v>
      </c>
      <c r="L22" s="6">
        <v>9.9000000000000005E-2</v>
      </c>
      <c r="M22" s="6">
        <v>0.10100000000000001</v>
      </c>
      <c r="N22" s="6">
        <v>0.10199999999999999</v>
      </c>
      <c r="O22" s="6">
        <v>9.7000000000000003E-2</v>
      </c>
      <c r="P22" s="6">
        <v>9.4E-2</v>
      </c>
      <c r="Q22" s="6">
        <v>9.6000000000000002E-2</v>
      </c>
      <c r="R22" s="6">
        <v>9.8000000000000004E-2</v>
      </c>
      <c r="S22" s="6">
        <v>9.6000000000000002E-2</v>
      </c>
      <c r="T22" s="6">
        <v>9.4E-2</v>
      </c>
      <c r="U22" s="6">
        <f t="shared" si="2"/>
        <v>7.3285714285714287E-2</v>
      </c>
      <c r="V22" s="6">
        <f t="shared" si="0"/>
        <v>9.7750000000000004E-2</v>
      </c>
      <c r="W22" s="6">
        <v>9.4E-2</v>
      </c>
      <c r="X22" s="6">
        <v>9.4E-2</v>
      </c>
      <c r="Y22" s="6">
        <v>9.0999999999999998E-2</v>
      </c>
      <c r="Z22" s="6">
        <v>0.09</v>
      </c>
      <c r="AA22" s="6">
        <v>0.09</v>
      </c>
      <c r="AB22" s="6">
        <v>0.09</v>
      </c>
      <c r="AC22" s="166">
        <f t="shared" si="1"/>
        <v>9.1499999999999984E-2</v>
      </c>
    </row>
    <row r="23" spans="1:29">
      <c r="A23" s="4" t="str">
        <f>+'DCP-11'!A21</f>
        <v>MGE Energy</v>
      </c>
      <c r="B23" s="6">
        <v>0.13200000000000001</v>
      </c>
      <c r="C23" s="6">
        <v>0.125</v>
      </c>
      <c r="D23" s="6">
        <v>0.114</v>
      </c>
      <c r="E23" s="6">
        <v>9.4E-2</v>
      </c>
      <c r="F23" s="6">
        <v>0.11799999999999999</v>
      </c>
      <c r="G23" s="6">
        <v>0.121</v>
      </c>
      <c r="H23" s="6">
        <v>0.11799999999999999</v>
      </c>
      <c r="I23" s="6">
        <v>0.104</v>
      </c>
      <c r="J23" s="6">
        <v>0.113</v>
      </c>
      <c r="K23" s="6">
        <v>0.113</v>
      </c>
      <c r="L23" s="6">
        <v>0.114</v>
      </c>
      <c r="M23" s="6">
        <v>0.125</v>
      </c>
      <c r="N23" s="6">
        <v>0.126</v>
      </c>
      <c r="O23" s="6">
        <v>0.106</v>
      </c>
      <c r="P23" s="6">
        <v>0.107</v>
      </c>
      <c r="Q23" s="6">
        <v>0.10199999999999999</v>
      </c>
      <c r="R23" s="6">
        <v>0.106</v>
      </c>
      <c r="S23" s="6">
        <v>0.104</v>
      </c>
      <c r="T23" s="6">
        <v>0.10100000000000001</v>
      </c>
      <c r="U23" s="6">
        <f t="shared" si="2"/>
        <v>0.11742857142857142</v>
      </c>
      <c r="V23" s="6">
        <f t="shared" si="0"/>
        <v>0.11008333333333335</v>
      </c>
      <c r="W23" s="6">
        <v>0.105</v>
      </c>
      <c r="X23" s="6">
        <v>0.09</v>
      </c>
      <c r="Y23" s="6">
        <v>9.0999999999999998E-2</v>
      </c>
      <c r="Z23" s="6">
        <v>0.11</v>
      </c>
      <c r="AA23" s="6">
        <v>0.115</v>
      </c>
      <c r="AB23" s="6">
        <v>0.12</v>
      </c>
      <c r="AC23" s="166">
        <f t="shared" si="1"/>
        <v>0.10516666666666667</v>
      </c>
    </row>
    <row r="24" spans="1:29">
      <c r="A24" s="4" t="str">
        <f>+'DCP-11'!A22</f>
        <v>NorthWestern Energy Group</v>
      </c>
      <c r="B24" s="6"/>
      <c r="C24" s="6"/>
      <c r="D24" s="6"/>
      <c r="E24" s="6"/>
      <c r="F24" s="6">
        <v>6.4000000000000001E-2</v>
      </c>
      <c r="G24" s="6">
        <v>6.9000000000000006E-2</v>
      </c>
      <c r="H24" s="6">
        <v>8.4000000000000005E-2</v>
      </c>
      <c r="I24" s="6">
        <v>9.4E-2</v>
      </c>
      <c r="J24" s="6">
        <v>9.6000000000000002E-2</v>
      </c>
      <c r="K24" s="6">
        <v>0.109</v>
      </c>
      <c r="L24" s="6">
        <v>9.2999999999999999E-2</v>
      </c>
      <c r="M24" s="6">
        <v>9.5000000000000001E-2</v>
      </c>
      <c r="N24" s="6">
        <v>0.10299999999999999</v>
      </c>
      <c r="O24" s="6">
        <v>0.09</v>
      </c>
      <c r="P24" s="6">
        <v>0.1</v>
      </c>
      <c r="Q24" s="6">
        <v>9.4E-2</v>
      </c>
      <c r="R24" s="6">
        <v>9.0999999999999998E-2</v>
      </c>
      <c r="S24" s="6">
        <v>8.8999999999999996E-2</v>
      </c>
      <c r="T24" s="6">
        <v>7.9000000000000001E-2</v>
      </c>
      <c r="U24" s="6"/>
      <c r="V24" s="6">
        <f t="shared" si="0"/>
        <v>9.4416666666666649E-2</v>
      </c>
      <c r="W24" s="6">
        <v>8.3000000000000004E-2</v>
      </c>
      <c r="X24" s="6">
        <v>7.4999999999999997E-2</v>
      </c>
      <c r="Y24" s="6">
        <v>7.0999999999999994E-2</v>
      </c>
      <c r="Z24" s="6">
        <v>7.4999999999999997E-2</v>
      </c>
      <c r="AA24" s="6">
        <v>0.08</v>
      </c>
      <c r="AB24" s="6">
        <v>0.08</v>
      </c>
      <c r="AC24" s="166">
        <f t="shared" si="1"/>
        <v>7.7333333333333337E-2</v>
      </c>
    </row>
    <row r="25" spans="1:29">
      <c r="A25" s="4" t="str">
        <f>+'DCP-11'!A23</f>
        <v>OGE Energy</v>
      </c>
      <c r="B25" s="6">
        <v>0.111</v>
      </c>
      <c r="C25" s="6">
        <v>0.13200000000000001</v>
      </c>
      <c r="D25" s="6">
        <v>0.127</v>
      </c>
      <c r="E25" s="6">
        <v>0.125</v>
      </c>
      <c r="F25" s="6">
        <v>0.15</v>
      </c>
      <c r="G25" s="6">
        <v>0.14699999999999999</v>
      </c>
      <c r="H25" s="6">
        <v>0.13</v>
      </c>
      <c r="I25" s="6">
        <v>0.129</v>
      </c>
      <c r="J25" s="6">
        <v>0.13500000000000001</v>
      </c>
      <c r="K25" s="6">
        <v>0.14000000000000001</v>
      </c>
      <c r="L25" s="6">
        <v>0.13200000000000001</v>
      </c>
      <c r="M25" s="6">
        <v>0.13200000000000001</v>
      </c>
      <c r="N25" s="6">
        <v>0.125</v>
      </c>
      <c r="O25" s="6">
        <v>0.10299999999999999</v>
      </c>
      <c r="P25" s="6">
        <v>0.1</v>
      </c>
      <c r="Q25" s="6">
        <v>0.105</v>
      </c>
      <c r="R25" s="6">
        <v>0.108</v>
      </c>
      <c r="S25" s="6">
        <v>0.11</v>
      </c>
      <c r="T25" s="6">
        <v>0.107</v>
      </c>
      <c r="U25" s="6">
        <f t="shared" ref="U25:U28" si="3">AVERAGE(B25:H25)</f>
        <v>0.13171428571428573</v>
      </c>
      <c r="V25" s="6">
        <f t="shared" si="0"/>
        <v>0.11883333333333335</v>
      </c>
      <c r="W25" s="6">
        <v>0.123</v>
      </c>
      <c r="X25" s="6">
        <v>0.107</v>
      </c>
      <c r="Y25" s="6">
        <v>9.4E-2</v>
      </c>
      <c r="Z25" s="6">
        <v>0.125</v>
      </c>
      <c r="AA25" s="6">
        <v>0.125</v>
      </c>
      <c r="AB25" s="6">
        <v>0.13</v>
      </c>
      <c r="AC25" s="166">
        <f t="shared" si="1"/>
        <v>0.11733333333333333</v>
      </c>
    </row>
    <row r="26" spans="1:29">
      <c r="A26" s="4" t="str">
        <f>+'DCP-11'!A24</f>
        <v>Otter Tail Corp</v>
      </c>
      <c r="B26" s="6">
        <v>0.152</v>
      </c>
      <c r="C26" s="6">
        <v>0.12</v>
      </c>
      <c r="D26" s="6">
        <v>0.108</v>
      </c>
      <c r="E26" s="6">
        <v>0.11600000000000001</v>
      </c>
      <c r="F26" s="6">
        <v>0.104</v>
      </c>
      <c r="G26" s="6">
        <v>0.104</v>
      </c>
      <c r="H26" s="6">
        <v>5.8999999999999997E-2</v>
      </c>
      <c r="I26" s="6">
        <v>3.6999999999999998E-2</v>
      </c>
      <c r="J26" s="6">
        <v>2.1000000000000001E-2</v>
      </c>
      <c r="K26" s="6">
        <v>2.7E-2</v>
      </c>
      <c r="L26" s="6">
        <v>6.9000000000000006E-2</v>
      </c>
      <c r="M26" s="6">
        <v>9.4E-2</v>
      </c>
      <c r="N26" s="6">
        <v>0.10299999999999999</v>
      </c>
      <c r="O26" s="6">
        <v>9.9000000000000005E-2</v>
      </c>
      <c r="P26" s="6">
        <v>9.7000000000000003E-2</v>
      </c>
      <c r="Q26" s="6">
        <v>0.107</v>
      </c>
      <c r="R26" s="6">
        <v>0.114</v>
      </c>
      <c r="S26" s="6">
        <v>0.115</v>
      </c>
      <c r="T26" s="6">
        <v>0.11600000000000001</v>
      </c>
      <c r="U26" s="6">
        <f t="shared" si="3"/>
        <v>0.10899999999999999</v>
      </c>
      <c r="V26" s="6">
        <f t="shared" si="0"/>
        <v>8.3249999999999991E-2</v>
      </c>
      <c r="W26" s="6">
        <v>0.189</v>
      </c>
      <c r="X26" s="6">
        <v>0.255</v>
      </c>
      <c r="Y26" s="6" t="s">
        <v>305</v>
      </c>
      <c r="Z26" s="6">
        <v>0.13</v>
      </c>
      <c r="AA26" s="6">
        <v>0.125</v>
      </c>
      <c r="AB26" s="6">
        <v>0.115</v>
      </c>
      <c r="AC26" s="166">
        <f t="shared" si="1"/>
        <v>0.1628</v>
      </c>
    </row>
    <row r="27" spans="1:29">
      <c r="A27" s="4" t="str">
        <f>+'DCP-11'!A25</f>
        <v>Pinnacle West Capital</v>
      </c>
      <c r="B27" s="6">
        <v>8.5999999999999993E-2</v>
      </c>
      <c r="C27" s="6">
        <v>8.3000000000000004E-2</v>
      </c>
      <c r="D27" s="6">
        <v>8.2000000000000003E-2</v>
      </c>
      <c r="E27" s="6">
        <v>6.7000000000000004E-2</v>
      </c>
      <c r="F27" s="6">
        <v>9.1999999999999998E-2</v>
      </c>
      <c r="G27" s="6">
        <v>8.5000000000000006E-2</v>
      </c>
      <c r="H27" s="6">
        <v>6.0999999999999999E-2</v>
      </c>
      <c r="I27" s="6">
        <v>6.8000000000000005E-2</v>
      </c>
      <c r="J27" s="6">
        <v>9.2999999999999999E-2</v>
      </c>
      <c r="K27" s="6">
        <v>8.6999999999999994E-2</v>
      </c>
      <c r="L27" s="6">
        <v>9.8000000000000004E-2</v>
      </c>
      <c r="M27" s="6">
        <v>9.9000000000000005E-2</v>
      </c>
      <c r="N27" s="6">
        <v>9.1999999999999998E-2</v>
      </c>
      <c r="O27" s="6">
        <v>9.7000000000000003E-2</v>
      </c>
      <c r="P27" s="6">
        <v>9.4E-2</v>
      </c>
      <c r="Q27" s="6">
        <v>0.10100000000000001</v>
      </c>
      <c r="R27" s="6">
        <v>9.9000000000000005E-2</v>
      </c>
      <c r="S27" s="6">
        <v>0.10100000000000001</v>
      </c>
      <c r="T27" s="6">
        <v>9.9000000000000005E-2</v>
      </c>
      <c r="U27" s="6">
        <f>AVERAGE(B27:T27)</f>
        <v>8.8631578947368436E-2</v>
      </c>
      <c r="V27" s="6">
        <f t="shared" si="0"/>
        <v>9.3999999999999986E-2</v>
      </c>
      <c r="W27" s="6">
        <v>0.107</v>
      </c>
      <c r="X27" s="6">
        <v>8.1000000000000003E-2</v>
      </c>
      <c r="Y27" s="6">
        <v>8.2000000000000003E-2</v>
      </c>
      <c r="Z27" s="6">
        <v>0.08</v>
      </c>
      <c r="AA27" s="6">
        <v>0.08</v>
      </c>
      <c r="AB27" s="6">
        <v>8.5000000000000006E-2</v>
      </c>
      <c r="AC27" s="166">
        <f t="shared" si="1"/>
        <v>8.5833333333333331E-2</v>
      </c>
    </row>
    <row r="28" spans="1:29">
      <c r="A28" s="4" t="str">
        <f>+'DCP-11'!A26</f>
        <v>Portland General Electric</v>
      </c>
      <c r="B28" s="6"/>
      <c r="C28" s="6"/>
      <c r="D28" s="6"/>
      <c r="E28" s="6"/>
      <c r="F28" s="6"/>
      <c r="G28" s="6">
        <v>0.115</v>
      </c>
      <c r="H28" s="6">
        <v>6.5000000000000002E-2</v>
      </c>
      <c r="I28" s="6">
        <v>6.2E-2</v>
      </c>
      <c r="J28" s="6">
        <v>0.08</v>
      </c>
      <c r="K28" s="6">
        <v>0.09</v>
      </c>
      <c r="L28" s="6">
        <v>8.3000000000000004E-2</v>
      </c>
      <c r="M28" s="6">
        <v>7.6999999999999999E-2</v>
      </c>
      <c r="N28" s="6">
        <v>9.0999999999999998E-2</v>
      </c>
      <c r="O28" s="6">
        <v>8.2000000000000003E-2</v>
      </c>
      <c r="P28" s="6">
        <v>8.3000000000000004E-2</v>
      </c>
      <c r="Q28" s="6">
        <v>8.5999999999999993E-2</v>
      </c>
      <c r="R28" s="6">
        <v>8.5999999999999993E-2</v>
      </c>
      <c r="S28" s="6">
        <v>8.4000000000000005E-2</v>
      </c>
      <c r="T28" s="6">
        <v>5.8999999999999997E-2</v>
      </c>
      <c r="U28" s="6">
        <f t="shared" si="3"/>
        <v>0.09</v>
      </c>
      <c r="V28" s="6">
        <f t="shared" si="0"/>
        <v>8.0249999999999988E-2</v>
      </c>
      <c r="W28" s="6">
        <v>9.0999999999999998E-2</v>
      </c>
      <c r="X28" s="6">
        <v>8.8999999999999996E-2</v>
      </c>
      <c r="Y28" s="6">
        <v>7.3999999999999996E-2</v>
      </c>
      <c r="Z28" s="6">
        <v>0.09</v>
      </c>
      <c r="AA28" s="6">
        <v>9.5000000000000001E-2</v>
      </c>
      <c r="AB28" s="6">
        <v>9.5000000000000001E-2</v>
      </c>
      <c r="AC28" s="166">
        <f t="shared" si="1"/>
        <v>8.8999999999999982E-2</v>
      </c>
    </row>
    <row r="29" spans="1:29">
      <c r="A29" s="3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68"/>
    </row>
    <row r="30" spans="1:29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9">
      <c r="A31" s="4" t="s">
        <v>123</v>
      </c>
      <c r="B31" s="6">
        <f t="shared" ref="B31:W31" si="4">AVERAGE(B19:B28)</f>
        <v>0.10257142857142856</v>
      </c>
      <c r="C31" s="6">
        <f t="shared" si="4"/>
        <v>9.3999999999999986E-2</v>
      </c>
      <c r="D31" s="6">
        <f t="shared" si="4"/>
        <v>9.114285714285715E-2</v>
      </c>
      <c r="E31" s="6">
        <f t="shared" si="4"/>
        <v>9.3375000000000014E-2</v>
      </c>
      <c r="F31" s="6">
        <f t="shared" si="4"/>
        <v>0.10422222222222223</v>
      </c>
      <c r="G31" s="6">
        <f t="shared" si="4"/>
        <v>9.9599999999999994E-2</v>
      </c>
      <c r="H31" s="6">
        <f t="shared" si="4"/>
        <v>7.9399999999999984E-2</v>
      </c>
      <c r="I31" s="6">
        <f t="shared" si="4"/>
        <v>8.2800000000000012E-2</v>
      </c>
      <c r="J31" s="6">
        <f t="shared" si="4"/>
        <v>8.6199999999999999E-2</v>
      </c>
      <c r="K31" s="6">
        <f t="shared" si="4"/>
        <v>8.8800000000000004E-2</v>
      </c>
      <c r="L31" s="6">
        <f t="shared" si="4"/>
        <v>9.0999999999999984E-2</v>
      </c>
      <c r="M31" s="6">
        <f t="shared" si="4"/>
        <v>9.849999999999999E-2</v>
      </c>
      <c r="N31" s="6">
        <f t="shared" si="4"/>
        <v>0.10049999999999999</v>
      </c>
      <c r="O31" s="6">
        <f t="shared" si="4"/>
        <v>9.4099999999999989E-2</v>
      </c>
      <c r="P31" s="6">
        <f t="shared" si="4"/>
        <v>9.329999999999998E-2</v>
      </c>
      <c r="Q31" s="6">
        <f t="shared" si="4"/>
        <v>9.5499999999999988E-2</v>
      </c>
      <c r="R31" s="6">
        <f t="shared" si="4"/>
        <v>9.6399999999999986E-2</v>
      </c>
      <c r="S31" s="6">
        <f t="shared" si="4"/>
        <v>9.7699999999999981E-2</v>
      </c>
      <c r="T31" s="6">
        <f t="shared" si="4"/>
        <v>8.9099999999999999E-2</v>
      </c>
      <c r="U31" s="14">
        <f t="shared" si="4"/>
        <v>9.440037593984961E-2</v>
      </c>
      <c r="V31" s="14">
        <f t="shared" si="4"/>
        <v>9.2825000000000005E-2</v>
      </c>
      <c r="W31" s="6">
        <f t="shared" si="4"/>
        <v>0.10239999999999998</v>
      </c>
      <c r="X31" s="6">
        <f t="shared" ref="X31:AA31" si="5">AVERAGE(X19:X28)</f>
        <v>0.10230000000000002</v>
      </c>
      <c r="Y31" s="6">
        <f t="shared" si="5"/>
        <v>8.3222222222222211E-2</v>
      </c>
      <c r="Z31" s="6">
        <f t="shared" si="5"/>
        <v>9.3499999999999986E-2</v>
      </c>
      <c r="AA31" s="6">
        <f t="shared" si="5"/>
        <v>9.4499999999999987E-2</v>
      </c>
      <c r="AB31" s="6">
        <f>AVERAGE(AB19:AB28)</f>
        <v>9.7499999999999989E-2</v>
      </c>
      <c r="AC31" s="14">
        <f>AVERAGE(AC19:AC28)</f>
        <v>9.6896666666666659E-2</v>
      </c>
    </row>
    <row r="32" spans="1:29">
      <c r="A32" s="3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169"/>
    </row>
    <row r="33" spans="1:31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1"/>
    </row>
    <row r="34" spans="1:31">
      <c r="A34" s="4" t="s">
        <v>124</v>
      </c>
      <c r="B34" s="6">
        <f t="shared" ref="B34:T34" si="6">MEDIAN(B19:B28)</f>
        <v>0.111</v>
      </c>
      <c r="C34" s="6">
        <f t="shared" si="6"/>
        <v>8.8999999999999996E-2</v>
      </c>
      <c r="D34" s="6">
        <f t="shared" si="6"/>
        <v>8.2000000000000003E-2</v>
      </c>
      <c r="E34" s="6">
        <f t="shared" si="6"/>
        <v>9.4E-2</v>
      </c>
      <c r="F34" s="6">
        <f t="shared" si="6"/>
        <v>9.6000000000000002E-2</v>
      </c>
      <c r="G34" s="6">
        <f t="shared" si="6"/>
        <v>0.1065</v>
      </c>
      <c r="H34" s="6">
        <f t="shared" si="6"/>
        <v>7.8E-2</v>
      </c>
      <c r="I34" s="6">
        <f t="shared" si="6"/>
        <v>8.4000000000000005E-2</v>
      </c>
      <c r="J34" s="6">
        <f t="shared" si="6"/>
        <v>8.8999999999999996E-2</v>
      </c>
      <c r="K34" s="6">
        <f t="shared" si="6"/>
        <v>9.2499999999999999E-2</v>
      </c>
      <c r="L34" s="6">
        <f t="shared" si="6"/>
        <v>0.09</v>
      </c>
      <c r="M34" s="6">
        <f t="shared" si="6"/>
        <v>9.4500000000000001E-2</v>
      </c>
      <c r="N34" s="6">
        <f t="shared" si="6"/>
        <v>9.9000000000000005E-2</v>
      </c>
      <c r="O34" s="6">
        <f t="shared" si="6"/>
        <v>9.6000000000000002E-2</v>
      </c>
      <c r="P34" s="6">
        <f t="shared" si="6"/>
        <v>9.4E-2</v>
      </c>
      <c r="Q34" s="6">
        <f t="shared" si="6"/>
        <v>9.8500000000000004E-2</v>
      </c>
      <c r="R34" s="6">
        <f t="shared" si="6"/>
        <v>9.8500000000000004E-2</v>
      </c>
      <c r="S34" s="6">
        <f t="shared" si="6"/>
        <v>9.8500000000000004E-2</v>
      </c>
      <c r="T34" s="6">
        <f t="shared" si="6"/>
        <v>9.4E-2</v>
      </c>
      <c r="U34" s="14">
        <f>AVERAGE(B34:H34)</f>
        <v>9.3785714285714278E-2</v>
      </c>
      <c r="V34" s="14">
        <f t="shared" ref="V34" si="7">AVERAGE(I34:T34)</f>
        <v>9.4041666666666676E-2</v>
      </c>
      <c r="W34" s="6">
        <f>MEDIAN(W19:W28)</f>
        <v>9.2499999999999999E-2</v>
      </c>
      <c r="X34" s="6">
        <f t="shared" ref="X34:AA34" si="8">MEDIAN(X19:X28)</f>
        <v>8.9499999999999996E-2</v>
      </c>
      <c r="Y34" s="6">
        <f t="shared" si="8"/>
        <v>8.5000000000000006E-2</v>
      </c>
      <c r="Z34" s="6">
        <f t="shared" si="8"/>
        <v>8.4999999999999992E-2</v>
      </c>
      <c r="AA34" s="6">
        <f t="shared" si="8"/>
        <v>8.4999999999999992E-2</v>
      </c>
      <c r="AB34" s="6">
        <f>MEDIAN(AB19:AB28)</f>
        <v>0.09</v>
      </c>
      <c r="AC34" s="14">
        <f t="shared" ref="AC34" si="9">AVERAGE(W34:AB34)</f>
        <v>8.7833333333333319E-2</v>
      </c>
    </row>
    <row r="35" spans="1:31" ht="15.3" thickBot="1">
      <c r="A35" s="86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86"/>
      <c r="AD35" s="4"/>
      <c r="AE35" s="4"/>
    </row>
    <row r="36" spans="1:31" ht="15.3" thickTop="1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4"/>
      <c r="AD36" s="4"/>
      <c r="AE36" s="4"/>
    </row>
    <row r="37" spans="1:31">
      <c r="A37" s="4" t="s">
        <v>227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4"/>
      <c r="AD37" s="4"/>
      <c r="AE37" s="4"/>
    </row>
    <row r="38" spans="1:31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4"/>
      <c r="AD38" s="4"/>
      <c r="AE38" s="4"/>
    </row>
    <row r="39" spans="1:31">
      <c r="A39" s="4" t="s">
        <v>228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14"/>
      <c r="V39" s="14"/>
      <c r="W39" s="14"/>
      <c r="X39" s="14"/>
      <c r="Y39" s="14"/>
      <c r="Z39" s="14"/>
      <c r="AA39" s="14"/>
      <c r="AB39" s="14"/>
      <c r="AC39" s="4"/>
      <c r="AD39" s="4"/>
      <c r="AE39" s="4"/>
    </row>
    <row r="40" spans="1:31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14"/>
      <c r="V40" s="14"/>
      <c r="W40" s="14"/>
      <c r="X40" s="14"/>
      <c r="Y40" s="14"/>
      <c r="Z40" s="14"/>
      <c r="AA40" s="14"/>
      <c r="AB40" s="14"/>
      <c r="AC40" s="4"/>
      <c r="AD40" s="4"/>
      <c r="AE40" s="4"/>
    </row>
    <row r="41" spans="1:31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14"/>
      <c r="V41" s="14"/>
      <c r="W41" s="14"/>
      <c r="X41" s="14"/>
      <c r="Y41" s="14"/>
      <c r="Z41" s="14"/>
      <c r="AA41" s="14"/>
      <c r="AB41" s="14"/>
      <c r="AC41" s="4"/>
      <c r="AD41" s="4"/>
      <c r="AE41" s="4"/>
    </row>
    <row r="42" spans="1:31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14"/>
      <c r="V42" s="14"/>
      <c r="W42" s="14"/>
      <c r="X42" s="14"/>
      <c r="Y42" s="14"/>
      <c r="Z42" s="14"/>
      <c r="AA42" s="14"/>
      <c r="AB42" s="14"/>
      <c r="AC42" s="4"/>
      <c r="AD42" s="4"/>
      <c r="AE42" s="4"/>
    </row>
    <row r="43" spans="1:3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4"/>
      <c r="AD43" s="4"/>
      <c r="AE43" s="4"/>
    </row>
    <row r="44" spans="1:31">
      <c r="A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4"/>
      <c r="AD44" s="4"/>
      <c r="AE44" s="4"/>
    </row>
    <row r="45" spans="1:31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4"/>
      <c r="AD45" s="4"/>
      <c r="AE45" s="4"/>
    </row>
    <row r="46" spans="1:31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4"/>
      <c r="AD46" s="4"/>
      <c r="AE46" s="4"/>
    </row>
    <row r="47" spans="1:31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4"/>
      <c r="AD47" s="4"/>
      <c r="AE47" s="4"/>
    </row>
    <row r="48" spans="1:31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4"/>
      <c r="AD48" s="4"/>
      <c r="AE48" s="4"/>
    </row>
    <row r="49" spans="1:31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4"/>
      <c r="AD49" s="4"/>
      <c r="AE49" s="4"/>
    </row>
    <row r="50" spans="1:31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4"/>
      <c r="AD50" s="4"/>
      <c r="AE50" s="4"/>
    </row>
    <row r="51" spans="1:31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4"/>
      <c r="AD51" s="4"/>
      <c r="AE51" s="4"/>
    </row>
    <row r="52" spans="1:31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4"/>
      <c r="AD52" s="4"/>
      <c r="AE52" s="4"/>
    </row>
    <row r="53" spans="1:31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4"/>
      <c r="AD53" s="4"/>
      <c r="AE53" s="4"/>
    </row>
    <row r="54" spans="1:31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4"/>
      <c r="AD54" s="4"/>
      <c r="AE54" s="4"/>
    </row>
    <row r="55" spans="1:31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4"/>
      <c r="AD55" s="4"/>
      <c r="AE55" s="4"/>
    </row>
    <row r="56" spans="1:31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4"/>
      <c r="AD56" s="4"/>
      <c r="AE56" s="4"/>
    </row>
    <row r="57" spans="1:31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4"/>
      <c r="AD57" s="4"/>
      <c r="AE57" s="4"/>
    </row>
    <row r="58" spans="1:31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4"/>
      <c r="AD58" s="4"/>
      <c r="AE58" s="4"/>
    </row>
    <row r="59" spans="1:31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4"/>
      <c r="AD59" s="4"/>
      <c r="AE59" s="4"/>
    </row>
    <row r="60" spans="1:31">
      <c r="A60" s="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4"/>
      <c r="AD60" s="4"/>
      <c r="AE60" s="4"/>
    </row>
    <row r="61" spans="1:31">
      <c r="A6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4"/>
      <c r="AD61" s="4"/>
      <c r="AE61" s="4"/>
    </row>
    <row r="62" spans="1:31">
      <c r="A62" s="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14"/>
      <c r="V62" s="14"/>
      <c r="W62" s="14"/>
      <c r="X62" s="14"/>
      <c r="Y62" s="14"/>
      <c r="Z62" s="14"/>
      <c r="AA62" s="14"/>
      <c r="AB62" s="14"/>
      <c r="AC62" s="4"/>
      <c r="AD62" s="4"/>
      <c r="AE62" s="4"/>
    </row>
    <row r="63" spans="1:31">
      <c r="A63" s="4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4"/>
      <c r="AD63" s="4"/>
      <c r="AE63" s="4"/>
    </row>
    <row r="64" spans="1:31">
      <c r="A64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4"/>
      <c r="AD64" s="4"/>
      <c r="AE64" s="4"/>
    </row>
    <row r="65" spans="1:31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14"/>
      <c r="V65" s="14"/>
      <c r="W65" s="6"/>
      <c r="X65" s="6"/>
      <c r="Y65" s="6"/>
      <c r="Z65" s="6"/>
      <c r="AA65" s="6"/>
      <c r="AB65" s="6"/>
      <c r="AC65" s="4"/>
      <c r="AD65" s="4"/>
      <c r="AE65" s="4"/>
    </row>
    <row r="66" spans="1:31">
      <c r="A66" s="4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4"/>
      <c r="AD66" s="4"/>
      <c r="AE66" s="4"/>
    </row>
    <row r="67" spans="1:31">
      <c r="A6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4"/>
      <c r="AD67" s="4"/>
      <c r="AE67" s="4"/>
    </row>
    <row r="68" spans="1:31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14"/>
      <c r="V68" s="14"/>
      <c r="W68" s="6"/>
      <c r="X68" s="6"/>
      <c r="Y68" s="6"/>
      <c r="Z68" s="6"/>
      <c r="AA68" s="6"/>
      <c r="AB68" s="6"/>
      <c r="AC68" s="4"/>
      <c r="AD68" s="4"/>
      <c r="AE68" s="4"/>
    </row>
    <row r="69" spans="1:31">
      <c r="A69" s="4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4"/>
      <c r="AD69" s="4"/>
      <c r="AE69" s="4"/>
    </row>
    <row r="70" spans="1:31">
      <c r="A70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4"/>
      <c r="AD70" s="4"/>
      <c r="AE70" s="4"/>
    </row>
    <row r="71" spans="1:31">
      <c r="A71" s="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4"/>
      <c r="AD71" s="4"/>
      <c r="AE71" s="4"/>
    </row>
    <row r="72" spans="1:31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4"/>
      <c r="AD72" s="4"/>
      <c r="AE72" s="4"/>
    </row>
    <row r="73" spans="1:31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4"/>
      <c r="AD73" s="4"/>
      <c r="AE73" s="4"/>
    </row>
    <row r="74" spans="1:31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4"/>
      <c r="AD74" s="4"/>
      <c r="AE74" s="4"/>
    </row>
    <row r="75" spans="1:31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4"/>
      <c r="AD75" s="4"/>
      <c r="AE75" s="4"/>
    </row>
    <row r="76" spans="1:31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4"/>
      <c r="AD76" s="4"/>
      <c r="AE76" s="4"/>
    </row>
    <row r="77" spans="1:31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4"/>
      <c r="AD77" s="4"/>
      <c r="AE77" s="4"/>
    </row>
    <row r="78" spans="1:31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4"/>
      <c r="AD78" s="4"/>
      <c r="AE78" s="4"/>
    </row>
    <row r="79" spans="1:31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4"/>
      <c r="AD79" s="4"/>
      <c r="AE79" s="4"/>
    </row>
    <row r="80" spans="1:31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4"/>
      <c r="AD80" s="4"/>
      <c r="AE80" s="4"/>
    </row>
    <row r="81" spans="1:31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4"/>
      <c r="AD81" s="4"/>
      <c r="AE81" s="4"/>
    </row>
    <row r="82" spans="1:31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4"/>
      <c r="AD82" s="4"/>
      <c r="AE82" s="4"/>
    </row>
    <row r="83" spans="1:3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3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3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3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3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3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3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3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3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3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3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3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3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3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2:28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2:28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</sheetData>
  <phoneticPr fontId="0" type="noConversion"/>
  <printOptions horizontalCentered="1"/>
  <pageMargins left="0.5" right="0.5" top="0.5" bottom="0.55000000000000004" header="0" footer="0"/>
  <pageSetup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FF26D-AF65-4E17-AF33-189AE0B09077}">
  <sheetPr>
    <pageSetUpPr fitToPage="1"/>
  </sheetPr>
  <dimension ref="A1:P42"/>
  <sheetViews>
    <sheetView topLeftCell="A6" zoomScaleNormal="100" workbookViewId="0">
      <selection activeCell="H16" sqref="H16"/>
    </sheetView>
  </sheetViews>
  <sheetFormatPr defaultColWidth="8.76953125" defaultRowHeight="15"/>
  <cols>
    <col min="1" max="1" width="17.6796875" style="55" customWidth="1"/>
    <col min="2" max="2" width="14.76953125" style="55" customWidth="1"/>
    <col min="3" max="3" width="2.76953125" style="55" customWidth="1"/>
    <col min="4" max="4" width="13.453125" style="55" bestFit="1" customWidth="1"/>
    <col min="5" max="5" width="7.76953125" style="55" customWidth="1"/>
    <col min="6" max="6" width="9" style="55" bestFit="1" customWidth="1"/>
    <col min="7" max="7" width="8.76953125" style="55"/>
    <col min="8" max="8" width="6" style="55" customWidth="1"/>
    <col min="9" max="16384" width="8.76953125" style="55"/>
  </cols>
  <sheetData>
    <row r="1" spans="1:10">
      <c r="G1" s="56" t="s">
        <v>0</v>
      </c>
    </row>
    <row r="2" spans="1:10">
      <c r="G2" s="56" t="s">
        <v>120</v>
      </c>
    </row>
    <row r="3" spans="1:10">
      <c r="G3" s="56" t="s">
        <v>340</v>
      </c>
    </row>
    <row r="5" spans="1:10" ht="20.100000000000001">
      <c r="A5" s="213" t="s">
        <v>359</v>
      </c>
      <c r="B5" s="213"/>
      <c r="C5" s="213"/>
      <c r="D5" s="213"/>
      <c r="E5" s="213"/>
      <c r="F5" s="213"/>
      <c r="G5" s="213"/>
      <c r="H5" s="213"/>
      <c r="I5" s="213"/>
    </row>
    <row r="6" spans="1:10" ht="20.100000000000001">
      <c r="A6" s="213" t="s">
        <v>1</v>
      </c>
      <c r="B6" s="213"/>
      <c r="C6" s="213"/>
      <c r="D6" s="213"/>
      <c r="E6" s="213"/>
      <c r="F6" s="213"/>
      <c r="G6" s="213"/>
      <c r="H6" s="213"/>
      <c r="I6" s="213"/>
    </row>
    <row r="7" spans="1:10" ht="20.100000000000001">
      <c r="A7" s="214" t="s">
        <v>304</v>
      </c>
      <c r="B7" s="213"/>
      <c r="C7" s="213"/>
      <c r="D7" s="213"/>
      <c r="E7" s="213"/>
      <c r="F7" s="213"/>
      <c r="G7" s="213"/>
      <c r="H7" s="213"/>
      <c r="I7" s="213"/>
    </row>
    <row r="8" spans="1:10" ht="15.3" thickBot="1">
      <c r="A8" s="96"/>
      <c r="B8" s="96"/>
      <c r="C8" s="96"/>
      <c r="D8" s="96"/>
      <c r="E8" s="96"/>
      <c r="F8" s="96"/>
      <c r="G8" s="96"/>
      <c r="H8" s="96"/>
      <c r="I8" s="96"/>
    </row>
    <row r="9" spans="1:10" ht="15.3" thickTop="1"/>
    <row r="10" spans="1:10">
      <c r="A10" s="97" t="s">
        <v>2</v>
      </c>
      <c r="B10" s="97" t="s">
        <v>3</v>
      </c>
      <c r="C10" s="97"/>
      <c r="D10" s="215" t="s">
        <v>4</v>
      </c>
      <c r="E10" s="215"/>
      <c r="F10" s="215"/>
      <c r="G10" s="215" t="s">
        <v>5</v>
      </c>
      <c r="H10" s="215"/>
      <c r="I10" s="215"/>
      <c r="J10" s="56"/>
    </row>
    <row r="11" spans="1:10">
      <c r="A11" s="98"/>
      <c r="B11" s="98"/>
      <c r="C11" s="98"/>
      <c r="D11" s="98"/>
      <c r="E11" s="99"/>
      <c r="F11" s="98"/>
      <c r="G11" s="98"/>
      <c r="H11" s="98"/>
      <c r="I11" s="98"/>
    </row>
    <row r="12" spans="1:10">
      <c r="E12" s="57"/>
    </row>
    <row r="13" spans="1:10">
      <c r="A13" s="55" t="s">
        <v>6</v>
      </c>
      <c r="B13" s="100">
        <f>+F30</f>
        <v>1.1756710275354453E-2</v>
      </c>
      <c r="C13" s="102" t="s">
        <v>7</v>
      </c>
      <c r="E13" s="100">
        <v>4.0800000000000003E-2</v>
      </c>
      <c r="F13" s="55" t="s">
        <v>8</v>
      </c>
      <c r="H13" s="100">
        <f>+(B13*E13)+0.0001</f>
        <v>5.7967377923446174E-4</v>
      </c>
      <c r="I13" s="55" t="s">
        <v>10</v>
      </c>
    </row>
    <row r="14" spans="1:10">
      <c r="B14" s="100"/>
      <c r="C14" s="102"/>
      <c r="E14" s="100"/>
      <c r="H14" s="100"/>
    </row>
    <row r="15" spans="1:10">
      <c r="A15" s="55" t="s">
        <v>9</v>
      </c>
      <c r="B15" s="100">
        <f>+F31</f>
        <v>0.5032432897246456</v>
      </c>
      <c r="C15" s="102" t="s">
        <v>7</v>
      </c>
      <c r="E15" s="100">
        <v>5.3600000000000002E-2</v>
      </c>
      <c r="F15" s="55" t="s">
        <v>8</v>
      </c>
      <c r="H15" s="100">
        <f>+(B15*E15)+0.0001</f>
        <v>2.7073840329241004E-2</v>
      </c>
      <c r="I15" s="55" t="s">
        <v>313</v>
      </c>
    </row>
    <row r="16" spans="1:10">
      <c r="B16" s="100"/>
      <c r="C16" s="100"/>
      <c r="D16" s="100"/>
      <c r="E16" s="100"/>
      <c r="H16" s="100"/>
    </row>
    <row r="17" spans="1:14">
      <c r="A17" s="55" t="s">
        <v>11</v>
      </c>
      <c r="B17" s="100">
        <v>0.48499999999999999</v>
      </c>
      <c r="C17" s="55" t="s">
        <v>12</v>
      </c>
      <c r="D17" s="206">
        <v>9.5000000000000001E-2</v>
      </c>
      <c r="E17" s="100">
        <v>9.7500000000000003E-2</v>
      </c>
      <c r="F17" s="102">
        <v>0.1</v>
      </c>
      <c r="G17" s="101">
        <f>+B17*D17</f>
        <v>4.6074999999999998E-2</v>
      </c>
      <c r="H17" s="100">
        <f>+B17*E17</f>
        <v>4.7287500000000003E-2</v>
      </c>
      <c r="I17" s="102">
        <f>+B17*F17</f>
        <v>4.8500000000000001E-2</v>
      </c>
      <c r="N17" s="207"/>
    </row>
    <row r="18" spans="1:14">
      <c r="B18" s="98"/>
      <c r="E18" s="57"/>
      <c r="G18" s="103"/>
      <c r="H18" s="98"/>
      <c r="I18" s="104"/>
      <c r="N18" s="207"/>
    </row>
    <row r="19" spans="1:14">
      <c r="E19" s="57"/>
      <c r="G19" s="105"/>
      <c r="I19" s="106"/>
      <c r="N19" s="207"/>
    </row>
    <row r="20" spans="1:14">
      <c r="A20" s="55" t="s">
        <v>13</v>
      </c>
      <c r="B20" s="100">
        <f>SUM(B13:B17)</f>
        <v>1</v>
      </c>
      <c r="C20" s="100"/>
      <c r="D20" s="107"/>
      <c r="E20" s="57"/>
      <c r="G20" s="206">
        <f>+H13+H15+G17</f>
        <v>7.372851410847546E-2</v>
      </c>
      <c r="H20" s="57"/>
      <c r="I20" s="102">
        <f>+H13+H15+I17</f>
        <v>7.615351410847547E-2</v>
      </c>
      <c r="N20" s="207"/>
    </row>
    <row r="21" spans="1:14">
      <c r="B21" s="100"/>
      <c r="C21" s="100"/>
      <c r="D21" s="107"/>
      <c r="E21" s="57"/>
      <c r="G21" s="101"/>
      <c r="H21" s="100">
        <f>+H13+H15+H17</f>
        <v>7.4941014108475465E-2</v>
      </c>
      <c r="I21" s="102"/>
      <c r="N21" s="207"/>
    </row>
    <row r="22" spans="1:14">
      <c r="B22" s="100"/>
      <c r="C22" s="100"/>
      <c r="D22" s="107"/>
      <c r="E22" s="57"/>
      <c r="G22" s="101"/>
      <c r="H22" s="57"/>
      <c r="I22" s="102"/>
      <c r="N22" s="207"/>
    </row>
    <row r="23" spans="1:14" ht="15.3" thickBot="1">
      <c r="A23" s="96"/>
      <c r="B23" s="96"/>
      <c r="C23" s="96"/>
      <c r="D23" s="96"/>
      <c r="E23" s="96"/>
      <c r="F23" s="96"/>
      <c r="G23" s="96"/>
      <c r="H23" s="96"/>
      <c r="I23" s="96"/>
      <c r="N23" s="207"/>
    </row>
    <row r="24" spans="1:14" ht="15.3" thickTop="1">
      <c r="G24" s="56"/>
      <c r="H24" s="108"/>
      <c r="I24" s="56"/>
      <c r="N24" s="207"/>
    </row>
    <row r="25" spans="1:14">
      <c r="A25" s="55" t="s">
        <v>14</v>
      </c>
      <c r="G25" s="56"/>
      <c r="H25" s="108"/>
      <c r="I25" s="56"/>
      <c r="N25" s="207"/>
    </row>
    <row r="26" spans="1:14">
      <c r="A26" s="55" t="s">
        <v>378</v>
      </c>
      <c r="G26" s="56"/>
      <c r="H26" s="108"/>
      <c r="I26" s="56"/>
      <c r="N26" s="207"/>
    </row>
    <row r="27" spans="1:14">
      <c r="F27" s="57" t="s">
        <v>15</v>
      </c>
      <c r="G27" s="56"/>
      <c r="H27" s="108"/>
      <c r="I27" s="56"/>
      <c r="N27" s="207"/>
    </row>
    <row r="28" spans="1:14">
      <c r="D28" s="99" t="s">
        <v>16</v>
      </c>
      <c r="E28" s="99" t="s">
        <v>17</v>
      </c>
      <c r="F28" s="99" t="s">
        <v>18</v>
      </c>
      <c r="G28" s="56"/>
      <c r="H28" s="108"/>
      <c r="I28" s="56"/>
      <c r="N28" s="207"/>
    </row>
    <row r="29" spans="1:14">
      <c r="D29" s="57"/>
      <c r="E29" s="57"/>
      <c r="G29" s="56"/>
      <c r="H29" s="108"/>
      <c r="I29" s="56"/>
      <c r="N29" s="207"/>
    </row>
    <row r="30" spans="1:14">
      <c r="B30" s="55" t="s">
        <v>6</v>
      </c>
      <c r="D30" s="124">
        <v>170702</v>
      </c>
      <c r="E30" s="100">
        <f>+D30/D32</f>
        <v>2.2828563641464957E-2</v>
      </c>
      <c r="F30" s="100">
        <f>+E30*F32</f>
        <v>1.1756710275354453E-2</v>
      </c>
      <c r="N30" s="207"/>
    </row>
    <row r="31" spans="1:14">
      <c r="B31" s="55" t="s">
        <v>9</v>
      </c>
      <c r="D31" s="127">
        <v>7306860</v>
      </c>
      <c r="E31" s="100">
        <f>+D31/D32</f>
        <v>0.97717143635853509</v>
      </c>
      <c r="F31" s="128">
        <f>+E31*F32</f>
        <v>0.5032432897246456</v>
      </c>
      <c r="N31" s="207"/>
    </row>
    <row r="32" spans="1:14">
      <c r="B32" s="55" t="s">
        <v>19</v>
      </c>
      <c r="D32" s="124">
        <f>+D30+D31</f>
        <v>7477562</v>
      </c>
      <c r="F32" s="100">
        <v>0.51500000000000001</v>
      </c>
      <c r="N32" s="207"/>
    </row>
    <row r="33" spans="1:16">
      <c r="D33" s="124"/>
      <c r="F33" s="100"/>
      <c r="N33" s="207"/>
    </row>
    <row r="34" spans="1:16">
      <c r="A34" s="55" t="s">
        <v>360</v>
      </c>
      <c r="D34" s="124"/>
      <c r="F34" s="100"/>
      <c r="N34" s="207"/>
    </row>
    <row r="35" spans="1:16">
      <c r="A35" s="55" t="s">
        <v>361</v>
      </c>
      <c r="G35" s="117"/>
      <c r="N35" s="207"/>
    </row>
    <row r="36" spans="1:16">
      <c r="G36" s="117"/>
      <c r="N36" s="207"/>
    </row>
    <row r="37" spans="1:16">
      <c r="A37" s="55" t="s">
        <v>379</v>
      </c>
      <c r="N37" s="207"/>
    </row>
    <row r="38" spans="1:16">
      <c r="D38" s="100"/>
      <c r="E38" s="100"/>
      <c r="F38" s="100"/>
      <c r="G38" s="100"/>
      <c r="N38" s="207"/>
    </row>
    <row r="39" spans="1:16">
      <c r="A39" s="55" t="s">
        <v>388</v>
      </c>
      <c r="D39" s="100"/>
      <c r="E39" s="100"/>
      <c r="F39" s="100"/>
      <c r="G39" s="100"/>
      <c r="N39" s="207"/>
      <c r="O39" s="207"/>
      <c r="P39" s="207"/>
    </row>
    <row r="40" spans="1:16">
      <c r="D40" s="129"/>
      <c r="E40" s="100"/>
      <c r="F40" s="100"/>
      <c r="G40" s="100"/>
      <c r="N40" s="207"/>
    </row>
    <row r="41" spans="1:16">
      <c r="A41" s="55" t="s">
        <v>387</v>
      </c>
      <c r="D41" s="129"/>
      <c r="E41" s="100"/>
      <c r="F41" s="100"/>
      <c r="G41" s="100"/>
    </row>
    <row r="42" spans="1:16">
      <c r="B42" s="57"/>
      <c r="D42" s="100"/>
      <c r="E42" s="100"/>
      <c r="F42" s="100"/>
      <c r="G42" s="100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CD62"/>
  <sheetViews>
    <sheetView showOutlineSymbols="0" zoomScaleNormal="100" workbookViewId="0">
      <selection activeCell="A34" sqref="A34:A64"/>
    </sheetView>
  </sheetViews>
  <sheetFormatPr defaultColWidth="9.76953125" defaultRowHeight="15"/>
  <cols>
    <col min="1" max="1" width="21" style="12" customWidth="1"/>
    <col min="2" max="6" width="6.58984375" style="12" customWidth="1"/>
    <col min="7" max="7" width="6.58984375" style="50" customWidth="1"/>
    <col min="8" max="20" width="6.58984375" style="12" customWidth="1"/>
    <col min="21" max="21" width="7.04296875" style="12" customWidth="1"/>
    <col min="22" max="22" width="7.6796875" style="12" customWidth="1"/>
    <col min="23" max="25" width="6.58984375" style="12" customWidth="1"/>
    <col min="26" max="16384" width="9.76953125" style="12"/>
  </cols>
  <sheetData>
    <row r="1" spans="1:28">
      <c r="A1" s="137"/>
      <c r="B1" s="137"/>
      <c r="C1" s="137"/>
      <c r="D1" s="137"/>
      <c r="E1" s="137"/>
      <c r="F1" s="137"/>
      <c r="G1" s="138"/>
      <c r="H1" s="137"/>
      <c r="I1" s="137"/>
      <c r="J1" s="137"/>
      <c r="K1" s="137"/>
      <c r="L1" s="137"/>
      <c r="M1" s="137"/>
      <c r="N1" s="137"/>
      <c r="O1" s="137"/>
      <c r="Q1" s="139"/>
      <c r="R1" s="139"/>
      <c r="S1" s="139"/>
      <c r="T1" s="139"/>
      <c r="U1" s="137"/>
      <c r="V1" s="139" t="str">
        <f>+'DCP-12, P 1'!Z1</f>
        <v>Exh. DCP-12</v>
      </c>
    </row>
    <row r="2" spans="1:28">
      <c r="A2" s="137"/>
      <c r="B2" s="137"/>
      <c r="C2" s="137"/>
      <c r="D2" s="137"/>
      <c r="E2" s="137"/>
      <c r="F2" s="137"/>
      <c r="G2" s="138"/>
      <c r="H2" s="137"/>
      <c r="I2" s="137"/>
      <c r="J2" s="137"/>
      <c r="K2" s="137"/>
      <c r="L2" s="137"/>
      <c r="M2" s="137"/>
      <c r="N2" s="137"/>
      <c r="O2" s="137"/>
      <c r="Q2" s="139"/>
      <c r="R2" s="139"/>
      <c r="S2" s="139"/>
      <c r="T2" s="139"/>
      <c r="U2" s="137"/>
      <c r="V2" s="139" t="s">
        <v>69</v>
      </c>
    </row>
    <row r="3" spans="1:28">
      <c r="A3" s="137"/>
      <c r="B3" s="137"/>
      <c r="C3" s="137"/>
      <c r="D3" s="137"/>
      <c r="E3" s="137"/>
      <c r="F3" s="137"/>
      <c r="G3" s="138"/>
      <c r="H3" s="137"/>
      <c r="I3" s="137"/>
      <c r="J3" s="137"/>
      <c r="K3" s="137"/>
      <c r="L3" s="137"/>
      <c r="M3" s="137"/>
      <c r="N3" s="137"/>
      <c r="O3" s="137"/>
      <c r="Q3" s="139"/>
      <c r="R3" s="139"/>
      <c r="S3" s="139"/>
      <c r="T3" s="139"/>
      <c r="U3" s="137"/>
      <c r="V3" s="139" t="str">
        <f>+'DCP-12, P 1'!Z3</f>
        <v>Dockets UE-240004/UG-240005</v>
      </c>
    </row>
    <row r="4" spans="1:28">
      <c r="A4" s="137"/>
      <c r="B4" s="137"/>
      <c r="C4" s="137"/>
      <c r="D4" s="137"/>
      <c r="E4" s="137"/>
      <c r="F4" s="137"/>
      <c r="G4" s="138"/>
      <c r="H4" s="137"/>
      <c r="I4" s="137"/>
      <c r="J4" s="137"/>
      <c r="K4" s="137"/>
      <c r="L4" s="137"/>
      <c r="M4" s="137"/>
      <c r="N4" s="137"/>
      <c r="O4" s="137"/>
      <c r="P4" s="139"/>
      <c r="Q4" s="139"/>
      <c r="R4" s="139"/>
      <c r="S4" s="139"/>
      <c r="T4" s="139"/>
      <c r="U4" s="137"/>
      <c r="V4" s="137"/>
    </row>
    <row r="5" spans="1:28">
      <c r="A5" s="140" t="str">
        <f>'DCP-12, P 1'!A6</f>
        <v>PROXY COMPANIES</v>
      </c>
      <c r="B5" s="140"/>
      <c r="C5" s="140"/>
      <c r="D5" s="140"/>
      <c r="E5" s="140"/>
      <c r="F5" s="140"/>
      <c r="G5" s="141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37"/>
    </row>
    <row r="6" spans="1:28">
      <c r="A6" s="140" t="s">
        <v>229</v>
      </c>
      <c r="B6" s="140"/>
      <c r="C6" s="140"/>
      <c r="D6" s="140"/>
      <c r="E6" s="140"/>
      <c r="F6" s="140"/>
      <c r="G6" s="141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37"/>
    </row>
    <row r="7" spans="1:28">
      <c r="A7" s="137"/>
      <c r="B7" s="137"/>
      <c r="C7" s="137"/>
      <c r="D7" s="137"/>
      <c r="E7" s="137"/>
      <c r="F7" s="137"/>
      <c r="G7" s="138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8">
      <c r="A8" s="137"/>
      <c r="B8" s="137"/>
      <c r="C8" s="137"/>
      <c r="D8" s="137"/>
      <c r="E8" s="137"/>
      <c r="F8" s="137"/>
      <c r="G8" s="138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8" ht="15.3" thickBot="1">
      <c r="A9" s="137"/>
      <c r="B9" s="137"/>
      <c r="C9" s="137"/>
      <c r="D9" s="137"/>
      <c r="E9" s="137"/>
      <c r="F9" s="137"/>
      <c r="G9" s="138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42"/>
      <c r="W9" s="167"/>
      <c r="X9" s="167"/>
      <c r="Y9" s="167"/>
    </row>
    <row r="10" spans="1:28" ht="15.3" thickTop="1">
      <c r="A10" s="143"/>
      <c r="B10" s="143"/>
      <c r="C10" s="143"/>
      <c r="D10" s="143"/>
      <c r="E10" s="143"/>
      <c r="F10" s="143"/>
      <c r="G10" s="144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37"/>
    </row>
    <row r="11" spans="1:28">
      <c r="A11" s="139"/>
      <c r="B11" s="145"/>
      <c r="C11" s="145"/>
      <c r="D11" s="145"/>
      <c r="E11" s="145"/>
      <c r="F11" s="145"/>
      <c r="G11" s="146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 t="s">
        <v>225</v>
      </c>
      <c r="V11" s="145" t="s">
        <v>226</v>
      </c>
      <c r="AB11" s="147"/>
    </row>
    <row r="12" spans="1:28">
      <c r="A12" s="145" t="s">
        <v>160</v>
      </c>
      <c r="B12" s="145">
        <v>2002</v>
      </c>
      <c r="C12" s="145">
        <v>2003</v>
      </c>
      <c r="D12" s="145">
        <v>2004</v>
      </c>
      <c r="E12" s="145">
        <v>2005</v>
      </c>
      <c r="F12" s="145">
        <v>2006</v>
      </c>
      <c r="G12" s="145">
        <v>2007</v>
      </c>
      <c r="H12" s="145">
        <v>2008</v>
      </c>
      <c r="I12" s="145">
        <v>2009</v>
      </c>
      <c r="J12" s="145">
        <v>2010</v>
      </c>
      <c r="K12" s="145">
        <v>2011</v>
      </c>
      <c r="L12" s="145">
        <v>2012</v>
      </c>
      <c r="M12" s="145">
        <v>2013</v>
      </c>
      <c r="N12" s="145">
        <v>2014</v>
      </c>
      <c r="O12" s="145">
        <v>2015</v>
      </c>
      <c r="P12" s="145">
        <v>2016</v>
      </c>
      <c r="Q12" s="145">
        <v>2017</v>
      </c>
      <c r="R12" s="145">
        <v>2018</v>
      </c>
      <c r="S12" s="145">
        <v>2019</v>
      </c>
      <c r="T12" s="145">
        <v>2020</v>
      </c>
      <c r="U12" s="145" t="str">
        <f>'DCP-12, P 1'!U13</f>
        <v>Average</v>
      </c>
      <c r="V12" s="145" t="str">
        <f>'DCP-12, P 1'!V13</f>
        <v>Average</v>
      </c>
      <c r="W12" s="145">
        <v>2021</v>
      </c>
      <c r="X12" s="145">
        <v>2022</v>
      </c>
      <c r="Y12" s="145">
        <v>2023</v>
      </c>
      <c r="Z12" s="145"/>
      <c r="AA12" s="145"/>
      <c r="AB12" s="147"/>
    </row>
    <row r="13" spans="1:28" ht="15.3" thickBot="1">
      <c r="A13" s="137"/>
      <c r="B13" s="147"/>
      <c r="C13" s="147"/>
      <c r="D13" s="147"/>
      <c r="E13" s="147"/>
      <c r="F13" s="147"/>
      <c r="G13" s="136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2"/>
      <c r="W13" s="167"/>
      <c r="X13" s="167"/>
      <c r="Y13" s="167"/>
    </row>
    <row r="14" spans="1:28" ht="15.3" thickTop="1">
      <c r="A14" s="143"/>
      <c r="B14" s="148"/>
      <c r="C14" s="148"/>
      <c r="D14" s="148"/>
      <c r="E14" s="148"/>
      <c r="F14" s="148"/>
      <c r="G14" s="149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37"/>
    </row>
    <row r="15" spans="1:28">
      <c r="A15" s="137"/>
      <c r="B15" s="147"/>
      <c r="C15" s="147"/>
      <c r="D15" s="147"/>
      <c r="E15" s="147"/>
      <c r="F15" s="147"/>
      <c r="G15" s="136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37"/>
    </row>
    <row r="16" spans="1:28">
      <c r="A16" s="139" t="str">
        <f>'DCP-12, P 1'!A17</f>
        <v>Proxy Group</v>
      </c>
      <c r="B16" s="147"/>
      <c r="C16" s="147"/>
      <c r="D16" s="147"/>
      <c r="E16" s="147"/>
      <c r="F16" s="147"/>
      <c r="G16" s="136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37"/>
    </row>
    <row r="17" spans="1:25">
      <c r="A17" s="137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5">
      <c r="A18" s="137" t="str">
        <f>+'DCP-12, P 1'!A19</f>
        <v>ALLETE</v>
      </c>
      <c r="B18" s="136"/>
      <c r="C18" s="136"/>
      <c r="D18" s="136"/>
      <c r="E18" s="136">
        <v>2.12</v>
      </c>
      <c r="F18" s="136">
        <v>2.19</v>
      </c>
      <c r="G18" s="136">
        <v>1.95</v>
      </c>
      <c r="H18" s="136">
        <v>1.56</v>
      </c>
      <c r="I18" s="136">
        <v>1.1299999999999999</v>
      </c>
      <c r="J18" s="136">
        <v>1.27</v>
      </c>
      <c r="K18" s="136">
        <v>1.38</v>
      </c>
      <c r="L18" s="136">
        <v>1.36</v>
      </c>
      <c r="M18" s="136">
        <v>1.52</v>
      </c>
      <c r="N18" s="136">
        <v>1.51</v>
      </c>
      <c r="O18" s="136">
        <v>1.46</v>
      </c>
      <c r="P18" s="136">
        <v>1.53</v>
      </c>
      <c r="Q18" s="136">
        <v>1.82</v>
      </c>
      <c r="R18" s="136">
        <v>1.81</v>
      </c>
      <c r="S18" s="136">
        <v>1.89</v>
      </c>
      <c r="T18" s="136">
        <v>1.52</v>
      </c>
      <c r="U18" s="136"/>
      <c r="V18" s="136">
        <f>AVERAGE(I18:T18)</f>
        <v>1.5166666666666666</v>
      </c>
      <c r="W18" s="136">
        <v>1.45</v>
      </c>
      <c r="X18" s="136">
        <v>1.26</v>
      </c>
      <c r="Y18" s="136">
        <v>1.21</v>
      </c>
    </row>
    <row r="19" spans="1:25">
      <c r="A19" s="137" t="str">
        <f>+'DCP-12, P 1'!A20</f>
        <v>Avista Corp.</v>
      </c>
      <c r="B19" s="136">
        <v>0.85</v>
      </c>
      <c r="C19" s="136">
        <v>0.94</v>
      </c>
      <c r="D19" s="136">
        <v>1.1100000000000001</v>
      </c>
      <c r="E19" s="136">
        <v>1.1499999999999999</v>
      </c>
      <c r="F19" s="136">
        <v>1.35</v>
      </c>
      <c r="G19" s="136">
        <v>1.27</v>
      </c>
      <c r="H19" s="136">
        <v>1.1000000000000001</v>
      </c>
      <c r="I19" s="136">
        <v>0.94</v>
      </c>
      <c r="J19" s="136">
        <v>1.06</v>
      </c>
      <c r="K19" s="136">
        <v>1.19</v>
      </c>
      <c r="L19" s="136">
        <v>1.23</v>
      </c>
      <c r="M19" s="136">
        <v>1.25</v>
      </c>
      <c r="N19" s="136">
        <v>1.43</v>
      </c>
      <c r="O19" s="136">
        <v>1.41</v>
      </c>
      <c r="P19" s="136">
        <v>1.58</v>
      </c>
      <c r="Q19" s="136">
        <v>1.74</v>
      </c>
      <c r="R19" s="136">
        <v>1.78</v>
      </c>
      <c r="S19" s="136">
        <v>1.6</v>
      </c>
      <c r="T19" s="136">
        <v>1.46</v>
      </c>
      <c r="U19" s="136">
        <f>AVERAGE(B19:H19)</f>
        <v>1.1099999999999999</v>
      </c>
      <c r="V19" s="136">
        <f t="shared" ref="V19:V27" si="0">AVERAGE(I19:T19)</f>
        <v>1.3891666666666664</v>
      </c>
      <c r="W19" s="136">
        <v>1.44</v>
      </c>
      <c r="X19" s="136">
        <v>1.35</v>
      </c>
      <c r="Y19" s="136">
        <v>1.2</v>
      </c>
    </row>
    <row r="20" spans="1:25">
      <c r="A20" s="137" t="str">
        <f>+'DCP-12, P 1'!A21</f>
        <v>Black Hills Corp</v>
      </c>
      <c r="B20" s="136">
        <v>1.43</v>
      </c>
      <c r="C20" s="136">
        <v>1.34</v>
      </c>
      <c r="D20" s="136">
        <v>1.34</v>
      </c>
      <c r="E20" s="136">
        <v>1.65</v>
      </c>
      <c r="F20" s="136">
        <v>1.53</v>
      </c>
      <c r="G20" s="136">
        <v>1.64</v>
      </c>
      <c r="H20" s="136">
        <v>1.24</v>
      </c>
      <c r="I20" s="136">
        <v>0.77</v>
      </c>
      <c r="J20" s="136">
        <v>1.08</v>
      </c>
      <c r="K20" s="136">
        <v>1.0900000000000001</v>
      </c>
      <c r="L20" s="136">
        <v>1.21</v>
      </c>
      <c r="M20" s="136">
        <v>1.61</v>
      </c>
      <c r="N20" s="136">
        <v>1.81</v>
      </c>
      <c r="O20" s="136">
        <v>1.52</v>
      </c>
      <c r="P20" s="136">
        <v>1.86</v>
      </c>
      <c r="Q20" s="136">
        <v>2.0699999999999998</v>
      </c>
      <c r="R20" s="136">
        <v>1.74</v>
      </c>
      <c r="S20" s="136">
        <v>1.91</v>
      </c>
      <c r="T20" s="136">
        <v>1.71</v>
      </c>
      <c r="U20" s="136">
        <f t="shared" ref="U20:U21" si="1">AVERAGE(B20:H20)</f>
        <v>1.4528571428571428</v>
      </c>
      <c r="V20" s="136">
        <f t="shared" si="0"/>
        <v>1.5316666666666665</v>
      </c>
      <c r="W20" s="136">
        <v>1.56</v>
      </c>
      <c r="X20" s="136">
        <v>1.58</v>
      </c>
      <c r="Y20" s="136">
        <v>1.3</v>
      </c>
    </row>
    <row r="21" spans="1:25">
      <c r="A21" s="137" t="str">
        <f>+'DCP-12, P 1'!A22</f>
        <v>IDACORP</v>
      </c>
      <c r="B21" s="136">
        <v>1.34</v>
      </c>
      <c r="C21" s="136">
        <v>1.1200000000000001</v>
      </c>
      <c r="D21" s="136">
        <v>1.25</v>
      </c>
      <c r="E21" s="136">
        <v>1.22</v>
      </c>
      <c r="F21" s="136">
        <v>1.39</v>
      </c>
      <c r="G21" s="136">
        <v>1.32</v>
      </c>
      <c r="H21" s="136">
        <v>1.04</v>
      </c>
      <c r="I21" s="136">
        <v>0.94</v>
      </c>
      <c r="J21" s="136">
        <v>1.1299999999999999</v>
      </c>
      <c r="K21" s="136">
        <v>1.19</v>
      </c>
      <c r="L21" s="136">
        <v>1.23</v>
      </c>
      <c r="M21" s="136">
        <v>1.36</v>
      </c>
      <c r="N21" s="136">
        <v>1.59</v>
      </c>
      <c r="O21" s="136">
        <v>1.58</v>
      </c>
      <c r="P21" s="136">
        <v>1.77</v>
      </c>
      <c r="Q21" s="136">
        <v>2.0299999999999998</v>
      </c>
      <c r="R21" s="136">
        <v>1.99</v>
      </c>
      <c r="S21" s="136">
        <v>2.12</v>
      </c>
      <c r="T21" s="136">
        <v>1.83</v>
      </c>
      <c r="U21" s="136">
        <f t="shared" si="1"/>
        <v>1.24</v>
      </c>
      <c r="V21" s="136">
        <f t="shared" si="0"/>
        <v>1.5633333333333332</v>
      </c>
      <c r="W21" s="136">
        <v>1.92</v>
      </c>
      <c r="X21" s="136">
        <v>1.96</v>
      </c>
      <c r="Y21" s="136">
        <v>1.78</v>
      </c>
    </row>
    <row r="22" spans="1:25">
      <c r="A22" s="137" t="str">
        <f>+'DCP-12, P 1'!A23</f>
        <v>MGE Energy</v>
      </c>
      <c r="B22" s="136">
        <v>2.14</v>
      </c>
      <c r="C22" s="136">
        <v>2.23</v>
      </c>
      <c r="D22" s="136">
        <v>2.0699999999999998</v>
      </c>
      <c r="E22" s="136">
        <v>2.0699999999999998</v>
      </c>
      <c r="F22" s="136">
        <v>1.91</v>
      </c>
      <c r="G22" s="136">
        <v>1.78</v>
      </c>
      <c r="H22" s="136">
        <v>1.59</v>
      </c>
      <c r="I22" s="136">
        <v>1.54</v>
      </c>
      <c r="J22" s="136">
        <v>1.71</v>
      </c>
      <c r="K22" s="136">
        <v>1.82</v>
      </c>
      <c r="L22" s="136">
        <v>2.0299999999999998</v>
      </c>
      <c r="M22" s="136">
        <v>2.14</v>
      </c>
      <c r="N22" s="136">
        <v>2.27</v>
      </c>
      <c r="O22" s="136">
        <v>2.17</v>
      </c>
      <c r="P22" s="136">
        <v>2.74</v>
      </c>
      <c r="Q22" s="136">
        <v>2.98</v>
      </c>
      <c r="R22" s="136">
        <v>2.61</v>
      </c>
      <c r="S22" s="136">
        <v>2.85</v>
      </c>
      <c r="T22" s="136">
        <v>2.5299999999999998</v>
      </c>
      <c r="U22" s="136">
        <f t="shared" ref="U22" si="2">AVERAGE(B22:H22)</f>
        <v>1.97</v>
      </c>
      <c r="V22" s="136">
        <f t="shared" si="0"/>
        <v>2.2825000000000002</v>
      </c>
      <c r="W22" s="136">
        <v>1.63</v>
      </c>
      <c r="X22" s="136">
        <v>2.17</v>
      </c>
      <c r="Y22" s="136">
        <v>2.08</v>
      </c>
    </row>
    <row r="23" spans="1:25">
      <c r="A23" s="137" t="str">
        <f>+'DCP-12, P 1'!A24</f>
        <v>NorthWestern Energy Group</v>
      </c>
      <c r="B23" s="136"/>
      <c r="C23" s="136"/>
      <c r="D23" s="136"/>
      <c r="E23" s="136"/>
      <c r="F23" s="136">
        <v>1.6</v>
      </c>
      <c r="G23" s="136">
        <v>1.47</v>
      </c>
      <c r="H23" s="136">
        <v>1.0900000000000001</v>
      </c>
      <c r="I23" s="136">
        <v>1.05</v>
      </c>
      <c r="J23" s="136">
        <v>1.22</v>
      </c>
      <c r="K23" s="136">
        <v>1.38</v>
      </c>
      <c r="L23" s="136">
        <v>1.46</v>
      </c>
      <c r="M23" s="136">
        <v>1.59</v>
      </c>
      <c r="N23" s="136">
        <v>1.74</v>
      </c>
      <c r="O23" s="136">
        <v>1.67</v>
      </c>
      <c r="P23" s="136">
        <v>1.71</v>
      </c>
      <c r="Q23" s="136">
        <v>1.69</v>
      </c>
      <c r="R23" s="136">
        <v>1.54</v>
      </c>
      <c r="S23" s="136">
        <v>1.7</v>
      </c>
      <c r="T23" s="136">
        <v>1.54</v>
      </c>
      <c r="U23" s="136"/>
      <c r="V23" s="136">
        <f t="shared" si="0"/>
        <v>1.5241666666666667</v>
      </c>
      <c r="W23" s="136">
        <v>1.47</v>
      </c>
      <c r="X23" s="136">
        <v>1.27</v>
      </c>
      <c r="Y23" s="136">
        <v>1.19</v>
      </c>
    </row>
    <row r="24" spans="1:25">
      <c r="A24" s="137" t="str">
        <f>+'DCP-12, P 1'!A25</f>
        <v>OGE Energy</v>
      </c>
      <c r="B24" s="136">
        <v>1.47</v>
      </c>
      <c r="C24" s="136">
        <v>1.54</v>
      </c>
      <c r="D24" s="136">
        <v>1.78</v>
      </c>
      <c r="E24" s="136">
        <v>1.87</v>
      </c>
      <c r="F24" s="136">
        <v>2.0499999999999998</v>
      </c>
      <c r="G24" s="136">
        <v>1.97</v>
      </c>
      <c r="H24" s="136">
        <v>1.45</v>
      </c>
      <c r="I24" s="136">
        <v>1.39</v>
      </c>
      <c r="J24" s="136">
        <v>1.8</v>
      </c>
      <c r="K24" s="136">
        <v>1.97</v>
      </c>
      <c r="L24" s="136">
        <v>2.04</v>
      </c>
      <c r="M24" s="136">
        <v>2.31</v>
      </c>
      <c r="N24" s="136">
        <v>2.2799999999999998</v>
      </c>
      <c r="O24" s="136">
        <v>1.84</v>
      </c>
      <c r="P24" s="136">
        <v>1.7</v>
      </c>
      <c r="Q24" s="136">
        <v>1.92</v>
      </c>
      <c r="R24" s="136">
        <v>1.81</v>
      </c>
      <c r="S24" s="136">
        <v>2.06</v>
      </c>
      <c r="T24" s="136">
        <v>1.79</v>
      </c>
      <c r="U24" s="136">
        <f t="shared" ref="U24:U27" si="3">AVERAGE(B24:H24)</f>
        <v>1.7328571428571429</v>
      </c>
      <c r="V24" s="136">
        <f t="shared" si="0"/>
        <v>1.9091666666666665</v>
      </c>
      <c r="W24" s="136">
        <v>1.76</v>
      </c>
      <c r="X24" s="136">
        <v>1.8</v>
      </c>
      <c r="Y24" s="136">
        <v>1.62</v>
      </c>
    </row>
    <row r="25" spans="1:25">
      <c r="A25" s="137" t="str">
        <f>+'DCP-12, P 1'!A26</f>
        <v>Otter Tail Corp</v>
      </c>
      <c r="B25" s="136">
        <v>2.4500000000000002</v>
      </c>
      <c r="C25" s="136">
        <v>2.09</v>
      </c>
      <c r="D25" s="136">
        <v>1.85</v>
      </c>
      <c r="E25" s="136">
        <v>1.83</v>
      </c>
      <c r="F25" s="136">
        <v>1.78</v>
      </c>
      <c r="G25" s="136">
        <v>2</v>
      </c>
      <c r="H25" s="136">
        <v>1.67</v>
      </c>
      <c r="I25" s="136">
        <v>1.08</v>
      </c>
      <c r="J25" s="136">
        <v>1.2</v>
      </c>
      <c r="K25" s="136">
        <v>1.23</v>
      </c>
      <c r="L25" s="136">
        <v>1.52</v>
      </c>
      <c r="M25" s="136">
        <v>1.96</v>
      </c>
      <c r="N25" s="136">
        <v>1.96</v>
      </c>
      <c r="O25" s="136">
        <v>1.86</v>
      </c>
      <c r="P25" s="136">
        <v>2.0699999999999998</v>
      </c>
      <c r="Q25" s="136">
        <v>2.44</v>
      </c>
      <c r="R25" s="136">
        <v>2.5299999999999998</v>
      </c>
      <c r="S25" s="136">
        <v>2.74</v>
      </c>
      <c r="T25" s="136">
        <v>2.17</v>
      </c>
      <c r="U25" s="136">
        <f t="shared" si="3"/>
        <v>1.9528571428571428</v>
      </c>
      <c r="V25" s="136">
        <f t="shared" si="0"/>
        <v>1.8966666666666665</v>
      </c>
      <c r="W25" s="136">
        <v>2.48</v>
      </c>
      <c r="X25" s="136">
        <v>2.5499999999999998</v>
      </c>
      <c r="Y25" s="136">
        <v>2.56</v>
      </c>
    </row>
    <row r="26" spans="1:25">
      <c r="A26" s="137" t="str">
        <f>+'DCP-12, P 1'!A27</f>
        <v>Pinnacle West Capital</v>
      </c>
      <c r="B26" s="136">
        <v>1.1599999999999999</v>
      </c>
      <c r="C26" s="136">
        <v>1.1399999999999999</v>
      </c>
      <c r="D26" s="136">
        <v>1.3</v>
      </c>
      <c r="E26" s="136">
        <v>1.3</v>
      </c>
      <c r="F26" s="136">
        <v>1.29</v>
      </c>
      <c r="G26" s="136">
        <v>1.27</v>
      </c>
      <c r="H26" s="136">
        <v>1</v>
      </c>
      <c r="I26" s="136">
        <v>0.9</v>
      </c>
      <c r="J26" s="136">
        <v>1.1299999999999999</v>
      </c>
      <c r="K26" s="136">
        <v>1.25</v>
      </c>
      <c r="L26" s="136">
        <v>1.41</v>
      </c>
      <c r="M26" s="136">
        <v>1.53</v>
      </c>
      <c r="N26" s="136">
        <v>1.58</v>
      </c>
      <c r="O26" s="136">
        <v>1.6</v>
      </c>
      <c r="P26" s="136">
        <v>1.72</v>
      </c>
      <c r="Q26" s="136">
        <v>1.91</v>
      </c>
      <c r="R26" s="136">
        <v>1.82</v>
      </c>
      <c r="S26" s="136">
        <v>1.91</v>
      </c>
      <c r="T26" s="136">
        <v>1.69</v>
      </c>
      <c r="U26" s="136">
        <f>AVERAGE(B26:H26)</f>
        <v>1.2085714285714284</v>
      </c>
      <c r="V26" s="136">
        <f t="shared" si="0"/>
        <v>1.5375000000000003</v>
      </c>
      <c r="W26" s="136">
        <v>1.48</v>
      </c>
      <c r="X26" s="136">
        <v>1.32</v>
      </c>
      <c r="Y26" s="136">
        <v>1.43</v>
      </c>
    </row>
    <row r="27" spans="1:25">
      <c r="A27" s="137" t="str">
        <f>+'DCP-12, P 1'!A28</f>
        <v>Portland General Electric</v>
      </c>
      <c r="B27" s="136"/>
      <c r="C27" s="136"/>
      <c r="D27" s="136"/>
      <c r="E27" s="136"/>
      <c r="F27" s="136">
        <v>1.53</v>
      </c>
      <c r="G27" s="136">
        <v>1.4</v>
      </c>
      <c r="H27" s="136">
        <v>1.01</v>
      </c>
      <c r="I27" s="136">
        <v>0.83</v>
      </c>
      <c r="J27" s="136">
        <v>0.97</v>
      </c>
      <c r="K27" s="136">
        <v>1.0900000000000001</v>
      </c>
      <c r="L27" s="136">
        <v>1.17</v>
      </c>
      <c r="M27" s="136">
        <v>1.31</v>
      </c>
      <c r="N27" s="136">
        <v>1.45</v>
      </c>
      <c r="O27" s="136">
        <v>1.48</v>
      </c>
      <c r="P27" s="136">
        <v>1.55</v>
      </c>
      <c r="Q27" s="136">
        <v>1.73</v>
      </c>
      <c r="R27" s="136">
        <v>1.62</v>
      </c>
      <c r="S27" s="136">
        <v>1.79</v>
      </c>
      <c r="T27" s="136">
        <v>1.63</v>
      </c>
      <c r="U27" s="136">
        <f t="shared" si="3"/>
        <v>1.3133333333333332</v>
      </c>
      <c r="V27" s="136">
        <f t="shared" si="0"/>
        <v>1.3849999999999998</v>
      </c>
      <c r="W27" s="136">
        <v>1.58</v>
      </c>
      <c r="X27" s="136">
        <v>1.61</v>
      </c>
      <c r="Y27" s="136">
        <v>1.4</v>
      </c>
    </row>
    <row r="28" spans="1:25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0"/>
      <c r="W28" s="168"/>
      <c r="X28" s="168"/>
      <c r="Y28" s="168"/>
    </row>
    <row r="29" spans="1:25" ht="13.5" customHeight="1">
      <c r="A29" s="137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7"/>
    </row>
    <row r="30" spans="1:25">
      <c r="A30" s="137" t="str">
        <f>'DCP-12, P 1'!A31</f>
        <v>Average</v>
      </c>
      <c r="B30" s="136">
        <f t="shared" ref="B30:T30" si="4">AVERAGE(B18:B27)</f>
        <v>1.5485714285714285</v>
      </c>
      <c r="C30" s="136">
        <f t="shared" si="4"/>
        <v>1.485714285714286</v>
      </c>
      <c r="D30" s="136">
        <f t="shared" si="4"/>
        <v>1.5285714285714287</v>
      </c>
      <c r="E30" s="136">
        <f t="shared" si="4"/>
        <v>1.6512499999999999</v>
      </c>
      <c r="F30" s="136">
        <f t="shared" si="4"/>
        <v>1.6620000000000001</v>
      </c>
      <c r="G30" s="136">
        <f t="shared" si="4"/>
        <v>1.607</v>
      </c>
      <c r="H30" s="136">
        <f t="shared" si="4"/>
        <v>1.2749999999999999</v>
      </c>
      <c r="I30" s="136">
        <f t="shared" si="4"/>
        <v>1.0569999999999999</v>
      </c>
      <c r="J30" s="136">
        <f t="shared" si="4"/>
        <v>1.2569999999999999</v>
      </c>
      <c r="K30" s="136">
        <f t="shared" si="4"/>
        <v>1.3590000000000002</v>
      </c>
      <c r="L30" s="136">
        <f t="shared" si="4"/>
        <v>1.4659999999999997</v>
      </c>
      <c r="M30" s="136">
        <f t="shared" si="4"/>
        <v>1.6580000000000001</v>
      </c>
      <c r="N30" s="136">
        <f t="shared" si="4"/>
        <v>1.762</v>
      </c>
      <c r="O30" s="136">
        <f t="shared" si="4"/>
        <v>1.659</v>
      </c>
      <c r="P30" s="136">
        <f t="shared" si="4"/>
        <v>1.823</v>
      </c>
      <c r="Q30" s="136">
        <f t="shared" si="4"/>
        <v>2.0330000000000004</v>
      </c>
      <c r="R30" s="136">
        <f t="shared" si="4"/>
        <v>1.925</v>
      </c>
      <c r="S30" s="136">
        <f t="shared" si="4"/>
        <v>2.0569999999999999</v>
      </c>
      <c r="T30" s="136">
        <f t="shared" si="4"/>
        <v>1.7869999999999997</v>
      </c>
      <c r="U30" s="146">
        <f>AVERAGE(U18:U27)</f>
        <v>1.4975595238095236</v>
      </c>
      <c r="V30" s="146">
        <f>AVERAGE(V18:V27)</f>
        <v>1.653583333333333</v>
      </c>
      <c r="W30" s="136">
        <f t="shared" ref="W30:Y30" si="5">AVERAGE(W18:W27)</f>
        <v>1.677</v>
      </c>
      <c r="X30" s="136">
        <f t="shared" si="5"/>
        <v>1.6870000000000001</v>
      </c>
      <c r="Y30" s="136">
        <f t="shared" si="5"/>
        <v>1.577</v>
      </c>
    </row>
    <row r="31" spans="1:25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0"/>
      <c r="W31" s="151"/>
      <c r="X31" s="151"/>
      <c r="Y31" s="151"/>
    </row>
    <row r="32" spans="1:25">
      <c r="A32" s="137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7"/>
      <c r="W32" s="136"/>
      <c r="X32" s="136"/>
      <c r="Y32" s="136"/>
    </row>
    <row r="33" spans="1:25">
      <c r="A33" s="137" t="str">
        <f>'DCP-12, P 1'!A34</f>
        <v>Median</v>
      </c>
      <c r="B33" s="136">
        <f t="shared" ref="B33:T33" si="6">MEDIAN(B18:B27)</f>
        <v>1.43</v>
      </c>
      <c r="C33" s="136">
        <f t="shared" si="6"/>
        <v>1.34</v>
      </c>
      <c r="D33" s="136">
        <f t="shared" si="6"/>
        <v>1.34</v>
      </c>
      <c r="E33" s="136">
        <f t="shared" si="6"/>
        <v>1.74</v>
      </c>
      <c r="F33" s="136">
        <f t="shared" si="6"/>
        <v>1.5649999999999999</v>
      </c>
      <c r="G33" s="136">
        <f t="shared" si="6"/>
        <v>1.5549999999999999</v>
      </c>
      <c r="H33" s="136">
        <f t="shared" si="6"/>
        <v>1.17</v>
      </c>
      <c r="I33" s="136">
        <f t="shared" si="6"/>
        <v>0.995</v>
      </c>
      <c r="J33" s="136">
        <f t="shared" si="6"/>
        <v>1.165</v>
      </c>
      <c r="K33" s="136">
        <f t="shared" si="6"/>
        <v>1.24</v>
      </c>
      <c r="L33" s="136">
        <f t="shared" si="6"/>
        <v>1.385</v>
      </c>
      <c r="M33" s="136">
        <f t="shared" si="6"/>
        <v>1.56</v>
      </c>
      <c r="N33" s="136">
        <f t="shared" si="6"/>
        <v>1.665</v>
      </c>
      <c r="O33" s="136">
        <f t="shared" si="6"/>
        <v>1.59</v>
      </c>
      <c r="P33" s="136">
        <f t="shared" si="6"/>
        <v>1.7149999999999999</v>
      </c>
      <c r="Q33" s="136">
        <f t="shared" si="6"/>
        <v>1.915</v>
      </c>
      <c r="R33" s="136">
        <f t="shared" si="6"/>
        <v>1.81</v>
      </c>
      <c r="S33" s="136">
        <f t="shared" si="6"/>
        <v>1.91</v>
      </c>
      <c r="T33" s="136">
        <f t="shared" si="6"/>
        <v>1.7</v>
      </c>
      <c r="U33" s="146">
        <f>AVERAGE(B33:H33)</f>
        <v>1.4485714285714286</v>
      </c>
      <c r="V33" s="146">
        <f>AVERAGE(I33:T33)</f>
        <v>1.5541666666666665</v>
      </c>
      <c r="W33" s="136">
        <f t="shared" ref="W33:Y33" si="7">MEDIAN(W18:W27)</f>
        <v>1.57</v>
      </c>
      <c r="X33" s="136">
        <f t="shared" si="7"/>
        <v>1.5950000000000002</v>
      </c>
      <c r="Y33" s="136">
        <f t="shared" si="7"/>
        <v>1.415</v>
      </c>
    </row>
    <row r="34" spans="1:25" ht="15.3" thickBot="1">
      <c r="A34" s="14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42"/>
      <c r="W34" s="167"/>
      <c r="X34" s="167"/>
      <c r="Y34" s="167"/>
    </row>
    <row r="35" spans="1:25" ht="15.3" thickTop="1">
      <c r="A35" s="137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7"/>
    </row>
    <row r="36" spans="1:25">
      <c r="A36" s="137" t="str">
        <f>+'DCP-12, P 1'!A37</f>
        <v>Note:  The absence of figures for a specific company for a particular year is due to the fact that Value Line did not report the relevant figures (to calcuate the appropriate ratios) for that company for that year.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</row>
    <row r="37" spans="1:25">
      <c r="A37" s="137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7"/>
    </row>
    <row r="38" spans="1:25">
      <c r="A38" s="137" t="str">
        <f>+'DCP-12, P 1'!A39</f>
        <v>Source:  Calculations made from data contained in Value Line Investment Survey.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7"/>
    </row>
    <row r="39" spans="1:25">
      <c r="A39" s="137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7"/>
    </row>
    <row r="40" spans="1:25">
      <c r="A40" s="137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7"/>
    </row>
    <row r="41" spans="1:25">
      <c r="A41" s="137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7"/>
    </row>
    <row r="42" spans="1:25">
      <c r="A42" s="137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7"/>
    </row>
    <row r="43" spans="1:25">
      <c r="A43" s="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4"/>
    </row>
    <row r="44" spans="1:25">
      <c r="A44" s="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4"/>
    </row>
    <row r="45" spans="1:25">
      <c r="A45" s="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4"/>
    </row>
    <row r="46" spans="1:25">
      <c r="A46" s="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4"/>
    </row>
    <row r="47" spans="1:25">
      <c r="A47" s="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4"/>
    </row>
    <row r="48" spans="1:25">
      <c r="A48" s="4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4"/>
    </row>
    <row r="49" spans="1:82">
      <c r="A49" s="4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4"/>
    </row>
    <row r="50" spans="1:82">
      <c r="A50" s="4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4"/>
    </row>
    <row r="51" spans="1:82">
      <c r="A5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</row>
    <row r="52" spans="1:82">
      <c r="A52" s="4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</row>
    <row r="53" spans="1:82">
      <c r="A53" s="4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</row>
    <row r="54" spans="1:82">
      <c r="A54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</row>
    <row r="55" spans="1:82">
      <c r="A55" s="4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32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</row>
    <row r="56" spans="1:82">
      <c r="A56" s="4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</row>
    <row r="57" spans="1:82">
      <c r="A57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</row>
    <row r="58" spans="1:82">
      <c r="A58" s="4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32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</row>
    <row r="59" spans="1:82">
      <c r="A59" s="4"/>
      <c r="B59" s="4"/>
      <c r="C59" s="4"/>
      <c r="D59" s="4"/>
      <c r="E59" s="4"/>
      <c r="F59" s="4"/>
      <c r="G59" s="15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</row>
    <row r="60" spans="1:82">
      <c r="A60"/>
      <c r="B60"/>
      <c r="C60"/>
      <c r="D60"/>
      <c r="E60"/>
      <c r="F60"/>
      <c r="G60" s="44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</row>
    <row r="61" spans="1:82">
      <c r="A61" s="4"/>
      <c r="B61" s="4"/>
      <c r="C61" s="4"/>
      <c r="D61" s="4"/>
      <c r="E61" s="4"/>
      <c r="F61" s="4"/>
      <c r="G61" s="15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</row>
    <row r="62" spans="1:82">
      <c r="A62" s="4"/>
      <c r="B62" s="4"/>
      <c r="C62" s="4"/>
      <c r="D62" s="4"/>
      <c r="E62" s="4"/>
      <c r="F62" s="4"/>
      <c r="G62" s="15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</row>
  </sheetData>
  <phoneticPr fontId="0" type="noConversion"/>
  <printOptions horizontalCentered="1"/>
  <pageMargins left="0.5" right="0.5" top="0.5" bottom="0.55000000000000004" header="0" footer="0"/>
  <pageSetup scale="5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C76C1-660F-404F-9D59-E024C63E7E46}">
  <sheetPr>
    <pageSetUpPr fitToPage="1"/>
  </sheetPr>
  <dimension ref="A1:N127"/>
  <sheetViews>
    <sheetView showOutlineSymbols="0" topLeftCell="A10" zoomScale="74" zoomScaleNormal="74" workbookViewId="0">
      <selection activeCell="F39" sqref="F39"/>
    </sheetView>
  </sheetViews>
  <sheetFormatPr defaultColWidth="9.76953125" defaultRowHeight="15"/>
  <cols>
    <col min="1" max="1" width="27.76953125" style="12" customWidth="1"/>
    <col min="2" max="2" width="13.2265625" style="12" customWidth="1"/>
    <col min="3" max="3" width="12.76953125" style="12" customWidth="1"/>
    <col min="4" max="4" width="12.5" style="12" customWidth="1"/>
    <col min="5" max="5" width="2" style="12" customWidth="1"/>
    <col min="6" max="8" width="10.58984375" style="12" customWidth="1"/>
    <col min="9" max="9" width="2.04296875" style="12" customWidth="1"/>
    <col min="10" max="10" width="10.58984375" style="12" customWidth="1"/>
    <col min="11" max="11" width="2.40625" style="12" customWidth="1"/>
    <col min="12" max="16384" width="9.76953125" style="12"/>
  </cols>
  <sheetData>
    <row r="1" spans="1:12">
      <c r="A1" s="4"/>
      <c r="B1" s="4"/>
      <c r="C1" s="4"/>
      <c r="D1" s="4"/>
      <c r="E1" s="4"/>
      <c r="G1" s="1" t="str">
        <f>+'DCP-12, P 2'!V1</f>
        <v>Exh. DCP-12</v>
      </c>
      <c r="H1" s="4"/>
      <c r="I1" s="4"/>
    </row>
    <row r="2" spans="1:12">
      <c r="A2" s="4"/>
      <c r="B2" s="4"/>
      <c r="C2" s="4"/>
      <c r="D2" s="4"/>
      <c r="E2" s="4"/>
      <c r="G2" s="1" t="s">
        <v>86</v>
      </c>
      <c r="H2" s="4"/>
      <c r="I2" s="4"/>
    </row>
    <row r="3" spans="1:12">
      <c r="A3" s="4"/>
      <c r="B3" s="4"/>
      <c r="C3" s="4"/>
      <c r="D3" s="4"/>
      <c r="E3" s="4"/>
      <c r="G3" s="1" t="str">
        <f>+'DCP-11'!G2</f>
        <v>Dockets UE-240004/UG-240005</v>
      </c>
      <c r="H3" s="4"/>
      <c r="I3" s="4"/>
    </row>
    <row r="4" spans="1:12">
      <c r="A4" s="4"/>
      <c r="B4" s="1"/>
      <c r="C4" s="1"/>
      <c r="D4" s="1"/>
      <c r="E4" s="1"/>
      <c r="F4" s="1"/>
      <c r="G4" s="1"/>
      <c r="H4" s="4"/>
      <c r="I4" s="4"/>
    </row>
    <row r="5" spans="1:12">
      <c r="A5" s="4"/>
      <c r="B5" s="1"/>
      <c r="C5" s="1"/>
      <c r="D5" s="1"/>
      <c r="E5" s="1"/>
      <c r="F5" s="1"/>
      <c r="G5" s="1"/>
      <c r="H5" s="1"/>
      <c r="I5" s="1"/>
    </row>
    <row r="6" spans="1:12" ht="20.100000000000001">
      <c r="A6" s="224" t="s">
        <v>367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12" ht="20.100000000000001">
      <c r="A7" s="224" t="s">
        <v>368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12" ht="20.100000000000001">
      <c r="A8" s="224" t="s">
        <v>229</v>
      </c>
      <c r="B8" s="224"/>
      <c r="C8" s="224"/>
      <c r="D8" s="224"/>
      <c r="E8" s="224"/>
      <c r="F8" s="224"/>
      <c r="G8" s="224"/>
      <c r="H8" s="224"/>
      <c r="I8" s="224"/>
      <c r="J8" s="224"/>
    </row>
    <row r="10" spans="1:12" ht="15.3" thickBot="1">
      <c r="A10" s="4"/>
      <c r="B10" s="4"/>
      <c r="C10" s="4"/>
      <c r="D10" s="4"/>
      <c r="E10" s="4"/>
      <c r="F10" s="4"/>
      <c r="G10" s="4"/>
      <c r="H10" s="4"/>
      <c r="I10" s="4"/>
      <c r="J10" s="167"/>
      <c r="K10" s="167"/>
      <c r="L10" s="167"/>
    </row>
    <row r="11" spans="1:12" ht="15.3" thickTop="1">
      <c r="A11" s="13"/>
      <c r="B11" s="229" t="s">
        <v>372</v>
      </c>
      <c r="C11" s="229"/>
      <c r="D11" s="229"/>
      <c r="E11" s="13"/>
      <c r="F11" s="229" t="s">
        <v>373</v>
      </c>
      <c r="G11" s="229"/>
      <c r="H11" s="229"/>
      <c r="I11"/>
    </row>
    <row r="12" spans="1:12">
      <c r="A12" s="91"/>
      <c r="B12" s="91"/>
      <c r="C12" s="91"/>
      <c r="D12" s="91"/>
      <c r="E12" s="91"/>
      <c r="F12" s="91"/>
      <c r="G12" s="91"/>
      <c r="H12" s="91"/>
      <c r="I12" s="91"/>
      <c r="J12" s="91" t="s">
        <v>302</v>
      </c>
      <c r="L12" s="91">
        <v>2023</v>
      </c>
    </row>
    <row r="13" spans="1:12">
      <c r="A13" s="91" t="str">
        <f>+'DCP-11'!A12</f>
        <v>COMPANY</v>
      </c>
      <c r="B13" s="91">
        <v>2021</v>
      </c>
      <c r="C13" s="91">
        <v>2022</v>
      </c>
      <c r="D13" s="91">
        <v>2023</v>
      </c>
      <c r="E13" s="91"/>
      <c r="F13" s="91">
        <v>2024</v>
      </c>
      <c r="G13" s="91">
        <v>2025</v>
      </c>
      <c r="H13" s="91" t="s">
        <v>301</v>
      </c>
      <c r="I13" s="91"/>
      <c r="J13" s="91" t="s">
        <v>123</v>
      </c>
      <c r="L13" s="91" t="s">
        <v>369</v>
      </c>
    </row>
    <row r="14" spans="1:12" ht="15.3" thickBot="1">
      <c r="A14" s="4"/>
      <c r="B14" s="4"/>
      <c r="C14" s="4"/>
      <c r="D14" s="4"/>
      <c r="E14" s="4"/>
      <c r="F14" s="4"/>
      <c r="G14" s="4"/>
      <c r="H14" s="4"/>
      <c r="I14" s="4"/>
      <c r="J14" s="167"/>
      <c r="K14" s="167"/>
      <c r="L14" s="167"/>
    </row>
    <row r="15" spans="1:12" ht="15.3" thickTop="1">
      <c r="A15" s="13"/>
      <c r="B15" s="13"/>
      <c r="C15" s="13"/>
      <c r="D15" s="13"/>
      <c r="E15" s="13"/>
      <c r="F15" s="13"/>
      <c r="G15" s="13"/>
      <c r="H15" s="13"/>
      <c r="I15"/>
    </row>
    <row r="16" spans="1:12" hidden="1"/>
    <row r="17" spans="1:10" hidden="1">
      <c r="A17" s="1" t="str">
        <f>+'DCP-11'!A15</f>
        <v>Proxy Group</v>
      </c>
      <c r="B17" s="4"/>
      <c r="C17" s="4"/>
      <c r="D17" s="4"/>
      <c r="E17" s="4"/>
      <c r="F17" s="4"/>
      <c r="G17" s="4"/>
      <c r="H17" s="4"/>
      <c r="I17" s="4"/>
    </row>
    <row r="18" spans="1:10" hidden="1"/>
    <row r="19" spans="1:10" hidden="1">
      <c r="A19" s="4" t="str">
        <f>+'DCP-11'!A17</f>
        <v>ALLETE</v>
      </c>
      <c r="B19" s="6">
        <v>7.1999999999999995E-2</v>
      </c>
      <c r="C19" s="6">
        <v>7.2999999999999995E-2</v>
      </c>
      <c r="D19" s="6">
        <v>0.09</v>
      </c>
      <c r="E19" s="6"/>
      <c r="F19" s="6">
        <v>0.08</v>
      </c>
      <c r="G19" s="6">
        <v>0.08</v>
      </c>
      <c r="H19" s="6">
        <v>0.09</v>
      </c>
      <c r="I19" s="6"/>
      <c r="J19" s="166">
        <f>AVERAGE(B19:H19)</f>
        <v>8.0833333333333326E-2</v>
      </c>
    </row>
    <row r="20" spans="1:10" hidden="1">
      <c r="A20" s="4" t="str">
        <f>+'DCP-11'!A18</f>
        <v>Avista Corp.</v>
      </c>
      <c r="B20" s="6">
        <v>7.0999999999999994E-2</v>
      </c>
      <c r="C20" s="6">
        <v>6.9000000000000006E-2</v>
      </c>
      <c r="D20" s="6">
        <v>7.0999999999999994E-2</v>
      </c>
      <c r="E20" s="6"/>
      <c r="F20" s="6">
        <v>7.4999999999999997E-2</v>
      </c>
      <c r="G20" s="6">
        <v>7.4999999999999997E-2</v>
      </c>
      <c r="H20" s="6">
        <v>8.5000000000000006E-2</v>
      </c>
      <c r="I20" s="6"/>
      <c r="J20" s="166">
        <f t="shared" ref="J20:J28" si="0">AVERAGE(B20:H20)</f>
        <v>7.4333333333333348E-2</v>
      </c>
    </row>
    <row r="21" spans="1:10" hidden="1">
      <c r="A21" s="4" t="str">
        <f>+'DCP-11'!A19</f>
        <v>Black Hills Corp</v>
      </c>
      <c r="B21" s="6">
        <v>8.8999999999999996E-2</v>
      </c>
      <c r="C21" s="6">
        <v>0.09</v>
      </c>
      <c r="D21" s="6">
        <v>8.5000000000000006E-2</v>
      </c>
      <c r="E21" s="6"/>
      <c r="F21" s="6">
        <v>0.08</v>
      </c>
      <c r="G21" s="6">
        <v>0.08</v>
      </c>
      <c r="H21" s="6">
        <v>8.5000000000000006E-2</v>
      </c>
      <c r="I21" s="6"/>
      <c r="J21" s="166">
        <f t="shared" si="0"/>
        <v>8.483333333333333E-2</v>
      </c>
    </row>
    <row r="22" spans="1:10" hidden="1">
      <c r="A22" s="4" t="str">
        <f>+'DCP-11'!A20</f>
        <v>IDACORP</v>
      </c>
      <c r="B22" s="6">
        <v>9.4E-2</v>
      </c>
      <c r="C22" s="6">
        <v>9.4E-2</v>
      </c>
      <c r="D22" s="6">
        <v>9.0999999999999998E-2</v>
      </c>
      <c r="E22" s="6"/>
      <c r="F22" s="6">
        <v>0.09</v>
      </c>
      <c r="G22" s="6">
        <v>0.09</v>
      </c>
      <c r="H22" s="6">
        <v>0.09</v>
      </c>
      <c r="I22" s="6"/>
      <c r="J22" s="166">
        <f t="shared" si="0"/>
        <v>9.1499999999999984E-2</v>
      </c>
    </row>
    <row r="23" spans="1:10" hidden="1">
      <c r="A23" s="4" t="str">
        <f>+'DCP-11'!A21</f>
        <v>MGE Energy</v>
      </c>
      <c r="B23" s="6">
        <v>0.105</v>
      </c>
      <c r="C23" s="6">
        <v>0.09</v>
      </c>
      <c r="D23" s="6">
        <v>9.0999999999999998E-2</v>
      </c>
      <c r="E23" s="6"/>
      <c r="F23" s="6">
        <v>0.11</v>
      </c>
      <c r="G23" s="6">
        <v>0.115</v>
      </c>
      <c r="H23" s="6">
        <v>0.125</v>
      </c>
      <c r="I23" s="6"/>
      <c r="J23" s="166">
        <f t="shared" si="0"/>
        <v>0.106</v>
      </c>
    </row>
    <row r="24" spans="1:10" hidden="1">
      <c r="A24" s="4" t="str">
        <f>+'DCP-11'!A22</f>
        <v>NorthWestern Energy Group</v>
      </c>
      <c r="B24" s="6">
        <v>8.3000000000000004E-2</v>
      </c>
      <c r="C24" s="6">
        <v>7.4999999999999997E-2</v>
      </c>
      <c r="D24" s="6">
        <v>7.0999999999999994E-2</v>
      </c>
      <c r="E24" s="6"/>
      <c r="F24" s="6">
        <v>7.4999999999999997E-2</v>
      </c>
      <c r="G24" s="6">
        <v>0.08</v>
      </c>
      <c r="H24" s="6">
        <v>0.08</v>
      </c>
      <c r="I24" s="6"/>
      <c r="J24" s="166">
        <f t="shared" si="0"/>
        <v>7.7333333333333337E-2</v>
      </c>
    </row>
    <row r="25" spans="1:10" hidden="1">
      <c r="A25" s="4" t="str">
        <f>+'DCP-11'!A23</f>
        <v>OGE Energy</v>
      </c>
      <c r="B25" s="6">
        <v>0.123</v>
      </c>
      <c r="C25" s="6">
        <v>0.107</v>
      </c>
      <c r="D25" s="6">
        <v>9.4E-2</v>
      </c>
      <c r="E25" s="6"/>
      <c r="F25" s="6">
        <v>0.125</v>
      </c>
      <c r="G25" s="6">
        <v>0.125</v>
      </c>
      <c r="H25" s="6">
        <v>0.13</v>
      </c>
      <c r="I25" s="6"/>
      <c r="J25" s="166">
        <f t="shared" si="0"/>
        <v>0.11733333333333333</v>
      </c>
    </row>
    <row r="26" spans="1:10" hidden="1">
      <c r="A26" s="4" t="str">
        <f>+'DCP-11'!A24</f>
        <v>Otter Tail Corp</v>
      </c>
      <c r="B26" s="6">
        <v>0.189</v>
      </c>
      <c r="C26" s="6">
        <v>0.255</v>
      </c>
      <c r="D26" s="6" t="s">
        <v>305</v>
      </c>
      <c r="E26" s="6"/>
      <c r="F26" s="6">
        <v>0.13</v>
      </c>
      <c r="G26" s="6">
        <v>0.125</v>
      </c>
      <c r="H26" s="6">
        <v>0.115</v>
      </c>
      <c r="I26" s="6"/>
      <c r="J26" s="166">
        <f t="shared" si="0"/>
        <v>0.1628</v>
      </c>
    </row>
    <row r="27" spans="1:10" hidden="1">
      <c r="A27" s="4" t="str">
        <f>+'DCP-11'!A25</f>
        <v>Pinnacle West Capital</v>
      </c>
      <c r="B27" s="6">
        <v>0.107</v>
      </c>
      <c r="C27" s="6">
        <v>8.1000000000000003E-2</v>
      </c>
      <c r="D27" s="6">
        <v>8.2000000000000003E-2</v>
      </c>
      <c r="E27" s="6"/>
      <c r="F27" s="6">
        <v>0.08</v>
      </c>
      <c r="G27" s="6">
        <v>0.08</v>
      </c>
      <c r="H27" s="6">
        <v>8.5000000000000006E-2</v>
      </c>
      <c r="I27" s="6"/>
      <c r="J27" s="166">
        <f t="shared" si="0"/>
        <v>8.5833333333333331E-2</v>
      </c>
    </row>
    <row r="28" spans="1:10" hidden="1">
      <c r="A28" s="4" t="str">
        <f>+'DCP-11'!A26</f>
        <v>Portland General Electric</v>
      </c>
      <c r="B28" s="6">
        <v>9.0999999999999998E-2</v>
      </c>
      <c r="C28" s="6">
        <v>8.8999999999999996E-2</v>
      </c>
      <c r="D28" s="6">
        <v>7.3999999999999996E-2</v>
      </c>
      <c r="E28" s="6"/>
      <c r="F28" s="6">
        <v>0.09</v>
      </c>
      <c r="G28" s="6">
        <v>9.5000000000000001E-2</v>
      </c>
      <c r="H28" s="6">
        <v>9.5000000000000001E-2</v>
      </c>
      <c r="I28" s="6"/>
      <c r="J28" s="166">
        <f t="shared" si="0"/>
        <v>8.8999999999999982E-2</v>
      </c>
    </row>
    <row r="29" spans="1:10" hidden="1">
      <c r="A29" s="39"/>
      <c r="B29" s="20"/>
      <c r="C29" s="20"/>
      <c r="D29" s="20"/>
      <c r="E29" s="20"/>
      <c r="F29" s="20"/>
      <c r="G29" s="20"/>
      <c r="H29" s="20"/>
      <c r="I29" s="20"/>
      <c r="J29" s="168"/>
    </row>
    <row r="30" spans="1:10" hidden="1">
      <c r="A30" s="4"/>
      <c r="B30" s="6"/>
      <c r="C30" s="6"/>
      <c r="D30" s="6"/>
      <c r="E30" s="6"/>
      <c r="F30" s="6"/>
      <c r="G30" s="6"/>
      <c r="H30" s="6"/>
      <c r="I30" s="6"/>
    </row>
    <row r="31" spans="1:10" hidden="1">
      <c r="A31" s="4" t="s">
        <v>123</v>
      </c>
      <c r="B31" s="6">
        <f t="shared" ref="B31:G31" si="1">AVERAGE(B19:B28)</f>
        <v>0.10239999999999998</v>
      </c>
      <c r="C31" s="6">
        <f t="shared" si="1"/>
        <v>0.10230000000000002</v>
      </c>
      <c r="D31" s="6">
        <f t="shared" si="1"/>
        <v>8.3222222222222211E-2</v>
      </c>
      <c r="E31" s="6"/>
      <c r="F31" s="6">
        <f t="shared" si="1"/>
        <v>9.3499999999999986E-2</v>
      </c>
      <c r="G31" s="6">
        <f t="shared" si="1"/>
        <v>9.4499999999999987E-2</v>
      </c>
      <c r="H31" s="6">
        <f>AVERAGE(H19:H28)</f>
        <v>9.799999999999999E-2</v>
      </c>
      <c r="I31" s="6"/>
      <c r="J31" s="14">
        <f>AVERAGE(J19:J28)</f>
        <v>9.6979999999999983E-2</v>
      </c>
    </row>
    <row r="32" spans="1:10" hidden="1">
      <c r="A32" s="39"/>
      <c r="B32" s="20"/>
      <c r="C32" s="20"/>
      <c r="D32" s="20"/>
      <c r="E32" s="20"/>
      <c r="F32" s="20"/>
      <c r="G32" s="20"/>
      <c r="H32" s="20"/>
      <c r="I32" s="20"/>
      <c r="J32" s="169"/>
    </row>
    <row r="33" spans="1:14" hidden="1">
      <c r="A33" s="4"/>
      <c r="B33" s="6"/>
      <c r="C33" s="6"/>
      <c r="D33" s="6"/>
      <c r="E33" s="6"/>
      <c r="F33" s="6"/>
      <c r="G33" s="6"/>
      <c r="H33" s="6"/>
      <c r="I33" s="6"/>
      <c r="J33" s="1"/>
    </row>
    <row r="34" spans="1:14" hidden="1">
      <c r="A34" s="4" t="s">
        <v>124</v>
      </c>
      <c r="B34" s="6">
        <f>MEDIAN(B19:B28)</f>
        <v>9.2499999999999999E-2</v>
      </c>
      <c r="C34" s="6">
        <f t="shared" ref="C34:G34" si="2">MEDIAN(C19:C28)</f>
        <v>8.9499999999999996E-2</v>
      </c>
      <c r="D34" s="6">
        <f t="shared" si="2"/>
        <v>8.5000000000000006E-2</v>
      </c>
      <c r="E34" s="6"/>
      <c r="F34" s="6">
        <f t="shared" si="2"/>
        <v>8.4999999999999992E-2</v>
      </c>
      <c r="G34" s="6">
        <f t="shared" si="2"/>
        <v>8.4999999999999992E-2</v>
      </c>
      <c r="H34" s="6">
        <f>MEDIAN(H19:H28)</f>
        <v>0.09</v>
      </c>
      <c r="I34" s="6"/>
      <c r="J34" s="14">
        <f t="shared" ref="J34" si="3">AVERAGE(B34:H34)</f>
        <v>8.7833333333333319E-2</v>
      </c>
    </row>
    <row r="35" spans="1:14" hidden="1">
      <c r="A35" s="39"/>
      <c r="B35" s="54"/>
      <c r="C35" s="54"/>
      <c r="D35" s="54"/>
      <c r="E35" s="54"/>
      <c r="F35" s="54"/>
      <c r="G35" s="54"/>
      <c r="H35" s="54"/>
      <c r="I35" s="54"/>
      <c r="J35" s="169"/>
    </row>
    <row r="36" spans="1:14">
      <c r="A36" s="4"/>
      <c r="B36" s="6"/>
      <c r="C36" s="6"/>
      <c r="D36" s="6"/>
      <c r="E36" s="6"/>
      <c r="F36" s="6"/>
      <c r="G36" s="6"/>
      <c r="H36" s="6"/>
      <c r="I36" s="6"/>
    </row>
    <row r="37" spans="1:14">
      <c r="A37" s="1" t="str">
        <f>+'DCP-8'!A30</f>
        <v>Bulkley Proxy Group</v>
      </c>
      <c r="B37" s="6"/>
      <c r="C37" s="6"/>
      <c r="D37" s="6"/>
      <c r="E37" s="6"/>
      <c r="F37" s="6"/>
      <c r="G37" s="6"/>
      <c r="H37" s="6"/>
      <c r="I37" s="6"/>
    </row>
    <row r="38" spans="1:14">
      <c r="A38" s="4"/>
      <c r="B38" s="6"/>
      <c r="C38" s="6"/>
      <c r="D38" s="6"/>
      <c r="E38" s="6"/>
      <c r="F38" s="6"/>
      <c r="G38" s="6"/>
      <c r="H38" s="6"/>
      <c r="I38" s="6"/>
    </row>
    <row r="39" spans="1:14">
      <c r="A39" s="4" t="str">
        <f>+'DCP-8'!A32</f>
        <v>ALLETE</v>
      </c>
      <c r="B39" s="6">
        <v>7.1999999999999995E-2</v>
      </c>
      <c r="C39" s="6">
        <v>7.2999999999999995E-2</v>
      </c>
      <c r="D39" s="6">
        <v>0.09</v>
      </c>
      <c r="E39" s="6"/>
      <c r="F39" s="6">
        <v>0.08</v>
      </c>
      <c r="G39" s="6">
        <v>0.08</v>
      </c>
      <c r="H39" s="6">
        <v>0.09</v>
      </c>
      <c r="I39" s="6"/>
      <c r="J39" s="166">
        <f t="shared" ref="J39:J59" si="4">AVERAGE(B39:H39)</f>
        <v>8.0833333333333326E-2</v>
      </c>
      <c r="L39" s="10">
        <v>1.21</v>
      </c>
      <c r="M39" s="211"/>
      <c r="N39" s="212"/>
    </row>
    <row r="40" spans="1:14">
      <c r="A40" s="4" t="str">
        <f>+'DCP-8'!A33</f>
        <v>Alliant Energy Corp</v>
      </c>
      <c r="B40" s="6">
        <v>0.113</v>
      </c>
      <c r="C40" s="6">
        <v>0.112</v>
      </c>
      <c r="D40" s="6">
        <v>0.108</v>
      </c>
      <c r="E40" s="6"/>
      <c r="F40" s="6">
        <v>0.11</v>
      </c>
      <c r="G40" s="6">
        <v>0.115</v>
      </c>
      <c r="H40" s="6">
        <v>0.12</v>
      </c>
      <c r="I40" s="6"/>
      <c r="J40" s="166">
        <f t="shared" si="4"/>
        <v>0.113</v>
      </c>
      <c r="L40" s="10">
        <v>0.19</v>
      </c>
      <c r="M40" s="211"/>
      <c r="N40" s="212"/>
    </row>
    <row r="41" spans="1:14">
      <c r="A41" s="4" t="str">
        <f>+'DCP-8'!A34</f>
        <v>Ameren Corp</v>
      </c>
      <c r="B41" s="6">
        <v>0.105</v>
      </c>
      <c r="C41" s="6">
        <v>0.106</v>
      </c>
      <c r="D41" s="6">
        <v>0.109</v>
      </c>
      <c r="E41" s="6"/>
      <c r="F41" s="6">
        <v>0.11</v>
      </c>
      <c r="G41" s="6">
        <v>0.11</v>
      </c>
      <c r="H41" s="6">
        <v>0.1</v>
      </c>
      <c r="I41" s="6"/>
      <c r="J41" s="166">
        <f t="shared" si="4"/>
        <v>0.10666666666666667</v>
      </c>
      <c r="L41" s="10">
        <v>2</v>
      </c>
      <c r="M41" s="211"/>
      <c r="N41" s="212"/>
    </row>
    <row r="42" spans="1:14">
      <c r="A42" s="4" t="str">
        <f>+'DCP-8'!A35</f>
        <v>American Electric Power Co.</v>
      </c>
      <c r="B42" s="6">
        <v>0.11600000000000001</v>
      </c>
      <c r="C42" s="6">
        <v>0.112</v>
      </c>
      <c r="D42" s="6">
        <v>0.11</v>
      </c>
      <c r="E42" s="6"/>
      <c r="F42" s="6">
        <v>0.1</v>
      </c>
      <c r="G42" s="6">
        <v>0.1</v>
      </c>
      <c r="H42" s="6">
        <v>0.11</v>
      </c>
      <c r="I42" s="6"/>
      <c r="J42" s="166">
        <f t="shared" si="4"/>
        <v>0.108</v>
      </c>
      <c r="L42" s="10">
        <v>1.76</v>
      </c>
      <c r="M42" s="211"/>
      <c r="N42" s="212"/>
    </row>
    <row r="43" spans="1:14">
      <c r="A43" s="4" t="str">
        <f>+'DCP-8'!A36</f>
        <v>Avista Corp</v>
      </c>
      <c r="B43" s="6">
        <v>7.0999999999999994E-2</v>
      </c>
      <c r="C43" s="6">
        <v>6.9000000000000006E-2</v>
      </c>
      <c r="D43" s="6">
        <v>7.0999999999999994E-2</v>
      </c>
      <c r="E43" s="6"/>
      <c r="F43" s="6">
        <f t="shared" ref="F43:H43" si="5">+F20</f>
        <v>7.4999999999999997E-2</v>
      </c>
      <c r="G43" s="6">
        <f t="shared" si="5"/>
        <v>7.4999999999999997E-2</v>
      </c>
      <c r="H43" s="6">
        <f t="shared" si="5"/>
        <v>8.5000000000000006E-2</v>
      </c>
      <c r="I43" s="6"/>
      <c r="J43" s="166">
        <f t="shared" si="4"/>
        <v>7.4333333333333348E-2</v>
      </c>
      <c r="L43" s="10">
        <v>1.2</v>
      </c>
      <c r="M43" s="211"/>
      <c r="N43" s="212"/>
    </row>
    <row r="44" spans="1:14">
      <c r="A44" s="4" t="str">
        <f>+'DCP-8'!A37</f>
        <v>Black Hills Corp</v>
      </c>
      <c r="B44" s="6">
        <v>8.8999999999999996E-2</v>
      </c>
      <c r="C44" s="6">
        <v>0.09</v>
      </c>
      <c r="D44" s="6">
        <v>8.5000000000000006E-2</v>
      </c>
      <c r="E44" s="6"/>
      <c r="F44" s="6">
        <v>0.08</v>
      </c>
      <c r="G44" s="6">
        <v>0.08</v>
      </c>
      <c r="H44" s="6">
        <v>8.5000000000000006E-2</v>
      </c>
      <c r="I44" s="6"/>
      <c r="J44" s="166">
        <f t="shared" si="4"/>
        <v>8.483333333333333E-2</v>
      </c>
      <c r="L44" s="10">
        <v>1.3</v>
      </c>
      <c r="M44" s="211"/>
      <c r="N44" s="212"/>
    </row>
    <row r="45" spans="1:14">
      <c r="A45" s="4" t="str">
        <f>+'DCP-8'!A38</f>
        <v>CMS Energy Corp</v>
      </c>
      <c r="B45" s="6">
        <v>0.125</v>
      </c>
      <c r="C45" s="6">
        <v>0.125</v>
      </c>
      <c r="D45" s="6">
        <v>0.125</v>
      </c>
      <c r="E45" s="6"/>
      <c r="F45" s="6">
        <v>0.125</v>
      </c>
      <c r="G45" s="6">
        <v>0.125</v>
      </c>
      <c r="H45" s="6">
        <v>0.125</v>
      </c>
      <c r="I45" s="6"/>
      <c r="J45" s="166">
        <f t="shared" si="4"/>
        <v>0.125</v>
      </c>
      <c r="L45" s="10">
        <v>2.4</v>
      </c>
      <c r="M45" s="211"/>
      <c r="N45" s="212"/>
    </row>
    <row r="46" spans="1:14">
      <c r="A46" s="4" t="str">
        <f>+'DCP-8'!A39</f>
        <v>Duke Energy</v>
      </c>
      <c r="B46" s="6">
        <v>8.5999999999999993E-2</v>
      </c>
      <c r="C46" s="6">
        <v>8.5999999999999993E-2</v>
      </c>
      <c r="D46" s="6">
        <v>8.8999999999999996E-2</v>
      </c>
      <c r="E46" s="6"/>
      <c r="F46" s="6">
        <v>0.09</v>
      </c>
      <c r="G46" s="6">
        <v>0.09</v>
      </c>
      <c r="H46" s="6">
        <v>0.09</v>
      </c>
      <c r="I46" s="6"/>
      <c r="J46" s="166">
        <f t="shared" si="4"/>
        <v>8.8499999999999981E-2</v>
      </c>
      <c r="L46" s="10">
        <v>1.51</v>
      </c>
      <c r="M46" s="211"/>
      <c r="N46" s="212"/>
    </row>
    <row r="47" spans="1:14">
      <c r="A47" s="4" t="str">
        <f>+'DCP-8'!A40</f>
        <v>Entergy Corp.</v>
      </c>
      <c r="B47" s="6">
        <v>0.123</v>
      </c>
      <c r="C47" s="6">
        <v>0.09</v>
      </c>
      <c r="D47" s="6">
        <v>0.17100000000000001</v>
      </c>
      <c r="E47" s="6"/>
      <c r="F47" s="6">
        <v>0.09</v>
      </c>
      <c r="G47" s="6">
        <v>0.09</v>
      </c>
      <c r="H47" s="6">
        <v>0.1</v>
      </c>
      <c r="I47" s="6"/>
      <c r="J47" s="166">
        <f t="shared" si="4"/>
        <v>0.11066666666666665</v>
      </c>
      <c r="L47" s="10">
        <v>1.53</v>
      </c>
      <c r="M47" s="211"/>
      <c r="N47" s="212"/>
    </row>
    <row r="48" spans="1:14">
      <c r="A48" s="4" t="str">
        <f>+'DCP-8'!A41</f>
        <v>Evergy</v>
      </c>
      <c r="B48" s="6">
        <v>9.7000000000000003E-2</v>
      </c>
      <c r="C48" s="6">
        <v>7.9000000000000001E-2</v>
      </c>
      <c r="D48" s="6">
        <v>7.5999999999999998E-2</v>
      </c>
      <c r="E48" s="6"/>
      <c r="F48" s="6">
        <v>0.09</v>
      </c>
      <c r="G48" s="6">
        <v>0.09</v>
      </c>
      <c r="H48" s="6">
        <v>0.1</v>
      </c>
      <c r="I48" s="6"/>
      <c r="J48" s="166">
        <f t="shared" si="4"/>
        <v>8.8666666666666658E-2</v>
      </c>
      <c r="L48" s="10">
        <v>1.34</v>
      </c>
      <c r="M48" s="211"/>
      <c r="N48" s="212"/>
    </row>
    <row r="49" spans="1:14">
      <c r="A49" s="4" t="str">
        <f>+'DCP-8'!A42</f>
        <v>IDACORP</v>
      </c>
      <c r="B49" s="6">
        <v>9.4E-2</v>
      </c>
      <c r="C49" s="6">
        <v>9.4E-2</v>
      </c>
      <c r="D49" s="6">
        <v>9.0999999999999998E-2</v>
      </c>
      <c r="E49" s="6"/>
      <c r="F49" s="6">
        <v>0.09</v>
      </c>
      <c r="G49" s="6">
        <v>0.09</v>
      </c>
      <c r="H49" s="6">
        <v>0.09</v>
      </c>
      <c r="I49" s="6"/>
      <c r="J49" s="166">
        <f t="shared" si="4"/>
        <v>9.1499999999999984E-2</v>
      </c>
      <c r="L49" s="10">
        <v>1.78</v>
      </c>
      <c r="M49" s="211"/>
      <c r="N49" s="212"/>
    </row>
    <row r="50" spans="1:14">
      <c r="A50" s="4" t="str">
        <f>+'DCP-8'!A43</f>
        <v>MGE Energy</v>
      </c>
      <c r="B50" s="6">
        <v>0.105</v>
      </c>
      <c r="C50" s="6">
        <v>0.09</v>
      </c>
      <c r="D50" s="6">
        <v>9.0999999999999998E-2</v>
      </c>
      <c r="E50" s="6"/>
      <c r="F50" s="6">
        <v>0.11</v>
      </c>
      <c r="G50" s="6">
        <v>0.115</v>
      </c>
      <c r="H50" s="6">
        <v>0.12</v>
      </c>
      <c r="I50" s="6"/>
      <c r="J50" s="166">
        <f t="shared" si="4"/>
        <v>0.10516666666666667</v>
      </c>
      <c r="L50" s="10">
        <v>2.08</v>
      </c>
      <c r="M50" s="211"/>
      <c r="N50" s="8"/>
    </row>
    <row r="51" spans="1:14">
      <c r="A51" s="4" t="str">
        <f>+'DCP-8'!A44</f>
        <v>NextEra Energy, Inc.</v>
      </c>
      <c r="B51" s="6">
        <v>0.13600000000000001</v>
      </c>
      <c r="C51" s="6">
        <v>0.15</v>
      </c>
      <c r="D51" s="6">
        <v>0.14799999999999999</v>
      </c>
      <c r="E51" s="6"/>
      <c r="F51" s="6">
        <v>0.14000000000000001</v>
      </c>
      <c r="G51" s="6">
        <v>0.14000000000000001</v>
      </c>
      <c r="H51" s="6">
        <v>0.13</v>
      </c>
      <c r="I51" s="6"/>
      <c r="J51" s="166">
        <f t="shared" si="4"/>
        <v>0.14066666666666669</v>
      </c>
      <c r="L51" s="10">
        <v>3.12</v>
      </c>
      <c r="M51" s="211"/>
      <c r="N51" s="212"/>
    </row>
    <row r="52" spans="1:14">
      <c r="A52" s="4" t="str">
        <f>+'DCP-8'!A45</f>
        <v>NiSource Inc.</v>
      </c>
      <c r="B52" s="6">
        <v>0.105</v>
      </c>
      <c r="C52" s="6">
        <v>0.11</v>
      </c>
      <c r="D52" s="6">
        <v>8.8999999999999996E-2</v>
      </c>
      <c r="E52" s="6"/>
      <c r="F52" s="6">
        <v>8.5000000000000006E-2</v>
      </c>
      <c r="G52" s="6">
        <v>0.1</v>
      </c>
      <c r="H52" s="6">
        <v>0.11</v>
      </c>
      <c r="I52" s="6"/>
      <c r="J52" s="166">
        <f t="shared" si="4"/>
        <v>9.9833333333333329E-2</v>
      </c>
      <c r="L52" s="10">
        <v>1.45</v>
      </c>
      <c r="M52" s="211"/>
      <c r="N52" s="212"/>
    </row>
    <row r="53" spans="1:14">
      <c r="A53" s="4" t="str">
        <f>+'DCP-8'!A46</f>
        <v>NorthWestern Energy Group</v>
      </c>
      <c r="B53" s="6">
        <v>8.3000000000000004E-2</v>
      </c>
      <c r="C53" s="6">
        <v>7.4999999999999997E-2</v>
      </c>
      <c r="D53" s="6">
        <v>7.0999999999999994E-2</v>
      </c>
      <c r="E53" s="6"/>
      <c r="F53" s="6">
        <v>7.4999999999999997E-2</v>
      </c>
      <c r="G53" s="6">
        <v>0.08</v>
      </c>
      <c r="H53" s="6">
        <v>0.08</v>
      </c>
      <c r="I53" s="6"/>
      <c r="J53" s="166">
        <f t="shared" si="4"/>
        <v>7.7333333333333337E-2</v>
      </c>
      <c r="L53" s="10">
        <v>1.19</v>
      </c>
      <c r="M53" s="211"/>
      <c r="N53" s="212"/>
    </row>
    <row r="54" spans="1:14">
      <c r="A54" s="4" t="str">
        <f>+'DCP-8'!A47</f>
        <v>OGE Energy Corp</v>
      </c>
      <c r="B54" s="6">
        <v>0.123</v>
      </c>
      <c r="C54" s="6">
        <v>0.107</v>
      </c>
      <c r="D54" s="6">
        <v>9.4E-2</v>
      </c>
      <c r="E54" s="6"/>
      <c r="F54" s="6">
        <v>0.125</v>
      </c>
      <c r="G54" s="6">
        <v>0.125</v>
      </c>
      <c r="H54" s="6">
        <v>0.13</v>
      </c>
      <c r="I54" s="6"/>
      <c r="J54" s="166">
        <f t="shared" si="4"/>
        <v>0.11733333333333333</v>
      </c>
      <c r="L54" s="10">
        <v>1.63</v>
      </c>
      <c r="M54" s="211"/>
      <c r="N54" s="8"/>
    </row>
    <row r="55" spans="1:14">
      <c r="A55" s="4" t="str">
        <f>+'DCP-8'!A48</f>
        <v>Pinnacle West Capital</v>
      </c>
      <c r="B55" s="6">
        <v>0.107</v>
      </c>
      <c r="C55" s="6">
        <v>8.1000000000000003E-2</v>
      </c>
      <c r="D55" s="6">
        <v>8.2000000000000003E-2</v>
      </c>
      <c r="E55" s="6"/>
      <c r="F55" s="6">
        <v>0.08</v>
      </c>
      <c r="G55" s="6">
        <v>0.08</v>
      </c>
      <c r="H55" s="6">
        <v>8.5000000000000006E-2</v>
      </c>
      <c r="I55" s="6"/>
      <c r="J55" s="166">
        <f t="shared" si="4"/>
        <v>8.5833333333333331E-2</v>
      </c>
      <c r="L55" s="10">
        <v>1.43</v>
      </c>
      <c r="M55" s="211"/>
      <c r="N55" s="212"/>
    </row>
    <row r="56" spans="1:14">
      <c r="A56" s="4" t="str">
        <f>+'DCP-8'!A49</f>
        <v>Portland General Electric</v>
      </c>
      <c r="B56" s="6">
        <v>9.0999999999999998E-2</v>
      </c>
      <c r="C56" s="6">
        <v>8.8999999999999996E-2</v>
      </c>
      <c r="D56" s="6">
        <v>7.3999999999999996E-2</v>
      </c>
      <c r="E56" s="6"/>
      <c r="F56" s="6">
        <v>0.09</v>
      </c>
      <c r="G56" s="6">
        <v>0.09</v>
      </c>
      <c r="H56" s="6">
        <v>9.5000000000000001E-2</v>
      </c>
      <c r="I56" s="6"/>
      <c r="J56" s="166">
        <f t="shared" si="4"/>
        <v>8.8166666666666657E-2</v>
      </c>
      <c r="L56" s="10">
        <v>1.4</v>
      </c>
      <c r="M56" s="211"/>
      <c r="N56" s="212"/>
    </row>
    <row r="57" spans="1:14">
      <c r="A57" s="4" t="str">
        <f>+'DCP-8'!A50</f>
        <v>Southern Co</v>
      </c>
      <c r="B57" s="6">
        <v>0.13</v>
      </c>
      <c r="C57" s="6">
        <v>0.13300000000000001</v>
      </c>
      <c r="D57" s="6">
        <v>0.128</v>
      </c>
      <c r="E57" s="6"/>
      <c r="F57" s="6">
        <v>0.13</v>
      </c>
      <c r="G57" s="6">
        <v>0.13</v>
      </c>
      <c r="H57" s="6">
        <v>0.14499999999999999</v>
      </c>
      <c r="I57" s="6"/>
      <c r="J57" s="166">
        <f t="shared" si="4"/>
        <v>0.13266666666666668</v>
      </c>
      <c r="L57" s="10">
        <v>2.37</v>
      </c>
      <c r="M57" s="211"/>
      <c r="N57" s="212"/>
    </row>
    <row r="58" spans="1:14">
      <c r="A58" s="4" t="str">
        <f>+'DCP-8'!A51</f>
        <v>WEC Energy  Group</v>
      </c>
      <c r="B58" s="6">
        <v>0.121</v>
      </c>
      <c r="C58" s="6">
        <v>0.125</v>
      </c>
      <c r="D58" s="6">
        <v>8.4000000000000005E-2</v>
      </c>
      <c r="E58" s="6"/>
      <c r="F58" s="6">
        <v>0.125</v>
      </c>
      <c r="G58" s="6">
        <v>0.125</v>
      </c>
      <c r="H58" s="6">
        <v>0.13</v>
      </c>
      <c r="I58" s="6"/>
      <c r="J58" s="166">
        <f t="shared" si="4"/>
        <v>0.11833333333333335</v>
      </c>
      <c r="L58" s="10">
        <v>2.36</v>
      </c>
      <c r="M58" s="211"/>
      <c r="N58" s="212"/>
    </row>
    <row r="59" spans="1:14">
      <c r="A59" s="4" t="str">
        <f>+'DCP-8'!A52</f>
        <v>Xcel Energy Inc.</v>
      </c>
      <c r="B59" s="6">
        <v>0.106</v>
      </c>
      <c r="C59" s="6">
        <v>0.107</v>
      </c>
      <c r="D59" s="6">
        <v>0.108</v>
      </c>
      <c r="E59" s="6"/>
      <c r="F59" s="6">
        <v>0.105</v>
      </c>
      <c r="G59" s="6">
        <v>0.11</v>
      </c>
      <c r="H59" s="6">
        <v>0.115</v>
      </c>
      <c r="I59" s="6"/>
      <c r="J59" s="166">
        <f t="shared" si="4"/>
        <v>0.1085</v>
      </c>
      <c r="L59" s="10">
        <v>2.04</v>
      </c>
      <c r="M59" s="211"/>
      <c r="N59" s="212"/>
    </row>
    <row r="60" spans="1:14">
      <c r="A60" s="39"/>
      <c r="B60" s="20"/>
      <c r="C60" s="20"/>
      <c r="D60" s="20"/>
      <c r="E60" s="20"/>
      <c r="F60" s="20"/>
      <c r="G60" s="20"/>
      <c r="H60" s="20"/>
      <c r="I60" s="20"/>
      <c r="J60" s="168"/>
      <c r="K60" s="168"/>
      <c r="L60" s="39"/>
      <c r="M60" s="211"/>
      <c r="N60" s="212"/>
    </row>
    <row r="61" spans="1:14">
      <c r="A61" s="4"/>
      <c r="B61" s="6"/>
      <c r="C61" s="6"/>
      <c r="D61" s="6"/>
      <c r="E61" s="6"/>
      <c r="F61" s="6"/>
      <c r="G61" s="6"/>
      <c r="H61" s="6"/>
      <c r="I61" s="6"/>
      <c r="L61" s="4"/>
      <c r="M61" s="211"/>
      <c r="N61" s="212"/>
    </row>
    <row r="62" spans="1:14">
      <c r="A62" s="4" t="s">
        <v>123</v>
      </c>
      <c r="B62" s="6">
        <f t="shared" ref="B62:J62" si="6">AVERAGE(B39:B59)</f>
        <v>0.10466666666666664</v>
      </c>
      <c r="C62" s="6">
        <f t="shared" si="6"/>
        <v>0.10014285714285713</v>
      </c>
      <c r="D62" s="6">
        <f t="shared" si="6"/>
        <v>9.9714285714285728E-2</v>
      </c>
      <c r="E62" s="6"/>
      <c r="F62" s="6">
        <f t="shared" si="6"/>
        <v>0.10023809523809524</v>
      </c>
      <c r="G62" s="6">
        <f t="shared" si="6"/>
        <v>0.10190476190476191</v>
      </c>
      <c r="H62" s="6">
        <f t="shared" si="6"/>
        <v>0.10642857142857144</v>
      </c>
      <c r="I62" s="6"/>
      <c r="J62" s="14">
        <f t="shared" si="6"/>
        <v>0.10218253968253969</v>
      </c>
      <c r="L62" s="32">
        <f t="shared" ref="L62" si="7">AVERAGE(L39:L59)</f>
        <v>1.6804761904761905</v>
      </c>
      <c r="M62" s="211"/>
      <c r="N62" s="212"/>
    </row>
    <row r="63" spans="1:14">
      <c r="A63" s="39"/>
      <c r="B63" s="20"/>
      <c r="C63" s="20"/>
      <c r="D63" s="20"/>
      <c r="E63" s="20"/>
      <c r="F63" s="20"/>
      <c r="G63" s="20"/>
      <c r="H63" s="20"/>
      <c r="I63" s="20"/>
      <c r="J63" s="169"/>
      <c r="K63" s="168"/>
      <c r="L63" s="209"/>
      <c r="M63" s="211"/>
      <c r="N63" s="212"/>
    </row>
    <row r="64" spans="1:14">
      <c r="A64" s="4"/>
      <c r="B64" s="6"/>
      <c r="C64" s="6"/>
      <c r="D64" s="6"/>
      <c r="E64" s="6"/>
      <c r="F64" s="6"/>
      <c r="G64" s="6"/>
      <c r="H64" s="6"/>
      <c r="I64" s="6"/>
      <c r="J64" s="1"/>
      <c r="L64" s="210"/>
      <c r="M64" s="211"/>
      <c r="N64" s="212"/>
    </row>
    <row r="65" spans="1:14">
      <c r="A65" s="4" t="s">
        <v>124</v>
      </c>
      <c r="B65" s="6">
        <f>MEDIAN(B39:B57)</f>
        <v>0.105</v>
      </c>
      <c r="C65" s="6">
        <f>MEDIAN(C39:C59)</f>
        <v>9.4E-2</v>
      </c>
      <c r="D65" s="6">
        <f t="shared" ref="D65:J65" si="8">MEDIAN(D39:D59)</f>
        <v>9.0999999999999998E-2</v>
      </c>
      <c r="E65" s="6"/>
      <c r="F65" s="6">
        <f t="shared" si="8"/>
        <v>0.09</v>
      </c>
      <c r="G65" s="6">
        <f t="shared" si="8"/>
        <v>0.1</v>
      </c>
      <c r="H65" s="6">
        <f t="shared" si="8"/>
        <v>0.1</v>
      </c>
      <c r="I65" s="6"/>
      <c r="J65" s="14">
        <f t="shared" si="8"/>
        <v>0.10516666666666667</v>
      </c>
      <c r="L65" s="32">
        <f t="shared" ref="L65" si="9">MEDIAN(L39:L59)</f>
        <v>1.53</v>
      </c>
      <c r="M65" s="211"/>
      <c r="N65" s="212"/>
    </row>
    <row r="66" spans="1:14" ht="15.3" thickBot="1">
      <c r="A66" s="86"/>
      <c r="B66" s="22"/>
      <c r="C66" s="22"/>
      <c r="D66" s="22"/>
      <c r="E66" s="22"/>
      <c r="F66" s="22"/>
      <c r="G66" s="22"/>
      <c r="H66" s="22"/>
      <c r="I66" s="22"/>
      <c r="J66" s="86"/>
      <c r="K66" s="86"/>
      <c r="L66" s="86"/>
      <c r="M66" s="211"/>
      <c r="N66" s="212"/>
    </row>
    <row r="67" spans="1:14" ht="15.3" thickTop="1">
      <c r="A67" s="4"/>
      <c r="B67" s="6"/>
      <c r="C67" s="6"/>
      <c r="D67" s="6"/>
      <c r="E67" s="6"/>
      <c r="F67" s="6"/>
      <c r="G67" s="6"/>
      <c r="H67" s="6"/>
      <c r="I67" s="6"/>
      <c r="J67" s="4"/>
      <c r="K67" s="4"/>
      <c r="L67" s="4"/>
      <c r="M67" s="211"/>
      <c r="N67" s="211"/>
    </row>
    <row r="68" spans="1:14">
      <c r="A68" s="4" t="s">
        <v>228</v>
      </c>
      <c r="B68" s="14"/>
      <c r="C68" s="14"/>
      <c r="D68" s="14"/>
      <c r="E68" s="14"/>
      <c r="F68" s="14"/>
      <c r="G68" s="14"/>
      <c r="H68" s="14"/>
      <c r="I68" s="14"/>
      <c r="J68" s="4"/>
      <c r="K68" s="4"/>
      <c r="L68" s="4"/>
    </row>
    <row r="69" spans="1:14">
      <c r="A69" s="4"/>
      <c r="B69" s="14"/>
      <c r="C69" s="14"/>
      <c r="D69" s="14"/>
      <c r="E69" s="14"/>
      <c r="F69" s="14"/>
      <c r="G69" s="14"/>
      <c r="H69" s="14"/>
      <c r="I69" s="14"/>
      <c r="J69" s="4"/>
      <c r="K69" s="4"/>
      <c r="L69" s="4"/>
    </row>
    <row r="70" spans="1:14">
      <c r="A70" s="4"/>
      <c r="B70" s="14"/>
      <c r="C70" s="14"/>
      <c r="D70" s="14"/>
      <c r="E70" s="14"/>
      <c r="F70" s="14"/>
      <c r="G70" s="14"/>
      <c r="H70" s="14"/>
      <c r="I70" s="14"/>
      <c r="J70" s="4"/>
      <c r="K70" s="4"/>
      <c r="L70" s="4"/>
    </row>
    <row r="71" spans="1:14">
      <c r="A71" s="4"/>
      <c r="B71" s="14"/>
      <c r="C71" s="14"/>
      <c r="D71" s="14"/>
      <c r="E71" s="14"/>
      <c r="F71" s="14"/>
      <c r="G71" s="14"/>
      <c r="H71" s="14"/>
      <c r="I71" s="14"/>
      <c r="J71" s="4"/>
      <c r="K71" s="4"/>
      <c r="L71" s="4"/>
    </row>
    <row r="72" spans="1:14">
      <c r="A72" s="4"/>
      <c r="B72" s="6"/>
      <c r="C72" s="6"/>
      <c r="D72" s="6"/>
      <c r="E72" s="6"/>
      <c r="F72" s="6"/>
      <c r="G72" s="6"/>
      <c r="H72" s="6"/>
      <c r="I72" s="6"/>
      <c r="J72" s="4"/>
      <c r="K72" s="4"/>
      <c r="L72" s="4"/>
    </row>
    <row r="73" spans="1:14">
      <c r="A73"/>
      <c r="B73" s="6"/>
      <c r="C73" s="6"/>
      <c r="D73" s="6"/>
      <c r="E73" s="6"/>
      <c r="F73" s="6"/>
      <c r="G73" s="6"/>
      <c r="H73" s="6"/>
      <c r="I73" s="6"/>
      <c r="J73" s="4"/>
      <c r="K73" s="4"/>
      <c r="L73" s="4"/>
    </row>
    <row r="74" spans="1:14">
      <c r="A74" s="4"/>
      <c r="B74" s="6"/>
      <c r="C74" s="6"/>
      <c r="D74" s="6"/>
      <c r="E74" s="6"/>
      <c r="F74" s="6"/>
      <c r="G74" s="6"/>
      <c r="H74" s="6"/>
      <c r="I74" s="6"/>
      <c r="J74" s="4"/>
      <c r="K74" s="4"/>
      <c r="L74" s="4"/>
    </row>
    <row r="75" spans="1:14">
      <c r="A75" s="4"/>
      <c r="B75" s="6"/>
      <c r="C75" s="6"/>
      <c r="D75" s="6"/>
      <c r="E75" s="6"/>
      <c r="F75" s="6"/>
      <c r="G75" s="6"/>
      <c r="H75" s="6"/>
      <c r="I75" s="6"/>
      <c r="J75" s="4"/>
      <c r="K75" s="4"/>
      <c r="L75" s="4"/>
    </row>
    <row r="76" spans="1:14">
      <c r="A76" s="4"/>
      <c r="B76" s="6"/>
      <c r="C76" s="6"/>
      <c r="D76" s="6"/>
      <c r="E76" s="6"/>
      <c r="F76" s="6"/>
      <c r="G76" s="6"/>
      <c r="H76" s="6"/>
      <c r="I76" s="6"/>
      <c r="J76" s="4"/>
      <c r="K76" s="4"/>
      <c r="L76" s="4"/>
    </row>
    <row r="77" spans="1:14">
      <c r="A77" s="4"/>
      <c r="B77" s="6"/>
      <c r="C77" s="6"/>
      <c r="D77" s="6"/>
      <c r="E77" s="6"/>
      <c r="F77" s="6"/>
      <c r="G77" s="6"/>
      <c r="H77" s="6"/>
      <c r="I77" s="6"/>
      <c r="J77" s="4"/>
      <c r="K77" s="4"/>
      <c r="L77" s="4"/>
    </row>
    <row r="78" spans="1:14">
      <c r="A78" s="4"/>
      <c r="B78" s="6"/>
      <c r="C78" s="6"/>
      <c r="D78" s="6"/>
      <c r="E78" s="6"/>
      <c r="F78" s="6"/>
      <c r="G78" s="6"/>
      <c r="H78" s="6"/>
      <c r="I78" s="6"/>
      <c r="J78" s="4"/>
      <c r="K78" s="4"/>
      <c r="L78" s="4"/>
    </row>
    <row r="79" spans="1:14">
      <c r="A79" s="4"/>
      <c r="B79" s="6"/>
      <c r="C79" s="6"/>
      <c r="D79" s="6"/>
      <c r="E79" s="6"/>
      <c r="F79" s="6"/>
      <c r="G79" s="6"/>
      <c r="H79" s="6"/>
      <c r="I79" s="6"/>
      <c r="J79" s="4"/>
      <c r="K79" s="4"/>
      <c r="L79" s="4"/>
    </row>
    <row r="80" spans="1:14">
      <c r="A80" s="4"/>
      <c r="B80" s="6"/>
      <c r="C80" s="6"/>
      <c r="D80" s="6"/>
      <c r="E80" s="6"/>
      <c r="F80" s="6"/>
      <c r="G80" s="6"/>
      <c r="H80" s="6"/>
      <c r="I80" s="6"/>
      <c r="J80" s="4"/>
      <c r="K80" s="4"/>
      <c r="L80" s="4"/>
    </row>
    <row r="81" spans="1:12">
      <c r="A81" s="4"/>
      <c r="B81" s="6"/>
      <c r="C81" s="6"/>
      <c r="D81" s="6"/>
      <c r="E81" s="6"/>
      <c r="F81" s="6"/>
      <c r="G81" s="6"/>
      <c r="H81" s="6"/>
      <c r="I81" s="6"/>
      <c r="J81" s="4"/>
      <c r="K81" s="4"/>
      <c r="L81" s="4"/>
    </row>
    <row r="82" spans="1:12">
      <c r="A82" s="4"/>
      <c r="B82" s="6"/>
      <c r="C82" s="6"/>
      <c r="D82" s="6"/>
      <c r="E82" s="6"/>
      <c r="F82" s="6"/>
      <c r="G82" s="6"/>
      <c r="H82" s="6"/>
      <c r="I82" s="6"/>
      <c r="J82" s="4"/>
      <c r="K82" s="4"/>
      <c r="L82" s="4"/>
    </row>
    <row r="83" spans="1:12">
      <c r="A83" s="4"/>
      <c r="B83" s="6"/>
      <c r="C83" s="6"/>
      <c r="D83" s="6"/>
      <c r="E83" s="6"/>
      <c r="F83" s="6"/>
      <c r="G83" s="6"/>
      <c r="H83" s="6"/>
      <c r="I83" s="6"/>
      <c r="J83" s="4"/>
      <c r="K83" s="4"/>
      <c r="L83" s="4"/>
    </row>
    <row r="84" spans="1:12">
      <c r="A84" s="4"/>
      <c r="B84" s="6"/>
      <c r="C84" s="6"/>
      <c r="D84" s="6"/>
      <c r="E84" s="6"/>
      <c r="F84" s="6"/>
      <c r="G84" s="6"/>
      <c r="H84" s="6"/>
      <c r="I84" s="6"/>
      <c r="J84" s="4"/>
      <c r="K84" s="4"/>
      <c r="L84" s="4"/>
    </row>
    <row r="85" spans="1:12">
      <c r="A85" s="4"/>
      <c r="B85" s="6"/>
      <c r="C85" s="6"/>
      <c r="D85" s="6"/>
      <c r="E85" s="6"/>
      <c r="F85" s="6"/>
      <c r="G85" s="6"/>
      <c r="H85" s="6"/>
      <c r="I85" s="6"/>
      <c r="J85" s="4"/>
      <c r="K85" s="4"/>
      <c r="L85" s="4"/>
    </row>
    <row r="86" spans="1:12">
      <c r="A86" s="4"/>
      <c r="B86" s="6"/>
      <c r="C86" s="6"/>
      <c r="D86" s="6"/>
      <c r="E86" s="6"/>
      <c r="F86" s="6"/>
      <c r="G86" s="6"/>
      <c r="H86" s="6"/>
      <c r="I86" s="6"/>
      <c r="J86" s="4"/>
      <c r="K86" s="4"/>
      <c r="L86" s="4"/>
    </row>
    <row r="87" spans="1:12">
      <c r="A87" s="4"/>
      <c r="B87" s="6"/>
      <c r="C87" s="6"/>
      <c r="D87" s="6"/>
      <c r="E87" s="6"/>
      <c r="F87" s="6"/>
      <c r="G87" s="6"/>
      <c r="H87" s="6"/>
      <c r="I87" s="6"/>
      <c r="J87" s="4"/>
      <c r="K87" s="4"/>
      <c r="L87" s="4"/>
    </row>
    <row r="88" spans="1:12">
      <c r="A88" s="4"/>
      <c r="B88" s="6"/>
      <c r="C88" s="6"/>
      <c r="D88" s="6"/>
      <c r="E88" s="6"/>
      <c r="F88" s="6"/>
      <c r="G88" s="6"/>
      <c r="H88" s="6"/>
      <c r="I88" s="6"/>
      <c r="J88" s="4"/>
      <c r="K88" s="4"/>
      <c r="L88" s="4"/>
    </row>
    <row r="89" spans="1:12">
      <c r="A89" s="4"/>
      <c r="B89" s="6"/>
      <c r="C89" s="6"/>
      <c r="D89" s="6"/>
      <c r="E89" s="6"/>
      <c r="F89" s="6"/>
      <c r="G89" s="6"/>
      <c r="H89" s="6"/>
      <c r="I89" s="6"/>
      <c r="J89" s="4"/>
      <c r="K89" s="4"/>
      <c r="L89" s="4"/>
    </row>
    <row r="90" spans="1:12">
      <c r="A90"/>
      <c r="B90" s="6"/>
      <c r="C90" s="6"/>
      <c r="D90" s="6"/>
      <c r="E90" s="6"/>
      <c r="F90" s="6"/>
      <c r="G90" s="6"/>
      <c r="H90" s="6"/>
      <c r="I90" s="6"/>
      <c r="J90" s="4"/>
      <c r="K90" s="4"/>
      <c r="L90" s="4"/>
    </row>
    <row r="91" spans="1:12">
      <c r="A91" s="4"/>
      <c r="B91" s="14"/>
      <c r="C91" s="14"/>
      <c r="D91" s="14"/>
      <c r="E91" s="14"/>
      <c r="F91" s="14"/>
      <c r="G91" s="14"/>
      <c r="H91" s="14"/>
      <c r="I91" s="14"/>
      <c r="J91" s="4"/>
      <c r="K91" s="4"/>
      <c r="L91" s="4"/>
    </row>
    <row r="92" spans="1:12">
      <c r="A92" s="4"/>
      <c r="B92" s="6"/>
      <c r="C92" s="6"/>
      <c r="D92" s="6"/>
      <c r="E92" s="6"/>
      <c r="F92" s="6"/>
      <c r="G92" s="6"/>
      <c r="H92" s="6"/>
      <c r="I92" s="6"/>
      <c r="J92" s="4"/>
      <c r="K92" s="4"/>
      <c r="L92" s="4"/>
    </row>
    <row r="93" spans="1:12">
      <c r="A93"/>
      <c r="B93" s="6"/>
      <c r="C93" s="6"/>
      <c r="D93" s="6"/>
      <c r="E93" s="6"/>
      <c r="F93" s="6"/>
      <c r="G93" s="6"/>
      <c r="H93" s="6"/>
      <c r="I93" s="6"/>
      <c r="J93" s="4"/>
      <c r="K93" s="4"/>
      <c r="L93" s="4"/>
    </row>
    <row r="94" spans="1:12">
      <c r="A94" s="4"/>
      <c r="B94" s="6"/>
      <c r="C94" s="6"/>
      <c r="D94" s="6"/>
      <c r="E94" s="6"/>
      <c r="F94" s="6"/>
      <c r="G94" s="6"/>
      <c r="H94" s="6"/>
      <c r="I94" s="6"/>
      <c r="J94" s="4"/>
      <c r="K94" s="4"/>
      <c r="L94" s="4"/>
    </row>
    <row r="95" spans="1:12">
      <c r="A95" s="4"/>
      <c r="B95" s="6"/>
      <c r="C95" s="6"/>
      <c r="D95" s="6"/>
      <c r="E95" s="6"/>
      <c r="F95" s="6"/>
      <c r="G95" s="6"/>
      <c r="H95" s="6"/>
      <c r="I95" s="6"/>
      <c r="J95" s="4"/>
      <c r="K95" s="4"/>
      <c r="L95" s="4"/>
    </row>
    <row r="96" spans="1:12">
      <c r="A96"/>
      <c r="B96" s="6"/>
      <c r="C96" s="6"/>
      <c r="D96" s="6"/>
      <c r="E96" s="6"/>
      <c r="F96" s="6"/>
      <c r="G96" s="6"/>
      <c r="H96" s="6"/>
      <c r="I96" s="6"/>
      <c r="J96" s="4"/>
      <c r="K96" s="4"/>
      <c r="L96" s="4"/>
    </row>
    <row r="97" spans="1:12">
      <c r="A97" s="4"/>
      <c r="B97" s="6"/>
      <c r="C97" s="6"/>
      <c r="D97" s="6"/>
      <c r="E97" s="6"/>
      <c r="F97" s="6"/>
      <c r="G97" s="6"/>
      <c r="H97" s="6"/>
      <c r="I97" s="6"/>
      <c r="J97" s="4"/>
      <c r="K97" s="4"/>
      <c r="L97" s="4"/>
    </row>
    <row r="98" spans="1:12">
      <c r="A98" s="4"/>
      <c r="B98" s="6"/>
      <c r="C98" s="6"/>
      <c r="D98" s="6"/>
      <c r="E98" s="6"/>
      <c r="F98" s="6"/>
      <c r="G98" s="6"/>
      <c r="H98" s="6"/>
      <c r="I98" s="6"/>
      <c r="J98" s="4"/>
      <c r="K98" s="4"/>
      <c r="L98" s="4"/>
    </row>
    <row r="99" spans="1:12">
      <c r="A99"/>
      <c r="B99" s="6"/>
      <c r="C99" s="6"/>
      <c r="D99" s="6"/>
      <c r="E99" s="6"/>
      <c r="F99" s="6"/>
      <c r="G99" s="6"/>
      <c r="H99" s="6"/>
      <c r="I99" s="6"/>
      <c r="J99" s="4"/>
      <c r="K99" s="4"/>
      <c r="L99" s="4"/>
    </row>
    <row r="100" spans="1:12">
      <c r="A100" s="4"/>
      <c r="B100" s="6"/>
      <c r="C100" s="6"/>
      <c r="D100" s="6"/>
      <c r="E100" s="6"/>
      <c r="F100" s="6"/>
      <c r="G100" s="6"/>
      <c r="H100" s="6"/>
      <c r="I100" s="6"/>
      <c r="J100" s="4"/>
      <c r="K100" s="4"/>
      <c r="L100" s="4"/>
    </row>
    <row r="101" spans="1:12">
      <c r="A101" s="4"/>
      <c r="B101" s="6"/>
      <c r="C101" s="6"/>
      <c r="D101" s="6"/>
      <c r="E101" s="6"/>
      <c r="F101" s="6"/>
      <c r="G101" s="6"/>
      <c r="H101" s="6"/>
      <c r="I101" s="6"/>
      <c r="J101" s="4"/>
      <c r="K101" s="4"/>
      <c r="L101" s="4"/>
    </row>
    <row r="102" spans="1:12">
      <c r="A102" s="4"/>
      <c r="B102" s="6"/>
      <c r="C102" s="6"/>
      <c r="D102" s="6"/>
      <c r="E102" s="6"/>
      <c r="F102" s="6"/>
      <c r="G102" s="6"/>
      <c r="H102" s="6"/>
      <c r="I102" s="6"/>
      <c r="J102" s="4"/>
      <c r="K102" s="4"/>
      <c r="L102" s="4"/>
    </row>
    <row r="103" spans="1:12">
      <c r="A103" s="4"/>
      <c r="B103" s="6"/>
      <c r="C103" s="6"/>
      <c r="D103" s="6"/>
      <c r="E103" s="6"/>
      <c r="F103" s="6"/>
      <c r="G103" s="6"/>
      <c r="H103" s="6"/>
      <c r="I103" s="6"/>
      <c r="J103" s="4"/>
      <c r="K103" s="4"/>
      <c r="L103" s="4"/>
    </row>
    <row r="104" spans="1:12">
      <c r="A104" s="4"/>
      <c r="B104" s="6"/>
      <c r="C104" s="6"/>
      <c r="D104" s="6"/>
      <c r="E104" s="6"/>
      <c r="F104" s="6"/>
      <c r="G104" s="6"/>
      <c r="H104" s="6"/>
      <c r="I104" s="6"/>
      <c r="J104" s="4"/>
      <c r="K104" s="4"/>
      <c r="L104" s="4"/>
    </row>
    <row r="105" spans="1:12">
      <c r="A105" s="4"/>
      <c r="B105" s="6"/>
      <c r="C105" s="6"/>
      <c r="D105" s="6"/>
      <c r="E105" s="6"/>
      <c r="F105" s="6"/>
      <c r="G105" s="6"/>
      <c r="H105" s="6"/>
      <c r="I105" s="6"/>
      <c r="J105" s="4"/>
      <c r="K105" s="4"/>
      <c r="L105" s="4"/>
    </row>
    <row r="106" spans="1:12">
      <c r="A106" s="4"/>
      <c r="B106" s="5"/>
      <c r="C106" s="5"/>
      <c r="D106" s="5"/>
      <c r="E106" s="5"/>
      <c r="F106" s="5"/>
      <c r="G106" s="5"/>
      <c r="H106" s="5"/>
      <c r="I106" s="5"/>
      <c r="J106" s="4"/>
      <c r="K106" s="4"/>
      <c r="L106" s="4"/>
    </row>
    <row r="107" spans="1:12">
      <c r="A107" s="4"/>
      <c r="B107" s="5"/>
      <c r="C107" s="5"/>
      <c r="D107" s="5"/>
      <c r="E107" s="5"/>
      <c r="F107" s="5"/>
      <c r="G107" s="5"/>
      <c r="H107" s="5"/>
      <c r="I107" s="5"/>
      <c r="J107" s="4"/>
      <c r="K107" s="4"/>
      <c r="L107" s="4"/>
    </row>
    <row r="108" spans="1:12">
      <c r="A108" s="4"/>
      <c r="B108" s="5"/>
      <c r="C108" s="5"/>
      <c r="D108" s="5"/>
      <c r="E108" s="5"/>
      <c r="F108" s="5"/>
      <c r="G108" s="5"/>
      <c r="H108" s="5"/>
      <c r="I108" s="5"/>
      <c r="J108" s="4"/>
      <c r="K108" s="4"/>
      <c r="L108" s="4"/>
    </row>
    <row r="109" spans="1:12">
      <c r="A109" s="4"/>
      <c r="B109" s="5"/>
      <c r="C109" s="5"/>
      <c r="D109" s="5"/>
      <c r="E109" s="5"/>
      <c r="F109" s="5"/>
      <c r="G109" s="5"/>
      <c r="H109" s="5"/>
      <c r="I109" s="5"/>
      <c r="J109" s="4"/>
      <c r="K109" s="4"/>
      <c r="L109" s="4"/>
    </row>
    <row r="110" spans="1:12">
      <c r="A110" s="4"/>
      <c r="B110" s="5"/>
      <c r="C110" s="5"/>
      <c r="D110" s="5"/>
      <c r="E110" s="5"/>
      <c r="F110" s="5"/>
      <c r="G110" s="5"/>
      <c r="H110" s="5"/>
      <c r="I110" s="5"/>
      <c r="J110" s="4"/>
      <c r="K110" s="4"/>
      <c r="L110" s="4"/>
    </row>
    <row r="111" spans="1:12">
      <c r="A111" s="4"/>
      <c r="B111" s="5"/>
      <c r="C111" s="5"/>
      <c r="D111" s="5"/>
      <c r="E111" s="5"/>
      <c r="F111" s="5"/>
      <c r="G111" s="5"/>
      <c r="H111" s="5"/>
      <c r="I111" s="5"/>
      <c r="J111" s="4"/>
      <c r="K111" s="4"/>
      <c r="L111" s="4"/>
    </row>
    <row r="112" spans="1:12">
      <c r="B112" s="5"/>
      <c r="C112" s="5"/>
      <c r="D112" s="5"/>
      <c r="E112" s="5"/>
      <c r="F112" s="5"/>
      <c r="G112" s="5"/>
      <c r="H112" s="5"/>
      <c r="I112" s="5"/>
    </row>
    <row r="113" spans="2:9">
      <c r="B113" s="5"/>
      <c r="C113" s="5"/>
      <c r="D113" s="5"/>
      <c r="E113" s="5"/>
      <c r="F113" s="5"/>
      <c r="G113" s="5"/>
      <c r="H113" s="5"/>
      <c r="I113" s="5"/>
    </row>
    <row r="114" spans="2:9">
      <c r="B114" s="5"/>
      <c r="C114" s="5"/>
      <c r="D114" s="5"/>
      <c r="E114" s="5"/>
      <c r="F114" s="5"/>
      <c r="G114" s="5"/>
      <c r="H114" s="5"/>
      <c r="I114" s="5"/>
    </row>
    <row r="115" spans="2:9">
      <c r="B115" s="5"/>
      <c r="C115" s="5"/>
      <c r="D115" s="5"/>
      <c r="E115" s="5"/>
      <c r="F115" s="5"/>
      <c r="G115" s="5"/>
      <c r="H115" s="5"/>
      <c r="I115" s="5"/>
    </row>
    <row r="116" spans="2:9">
      <c r="B116" s="5"/>
      <c r="C116" s="5"/>
      <c r="D116" s="5"/>
      <c r="E116" s="5"/>
      <c r="F116" s="5"/>
      <c r="G116" s="5"/>
      <c r="H116" s="5"/>
      <c r="I116" s="5"/>
    </row>
    <row r="117" spans="2:9">
      <c r="B117" s="5"/>
      <c r="C117" s="5"/>
      <c r="D117" s="5"/>
      <c r="E117" s="5"/>
      <c r="F117" s="5"/>
      <c r="G117" s="5"/>
      <c r="H117" s="5"/>
      <c r="I117" s="5"/>
    </row>
    <row r="118" spans="2:9">
      <c r="B118" s="5"/>
      <c r="C118" s="5"/>
      <c r="D118" s="5"/>
      <c r="E118" s="5"/>
      <c r="F118" s="5"/>
      <c r="G118" s="5"/>
      <c r="H118" s="5"/>
      <c r="I118" s="5"/>
    </row>
    <row r="119" spans="2:9">
      <c r="B119" s="5"/>
      <c r="C119" s="5"/>
      <c r="D119" s="5"/>
      <c r="E119" s="5"/>
      <c r="F119" s="5"/>
      <c r="G119" s="5"/>
      <c r="H119" s="5"/>
      <c r="I119" s="5"/>
    </row>
    <row r="120" spans="2:9">
      <c r="B120" s="5"/>
      <c r="C120" s="5"/>
      <c r="D120" s="5"/>
      <c r="E120" s="5"/>
      <c r="F120" s="5"/>
      <c r="G120" s="5"/>
      <c r="H120" s="5"/>
      <c r="I120" s="5"/>
    </row>
    <row r="121" spans="2:9">
      <c r="B121" s="5"/>
      <c r="C121" s="5"/>
      <c r="D121" s="5"/>
      <c r="E121" s="5"/>
      <c r="F121" s="5"/>
      <c r="G121" s="5"/>
      <c r="H121" s="5"/>
      <c r="I121" s="5"/>
    </row>
    <row r="122" spans="2:9">
      <c r="B122" s="5"/>
      <c r="C122" s="5"/>
      <c r="D122" s="5"/>
      <c r="E122" s="5"/>
      <c r="F122" s="5"/>
      <c r="G122" s="5"/>
      <c r="H122" s="5"/>
      <c r="I122" s="5"/>
    </row>
    <row r="123" spans="2:9">
      <c r="B123" s="5"/>
      <c r="C123" s="5"/>
      <c r="D123" s="5"/>
      <c r="E123" s="5"/>
      <c r="F123" s="5"/>
      <c r="G123" s="5"/>
      <c r="H123" s="5"/>
      <c r="I123" s="5"/>
    </row>
    <row r="124" spans="2:9">
      <c r="B124" s="5"/>
      <c r="C124" s="5"/>
      <c r="D124" s="5"/>
      <c r="E124" s="5"/>
      <c r="F124" s="5"/>
      <c r="G124" s="5"/>
      <c r="H124" s="5"/>
      <c r="I124" s="5"/>
    </row>
    <row r="125" spans="2:9">
      <c r="B125" s="5"/>
      <c r="C125" s="5"/>
      <c r="D125" s="5"/>
      <c r="E125" s="5"/>
      <c r="F125" s="5"/>
      <c r="G125" s="5"/>
      <c r="H125" s="5"/>
      <c r="I125" s="5"/>
    </row>
    <row r="126" spans="2:9">
      <c r="B126" s="5"/>
      <c r="C126" s="5"/>
      <c r="D126" s="5"/>
      <c r="E126" s="5"/>
      <c r="F126" s="5"/>
      <c r="G126" s="5"/>
      <c r="H126" s="5"/>
      <c r="I126" s="5"/>
    </row>
    <row r="127" spans="2:9">
      <c r="B127" s="5"/>
      <c r="C127" s="5"/>
      <c r="D127" s="5"/>
      <c r="E127" s="5"/>
      <c r="F127" s="5"/>
      <c r="G127" s="5"/>
      <c r="H127" s="5"/>
      <c r="I127" s="5"/>
    </row>
  </sheetData>
  <mergeCells count="5">
    <mergeCell ref="A8:J8"/>
    <mergeCell ref="A6:J6"/>
    <mergeCell ref="A7:J7"/>
    <mergeCell ref="F11:H11"/>
    <mergeCell ref="B11:D11"/>
  </mergeCells>
  <printOptions horizontalCentered="1"/>
  <pageMargins left="0.5" right="0.5" top="0.5" bottom="0.55000000000000004" header="0" footer="0"/>
  <pageSetup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G74"/>
  <sheetViews>
    <sheetView showOutlineSymbols="0" topLeftCell="A29" zoomScaleNormal="100" workbookViewId="0">
      <selection activeCell="E2" sqref="E2"/>
    </sheetView>
  </sheetViews>
  <sheetFormatPr defaultColWidth="9.76953125" defaultRowHeight="15"/>
  <cols>
    <col min="1" max="1" width="9.76953125" style="4" customWidth="1"/>
    <col min="2" max="2" width="9.6796875" style="4" customWidth="1"/>
    <col min="3" max="3" width="12.76953125" style="4" customWidth="1"/>
    <col min="4" max="4" width="15.76953125" style="4" customWidth="1"/>
    <col min="5" max="5" width="12.76953125" style="4" customWidth="1"/>
    <col min="6" max="6" width="13.76953125" style="4" customWidth="1"/>
    <col min="7" max="7" width="2.76953125" style="4" customWidth="1"/>
    <col min="8" max="16384" width="9.76953125" style="4"/>
  </cols>
  <sheetData>
    <row r="1" spans="2:7">
      <c r="E1" s="1" t="s">
        <v>223</v>
      </c>
    </row>
    <row r="2" spans="2:7">
      <c r="E2" s="1" t="str">
        <f>+'DCP-12, P 2'!V3</f>
        <v>Dockets UE-240004/UG-240005</v>
      </c>
    </row>
    <row r="3" spans="2:7">
      <c r="E3" s="1"/>
    </row>
    <row r="4" spans="2:7" ht="16" customHeight="1">
      <c r="B4" s="2"/>
      <c r="C4" s="3"/>
      <c r="D4" s="3"/>
      <c r="E4" s="3"/>
      <c r="F4" s="3"/>
      <c r="G4" s="3"/>
    </row>
    <row r="5" spans="2:7" ht="20.100000000000001">
      <c r="B5" s="2" t="s">
        <v>195</v>
      </c>
      <c r="C5" s="3"/>
      <c r="D5" s="3"/>
      <c r="E5" s="3"/>
      <c r="F5" s="3"/>
      <c r="G5" s="3"/>
    </row>
    <row r="6" spans="2:7" ht="20.100000000000001">
      <c r="B6" s="2" t="s">
        <v>231</v>
      </c>
      <c r="C6" s="3"/>
      <c r="D6" s="3"/>
      <c r="E6" s="3"/>
      <c r="F6" s="3"/>
      <c r="G6" s="3"/>
    </row>
    <row r="7" spans="2:7" ht="20.100000000000001">
      <c r="B7" s="2" t="s">
        <v>363</v>
      </c>
      <c r="C7" s="3"/>
      <c r="D7" s="3"/>
      <c r="E7" s="3"/>
      <c r="F7" s="3"/>
      <c r="G7" s="3"/>
    </row>
    <row r="9" spans="2:7" ht="15.3" thickBot="1">
      <c r="B9" s="86"/>
      <c r="C9" s="86"/>
      <c r="D9" s="86"/>
      <c r="E9" s="86"/>
      <c r="F9" s="86"/>
      <c r="G9" s="86"/>
    </row>
    <row r="10" spans="2:7" ht="15.3" thickTop="1"/>
    <row r="11" spans="2:7">
      <c r="B11" s="91"/>
      <c r="C11" s="91"/>
      <c r="D11" s="91" t="s">
        <v>232</v>
      </c>
      <c r="E11" s="91"/>
      <c r="F11" s="91" t="s">
        <v>233</v>
      </c>
      <c r="G11" s="91"/>
    </row>
    <row r="12" spans="2:7">
      <c r="B12" s="91" t="s">
        <v>116</v>
      </c>
      <c r="C12" s="91"/>
      <c r="D12" s="91" t="s">
        <v>234</v>
      </c>
      <c r="E12" s="91"/>
      <c r="F12" s="91" t="s">
        <v>235</v>
      </c>
      <c r="G12" s="91"/>
    </row>
    <row r="13" spans="2:7">
      <c r="B13" s="30"/>
      <c r="C13" s="30"/>
      <c r="D13" s="30"/>
      <c r="E13" s="30"/>
      <c r="F13" s="30"/>
      <c r="G13" s="30"/>
    </row>
    <row r="14" spans="2:7">
      <c r="B14" s="5"/>
      <c r="C14" s="5"/>
      <c r="D14" s="6"/>
      <c r="E14" s="5"/>
      <c r="F14" s="10"/>
      <c r="G14" s="5"/>
    </row>
    <row r="15" spans="2:7">
      <c r="B15" s="5">
        <v>2002</v>
      </c>
      <c r="C15" s="5"/>
      <c r="D15" s="6">
        <v>8.3599999999999994E-2</v>
      </c>
      <c r="E15" s="5"/>
      <c r="F15" s="10">
        <v>2.95</v>
      </c>
      <c r="G15" s="5"/>
    </row>
    <row r="16" spans="2:7">
      <c r="B16" s="5"/>
      <c r="C16" s="5"/>
      <c r="D16" s="6"/>
      <c r="E16" s="5"/>
      <c r="F16" s="10"/>
      <c r="G16" s="5"/>
    </row>
    <row r="17" spans="2:7">
      <c r="B17" s="5">
        <v>2003</v>
      </c>
      <c r="C17" s="5"/>
      <c r="D17" s="6">
        <v>0.14149999999999999</v>
      </c>
      <c r="E17" s="5"/>
      <c r="F17" s="10">
        <v>2.78</v>
      </c>
      <c r="G17" s="5"/>
    </row>
    <row r="18" spans="2:7">
      <c r="B18" s="5"/>
      <c r="C18" s="5"/>
      <c r="D18" s="6"/>
      <c r="E18" s="5"/>
      <c r="F18" s="10"/>
      <c r="G18" s="5"/>
    </row>
    <row r="19" spans="2:7">
      <c r="B19" s="5">
        <v>2004</v>
      </c>
      <c r="C19" s="5"/>
      <c r="D19" s="6">
        <v>0.14979999999999999</v>
      </c>
      <c r="E19" s="5"/>
      <c r="F19" s="10">
        <v>2.91</v>
      </c>
      <c r="G19" s="5"/>
    </row>
    <row r="20" spans="2:7">
      <c r="B20" s="5"/>
      <c r="C20" s="5"/>
      <c r="D20" s="6"/>
      <c r="E20" s="5"/>
      <c r="F20" s="10"/>
      <c r="G20" s="5"/>
    </row>
    <row r="21" spans="2:7">
      <c r="B21" s="5">
        <v>2005</v>
      </c>
      <c r="C21" s="5"/>
      <c r="D21" s="6">
        <v>0.16120000000000001</v>
      </c>
      <c r="E21" s="5"/>
      <c r="F21" s="10">
        <v>2.78</v>
      </c>
      <c r="G21" s="5"/>
    </row>
    <row r="22" spans="2:7">
      <c r="B22" s="5"/>
      <c r="C22" s="5"/>
      <c r="D22" s="6"/>
      <c r="E22" s="5"/>
      <c r="F22" s="10"/>
      <c r="G22" s="5"/>
    </row>
    <row r="23" spans="2:7">
      <c r="B23" s="5">
        <v>2006</v>
      </c>
      <c r="C23" s="5"/>
      <c r="D23" s="6">
        <v>0.17030000000000001</v>
      </c>
      <c r="E23" s="5"/>
      <c r="F23" s="10">
        <v>2.77</v>
      </c>
      <c r="G23" s="5"/>
    </row>
    <row r="24" spans="2:7">
      <c r="B24" s="5"/>
      <c r="C24" s="5"/>
      <c r="D24" s="6"/>
      <c r="E24" s="5"/>
      <c r="F24" s="10"/>
      <c r="G24" s="5"/>
    </row>
    <row r="25" spans="2:7">
      <c r="B25" s="5">
        <v>2007</v>
      </c>
      <c r="C25" s="5"/>
      <c r="D25" s="6">
        <v>0.128</v>
      </c>
      <c r="E25" s="5"/>
      <c r="F25" s="10">
        <v>2.84</v>
      </c>
      <c r="G25" s="5"/>
    </row>
    <row r="26" spans="2:7">
      <c r="B26" s="5"/>
      <c r="C26" s="5"/>
      <c r="D26" s="6"/>
      <c r="E26" s="5"/>
      <c r="F26" s="10"/>
      <c r="G26" s="5"/>
    </row>
    <row r="27" spans="2:7">
      <c r="B27" s="5">
        <v>2008</v>
      </c>
      <c r="C27" s="5"/>
      <c r="D27" s="6">
        <v>3.0300000000000001E-2</v>
      </c>
      <c r="E27" s="5"/>
      <c r="F27" s="10">
        <v>2.2400000000000002</v>
      </c>
      <c r="G27" s="5"/>
    </row>
    <row r="28" spans="2:7">
      <c r="B28" s="5"/>
      <c r="C28" s="5"/>
      <c r="D28" s="6"/>
      <c r="E28" s="5"/>
      <c r="F28" s="10"/>
      <c r="G28" s="5"/>
    </row>
    <row r="29" spans="2:7">
      <c r="B29" s="5">
        <v>2009</v>
      </c>
      <c r="C29" s="5"/>
      <c r="D29" s="6">
        <v>0.1056</v>
      </c>
      <c r="E29" s="5"/>
      <c r="F29" s="10">
        <v>1.87</v>
      </c>
      <c r="G29" s="5"/>
    </row>
    <row r="30" spans="2:7">
      <c r="B30" s="5"/>
      <c r="C30" s="5"/>
      <c r="D30" s="6"/>
      <c r="E30" s="5"/>
      <c r="F30" s="10"/>
      <c r="G30" s="5"/>
    </row>
    <row r="31" spans="2:7">
      <c r="B31" s="5">
        <v>2010</v>
      </c>
      <c r="C31" s="5"/>
      <c r="D31" s="6">
        <v>0.1416</v>
      </c>
      <c r="E31" s="5"/>
      <c r="F31" s="10">
        <v>2.08</v>
      </c>
      <c r="G31" s="5"/>
    </row>
    <row r="32" spans="2:7">
      <c r="B32" s="5"/>
      <c r="C32" s="5"/>
      <c r="D32" s="6"/>
      <c r="E32" s="5"/>
      <c r="F32" s="10"/>
      <c r="G32" s="5"/>
    </row>
    <row r="33" spans="2:7">
      <c r="B33" s="5">
        <v>2011</v>
      </c>
      <c r="C33" s="5"/>
      <c r="D33" s="6">
        <v>0.1459</v>
      </c>
      <c r="E33" s="5"/>
      <c r="F33" s="10">
        <v>2.0699999999999998</v>
      </c>
      <c r="G33" s="5"/>
    </row>
    <row r="34" spans="2:7">
      <c r="B34" s="5"/>
      <c r="C34" s="5"/>
      <c r="D34" s="6"/>
      <c r="E34" s="5"/>
      <c r="F34" s="10"/>
      <c r="G34" s="5"/>
    </row>
    <row r="35" spans="2:7">
      <c r="B35" s="5">
        <v>2012</v>
      </c>
      <c r="C35" s="5"/>
      <c r="D35" s="6">
        <v>0.13519999999999999</v>
      </c>
      <c r="E35" s="5"/>
      <c r="F35" s="10">
        <v>2.14</v>
      </c>
      <c r="G35" s="5"/>
    </row>
    <row r="36" spans="2:7">
      <c r="B36" s="5"/>
      <c r="C36" s="5"/>
      <c r="D36" s="6"/>
      <c r="E36" s="5"/>
      <c r="F36" s="10"/>
      <c r="G36" s="5"/>
    </row>
    <row r="37" spans="2:7">
      <c r="B37" s="5">
        <v>2013</v>
      </c>
      <c r="C37" s="5"/>
      <c r="D37" s="6">
        <v>0.1449</v>
      </c>
      <c r="E37" s="5"/>
      <c r="F37" s="10">
        <v>2.37</v>
      </c>
      <c r="G37" s="5"/>
    </row>
    <row r="38" spans="2:7">
      <c r="B38" s="5"/>
      <c r="C38" s="5"/>
      <c r="D38" s="6"/>
      <c r="E38" s="5"/>
      <c r="F38" s="10"/>
      <c r="G38" s="5"/>
    </row>
    <row r="39" spans="2:7">
      <c r="B39" s="5">
        <v>2014</v>
      </c>
      <c r="C39" s="5"/>
      <c r="D39" s="6">
        <v>0.14180000000000001</v>
      </c>
      <c r="E39" s="5"/>
      <c r="F39" s="10">
        <v>2.68</v>
      </c>
      <c r="G39" s="5"/>
    </row>
    <row r="40" spans="2:7">
      <c r="B40" s="5"/>
      <c r="C40" s="5"/>
      <c r="D40" s="6"/>
      <c r="E40" s="5"/>
      <c r="F40" s="10"/>
      <c r="G40" s="5"/>
    </row>
    <row r="41" spans="2:7">
      <c r="B41" s="5">
        <v>2015</v>
      </c>
      <c r="C41" s="5"/>
      <c r="D41" s="6">
        <v>0.11799999999999999</v>
      </c>
      <c r="E41" s="5"/>
      <c r="F41" s="10">
        <v>2.73</v>
      </c>
      <c r="G41" s="5"/>
    </row>
    <row r="42" spans="2:7">
      <c r="B42" s="5"/>
      <c r="C42" s="5"/>
      <c r="D42" s="6"/>
      <c r="E42" s="5"/>
      <c r="F42" s="10"/>
      <c r="G42" s="5"/>
    </row>
    <row r="43" spans="2:7">
      <c r="B43" s="5">
        <v>2016</v>
      </c>
      <c r="C43" s="5"/>
      <c r="D43" s="6">
        <v>0.125</v>
      </c>
      <c r="E43" s="5"/>
      <c r="F43" s="10">
        <v>2.71</v>
      </c>
      <c r="G43" s="5"/>
    </row>
    <row r="44" spans="2:7">
      <c r="B44" s="5"/>
      <c r="C44" s="5"/>
      <c r="D44" s="6"/>
      <c r="E44" s="5"/>
      <c r="F44" s="10"/>
      <c r="G44" s="5"/>
    </row>
    <row r="45" spans="2:7">
      <c r="B45" s="5">
        <v>2017</v>
      </c>
      <c r="C45" s="5"/>
      <c r="D45" s="6">
        <v>0.13800000000000001</v>
      </c>
      <c r="E45" s="5"/>
      <c r="F45" s="10">
        <v>3.1</v>
      </c>
      <c r="G45" s="5"/>
    </row>
    <row r="46" spans="2:7">
      <c r="B46" s="5"/>
      <c r="C46" s="5"/>
      <c r="D46" s="6"/>
      <c r="E46" s="5"/>
      <c r="F46" s="10"/>
      <c r="G46" s="5"/>
    </row>
    <row r="47" spans="2:7">
      <c r="B47" s="5">
        <v>2018</v>
      </c>
      <c r="C47" s="5"/>
      <c r="D47" s="6">
        <v>0.158</v>
      </c>
      <c r="E47" s="5"/>
      <c r="F47" s="10">
        <v>3.16</v>
      </c>
      <c r="G47" s="5"/>
    </row>
    <row r="48" spans="2:7">
      <c r="B48" s="5"/>
      <c r="C48" s="5"/>
      <c r="D48" s="6"/>
      <c r="E48" s="5"/>
      <c r="F48" s="10"/>
      <c r="G48" s="5"/>
    </row>
    <row r="49" spans="2:7">
      <c r="B49" s="5">
        <v>2019</v>
      </c>
      <c r="C49" s="5"/>
      <c r="D49" s="6">
        <v>0.158</v>
      </c>
      <c r="E49" s="5"/>
      <c r="F49" s="10">
        <v>3.22</v>
      </c>
      <c r="G49" s="5"/>
    </row>
    <row r="50" spans="2:7">
      <c r="B50" s="5"/>
      <c r="C50" s="5"/>
      <c r="D50" s="6"/>
      <c r="E50" s="5"/>
      <c r="F50" s="10"/>
      <c r="G50" s="5"/>
    </row>
    <row r="51" spans="2:7">
      <c r="B51" s="5">
        <v>2020</v>
      </c>
      <c r="C51" s="5"/>
      <c r="D51" s="6">
        <v>0.10199999999999999</v>
      </c>
      <c r="E51" s="5"/>
      <c r="F51" s="10">
        <v>3.78</v>
      </c>
      <c r="G51" s="5"/>
    </row>
    <row r="52" spans="2:7">
      <c r="B52" s="5"/>
      <c r="C52" s="5"/>
      <c r="D52" s="6"/>
      <c r="E52" s="5"/>
      <c r="F52" s="10"/>
      <c r="G52" s="5"/>
    </row>
    <row r="53" spans="2:7">
      <c r="B53" s="5">
        <v>2021</v>
      </c>
      <c r="C53" s="5"/>
      <c r="D53" s="6">
        <v>0.20499999999999999</v>
      </c>
      <c r="E53" s="5"/>
      <c r="F53" s="10">
        <v>4.38</v>
      </c>
      <c r="G53" s="5"/>
    </row>
    <row r="54" spans="2:7">
      <c r="B54" s="5"/>
      <c r="C54" s="5"/>
      <c r="D54" s="6"/>
      <c r="E54" s="5"/>
      <c r="F54" s="10"/>
      <c r="G54" s="5"/>
    </row>
    <row r="55" spans="2:7">
      <c r="B55" s="5">
        <v>2022</v>
      </c>
      <c r="C55" s="5"/>
      <c r="D55" s="6">
        <v>0.17</v>
      </c>
      <c r="E55" s="5"/>
      <c r="F55" s="10">
        <v>4.09</v>
      </c>
      <c r="G55" s="5"/>
    </row>
    <row r="56" spans="2:7">
      <c r="B56" s="5"/>
      <c r="C56" s="5"/>
      <c r="D56" s="6"/>
      <c r="E56" s="5"/>
      <c r="F56" s="10"/>
      <c r="G56" s="5"/>
    </row>
    <row r="57" spans="2:7">
      <c r="B57" s="5">
        <v>2023</v>
      </c>
      <c r="C57" s="5"/>
      <c r="D57" s="6">
        <v>0.18060000000000001</v>
      </c>
      <c r="E57" s="5"/>
      <c r="F57" s="10">
        <v>4.03</v>
      </c>
      <c r="G57" s="5"/>
    </row>
    <row r="58" spans="2:7">
      <c r="B58" s="30"/>
      <c r="C58" s="30"/>
      <c r="D58" s="20"/>
      <c r="E58" s="30"/>
      <c r="F58" s="31"/>
      <c r="G58" s="30"/>
    </row>
    <row r="59" spans="2:7">
      <c r="B59" s="5"/>
      <c r="C59" s="5"/>
      <c r="D59" s="6"/>
      <c r="E59" s="5"/>
      <c r="F59" s="10"/>
      <c r="G59" s="5"/>
    </row>
    <row r="60" spans="2:7">
      <c r="B60" s="5" t="s">
        <v>236</v>
      </c>
      <c r="C60" s="5"/>
      <c r="D60" s="6"/>
      <c r="E60" s="5"/>
      <c r="F60" s="10"/>
      <c r="G60" s="5"/>
    </row>
    <row r="61" spans="2:7">
      <c r="B61" s="5"/>
      <c r="C61" s="5"/>
      <c r="D61" s="6"/>
      <c r="E61" s="5"/>
      <c r="F61" s="10"/>
      <c r="G61" s="5"/>
    </row>
    <row r="62" spans="2:7">
      <c r="B62" s="5" t="s">
        <v>225</v>
      </c>
      <c r="C62" s="5"/>
      <c r="D62" s="6">
        <f>AVERAGE(D15:D27)</f>
        <v>0.12352857142857143</v>
      </c>
      <c r="E62" s="9"/>
      <c r="F62" s="10">
        <f>AVERAGE(F15:F27)</f>
        <v>2.7528571428571431</v>
      </c>
      <c r="G62" s="9"/>
    </row>
    <row r="63" spans="2:7">
      <c r="B63" s="5"/>
      <c r="C63" s="5"/>
      <c r="D63" s="6"/>
      <c r="E63" s="9"/>
      <c r="F63" s="10"/>
      <c r="G63" s="9"/>
    </row>
    <row r="64" spans="2:7">
      <c r="B64" s="5" t="s">
        <v>300</v>
      </c>
      <c r="C64" s="5"/>
      <c r="D64" s="6">
        <f>AVERAGE(D29:D57)</f>
        <v>0.14463999999999999</v>
      </c>
      <c r="E64" s="9"/>
      <c r="F64" s="10">
        <f>AVERAGE(F29:F57)</f>
        <v>2.9606666666666674</v>
      </c>
      <c r="G64" s="9"/>
    </row>
    <row r="65" spans="2:7" ht="15.3" thickBot="1">
      <c r="B65" s="86"/>
      <c r="C65" s="86"/>
      <c r="D65" s="115"/>
      <c r="E65" s="86"/>
      <c r="F65" s="116"/>
      <c r="G65" s="86"/>
    </row>
    <row r="66" spans="2:7" ht="15.3" thickTop="1"/>
    <row r="67" spans="2:7">
      <c r="B67" s="4" t="s">
        <v>237</v>
      </c>
    </row>
    <row r="68" spans="2:7">
      <c r="B68" s="4" t="s">
        <v>238</v>
      </c>
    </row>
    <row r="70" spans="2:7">
      <c r="B70" s="4" t="s">
        <v>239</v>
      </c>
    </row>
    <row r="71" spans="2:7">
      <c r="B71" s="4" t="s">
        <v>240</v>
      </c>
    </row>
    <row r="72" spans="2:7">
      <c r="B72" s="4" t="s">
        <v>241</v>
      </c>
    </row>
    <row r="74" spans="2:7">
      <c r="B74" s="4" t="s">
        <v>242</v>
      </c>
    </row>
  </sheetData>
  <printOptions horizontalCentered="1"/>
  <pageMargins left="0.5" right="0.5" top="0.5" bottom="0.55000000000000004" header="0" footer="0"/>
  <pageSetup scale="6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34"/>
  <sheetViews>
    <sheetView tabSelected="1" showOutlineSymbols="0" zoomScaleNormal="100" workbookViewId="0">
      <selection activeCell="F26" sqref="F26"/>
    </sheetView>
  </sheetViews>
  <sheetFormatPr defaultColWidth="9.76953125" defaultRowHeight="15"/>
  <cols>
    <col min="1" max="1" width="23.76953125" style="12" customWidth="1"/>
    <col min="2" max="2" width="2.76953125" style="12" customWidth="1"/>
    <col min="3" max="3" width="12.76953125" style="12" customWidth="1"/>
    <col min="4" max="4" width="2.76953125" style="12" customWidth="1"/>
    <col min="5" max="5" width="12.76953125" style="12" customWidth="1"/>
    <col min="6" max="6" width="2.76953125" style="12" customWidth="1"/>
    <col min="7" max="7" width="12.76953125" style="12" customWidth="1"/>
    <col min="8" max="8" width="7.76953125" style="12" customWidth="1"/>
    <col min="9" max="9" width="2.76953125" style="12" customWidth="1"/>
    <col min="10" max="10" width="12.76953125" style="12" customWidth="1"/>
    <col min="11" max="16384" width="9.76953125" style="12"/>
  </cols>
  <sheetData>
    <row r="1" spans="1:11">
      <c r="A1" s="4"/>
      <c r="B1" s="4"/>
      <c r="C1" s="4"/>
      <c r="D1" s="4"/>
      <c r="E1" s="4"/>
      <c r="F1" s="1" t="s">
        <v>230</v>
      </c>
      <c r="G1" s="4"/>
      <c r="H1" s="4"/>
      <c r="I1" s="4"/>
      <c r="J1" s="4"/>
      <c r="K1" s="4"/>
    </row>
    <row r="2" spans="1:11">
      <c r="A2" s="4"/>
      <c r="B2" s="4"/>
      <c r="C2" s="4"/>
      <c r="D2" s="4"/>
      <c r="E2" s="4"/>
      <c r="F2" s="1" t="s">
        <v>110</v>
      </c>
      <c r="G2" s="4"/>
      <c r="H2" s="4"/>
      <c r="I2" s="4"/>
      <c r="J2" s="4"/>
      <c r="K2" s="4"/>
    </row>
    <row r="3" spans="1:11">
      <c r="A3" s="4"/>
      <c r="B3" s="4"/>
      <c r="C3" s="4"/>
      <c r="D3" s="4"/>
      <c r="E3" s="4"/>
      <c r="F3" s="1" t="str">
        <f>+'DCP-13'!E2</f>
        <v>Dockets UE-240004/UG-240005</v>
      </c>
      <c r="G3" s="4"/>
      <c r="H3" s="4"/>
      <c r="I3" s="4"/>
      <c r="J3" s="4"/>
      <c r="K3" s="4"/>
    </row>
    <row r="4" spans="1:11">
      <c r="A4" s="4"/>
      <c r="B4" s="4"/>
      <c r="C4" s="4"/>
      <c r="D4" s="4"/>
      <c r="E4" s="4"/>
      <c r="F4" s="4"/>
      <c r="G4" s="4"/>
      <c r="H4" s="4"/>
      <c r="I4" s="1"/>
      <c r="J4" s="4"/>
      <c r="K4" s="4"/>
    </row>
    <row r="5" spans="1:11">
      <c r="A5" s="4"/>
      <c r="B5" s="4"/>
      <c r="C5" s="4"/>
      <c r="D5" s="4"/>
      <c r="E5" s="4"/>
      <c r="F5" s="4"/>
      <c r="G5" s="4"/>
      <c r="H5" s="4"/>
      <c r="I5" s="1"/>
      <c r="J5" s="4"/>
      <c r="K5" s="4"/>
    </row>
    <row r="6" spans="1:11" ht="20.100000000000001">
      <c r="A6" s="224" t="s">
        <v>244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spans="1:11" ht="15.3" thickBot="1">
      <c r="A7" s="86"/>
      <c r="B7" s="86"/>
      <c r="C7" s="86"/>
      <c r="D7" s="86"/>
      <c r="E7" s="86"/>
      <c r="F7" s="86"/>
      <c r="G7" s="86"/>
      <c r="H7" s="86"/>
      <c r="I7" s="86"/>
      <c r="J7" s="4"/>
      <c r="K7" s="4"/>
    </row>
    <row r="8" spans="1:11" ht="15.3" thickTop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1"/>
      <c r="B9" s="1"/>
      <c r="C9" s="91"/>
      <c r="D9" s="91"/>
      <c r="E9" s="91"/>
      <c r="F9" s="91"/>
      <c r="G9" s="91" t="s">
        <v>214</v>
      </c>
      <c r="H9" s="91"/>
      <c r="I9" s="91"/>
      <c r="J9" s="91"/>
      <c r="K9" s="4"/>
    </row>
    <row r="10" spans="1:11">
      <c r="A10" s="1"/>
      <c r="B10" s="1"/>
      <c r="C10" s="91" t="s">
        <v>214</v>
      </c>
      <c r="D10" s="91"/>
      <c r="E10" s="91" t="s">
        <v>214</v>
      </c>
      <c r="F10" s="91"/>
      <c r="G10" s="91" t="s">
        <v>245</v>
      </c>
      <c r="H10" s="91"/>
      <c r="I10" s="91"/>
      <c r="J10" s="91"/>
      <c r="K10" s="4"/>
    </row>
    <row r="11" spans="1:11">
      <c r="A11" s="1" t="str">
        <f>+'DCP-12, P 2'!A12</f>
        <v>COMPANY</v>
      </c>
      <c r="B11" s="1"/>
      <c r="C11" s="91" t="s">
        <v>215</v>
      </c>
      <c r="D11" s="91"/>
      <c r="E11" s="91" t="s">
        <v>209</v>
      </c>
      <c r="F11" s="91"/>
      <c r="G11" s="91" t="s">
        <v>246</v>
      </c>
      <c r="H11" s="91"/>
      <c r="I11" s="91"/>
      <c r="J11" s="91"/>
      <c r="K11" s="4"/>
    </row>
    <row r="12" spans="1:11" ht="15.3" thickBot="1">
      <c r="A12" s="4"/>
      <c r="B12" s="4"/>
      <c r="C12" s="5"/>
      <c r="D12" s="5"/>
      <c r="E12" s="5"/>
      <c r="F12" s="5"/>
      <c r="G12" s="5"/>
      <c r="H12" s="5"/>
      <c r="I12" s="5"/>
      <c r="J12" s="5"/>
      <c r="K12" s="4"/>
    </row>
    <row r="13" spans="1:11" ht="15.3" thickTop="1">
      <c r="A13" s="13"/>
      <c r="B13" s="13"/>
      <c r="C13" s="15"/>
      <c r="D13" s="15"/>
      <c r="E13" s="15"/>
      <c r="F13" s="15"/>
      <c r="G13" s="15"/>
      <c r="H13" s="15"/>
      <c r="I13" s="15"/>
      <c r="J13" s="5"/>
      <c r="K13"/>
    </row>
    <row r="14" spans="1:11">
      <c r="A14" s="4"/>
      <c r="B14" s="4"/>
      <c r="C14" s="5"/>
      <c r="D14" s="5"/>
      <c r="E14" s="5"/>
      <c r="F14" s="5"/>
      <c r="G14" s="5"/>
      <c r="H14" s="5"/>
      <c r="I14" s="5"/>
      <c r="J14" s="5"/>
      <c r="K14" s="4"/>
    </row>
    <row r="15" spans="1:11">
      <c r="A15" s="1" t="str">
        <f>+'DCP-12, P 2'!A16</f>
        <v>Proxy Group</v>
      </c>
      <c r="B15" s="4"/>
      <c r="C15" s="5"/>
      <c r="D15" s="5"/>
      <c r="E15" s="5"/>
      <c r="F15" s="5"/>
      <c r="G15" s="5"/>
      <c r="H15" s="5"/>
      <c r="I15" s="5"/>
      <c r="J15" s="5"/>
      <c r="K15" s="4"/>
    </row>
    <row r="16" spans="1:11">
      <c r="A16" s="4"/>
      <c r="B16" s="4"/>
      <c r="C16" s="5"/>
      <c r="D16" s="5"/>
      <c r="E16" s="5"/>
      <c r="F16" s="5"/>
      <c r="G16" s="5"/>
      <c r="H16" s="5"/>
      <c r="I16" s="5"/>
      <c r="J16" s="5"/>
      <c r="K16" s="4"/>
    </row>
    <row r="17" spans="1:12">
      <c r="A17" s="4" t="str">
        <f>+'DCP-12, P 2'!A18</f>
        <v>ALLETE</v>
      </c>
      <c r="B17" s="4"/>
      <c r="C17" s="5">
        <v>2</v>
      </c>
      <c r="D17" s="5"/>
      <c r="E17" s="9">
        <v>0.95</v>
      </c>
      <c r="F17" s="5"/>
      <c r="G17" s="5" t="s">
        <v>216</v>
      </c>
      <c r="H17" s="9">
        <v>4</v>
      </c>
      <c r="I17" s="5"/>
      <c r="J17" s="94"/>
      <c r="K17" s="9"/>
    </row>
    <row r="18" spans="1:12">
      <c r="A18" s="4" t="str">
        <f>+'DCP-12, P 2'!A19</f>
        <v>Avista Corp.</v>
      </c>
      <c r="B18" s="4"/>
      <c r="C18" s="5">
        <v>3</v>
      </c>
      <c r="D18" s="5"/>
      <c r="E18" s="9">
        <v>0.95</v>
      </c>
      <c r="F18" s="5"/>
      <c r="G18" s="5" t="s">
        <v>219</v>
      </c>
      <c r="H18" s="9">
        <v>3.67</v>
      </c>
      <c r="I18" s="5"/>
      <c r="J18" s="94"/>
      <c r="K18" s="9"/>
    </row>
    <row r="19" spans="1:12">
      <c r="A19" s="4" t="str">
        <f>+'DCP-12, P 2'!A20</f>
        <v>Black Hills Corp</v>
      </c>
      <c r="B19" s="4"/>
      <c r="C19" s="5">
        <v>3</v>
      </c>
      <c r="D19" s="5"/>
      <c r="E19" s="9">
        <v>1.05</v>
      </c>
      <c r="F19" s="5"/>
      <c r="G19" s="5" t="s">
        <v>219</v>
      </c>
      <c r="H19" s="9">
        <v>3.67</v>
      </c>
      <c r="I19" s="5"/>
      <c r="J19" s="94"/>
      <c r="K19" s="9"/>
    </row>
    <row r="20" spans="1:12">
      <c r="A20" s="4" t="str">
        <f>+'DCP-12, P 2'!A21</f>
        <v>IDACORP</v>
      </c>
      <c r="B20" s="4"/>
      <c r="C20" s="5">
        <v>1</v>
      </c>
      <c r="D20" s="5"/>
      <c r="E20" s="9">
        <v>0.85</v>
      </c>
      <c r="F20" s="5"/>
      <c r="G20" s="5" t="s">
        <v>216</v>
      </c>
      <c r="H20" s="9">
        <v>4</v>
      </c>
      <c r="I20" s="5"/>
      <c r="J20" s="94"/>
      <c r="K20" s="9"/>
    </row>
    <row r="21" spans="1:12">
      <c r="A21" s="4" t="str">
        <f>+'DCP-12, P 2'!A22</f>
        <v>MGE Energy</v>
      </c>
      <c r="B21" s="4"/>
      <c r="C21" s="5">
        <v>3</v>
      </c>
      <c r="D21" s="5"/>
      <c r="E21" s="9">
        <v>0.8</v>
      </c>
      <c r="F21" s="5"/>
      <c r="G21" s="5" t="s">
        <v>219</v>
      </c>
      <c r="H21" s="9">
        <v>3.67</v>
      </c>
      <c r="I21" s="5"/>
      <c r="J21" s="94"/>
      <c r="K21" s="9"/>
    </row>
    <row r="22" spans="1:12">
      <c r="A22" s="4" t="str">
        <f>+'DCP-12, P 2'!A23</f>
        <v>NorthWestern Energy Group</v>
      </c>
      <c r="B22" s="4"/>
      <c r="C22" s="5">
        <v>3</v>
      </c>
      <c r="D22" s="5"/>
      <c r="E22" s="9">
        <v>0.95</v>
      </c>
      <c r="F22" s="5"/>
      <c r="G22" s="5" t="s">
        <v>332</v>
      </c>
      <c r="H22" s="9">
        <v>3.33</v>
      </c>
      <c r="I22" s="5"/>
      <c r="J22" s="94"/>
      <c r="K22" s="9"/>
    </row>
    <row r="23" spans="1:12">
      <c r="A23" s="4" t="str">
        <f>+'DCP-12, P 2'!A24</f>
        <v>OGE Energy</v>
      </c>
      <c r="B23" s="4"/>
      <c r="C23" s="5">
        <v>3</v>
      </c>
      <c r="D23" s="5"/>
      <c r="E23" s="9">
        <v>1.05</v>
      </c>
      <c r="F23" s="5"/>
      <c r="G23" s="5" t="s">
        <v>219</v>
      </c>
      <c r="H23" s="9">
        <v>3.67</v>
      </c>
      <c r="I23" s="5"/>
      <c r="J23" s="94"/>
      <c r="K23" s="9"/>
    </row>
    <row r="24" spans="1:12">
      <c r="A24" s="4" t="str">
        <f>+'DCP-12, P 2'!A25</f>
        <v>Otter Tail Corp</v>
      </c>
      <c r="B24" s="4"/>
      <c r="C24" s="5">
        <v>2</v>
      </c>
      <c r="D24" s="5"/>
      <c r="E24" s="9">
        <v>0.95</v>
      </c>
      <c r="F24" s="5"/>
      <c r="G24" s="5" t="s">
        <v>216</v>
      </c>
      <c r="H24" s="9">
        <v>4</v>
      </c>
      <c r="I24" s="5"/>
      <c r="J24" s="94"/>
      <c r="K24" s="9"/>
    </row>
    <row r="25" spans="1:12">
      <c r="A25" s="4" t="str">
        <f>+'DCP-12, P 2'!A26</f>
        <v>Pinnacle West Capital</v>
      </c>
      <c r="B25" s="4"/>
      <c r="C25" s="5">
        <v>3</v>
      </c>
      <c r="D25" s="5"/>
      <c r="E25" s="9">
        <v>0.95</v>
      </c>
      <c r="F25" s="5"/>
      <c r="G25" s="9" t="s">
        <v>219</v>
      </c>
      <c r="H25" s="9">
        <v>3.67</v>
      </c>
      <c r="I25" s="5"/>
      <c r="J25" s="94"/>
      <c r="K25" s="9"/>
    </row>
    <row r="26" spans="1:12">
      <c r="A26" s="4" t="str">
        <f>+'DCP-12, P 2'!A27</f>
        <v>Portland General Electric</v>
      </c>
      <c r="B26" s="4"/>
      <c r="C26" s="5">
        <v>2</v>
      </c>
      <c r="D26" s="5"/>
      <c r="E26" s="9">
        <v>0.95</v>
      </c>
      <c r="F26" s="5"/>
      <c r="G26" s="5" t="s">
        <v>219</v>
      </c>
      <c r="H26" s="9">
        <v>3.67</v>
      </c>
      <c r="I26" s="5"/>
      <c r="J26" s="94"/>
      <c r="K26" s="9"/>
    </row>
    <row r="27" spans="1:12">
      <c r="A27" s="39"/>
      <c r="B27" s="39"/>
      <c r="C27" s="30"/>
      <c r="D27" s="30"/>
      <c r="E27" s="27"/>
      <c r="F27" s="30"/>
      <c r="G27" s="30"/>
      <c r="H27" s="27"/>
      <c r="I27" s="30"/>
      <c r="J27" s="94"/>
      <c r="K27" s="9"/>
    </row>
    <row r="28" spans="1:12">
      <c r="A28" s="4"/>
      <c r="B28" s="4"/>
      <c r="C28" s="5"/>
      <c r="D28" s="5"/>
      <c r="E28" s="9"/>
      <c r="F28" s="5"/>
      <c r="G28" s="5"/>
      <c r="H28" s="9"/>
      <c r="I28" s="5"/>
      <c r="J28" s="94"/>
      <c r="K28" s="9"/>
    </row>
    <row r="29" spans="1:12">
      <c r="A29" s="4"/>
      <c r="B29" s="4"/>
      <c r="C29" s="16">
        <f>AVERAGE(C17:C26)</f>
        <v>2.5</v>
      </c>
      <c r="D29" s="5"/>
      <c r="E29" s="9">
        <f>AVERAGE(E17:E26)</f>
        <v>0.94499999999999995</v>
      </c>
      <c r="F29" s="5"/>
      <c r="G29" s="5" t="s">
        <v>219</v>
      </c>
      <c r="H29" s="9">
        <f>AVERAGE(H17:H26)</f>
        <v>3.7350000000000003</v>
      </c>
      <c r="I29" s="5"/>
      <c r="J29" s="94"/>
      <c r="K29" s="9"/>
    </row>
    <row r="30" spans="1:12" ht="15.3" thickBot="1">
      <c r="A30" s="86"/>
      <c r="B30" s="86"/>
      <c r="C30" s="33"/>
      <c r="D30" s="33"/>
      <c r="E30" s="29"/>
      <c r="F30" s="33"/>
      <c r="G30" s="33"/>
      <c r="H30" s="29"/>
      <c r="I30" s="33"/>
      <c r="J30" s="5"/>
      <c r="K30" s="9"/>
      <c r="L30" s="4"/>
    </row>
    <row r="31" spans="1:12" ht="15.3" thickTop="1">
      <c r="A31" s="4"/>
      <c r="B31" s="4"/>
      <c r="C31" s="5"/>
      <c r="D31" s="5"/>
      <c r="E31" s="9"/>
      <c r="F31" s="5"/>
      <c r="G31" s="5"/>
      <c r="H31" s="9"/>
      <c r="I31" s="5"/>
      <c r="J31" s="5"/>
      <c r="K31" s="9"/>
      <c r="L31" s="4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</sheetData>
  <mergeCells count="1">
    <mergeCell ref="A6:K6"/>
  </mergeCells>
  <phoneticPr fontId="0" type="noConversion"/>
  <printOptions horizontalCentered="1"/>
  <pageMargins left="0.5" right="0.5" top="0.5" bottom="0.55000000000000004" header="0" footer="0"/>
  <pageSetup scale="77"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H36"/>
  <sheetViews>
    <sheetView showOutlineSymbols="0" topLeftCell="B1" zoomScaleNormal="100" workbookViewId="0">
      <selection activeCell="B18" sqref="B18:B19"/>
    </sheetView>
  </sheetViews>
  <sheetFormatPr defaultColWidth="9.76953125" defaultRowHeight="15"/>
  <cols>
    <col min="1" max="1" width="2.76953125" style="17" customWidth="1"/>
    <col min="2" max="2" width="30.76953125" style="17" customWidth="1"/>
    <col min="3" max="3" width="1.76953125" style="17" customWidth="1"/>
    <col min="4" max="5" width="12.76953125" style="17" customWidth="1"/>
    <col min="6" max="7" width="14.76953125" style="17" customWidth="1"/>
    <col min="8" max="8" width="12.76953125" style="17" customWidth="1"/>
    <col min="9" max="16384" width="9.76953125" style="17"/>
  </cols>
  <sheetData>
    <row r="1" spans="2:8">
      <c r="B1" s="4"/>
      <c r="C1" s="4"/>
      <c r="D1" s="4"/>
      <c r="E1" s="1" t="str">
        <f>+'DCP-14, P 1'!F1</f>
        <v>Exh. DCP-14</v>
      </c>
      <c r="F1" s="4"/>
      <c r="G1" s="4"/>
      <c r="H1" s="4"/>
    </row>
    <row r="2" spans="2:8">
      <c r="B2" s="4"/>
      <c r="C2" s="4"/>
      <c r="D2" s="4"/>
      <c r="E2" s="1" t="s">
        <v>120</v>
      </c>
      <c r="F2" s="4"/>
      <c r="G2" s="4"/>
      <c r="H2" s="4"/>
    </row>
    <row r="3" spans="2:8">
      <c r="B3" s="4"/>
      <c r="C3" s="161"/>
      <c r="D3" s="161"/>
      <c r="E3" s="125" t="str">
        <f>+'DCP-14, P 1'!F3</f>
        <v>Dockets UE-240004/UG-240005</v>
      </c>
      <c r="F3" s="4"/>
      <c r="G3" s="4"/>
      <c r="H3" s="4"/>
    </row>
    <row r="4" spans="2:8">
      <c r="B4" s="4"/>
      <c r="C4" s="161"/>
      <c r="D4" s="161"/>
      <c r="E4" s="161"/>
      <c r="F4" s="125"/>
      <c r="G4" s="4"/>
      <c r="H4" s="4"/>
    </row>
    <row r="5" spans="2:8">
      <c r="B5" s="4"/>
      <c r="C5" s="161"/>
      <c r="D5" s="161"/>
      <c r="E5" s="161"/>
      <c r="F5" s="125"/>
      <c r="G5" s="4"/>
      <c r="H5" s="4"/>
    </row>
    <row r="6" spans="2:8" ht="20.100000000000001">
      <c r="B6" s="162" t="s">
        <v>244</v>
      </c>
      <c r="C6" s="163"/>
      <c r="D6" s="3"/>
      <c r="E6" s="163"/>
      <c r="F6" s="163"/>
      <c r="G6" s="3"/>
      <c r="H6" s="4"/>
    </row>
    <row r="7" spans="2:8" ht="15.3" thickBot="1">
      <c r="B7" s="86"/>
      <c r="C7" s="164"/>
      <c r="D7" s="164"/>
      <c r="E7" s="164"/>
      <c r="F7" s="164"/>
      <c r="G7" s="4"/>
      <c r="H7" s="4"/>
    </row>
    <row r="8" spans="2:8" ht="15.3" thickTop="1">
      <c r="B8" s="4"/>
      <c r="C8" s="4"/>
      <c r="D8" s="4"/>
      <c r="E8" s="4"/>
      <c r="F8" s="4"/>
      <c r="G8" s="4"/>
      <c r="H8" s="4"/>
    </row>
    <row r="9" spans="2:8">
      <c r="B9" s="1"/>
      <c r="C9" s="1"/>
      <c r="D9" s="91" t="s">
        <v>214</v>
      </c>
      <c r="E9" s="91" t="s">
        <v>214</v>
      </c>
      <c r="F9" s="91" t="s">
        <v>214</v>
      </c>
      <c r="G9" s="91"/>
      <c r="H9" s="4"/>
    </row>
    <row r="10" spans="2:8">
      <c r="B10" s="91" t="s">
        <v>247</v>
      </c>
      <c r="C10" s="1"/>
      <c r="D10" s="91" t="s">
        <v>215</v>
      </c>
      <c r="E10" s="91" t="s">
        <v>209</v>
      </c>
      <c r="F10" s="91" t="s">
        <v>248</v>
      </c>
      <c r="G10" s="91"/>
      <c r="H10" s="4"/>
    </row>
    <row r="11" spans="2:8">
      <c r="B11" s="5"/>
      <c r="C11" s="4"/>
      <c r="D11" s="5"/>
      <c r="E11" s="5"/>
      <c r="F11" s="5"/>
      <c r="G11" s="5"/>
      <c r="H11" s="4"/>
    </row>
    <row r="12" spans="2:8">
      <c r="B12" s="165"/>
      <c r="C12" s="165"/>
      <c r="D12" s="165"/>
      <c r="E12" s="165"/>
      <c r="F12" s="165"/>
      <c r="G12" s="4"/>
      <c r="H12" s="4"/>
    </row>
    <row r="13" spans="2:8">
      <c r="B13" s="4" t="s">
        <v>249</v>
      </c>
      <c r="C13" s="4"/>
      <c r="D13" s="4"/>
      <c r="E13" s="4"/>
      <c r="F13" s="4"/>
      <c r="G13" s="4"/>
      <c r="H13" s="4"/>
    </row>
    <row r="14" spans="2:8">
      <c r="B14" s="4" t="s">
        <v>250</v>
      </c>
      <c r="C14" s="4"/>
      <c r="D14" s="5">
        <v>2.4</v>
      </c>
      <c r="E14" s="9">
        <v>1.04</v>
      </c>
      <c r="F14" s="5" t="s">
        <v>219</v>
      </c>
      <c r="G14" s="5"/>
      <c r="H14" s="4"/>
    </row>
    <row r="15" spans="2:8">
      <c r="B15" s="4"/>
      <c r="C15" s="4"/>
      <c r="D15" s="4"/>
      <c r="E15" s="160"/>
      <c r="F15" s="4"/>
      <c r="G15" s="4"/>
      <c r="H15" s="4"/>
    </row>
    <row r="16" spans="2:8">
      <c r="B16" s="4" t="str">
        <f>+'DCP-14, P 1'!A15</f>
        <v>Proxy Group</v>
      </c>
      <c r="C16" s="4"/>
      <c r="D16" s="16">
        <f>+'DCP-14, P 1'!C29</f>
        <v>2.5</v>
      </c>
      <c r="E16" s="9">
        <f>+'DCP-14, P 1'!E29</f>
        <v>0.94499999999999995</v>
      </c>
      <c r="F16" s="5" t="str">
        <f>+'DCP-14, P 1'!G29</f>
        <v>B++</v>
      </c>
      <c r="G16" s="94"/>
      <c r="H16" s="4"/>
    </row>
    <row r="17" spans="2:7">
      <c r="B17" s="4"/>
      <c r="C17" s="4"/>
      <c r="D17" s="16"/>
      <c r="E17" s="9"/>
      <c r="F17" s="5"/>
      <c r="G17" s="5"/>
    </row>
    <row r="18" spans="2:7" ht="15.3" thickBot="1">
      <c r="B18" s="86"/>
      <c r="C18" s="86"/>
      <c r="D18" s="86"/>
      <c r="E18" s="86"/>
      <c r="F18" s="86"/>
      <c r="G18" s="4"/>
    </row>
    <row r="19" spans="2:7" ht="15.3" thickTop="1">
      <c r="B19" s="4"/>
      <c r="C19" s="4"/>
      <c r="D19" s="4"/>
      <c r="E19" s="4"/>
      <c r="F19" s="4"/>
      <c r="G19" s="4"/>
    </row>
    <row r="20" spans="2:7">
      <c r="B20" s="4" t="s">
        <v>251</v>
      </c>
      <c r="C20" s="4"/>
      <c r="D20" s="4"/>
      <c r="E20" s="4"/>
      <c r="F20" s="4"/>
      <c r="G20" s="4"/>
    </row>
    <row r="22" spans="2:7">
      <c r="B22" s="4" t="s">
        <v>252</v>
      </c>
      <c r="C22" s="4"/>
      <c r="D22" s="4"/>
      <c r="E22" s="4"/>
      <c r="F22" s="4"/>
      <c r="G22" s="4"/>
    </row>
    <row r="24" spans="2:7">
      <c r="B24" s="4" t="s">
        <v>253</v>
      </c>
      <c r="C24" s="4"/>
      <c r="D24" s="4"/>
      <c r="E24" s="4"/>
      <c r="F24" s="4"/>
      <c r="G24" s="4"/>
    </row>
    <row r="26" spans="2:7">
      <c r="B26" s="4" t="s">
        <v>254</v>
      </c>
      <c r="C26" s="4"/>
      <c r="D26" s="4"/>
      <c r="E26" s="4"/>
      <c r="F26" s="4"/>
      <c r="G26" s="4"/>
    </row>
    <row r="27" spans="2:7">
      <c r="B27" s="4" t="s">
        <v>255</v>
      </c>
      <c r="C27" s="4"/>
      <c r="D27" s="4"/>
      <c r="E27" s="4"/>
      <c r="F27" s="4"/>
      <c r="G27" s="4"/>
    </row>
    <row r="28" spans="2:7">
      <c r="B28" s="4" t="s">
        <v>256</v>
      </c>
      <c r="C28" s="4"/>
      <c r="D28" s="4"/>
      <c r="E28" s="4"/>
      <c r="F28" s="4"/>
      <c r="G28" s="4"/>
    </row>
    <row r="30" spans="2:7">
      <c r="B30" s="4" t="s">
        <v>257</v>
      </c>
      <c r="C30" s="4"/>
      <c r="D30" s="4"/>
      <c r="E30" s="4"/>
      <c r="F30" s="4"/>
      <c r="G30" s="4"/>
    </row>
    <row r="32" spans="2:7">
      <c r="B32" s="4" t="s">
        <v>258</v>
      </c>
      <c r="C32" s="4"/>
      <c r="D32" s="4"/>
      <c r="E32" s="4"/>
      <c r="F32" s="4"/>
    </row>
    <row r="36" spans="2:6">
      <c r="B36" s="4"/>
      <c r="C36" s="4"/>
      <c r="D36" s="4"/>
      <c r="E36" s="4"/>
      <c r="F36" s="4"/>
    </row>
  </sheetData>
  <phoneticPr fontId="0" type="noConversion"/>
  <printOptions horizontalCentered="1"/>
  <pageMargins left="0.5" right="0.5" top="1.08" bottom="0.55000000000000004" header="0.45" footer="0"/>
  <pageSetup scale="8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E736-B522-4A62-B9D3-9EC4EC8C82AF}">
  <sheetPr>
    <pageSetUpPr fitToPage="1"/>
  </sheetPr>
  <dimension ref="A1:P41"/>
  <sheetViews>
    <sheetView topLeftCell="A3" workbookViewId="0">
      <selection activeCell="B24" sqref="B24"/>
    </sheetView>
  </sheetViews>
  <sheetFormatPr defaultColWidth="8.76953125" defaultRowHeight="14.4"/>
  <cols>
    <col min="1" max="1" width="5.76953125" style="176" customWidth="1"/>
    <col min="2" max="2" width="24.76953125" style="176" customWidth="1"/>
    <col min="3" max="3" width="4.453125" style="176" customWidth="1"/>
    <col min="4" max="4" width="8.76953125" style="176"/>
    <col min="5" max="5" width="2" style="176" customWidth="1"/>
    <col min="6" max="6" width="8.76953125" style="176"/>
    <col min="7" max="7" width="1.36328125" style="176" customWidth="1"/>
    <col min="8" max="8" width="6.04296875" style="176" customWidth="1"/>
    <col min="9" max="9" width="8.76953125" style="176" customWidth="1"/>
    <col min="10" max="10" width="1.453125" style="176" customWidth="1"/>
    <col min="11" max="11" width="8.76953125" style="176"/>
    <col min="12" max="12" width="1.54296875" style="176" customWidth="1"/>
    <col min="13" max="13" width="8.76953125" style="176"/>
    <col min="14" max="14" width="7.76953125" style="176" customWidth="1"/>
    <col min="15" max="16384" width="8.76953125" style="176"/>
  </cols>
  <sheetData>
    <row r="1" spans="1:16" ht="15.6">
      <c r="H1" s="177" t="s">
        <v>243</v>
      </c>
    </row>
    <row r="2" spans="1:16" ht="15.6">
      <c r="F2" s="177"/>
      <c r="G2" s="177"/>
      <c r="H2" s="194" t="s">
        <v>21</v>
      </c>
    </row>
    <row r="3" spans="1:16" ht="15.6">
      <c r="F3" s="177"/>
      <c r="G3" s="177"/>
      <c r="H3" s="194" t="str">
        <f>+'DCP-14, P 2'!E3</f>
        <v>Dockets UE-240004/UG-240005</v>
      </c>
    </row>
    <row r="4" spans="1:16" ht="15.6">
      <c r="F4" s="177"/>
      <c r="G4" s="177"/>
    </row>
    <row r="6" spans="1:16" ht="20.399999999999999">
      <c r="B6" s="234" t="s">
        <v>259</v>
      </c>
      <c r="C6" s="234"/>
      <c r="D6" s="234"/>
      <c r="E6" s="234"/>
      <c r="F6" s="234"/>
      <c r="G6" s="234"/>
      <c r="H6" s="234"/>
      <c r="I6" s="234"/>
      <c r="J6" s="234"/>
      <c r="K6" s="234"/>
    </row>
    <row r="7" spans="1:16" ht="14.7" thickBot="1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</row>
    <row r="8" spans="1:16" ht="14.7" thickTop="1"/>
    <row r="9" spans="1:16" ht="15.6">
      <c r="A9" s="179" t="s">
        <v>306</v>
      </c>
      <c r="B9" s="179"/>
      <c r="C9" s="179"/>
      <c r="D9" s="180" t="s">
        <v>307</v>
      </c>
      <c r="E9" s="179"/>
      <c r="F9" s="180" t="s">
        <v>308</v>
      </c>
      <c r="G9" s="180"/>
      <c r="H9" s="179" t="s">
        <v>309</v>
      </c>
      <c r="I9" s="180" t="s">
        <v>307</v>
      </c>
      <c r="J9" s="179"/>
      <c r="K9" s="180" t="s">
        <v>308</v>
      </c>
      <c r="L9" s="179"/>
      <c r="M9" s="179"/>
    </row>
    <row r="10" spans="1:16" ht="15.6">
      <c r="A10" s="181"/>
      <c r="B10" s="181"/>
      <c r="C10" s="181"/>
      <c r="D10" s="182"/>
      <c r="E10" s="181"/>
      <c r="F10" s="182"/>
      <c r="G10" s="182"/>
      <c r="H10" s="181"/>
      <c r="I10" s="204"/>
      <c r="J10" s="204"/>
      <c r="K10" s="204"/>
    </row>
    <row r="11" spans="1:16" ht="15.6">
      <c r="A11" s="179"/>
      <c r="B11" s="179"/>
      <c r="C11" s="179"/>
      <c r="D11" s="180"/>
      <c r="E11" s="179"/>
      <c r="F11" s="180"/>
      <c r="G11" s="180"/>
      <c r="H11" s="179"/>
    </row>
    <row r="12" spans="1:16" ht="15.6">
      <c r="A12" s="179"/>
      <c r="B12" s="179"/>
      <c r="C12" s="179"/>
      <c r="D12" s="233" t="s">
        <v>334</v>
      </c>
      <c r="E12" s="233"/>
      <c r="F12" s="233"/>
      <c r="G12" s="180"/>
      <c r="H12" s="179"/>
      <c r="I12" s="232" t="s">
        <v>336</v>
      </c>
      <c r="J12" s="232"/>
      <c r="K12" s="232"/>
      <c r="L12" s="203"/>
    </row>
    <row r="13" spans="1:16" ht="15.6">
      <c r="A13" s="179"/>
      <c r="B13" s="179"/>
      <c r="C13" s="179"/>
      <c r="D13" s="180"/>
      <c r="E13" s="180"/>
      <c r="F13" s="180"/>
      <c r="G13" s="180"/>
      <c r="H13" s="180"/>
      <c r="I13" s="183"/>
      <c r="J13" s="183"/>
      <c r="K13" s="183"/>
      <c r="L13" s="183"/>
      <c r="M13" s="230"/>
      <c r="N13" s="231"/>
    </row>
    <row r="14" spans="1:16" ht="15.6">
      <c r="A14" s="180">
        <v>1</v>
      </c>
      <c r="B14" s="179" t="s">
        <v>335</v>
      </c>
      <c r="C14" s="179"/>
      <c r="D14" s="184">
        <v>4.8399999999999999E-2</v>
      </c>
      <c r="E14" s="184"/>
      <c r="F14" s="184">
        <v>5.0099999999999999E-2</v>
      </c>
      <c r="G14" s="184"/>
      <c r="H14" s="185" t="s">
        <v>7</v>
      </c>
      <c r="I14" s="186">
        <v>5.04E-2</v>
      </c>
      <c r="J14" s="186"/>
      <c r="K14" s="186">
        <v>5.0999999999999997E-2</v>
      </c>
      <c r="L14" s="186"/>
      <c r="M14" s="200"/>
      <c r="N14" s="201"/>
      <c r="O14" s="186"/>
      <c r="P14" s="187"/>
    </row>
    <row r="15" spans="1:16" ht="15.6">
      <c r="A15" s="180"/>
      <c r="B15" s="179"/>
      <c r="C15" s="179"/>
      <c r="D15" s="184"/>
      <c r="E15" s="184"/>
      <c r="F15" s="184"/>
      <c r="G15" s="184"/>
      <c r="H15" s="185"/>
      <c r="I15" s="186"/>
      <c r="J15" s="186"/>
      <c r="K15" s="186"/>
      <c r="L15" s="186"/>
      <c r="M15" s="186"/>
      <c r="N15" s="186"/>
      <c r="O15" s="186"/>
      <c r="P15" s="187"/>
    </row>
    <row r="16" spans="1:16" ht="15.6">
      <c r="A16" s="180"/>
      <c r="B16" s="179"/>
      <c r="C16" s="179"/>
      <c r="D16" s="184"/>
      <c r="E16" s="184"/>
      <c r="F16" s="184"/>
      <c r="G16" s="184"/>
      <c r="H16" s="185"/>
      <c r="I16" s="186"/>
      <c r="J16" s="186"/>
      <c r="K16" s="186"/>
      <c r="L16" s="186"/>
      <c r="M16" s="186"/>
      <c r="N16" s="186"/>
      <c r="O16" s="186"/>
      <c r="P16" s="187"/>
    </row>
    <row r="17" spans="1:16" ht="15.6">
      <c r="A17" s="180">
        <v>2</v>
      </c>
      <c r="B17" s="179" t="s">
        <v>310</v>
      </c>
      <c r="C17" s="179"/>
      <c r="D17" s="184">
        <v>5.9200000000000003E-2</v>
      </c>
      <c r="E17" s="184"/>
      <c r="F17" s="184">
        <f>+D17</f>
        <v>5.9200000000000003E-2</v>
      </c>
      <c r="G17" s="184"/>
      <c r="H17" s="185" t="s">
        <v>12</v>
      </c>
      <c r="I17" s="186">
        <f>+F17</f>
        <v>5.9200000000000003E-2</v>
      </c>
      <c r="J17" s="186"/>
      <c r="K17" s="186">
        <f>+I17</f>
        <v>5.9200000000000003E-2</v>
      </c>
      <c r="L17" s="186"/>
      <c r="M17" s="186"/>
      <c r="N17" s="186"/>
      <c r="O17" s="186"/>
      <c r="P17" s="187"/>
    </row>
    <row r="18" spans="1:16" ht="15.6">
      <c r="A18" s="180"/>
      <c r="B18" s="179"/>
      <c r="C18" s="179"/>
      <c r="D18" s="184"/>
      <c r="E18" s="184"/>
      <c r="F18" s="184"/>
      <c r="G18" s="184"/>
      <c r="H18" s="185"/>
      <c r="I18" s="186"/>
      <c r="J18" s="186"/>
      <c r="K18" s="186"/>
      <c r="L18" s="186"/>
      <c r="M18" s="186"/>
      <c r="N18" s="186"/>
      <c r="O18" s="186"/>
    </row>
    <row r="19" spans="1:16" ht="15.6">
      <c r="A19" s="180">
        <v>3</v>
      </c>
      <c r="B19" s="179" t="s">
        <v>337</v>
      </c>
      <c r="C19" s="179"/>
      <c r="D19" s="184">
        <v>4.4499999999999998E-2</v>
      </c>
      <c r="E19" s="184"/>
      <c r="F19" s="184">
        <v>5.1700000000000003E-2</v>
      </c>
      <c r="G19" s="184"/>
      <c r="H19" s="185" t="s">
        <v>8</v>
      </c>
      <c r="I19" s="186">
        <v>3.2800000000000003E-2</v>
      </c>
      <c r="J19" s="186"/>
      <c r="K19" s="186">
        <v>5.5399999999999998E-2</v>
      </c>
      <c r="L19" s="186"/>
      <c r="M19" s="186"/>
      <c r="N19" s="186"/>
      <c r="O19" s="186"/>
    </row>
    <row r="20" spans="1:16" ht="15.6">
      <c r="A20" s="180"/>
      <c r="B20" s="179"/>
      <c r="C20" s="179"/>
      <c r="D20" s="184"/>
      <c r="E20" s="184"/>
      <c r="F20" s="184"/>
      <c r="G20" s="184"/>
      <c r="H20" s="185"/>
      <c r="I20" s="186"/>
      <c r="J20" s="186"/>
      <c r="K20" s="186"/>
      <c r="L20" s="186"/>
      <c r="M20" s="186"/>
      <c r="N20" s="186"/>
      <c r="O20" s="187"/>
    </row>
    <row r="21" spans="1:16" ht="15.6">
      <c r="A21" s="180">
        <v>4</v>
      </c>
      <c r="B21" s="179" t="s">
        <v>311</v>
      </c>
      <c r="C21" s="179"/>
      <c r="D21" s="184">
        <f>+D17-D19</f>
        <v>1.4700000000000005E-2</v>
      </c>
      <c r="E21" s="184"/>
      <c r="F21" s="184">
        <f>+F17-F19</f>
        <v>7.4999999999999997E-3</v>
      </c>
      <c r="G21" s="184"/>
      <c r="H21" s="185" t="s">
        <v>10</v>
      </c>
      <c r="I21" s="184">
        <f>+I17-I19</f>
        <v>2.64E-2</v>
      </c>
      <c r="J21" s="184"/>
      <c r="K21" s="184">
        <f>+K17-K19</f>
        <v>3.8000000000000048E-3</v>
      </c>
      <c r="L21" s="184"/>
      <c r="M21" s="184"/>
      <c r="N21" s="186"/>
      <c r="O21" s="184"/>
    </row>
    <row r="22" spans="1:16" ht="15.6">
      <c r="A22" s="180"/>
      <c r="B22" s="179"/>
      <c r="C22" s="179"/>
      <c r="D22" s="184"/>
      <c r="E22" s="184"/>
      <c r="F22" s="184"/>
      <c r="G22" s="184"/>
      <c r="H22" s="185"/>
      <c r="I22" s="186"/>
      <c r="J22" s="186"/>
      <c r="K22" s="186"/>
      <c r="L22" s="186"/>
      <c r="M22" s="186"/>
      <c r="N22" s="186"/>
      <c r="O22" s="186"/>
    </row>
    <row r="23" spans="1:16" ht="15.6">
      <c r="A23" s="180">
        <v>5</v>
      </c>
      <c r="B23" s="179" t="s">
        <v>312</v>
      </c>
      <c r="C23" s="179"/>
      <c r="D23" s="188">
        <v>-0.5756</v>
      </c>
      <c r="E23" s="188"/>
      <c r="F23" s="188">
        <f>+D23</f>
        <v>-0.5756</v>
      </c>
      <c r="G23" s="188"/>
      <c r="H23" s="185" t="s">
        <v>313</v>
      </c>
      <c r="I23" s="208">
        <f>+F23</f>
        <v>-0.5756</v>
      </c>
      <c r="J23" s="208"/>
      <c r="K23" s="208">
        <f>+I23</f>
        <v>-0.5756</v>
      </c>
      <c r="L23" s="199"/>
      <c r="M23" s="199"/>
      <c r="N23" s="199"/>
      <c r="O23" s="199"/>
    </row>
    <row r="24" spans="1:16" ht="15.6">
      <c r="A24" s="180"/>
      <c r="B24" s="179" t="s">
        <v>314</v>
      </c>
      <c r="C24" s="179"/>
      <c r="D24" s="184" t="s">
        <v>315</v>
      </c>
      <c r="E24" s="184"/>
      <c r="F24" s="184"/>
      <c r="G24" s="184"/>
      <c r="H24" s="185"/>
      <c r="I24" s="186"/>
      <c r="J24" s="186"/>
      <c r="K24" s="186"/>
      <c r="L24" s="186"/>
      <c r="M24" s="186"/>
      <c r="N24" s="186"/>
      <c r="O24" s="187"/>
    </row>
    <row r="25" spans="1:16" ht="15.6">
      <c r="A25" s="180"/>
      <c r="B25" s="179"/>
      <c r="C25" s="179"/>
      <c r="D25" s="184"/>
      <c r="E25" s="184"/>
      <c r="F25" s="184"/>
      <c r="G25" s="184"/>
      <c r="H25" s="185"/>
      <c r="I25" s="186"/>
      <c r="J25" s="186"/>
      <c r="K25" s="186"/>
      <c r="L25" s="186"/>
      <c r="M25" s="186"/>
      <c r="N25" s="186"/>
      <c r="O25" s="187"/>
    </row>
    <row r="26" spans="1:16" ht="15.6">
      <c r="A26" s="180">
        <v>6</v>
      </c>
      <c r="B26" s="179" t="s">
        <v>316</v>
      </c>
      <c r="C26" s="179"/>
      <c r="D26" s="184">
        <f>+D21*D23</f>
        <v>-8.4613200000000031E-3</v>
      </c>
      <c r="E26" s="184"/>
      <c r="F26" s="184">
        <f>+F21*F23</f>
        <v>-4.3169999999999997E-3</v>
      </c>
      <c r="G26" s="184"/>
      <c r="H26" s="185" t="s">
        <v>317</v>
      </c>
      <c r="I26" s="184">
        <f>+I21*I23</f>
        <v>-1.519584E-2</v>
      </c>
      <c r="J26" s="184"/>
      <c r="K26" s="184">
        <f>+K21*K23</f>
        <v>-2.1872800000000028E-3</v>
      </c>
      <c r="L26" s="184"/>
      <c r="M26" s="186"/>
      <c r="N26" s="186"/>
      <c r="O26" s="184"/>
    </row>
    <row r="27" spans="1:16" ht="15.6">
      <c r="A27" s="180"/>
      <c r="B27" s="179"/>
      <c r="C27" s="179"/>
      <c r="D27" s="184"/>
      <c r="E27" s="184"/>
      <c r="F27" s="184"/>
      <c r="G27" s="184"/>
      <c r="H27" s="185"/>
      <c r="I27" s="186"/>
      <c r="J27" s="186"/>
      <c r="K27" s="186"/>
      <c r="L27" s="186"/>
      <c r="M27" s="186"/>
      <c r="N27" s="186"/>
      <c r="O27" s="187"/>
    </row>
    <row r="28" spans="1:16" ht="15.6">
      <c r="A28" s="180">
        <v>7</v>
      </c>
      <c r="B28" s="179" t="s">
        <v>318</v>
      </c>
      <c r="C28" s="179"/>
      <c r="D28" s="184">
        <f>+D14+D26</f>
        <v>3.9938679999999997E-2</v>
      </c>
      <c r="E28" s="184"/>
      <c r="F28" s="184">
        <f>+F14+F26</f>
        <v>4.5782999999999997E-2</v>
      </c>
      <c r="G28" s="184"/>
      <c r="H28" s="185" t="s">
        <v>319</v>
      </c>
      <c r="I28" s="184">
        <f>+I14+I26</f>
        <v>3.5204159999999998E-2</v>
      </c>
      <c r="J28" s="184"/>
      <c r="K28" s="184">
        <f>+K14+K26</f>
        <v>4.8812719999999997E-2</v>
      </c>
      <c r="L28" s="184"/>
      <c r="M28" s="186"/>
      <c r="N28" s="186"/>
      <c r="O28" s="184"/>
    </row>
    <row r="29" spans="1:16" ht="15.6">
      <c r="A29" s="180"/>
      <c r="B29" s="179"/>
      <c r="C29" s="179"/>
      <c r="D29" s="184"/>
      <c r="E29" s="184"/>
      <c r="F29" s="184"/>
      <c r="G29" s="184"/>
      <c r="H29" s="185"/>
      <c r="I29" s="186"/>
      <c r="J29" s="186"/>
      <c r="K29" s="186"/>
      <c r="L29" s="186"/>
      <c r="M29" s="186"/>
      <c r="N29" s="186"/>
      <c r="O29" s="187"/>
    </row>
    <row r="30" spans="1:16" ht="15.6">
      <c r="A30" s="180">
        <v>8</v>
      </c>
      <c r="B30" s="179" t="s">
        <v>320</v>
      </c>
      <c r="C30" s="179"/>
      <c r="D30" s="184">
        <f>+D17+D28</f>
        <v>9.9138680000000007E-2</v>
      </c>
      <c r="E30" s="184"/>
      <c r="F30" s="184">
        <f>+F17+F28</f>
        <v>0.10498299999999999</v>
      </c>
      <c r="G30" s="184"/>
      <c r="H30" s="185" t="s">
        <v>321</v>
      </c>
      <c r="I30" s="184">
        <f>+I17+I28</f>
        <v>9.4404160000000001E-2</v>
      </c>
      <c r="J30" s="184"/>
      <c r="K30" s="184">
        <f>+K17+K28</f>
        <v>0.10801272000000001</v>
      </c>
      <c r="L30" s="184"/>
      <c r="M30" s="186"/>
      <c r="N30" s="186"/>
      <c r="O30" s="184"/>
    </row>
    <row r="31" spans="1:16" ht="15.9" thickBot="1">
      <c r="A31" s="189"/>
      <c r="B31" s="190"/>
      <c r="C31" s="190"/>
      <c r="D31" s="191"/>
      <c r="E31" s="191"/>
      <c r="F31" s="191"/>
      <c r="G31" s="191"/>
      <c r="H31" s="192"/>
      <c r="I31" s="205"/>
      <c r="J31" s="205"/>
      <c r="K31" s="205"/>
      <c r="L31" s="186"/>
      <c r="M31" s="186"/>
      <c r="N31" s="186"/>
      <c r="O31" s="187"/>
    </row>
    <row r="32" spans="1:16" ht="15.9" thickTop="1">
      <c r="A32" s="180"/>
      <c r="B32" s="179"/>
      <c r="C32" s="179"/>
      <c r="D32" s="184"/>
      <c r="E32" s="184"/>
      <c r="F32" s="184"/>
      <c r="G32" s="184"/>
      <c r="H32" s="184"/>
      <c r="I32" s="186"/>
      <c r="J32" s="186"/>
      <c r="K32" s="186"/>
      <c r="L32" s="186"/>
      <c r="M32" s="186"/>
      <c r="N32" s="186"/>
      <c r="O32" s="187"/>
    </row>
    <row r="33" spans="1:14" ht="15.6">
      <c r="A33" s="193" t="s">
        <v>7</v>
      </c>
      <c r="B33" s="179" t="s">
        <v>338</v>
      </c>
      <c r="C33" s="179"/>
      <c r="D33" s="180"/>
      <c r="E33" s="180"/>
      <c r="F33" s="180"/>
      <c r="G33" s="180"/>
      <c r="H33" s="180"/>
      <c r="I33" s="183"/>
      <c r="J33" s="183"/>
      <c r="K33" s="183"/>
      <c r="L33" s="183"/>
      <c r="M33" s="183"/>
      <c r="N33" s="183"/>
    </row>
    <row r="34" spans="1:14" ht="15.6">
      <c r="A34" s="193" t="s">
        <v>12</v>
      </c>
      <c r="B34" s="179" t="s">
        <v>380</v>
      </c>
      <c r="C34" s="179"/>
      <c r="D34" s="179"/>
      <c r="E34" s="179"/>
      <c r="F34" s="179"/>
      <c r="G34" s="179"/>
      <c r="H34" s="179"/>
    </row>
    <row r="35" spans="1:14" ht="15.6">
      <c r="A35" s="193"/>
      <c r="B35" s="179" t="s">
        <v>381</v>
      </c>
      <c r="C35" s="179"/>
      <c r="D35" s="179"/>
      <c r="E35" s="179"/>
      <c r="F35" s="179"/>
      <c r="G35" s="179"/>
      <c r="H35" s="179"/>
    </row>
    <row r="36" spans="1:14" ht="15.6">
      <c r="A36" s="193" t="s">
        <v>8</v>
      </c>
      <c r="B36" s="179" t="s">
        <v>339</v>
      </c>
      <c r="C36" s="179"/>
      <c r="D36" s="179"/>
      <c r="E36" s="179"/>
      <c r="F36" s="179"/>
      <c r="G36" s="179"/>
      <c r="H36" s="179"/>
    </row>
    <row r="37" spans="1:14" ht="15.6">
      <c r="A37" s="193" t="s">
        <v>10</v>
      </c>
      <c r="B37" s="179" t="s">
        <v>322</v>
      </c>
      <c r="C37" s="179"/>
      <c r="D37" s="179"/>
      <c r="E37" s="179"/>
      <c r="F37" s="179"/>
      <c r="G37" s="179"/>
      <c r="H37" s="179"/>
    </row>
    <row r="38" spans="1:14" ht="15.6">
      <c r="A38" s="193" t="s">
        <v>313</v>
      </c>
      <c r="B38" s="179" t="s">
        <v>362</v>
      </c>
      <c r="C38" s="179"/>
      <c r="D38" s="179"/>
      <c r="E38" s="179"/>
      <c r="F38" s="179"/>
      <c r="G38" s="179"/>
      <c r="H38" s="179"/>
    </row>
    <row r="39" spans="1:14" ht="15.6">
      <c r="A39" s="193" t="s">
        <v>317</v>
      </c>
      <c r="B39" s="179" t="s">
        <v>323</v>
      </c>
      <c r="C39" s="179"/>
      <c r="D39" s="179"/>
      <c r="E39" s="179"/>
      <c r="F39" s="179"/>
      <c r="G39" s="179"/>
      <c r="H39" s="179"/>
    </row>
    <row r="40" spans="1:14" ht="15.6">
      <c r="A40" s="193" t="s">
        <v>319</v>
      </c>
      <c r="B40" s="179" t="s">
        <v>324</v>
      </c>
      <c r="C40" s="179"/>
      <c r="D40" s="179"/>
      <c r="E40" s="179"/>
      <c r="F40" s="179"/>
      <c r="G40" s="179"/>
      <c r="H40" s="179"/>
    </row>
    <row r="41" spans="1:14" ht="15.6">
      <c r="A41" s="193" t="s">
        <v>321</v>
      </c>
      <c r="B41" s="179" t="s">
        <v>325</v>
      </c>
      <c r="C41" s="179"/>
      <c r="D41" s="179"/>
      <c r="E41" s="179"/>
      <c r="F41" s="179"/>
      <c r="G41" s="179"/>
      <c r="H41" s="179"/>
    </row>
  </sheetData>
  <mergeCells count="4">
    <mergeCell ref="M13:N13"/>
    <mergeCell ref="I12:K12"/>
    <mergeCell ref="D12:F12"/>
    <mergeCell ref="B6:K6"/>
  </mergeCells>
  <pageMargins left="0.7" right="0.7" top="0.75" bottom="0.75" header="0.3" footer="0.3"/>
  <pageSetup scale="7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AC8A9-7202-4183-9BA9-04E88FB496EE}">
  <sheetPr>
    <pageSetUpPr fitToPage="1"/>
  </sheetPr>
  <dimension ref="A1:P60"/>
  <sheetViews>
    <sheetView workbookViewId="0">
      <selection activeCell="P39" sqref="P39"/>
    </sheetView>
  </sheetViews>
  <sheetFormatPr defaultColWidth="8.6796875" defaultRowHeight="15"/>
  <cols>
    <col min="1" max="1" width="20.76953125" style="55" customWidth="1"/>
    <col min="2" max="2" width="1.2265625" style="55" customWidth="1"/>
    <col min="3" max="15" width="8.54296875" style="55" customWidth="1"/>
    <col min="16" max="16384" width="8.6796875" style="55"/>
  </cols>
  <sheetData>
    <row r="1" spans="1:16">
      <c r="M1" s="56" t="str">
        <f>+'DCP-15, P 1'!H1</f>
        <v>Exh. DCP-15</v>
      </c>
      <c r="N1" s="56"/>
    </row>
    <row r="2" spans="1:16">
      <c r="M2" s="56" t="s">
        <v>69</v>
      </c>
      <c r="N2" s="56"/>
    </row>
    <row r="3" spans="1:16">
      <c r="M3" s="56" t="str">
        <f>+'DCP-15, P 1'!H3</f>
        <v>Dockets UE-240004/UG-240005</v>
      </c>
      <c r="N3" s="56"/>
    </row>
    <row r="5" spans="1:16" ht="17.7">
      <c r="A5" s="222" t="s">
        <v>259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6" ht="17.7">
      <c r="A6" s="222" t="s">
        <v>260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1:16" ht="15.3" thickBo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ht="15.3" thickTop="1">
      <c r="H8" s="100"/>
      <c r="I8" s="100"/>
      <c r="J8" s="100"/>
      <c r="K8" s="100"/>
      <c r="L8" s="100"/>
      <c r="M8" s="100"/>
      <c r="N8" s="100"/>
      <c r="O8" s="100"/>
    </row>
    <row r="9" spans="1:16">
      <c r="H9" s="100"/>
      <c r="I9" s="100"/>
      <c r="J9" s="100"/>
      <c r="K9" s="100"/>
      <c r="L9" s="100"/>
      <c r="M9" s="100"/>
      <c r="N9" s="100"/>
      <c r="O9" s="170" t="s">
        <v>326</v>
      </c>
      <c r="P9" s="171" t="s">
        <v>329</v>
      </c>
    </row>
    <row r="10" spans="1:16">
      <c r="C10" s="57">
        <v>2012</v>
      </c>
      <c r="D10" s="57">
        <v>2013</v>
      </c>
      <c r="E10" s="57">
        <v>2014</v>
      </c>
      <c r="F10" s="57">
        <v>2015</v>
      </c>
      <c r="G10" s="57">
        <v>2016</v>
      </c>
      <c r="H10" s="57">
        <v>2017</v>
      </c>
      <c r="I10" s="57">
        <v>2018</v>
      </c>
      <c r="J10" s="57">
        <v>2019</v>
      </c>
      <c r="K10" s="57">
        <v>2020</v>
      </c>
      <c r="L10" s="57">
        <v>2021</v>
      </c>
      <c r="M10" s="57">
        <v>2022</v>
      </c>
      <c r="N10" s="57">
        <v>2023</v>
      </c>
      <c r="O10" s="100" t="s">
        <v>123</v>
      </c>
      <c r="P10" s="55" t="s">
        <v>123</v>
      </c>
    </row>
    <row r="11" spans="1:16">
      <c r="A11" s="98"/>
      <c r="B11" s="98"/>
      <c r="C11" s="98"/>
      <c r="D11" s="98"/>
      <c r="E11" s="98"/>
      <c r="F11" s="98"/>
      <c r="G11" s="98"/>
      <c r="H11" s="128"/>
      <c r="I11" s="128"/>
      <c r="J11" s="128"/>
      <c r="K11" s="128"/>
      <c r="L11" s="128"/>
      <c r="M11" s="128"/>
      <c r="N11" s="128"/>
      <c r="O11" s="128"/>
      <c r="P11" s="98"/>
    </row>
    <row r="12" spans="1:16">
      <c r="H12" s="100"/>
      <c r="I12" s="100"/>
      <c r="J12" s="100"/>
      <c r="K12" s="100"/>
      <c r="L12" s="100"/>
      <c r="M12" s="100"/>
      <c r="N12" s="100"/>
      <c r="O12" s="100"/>
    </row>
    <row r="13" spans="1:16">
      <c r="A13" s="55" t="s">
        <v>261</v>
      </c>
      <c r="H13" s="100"/>
      <c r="I13" s="100"/>
      <c r="J13" s="100"/>
      <c r="K13" s="100"/>
      <c r="L13" s="100"/>
      <c r="M13" s="100"/>
      <c r="N13" s="100"/>
      <c r="O13" s="100"/>
    </row>
    <row r="14" spans="1:16">
      <c r="A14" s="55" t="s">
        <v>262</v>
      </c>
      <c r="C14" s="108">
        <v>0.1002</v>
      </c>
      <c r="D14" s="108">
        <v>9.8199999999999996E-2</v>
      </c>
      <c r="E14" s="108">
        <v>9.7600000000000006E-2</v>
      </c>
      <c r="F14" s="108">
        <v>9.6000000000000002E-2</v>
      </c>
      <c r="G14" s="108">
        <v>9.6000000000000002E-2</v>
      </c>
      <c r="H14" s="108">
        <v>9.6799999999999997E-2</v>
      </c>
      <c r="I14" s="108">
        <v>9.5600000000000004E-2</v>
      </c>
      <c r="J14" s="108">
        <v>9.6500000000000002E-2</v>
      </c>
      <c r="K14" s="108">
        <v>9.3899999999999997E-2</v>
      </c>
      <c r="L14" s="108">
        <v>9.3899999999999997E-2</v>
      </c>
      <c r="M14" s="108">
        <v>9.5799999999999996E-2</v>
      </c>
      <c r="N14" s="108">
        <v>9.6600000000000005E-2</v>
      </c>
      <c r="O14" s="108">
        <f>AVERAGE(C14:J14)</f>
        <v>9.7112500000000004E-2</v>
      </c>
      <c r="P14" s="108">
        <f>AVERAGE(C14:N14)</f>
        <v>9.6424999999999997E-2</v>
      </c>
    </row>
    <row r="15" spans="1:16"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57"/>
    </row>
    <row r="16" spans="1:16">
      <c r="A16" s="55" t="s">
        <v>263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57"/>
    </row>
    <row r="17" spans="1:16">
      <c r="A17" s="55" t="s">
        <v>264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57"/>
    </row>
    <row r="18" spans="1:16"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57"/>
    </row>
    <row r="19" spans="1:16">
      <c r="A19" s="55" t="s">
        <v>265</v>
      </c>
      <c r="C19" s="100">
        <v>4.8599999999999997E-2</v>
      </c>
      <c r="D19" s="100">
        <v>4.9799999999999997E-2</v>
      </c>
      <c r="E19" s="100">
        <v>4.8000000000000001E-2</v>
      </c>
      <c r="F19" s="100">
        <v>5.0299999999999997E-2</v>
      </c>
      <c r="G19" s="100">
        <v>4.6800000000000001E-2</v>
      </c>
      <c r="H19" s="100">
        <v>4.3799999999999999E-2</v>
      </c>
      <c r="I19" s="100">
        <v>4.6699999999999998E-2</v>
      </c>
      <c r="J19" s="100">
        <v>4.19E-2</v>
      </c>
      <c r="K19" s="100">
        <v>3.39E-2</v>
      </c>
      <c r="L19" s="100">
        <v>3.3599999999999998E-2</v>
      </c>
      <c r="M19" s="100">
        <v>5.0299999999999997E-2</v>
      </c>
      <c r="N19" s="100">
        <v>5.8400000000000001E-2</v>
      </c>
      <c r="O19" s="100">
        <f>AVERAGE(C19:J19)</f>
        <v>4.6987500000000001E-2</v>
      </c>
      <c r="P19" s="100">
        <f>AVERAGE(C19:N19)</f>
        <v>4.6008333333333339E-2</v>
      </c>
    </row>
    <row r="20" spans="1:16"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</row>
    <row r="21" spans="1:16">
      <c r="A21" s="55" t="s">
        <v>266</v>
      </c>
      <c r="C21" s="100">
        <v>0.05</v>
      </c>
      <c r="D21" s="100">
        <v>4.8099999999999997E-2</v>
      </c>
      <c r="E21" s="100">
        <v>4.9299999999999997E-2</v>
      </c>
      <c r="F21" s="100">
        <v>4.82E-2</v>
      </c>
      <c r="G21" s="100">
        <v>4.9099999999999998E-2</v>
      </c>
      <c r="H21" s="100">
        <v>4.48E-2</v>
      </c>
      <c r="I21" s="100">
        <v>4.48E-2</v>
      </c>
      <c r="J21" s="100">
        <v>4.4999999999999998E-2</v>
      </c>
      <c r="K21" s="100">
        <v>3.5299999999999998E-2</v>
      </c>
      <c r="L21" s="100">
        <v>3.3300000000000003E-2</v>
      </c>
      <c r="M21" s="100">
        <v>4.3700000000000003E-2</v>
      </c>
      <c r="N21" s="100">
        <v>5.7799999999999997E-2</v>
      </c>
      <c r="O21" s="100">
        <f>AVERAGE(C21:J21)</f>
        <v>4.7412499999999996E-2</v>
      </c>
      <c r="P21" s="100">
        <f>AVERAGE(C21:N21)</f>
        <v>4.5783333333333336E-2</v>
      </c>
    </row>
    <row r="22" spans="1:16"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</row>
    <row r="23" spans="1:16">
      <c r="A23" s="55" t="s">
        <v>267</v>
      </c>
      <c r="C23" s="100">
        <v>5.1200000000000002E-2</v>
      </c>
      <c r="D23" s="100">
        <v>4.7E-2</v>
      </c>
      <c r="E23" s="100">
        <v>5.0700000000000002E-2</v>
      </c>
      <c r="F23" s="100">
        <v>4.6800000000000001E-2</v>
      </c>
      <c r="G23" s="100">
        <v>5.1799999999999999E-2</v>
      </c>
      <c r="H23" s="100">
        <v>4.4600000000000001E-2</v>
      </c>
      <c r="I23" s="100">
        <v>4.3799999999999999E-2</v>
      </c>
      <c r="J23" s="100">
        <v>4.7100000000000003E-2</v>
      </c>
      <c r="K23" s="100">
        <v>3.7100000000000001E-2</v>
      </c>
      <c r="L23" s="100">
        <v>0.03</v>
      </c>
      <c r="M23" s="100">
        <v>3.85E-2</v>
      </c>
      <c r="N23" s="100">
        <v>5.6099999999999997E-2</v>
      </c>
      <c r="O23" s="100">
        <f>AVERAGE(C23:J23)</f>
        <v>4.7875000000000001E-2</v>
      </c>
      <c r="P23" s="100">
        <f>AVERAGE(C23:N23)</f>
        <v>4.539166666666667E-2</v>
      </c>
    </row>
    <row r="24" spans="1:16"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  <row r="25" spans="1:16">
      <c r="A25" s="55" t="s">
        <v>268</v>
      </c>
      <c r="C25" s="100">
        <v>5.3199999999999997E-2</v>
      </c>
      <c r="D25" s="100">
        <v>4.7800000000000002E-2</v>
      </c>
      <c r="E25" s="100">
        <v>5.0700000000000002E-2</v>
      </c>
      <c r="F25" s="100">
        <v>4.65E-2</v>
      </c>
      <c r="G25" s="100">
        <v>5.2400000000000002E-2</v>
      </c>
      <c r="H25" s="100">
        <v>4.4999999999999998E-2</v>
      </c>
      <c r="I25" s="100">
        <v>4.3200000000000002E-2</v>
      </c>
      <c r="J25" s="100">
        <v>4.7699999999999999E-2</v>
      </c>
      <c r="K25" s="100">
        <v>3.9199999999999999E-2</v>
      </c>
      <c r="L25" s="100">
        <v>3.3300000000000003E-2</v>
      </c>
      <c r="M25" s="100">
        <v>3.49E-2</v>
      </c>
      <c r="N25" s="100">
        <v>5.4399999999999997E-2</v>
      </c>
      <c r="O25" s="100">
        <f>AVERAGE(C25:J25)</f>
        <v>4.8312500000000001E-2</v>
      </c>
      <c r="P25" s="100">
        <f>AVERAGE(C25:N25)</f>
        <v>4.5691666666666665E-2</v>
      </c>
    </row>
    <row r="26" spans="1:16"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</row>
    <row r="27" spans="1:16">
      <c r="A27" s="55" t="s">
        <v>269</v>
      </c>
      <c r="C27" s="100">
        <v>5.57E-2</v>
      </c>
      <c r="D27" s="100">
        <v>4.8599999999999997E-2</v>
      </c>
      <c r="E27" s="100">
        <v>4.9599999999999998E-2</v>
      </c>
      <c r="F27" s="100">
        <v>4.8000000000000001E-2</v>
      </c>
      <c r="G27" s="100">
        <v>5.0299999999999997E-2</v>
      </c>
      <c r="H27" s="100">
        <v>4.6800000000000001E-2</v>
      </c>
      <c r="I27" s="100">
        <v>4.3799999999999999E-2</v>
      </c>
      <c r="J27" s="100">
        <v>4.6699999999999998E-2</v>
      </c>
      <c r="K27" s="100">
        <v>4.19E-2</v>
      </c>
      <c r="L27" s="100">
        <v>3.39E-2</v>
      </c>
      <c r="M27" s="100">
        <v>3.3599999999999998E-2</v>
      </c>
      <c r="N27" s="100">
        <v>5.0299999999999997E-2</v>
      </c>
      <c r="O27" s="100">
        <f>AVERAGE(C27:J27)</f>
        <v>4.8687500000000009E-2</v>
      </c>
      <c r="P27" s="100">
        <f>AVERAGE(C27:N27)</f>
        <v>4.5766666666666671E-2</v>
      </c>
    </row>
    <row r="28" spans="1:16"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</row>
    <row r="29" spans="1:16">
      <c r="A29" s="55" t="s">
        <v>123</v>
      </c>
      <c r="C29" s="108">
        <f>AVERAGE(C19:C27)</f>
        <v>5.1739999999999994E-2</v>
      </c>
      <c r="D29" s="100">
        <f t="shared" ref="D29:J29" si="0">AVERAGE(D19:D27)</f>
        <v>4.8259999999999997E-2</v>
      </c>
      <c r="E29" s="100">
        <f t="shared" si="0"/>
        <v>4.9659999999999996E-2</v>
      </c>
      <c r="F29" s="100">
        <f t="shared" si="0"/>
        <v>4.7960000000000003E-2</v>
      </c>
      <c r="G29" s="100">
        <f t="shared" si="0"/>
        <v>5.008E-2</v>
      </c>
      <c r="H29" s="100">
        <f t="shared" si="0"/>
        <v>4.4999999999999998E-2</v>
      </c>
      <c r="I29" s="108">
        <f t="shared" si="0"/>
        <v>4.446E-2</v>
      </c>
      <c r="J29" s="100">
        <f t="shared" si="0"/>
        <v>4.5679999999999998E-2</v>
      </c>
      <c r="K29" s="100"/>
      <c r="L29" s="100"/>
      <c r="M29" s="100"/>
      <c r="N29" s="100"/>
      <c r="O29" s="100">
        <f>AVERAGE(O19:O27)</f>
        <v>4.7855000000000002E-2</v>
      </c>
      <c r="P29" s="100"/>
    </row>
    <row r="30" spans="1:16">
      <c r="C30" s="100">
        <f>AVERAGE(C19:C27)</f>
        <v>5.1739999999999994E-2</v>
      </c>
      <c r="D30" s="100">
        <f t="shared" ref="D30:P30" si="1">AVERAGE(D19:D27)</f>
        <v>4.8259999999999997E-2</v>
      </c>
      <c r="E30" s="100">
        <f t="shared" si="1"/>
        <v>4.9659999999999996E-2</v>
      </c>
      <c r="F30" s="100">
        <f t="shared" si="1"/>
        <v>4.7960000000000003E-2</v>
      </c>
      <c r="G30" s="100">
        <f t="shared" si="1"/>
        <v>5.008E-2</v>
      </c>
      <c r="H30" s="100">
        <f t="shared" si="1"/>
        <v>4.4999999999999998E-2</v>
      </c>
      <c r="I30" s="100">
        <f t="shared" si="1"/>
        <v>4.446E-2</v>
      </c>
      <c r="J30" s="100">
        <f t="shared" si="1"/>
        <v>4.5679999999999998E-2</v>
      </c>
      <c r="K30" s="100">
        <f t="shared" si="1"/>
        <v>3.7479999999999999E-2</v>
      </c>
      <c r="L30" s="108">
        <f t="shared" si="1"/>
        <v>3.2820000000000002E-2</v>
      </c>
      <c r="M30" s="100">
        <f t="shared" si="1"/>
        <v>4.02E-2</v>
      </c>
      <c r="N30" s="108">
        <f t="shared" si="1"/>
        <v>5.5400000000000005E-2</v>
      </c>
      <c r="O30" s="100"/>
      <c r="P30" s="100">
        <f t="shared" si="1"/>
        <v>4.5728333333333336E-2</v>
      </c>
    </row>
    <row r="31" spans="1:16"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</row>
    <row r="32" spans="1:16">
      <c r="A32" s="55" t="s">
        <v>270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</row>
    <row r="33" spans="1:16">
      <c r="A33" s="55" t="s">
        <v>264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1:16"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1:16">
      <c r="A35" s="55" t="s">
        <v>265</v>
      </c>
      <c r="C35" s="100">
        <f>+C14-C19</f>
        <v>5.16E-2</v>
      </c>
      <c r="D35" s="100">
        <f t="shared" ref="D35:M35" si="2">+D14-D19</f>
        <v>4.8399999999999999E-2</v>
      </c>
      <c r="E35" s="100">
        <f t="shared" si="2"/>
        <v>4.9600000000000005E-2</v>
      </c>
      <c r="F35" s="100">
        <f t="shared" si="2"/>
        <v>4.5700000000000005E-2</v>
      </c>
      <c r="G35" s="100">
        <f t="shared" si="2"/>
        <v>4.9200000000000001E-2</v>
      </c>
      <c r="H35" s="100">
        <f t="shared" si="2"/>
        <v>5.2999999999999999E-2</v>
      </c>
      <c r="I35" s="100">
        <f t="shared" si="2"/>
        <v>4.8900000000000006E-2</v>
      </c>
      <c r="J35" s="100">
        <f t="shared" si="2"/>
        <v>5.4600000000000003E-2</v>
      </c>
      <c r="K35" s="100">
        <f t="shared" si="2"/>
        <v>0.06</v>
      </c>
      <c r="L35" s="100">
        <f t="shared" si="2"/>
        <v>6.0299999999999999E-2</v>
      </c>
      <c r="M35" s="100">
        <f t="shared" si="2"/>
        <v>4.5499999999999999E-2</v>
      </c>
      <c r="N35" s="100">
        <f t="shared" ref="N35" si="3">+N14-N19</f>
        <v>3.8200000000000005E-2</v>
      </c>
      <c r="O35" s="108">
        <f>AVERAGE(C35:J35)</f>
        <v>5.0125000000000003E-2</v>
      </c>
      <c r="P35" s="108">
        <f>AVERAGE(C35:N35)</f>
        <v>5.0416666666666665E-2</v>
      </c>
    </row>
    <row r="36" spans="1:16"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</row>
    <row r="37" spans="1:16">
      <c r="A37" s="55" t="s">
        <v>266</v>
      </c>
      <c r="C37" s="100">
        <f>+C14-C21</f>
        <v>5.0199999999999995E-2</v>
      </c>
      <c r="D37" s="100">
        <f t="shared" ref="D37:M37" si="4">+D14-D21</f>
        <v>5.0099999999999999E-2</v>
      </c>
      <c r="E37" s="100">
        <f t="shared" si="4"/>
        <v>4.830000000000001E-2</v>
      </c>
      <c r="F37" s="100">
        <f t="shared" si="4"/>
        <v>4.7800000000000002E-2</v>
      </c>
      <c r="G37" s="100">
        <f t="shared" si="4"/>
        <v>4.6900000000000004E-2</v>
      </c>
      <c r="H37" s="100">
        <f t="shared" si="4"/>
        <v>5.1999999999999998E-2</v>
      </c>
      <c r="I37" s="100">
        <f t="shared" si="4"/>
        <v>5.0800000000000005E-2</v>
      </c>
      <c r="J37" s="100">
        <f t="shared" si="4"/>
        <v>5.1500000000000004E-2</v>
      </c>
      <c r="K37" s="100">
        <f t="shared" si="4"/>
        <v>5.8599999999999999E-2</v>
      </c>
      <c r="L37" s="100">
        <f t="shared" si="4"/>
        <v>6.0599999999999994E-2</v>
      </c>
      <c r="M37" s="100">
        <f t="shared" si="4"/>
        <v>5.2099999999999994E-2</v>
      </c>
      <c r="N37" s="100">
        <f t="shared" ref="N37" si="5">+N14-N21</f>
        <v>3.8800000000000008E-2</v>
      </c>
      <c r="O37" s="100">
        <f>AVERAGE(C37:J37)</f>
        <v>4.9700000000000001E-2</v>
      </c>
      <c r="P37" s="100">
        <f>AVERAGE(C37:N37)</f>
        <v>5.0641666666666675E-2</v>
      </c>
    </row>
    <row r="38" spans="1:16"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</row>
    <row r="39" spans="1:16">
      <c r="A39" s="55" t="s">
        <v>267</v>
      </c>
      <c r="C39" s="100">
        <f>+C14-C23</f>
        <v>4.8999999999999995E-2</v>
      </c>
      <c r="D39" s="100">
        <f t="shared" ref="D39:M39" si="6">+D14-D23</f>
        <v>5.1199999999999996E-2</v>
      </c>
      <c r="E39" s="100">
        <f t="shared" si="6"/>
        <v>4.6900000000000004E-2</v>
      </c>
      <c r="F39" s="100">
        <f t="shared" si="6"/>
        <v>4.9200000000000001E-2</v>
      </c>
      <c r="G39" s="100">
        <f t="shared" si="6"/>
        <v>4.4200000000000003E-2</v>
      </c>
      <c r="H39" s="100">
        <f t="shared" si="6"/>
        <v>5.2199999999999996E-2</v>
      </c>
      <c r="I39" s="100">
        <f t="shared" si="6"/>
        <v>5.1800000000000006E-2</v>
      </c>
      <c r="J39" s="100">
        <f t="shared" si="6"/>
        <v>4.9399999999999999E-2</v>
      </c>
      <c r="K39" s="100">
        <f t="shared" si="6"/>
        <v>5.6799999999999996E-2</v>
      </c>
      <c r="L39" s="100">
        <f t="shared" si="6"/>
        <v>6.3899999999999998E-2</v>
      </c>
      <c r="M39" s="100">
        <f t="shared" si="6"/>
        <v>5.7299999999999997E-2</v>
      </c>
      <c r="N39" s="100">
        <f t="shared" ref="N39" si="7">+N14-N23</f>
        <v>4.0500000000000008E-2</v>
      </c>
      <c r="O39" s="100">
        <f>AVERAGE(C39:J39)</f>
        <v>4.9237499999999997E-2</v>
      </c>
      <c r="P39" s="108">
        <f>AVERAGE(C39:N39)</f>
        <v>5.1033333333333326E-2</v>
      </c>
    </row>
    <row r="40" spans="1:16"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</row>
    <row r="41" spans="1:16">
      <c r="A41" s="55" t="s">
        <v>268</v>
      </c>
      <c r="C41" s="100">
        <f>+C14-C25</f>
        <v>4.7E-2</v>
      </c>
      <c r="D41" s="100">
        <f t="shared" ref="D41:M41" si="8">+D14-D25</f>
        <v>5.0399999999999993E-2</v>
      </c>
      <c r="E41" s="100">
        <f t="shared" si="8"/>
        <v>4.6900000000000004E-2</v>
      </c>
      <c r="F41" s="100">
        <f t="shared" si="8"/>
        <v>4.9500000000000002E-2</v>
      </c>
      <c r="G41" s="100">
        <f t="shared" si="8"/>
        <v>4.36E-2</v>
      </c>
      <c r="H41" s="100">
        <f t="shared" si="8"/>
        <v>5.1799999999999999E-2</v>
      </c>
      <c r="I41" s="100">
        <f t="shared" si="8"/>
        <v>5.2400000000000002E-2</v>
      </c>
      <c r="J41" s="100">
        <f t="shared" si="8"/>
        <v>4.8800000000000003E-2</v>
      </c>
      <c r="K41" s="100">
        <f t="shared" si="8"/>
        <v>5.4699999999999999E-2</v>
      </c>
      <c r="L41" s="100">
        <f t="shared" si="8"/>
        <v>6.0599999999999994E-2</v>
      </c>
      <c r="M41" s="100">
        <f t="shared" si="8"/>
        <v>6.0899999999999996E-2</v>
      </c>
      <c r="N41" s="100">
        <f t="shared" ref="N41" si="9">+N14-N25</f>
        <v>4.2200000000000008E-2</v>
      </c>
      <c r="O41" s="100">
        <f>AVERAGE(C41:J41)</f>
        <v>4.8799999999999996E-2</v>
      </c>
      <c r="P41" s="100">
        <f>AVERAGE(C41:N41)</f>
        <v>5.0733333333333325E-2</v>
      </c>
    </row>
    <row r="42" spans="1:16"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</row>
    <row r="43" spans="1:16">
      <c r="A43" s="55" t="s">
        <v>269</v>
      </c>
      <c r="C43" s="100">
        <f>+C14-C27</f>
        <v>4.4499999999999998E-2</v>
      </c>
      <c r="D43" s="100">
        <f t="shared" ref="D43:M43" si="10">+D14-D27</f>
        <v>4.9599999999999998E-2</v>
      </c>
      <c r="E43" s="100">
        <f t="shared" si="10"/>
        <v>4.8000000000000008E-2</v>
      </c>
      <c r="F43" s="100">
        <f t="shared" si="10"/>
        <v>4.8000000000000001E-2</v>
      </c>
      <c r="G43" s="100">
        <f t="shared" si="10"/>
        <v>4.5700000000000005E-2</v>
      </c>
      <c r="H43" s="100">
        <f t="shared" si="10"/>
        <v>4.9999999999999996E-2</v>
      </c>
      <c r="I43" s="100">
        <f t="shared" si="10"/>
        <v>5.1800000000000006E-2</v>
      </c>
      <c r="J43" s="100">
        <f t="shared" si="10"/>
        <v>4.9800000000000004E-2</v>
      </c>
      <c r="K43" s="100">
        <f t="shared" si="10"/>
        <v>5.1999999999999998E-2</v>
      </c>
      <c r="L43" s="100">
        <f t="shared" si="10"/>
        <v>0.06</v>
      </c>
      <c r="M43" s="100">
        <f t="shared" si="10"/>
        <v>6.2199999999999998E-2</v>
      </c>
      <c r="N43" s="100">
        <f t="shared" ref="N43" si="11">+N14-N27</f>
        <v>4.6300000000000008E-2</v>
      </c>
      <c r="O43" s="108">
        <f>AVERAGE(C43:J43)</f>
        <v>4.8425000000000003E-2</v>
      </c>
      <c r="P43" s="100">
        <f>AVERAGE(C43:N43)</f>
        <v>5.0658333333333333E-2</v>
      </c>
    </row>
    <row r="44" spans="1:16"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1:16">
      <c r="A45" s="55" t="s">
        <v>123</v>
      </c>
      <c r="C45" s="100">
        <f>AVERAGE(C35:C43)</f>
        <v>4.8459999999999989E-2</v>
      </c>
      <c r="D45" s="100">
        <f t="shared" ref="D45:M45" si="12">AVERAGE(D35:D43)</f>
        <v>4.9939999999999998E-2</v>
      </c>
      <c r="E45" s="100">
        <f t="shared" si="12"/>
        <v>4.7940000000000003E-2</v>
      </c>
      <c r="F45" s="100">
        <f t="shared" si="12"/>
        <v>4.8039999999999992E-2</v>
      </c>
      <c r="G45" s="100">
        <f t="shared" si="12"/>
        <v>4.5920000000000002E-2</v>
      </c>
      <c r="H45" s="100">
        <f t="shared" si="12"/>
        <v>5.1799999999999999E-2</v>
      </c>
      <c r="I45" s="100">
        <f t="shared" si="12"/>
        <v>5.1140000000000005E-2</v>
      </c>
      <c r="J45" s="100">
        <f t="shared" si="12"/>
        <v>5.0819999999999997E-2</v>
      </c>
      <c r="K45" s="100">
        <f t="shared" si="12"/>
        <v>5.6420000000000005E-2</v>
      </c>
      <c r="L45" s="100">
        <f t="shared" si="12"/>
        <v>6.1080000000000002E-2</v>
      </c>
      <c r="M45" s="100">
        <f t="shared" si="12"/>
        <v>5.5599999999999997E-2</v>
      </c>
      <c r="N45" s="100">
        <f t="shared" ref="N45" si="13">AVERAGE(N35:N43)</f>
        <v>4.1200000000000007E-2</v>
      </c>
      <c r="O45" s="100">
        <f>AVERAGE(O35:O43)</f>
        <v>4.9257499999999996E-2</v>
      </c>
      <c r="P45" s="100">
        <f>AVERAGE(P35:P43)</f>
        <v>5.0696666666666654E-2</v>
      </c>
    </row>
    <row r="46" spans="1:16" ht="15.3" thickBot="1">
      <c r="A46" s="96"/>
      <c r="B46" s="96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96"/>
    </row>
    <row r="47" spans="1:16" ht="15.3" thickTop="1">
      <c r="H47" s="100"/>
      <c r="I47" s="100"/>
      <c r="J47" s="100"/>
      <c r="K47" s="100"/>
      <c r="L47" s="100"/>
      <c r="M47" s="100"/>
      <c r="N47" s="100"/>
      <c r="O47" s="100"/>
    </row>
    <row r="48" spans="1:16">
      <c r="A48" s="55" t="s">
        <v>327</v>
      </c>
      <c r="H48" s="100"/>
      <c r="I48" s="100"/>
      <c r="J48" s="100"/>
      <c r="K48" s="100"/>
      <c r="L48" s="100"/>
      <c r="M48" s="100"/>
      <c r="N48" s="100"/>
      <c r="O48" s="100"/>
    </row>
    <row r="49" spans="8:15">
      <c r="H49" s="100"/>
      <c r="I49" s="100"/>
      <c r="J49" s="100"/>
      <c r="K49" s="100"/>
      <c r="L49" s="100"/>
      <c r="M49" s="100"/>
      <c r="N49" s="100"/>
      <c r="O49" s="100"/>
    </row>
    <row r="50" spans="8:15">
      <c r="H50" s="100"/>
      <c r="I50" s="100"/>
      <c r="J50" s="100"/>
      <c r="K50" s="100"/>
      <c r="L50" s="100"/>
      <c r="M50" s="100"/>
      <c r="N50" s="100"/>
      <c r="O50" s="100"/>
    </row>
    <row r="51" spans="8:15">
      <c r="H51" s="100"/>
      <c r="I51" s="100"/>
      <c r="J51" s="100"/>
      <c r="K51" s="100"/>
      <c r="L51" s="100"/>
      <c r="M51" s="100"/>
      <c r="N51" s="100"/>
      <c r="O51" s="100"/>
    </row>
    <row r="52" spans="8:15">
      <c r="H52" s="100"/>
      <c r="I52" s="100"/>
      <c r="J52" s="100"/>
      <c r="K52" s="100"/>
      <c r="L52" s="100"/>
      <c r="M52" s="100"/>
      <c r="N52" s="100"/>
      <c r="O52" s="100"/>
    </row>
    <row r="53" spans="8:15">
      <c r="H53" s="100"/>
      <c r="I53" s="100"/>
      <c r="J53" s="100"/>
      <c r="K53" s="100"/>
      <c r="L53" s="100"/>
      <c r="M53" s="100"/>
      <c r="N53" s="100"/>
      <c r="O53" s="100"/>
    </row>
    <row r="54" spans="8:15">
      <c r="H54" s="100"/>
      <c r="I54" s="100"/>
      <c r="J54" s="100"/>
      <c r="K54" s="100"/>
      <c r="L54" s="100"/>
      <c r="M54" s="100"/>
      <c r="N54" s="100"/>
      <c r="O54" s="100"/>
    </row>
    <row r="55" spans="8:15">
      <c r="H55" s="100"/>
      <c r="I55" s="100"/>
      <c r="J55" s="100"/>
      <c r="K55" s="100"/>
      <c r="L55" s="100"/>
      <c r="M55" s="100"/>
      <c r="N55" s="100"/>
      <c r="O55" s="100"/>
    </row>
    <row r="56" spans="8:15">
      <c r="H56" s="100"/>
      <c r="I56" s="100"/>
      <c r="J56" s="100"/>
      <c r="K56" s="100"/>
      <c r="L56" s="100"/>
      <c r="M56" s="100"/>
      <c r="N56" s="100"/>
      <c r="O56" s="100"/>
    </row>
    <row r="57" spans="8:15">
      <c r="H57" s="100"/>
      <c r="I57" s="100"/>
      <c r="J57" s="100"/>
      <c r="K57" s="100"/>
      <c r="L57" s="100"/>
      <c r="M57" s="100"/>
      <c r="N57" s="100"/>
      <c r="O57" s="100"/>
    </row>
    <row r="58" spans="8:15">
      <c r="H58" s="100"/>
      <c r="I58" s="100"/>
      <c r="J58" s="100"/>
      <c r="K58" s="100"/>
      <c r="L58" s="100"/>
      <c r="M58" s="100"/>
      <c r="N58" s="100"/>
      <c r="O58" s="100"/>
    </row>
    <row r="59" spans="8:15">
      <c r="H59" s="100"/>
      <c r="I59" s="100"/>
      <c r="J59" s="100"/>
      <c r="K59" s="100"/>
      <c r="L59" s="100"/>
      <c r="M59" s="100"/>
      <c r="N59" s="100"/>
      <c r="O59" s="100"/>
    </row>
    <row r="60" spans="8:15">
      <c r="H60" s="100"/>
      <c r="I60" s="100"/>
      <c r="J60" s="100"/>
      <c r="K60" s="100"/>
      <c r="L60" s="100"/>
      <c r="M60" s="100"/>
      <c r="N60" s="100"/>
      <c r="O60" s="100"/>
    </row>
  </sheetData>
  <mergeCells count="2">
    <mergeCell ref="A5:O5"/>
    <mergeCell ref="A6:O6"/>
  </mergeCells>
  <pageMargins left="0.7" right="0.7" top="0.75" bottom="0.75" header="0.3" footer="0.3"/>
  <pageSetup scale="5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EB29-449B-4125-95CA-0D4E88FC0327}">
  <sheetPr>
    <pageSetUpPr fitToPage="1"/>
  </sheetPr>
  <dimension ref="A1:AA121"/>
  <sheetViews>
    <sheetView topLeftCell="A75" zoomScale="106" zoomScaleNormal="106" workbookViewId="0">
      <selection activeCell="U22" sqref="U22"/>
    </sheetView>
  </sheetViews>
  <sheetFormatPr defaultColWidth="8.6796875" defaultRowHeight="15"/>
  <cols>
    <col min="1" max="1" width="10.54296875" style="55" customWidth="1"/>
    <col min="2" max="2" width="1.76953125" style="55" customWidth="1"/>
    <col min="3" max="3" width="8.6796875" style="55"/>
    <col min="4" max="4" width="2.453125" style="55" customWidth="1"/>
    <col min="5" max="5" width="8.6796875" style="55"/>
    <col min="6" max="6" width="1.453125" style="55" customWidth="1"/>
    <col min="7" max="7" width="8.6796875" style="55"/>
    <col min="8" max="8" width="1.31640625" style="55" customWidth="1"/>
    <col min="9" max="9" width="8.6796875" style="55"/>
    <col min="10" max="10" width="1.54296875" style="55" customWidth="1"/>
    <col min="11" max="11" width="8.6796875" style="55"/>
    <col min="12" max="12" width="1.08984375" style="55" customWidth="1"/>
    <col min="13" max="13" width="8.6796875" style="55"/>
    <col min="14" max="14" width="1.54296875" style="55" customWidth="1"/>
    <col min="15" max="15" width="8.6796875" style="55"/>
    <col min="16" max="16" width="2" style="55" customWidth="1"/>
    <col min="17" max="17" width="8.6796875" style="55"/>
    <col min="18" max="18" width="1.6796875" style="55" customWidth="1"/>
    <col min="19" max="19" width="8.6796875" style="55"/>
    <col min="20" max="20" width="1.54296875" style="55" customWidth="1"/>
    <col min="21" max="21" width="8.6796875" style="55"/>
    <col min="22" max="22" width="1.6796875" style="55" customWidth="1"/>
    <col min="23" max="23" width="8.6796875" style="55"/>
    <col min="24" max="24" width="2.08984375" style="55" customWidth="1"/>
    <col min="25" max="25" width="8.6796875" style="55"/>
    <col min="26" max="26" width="1" style="55" customWidth="1"/>
    <col min="27" max="16384" width="8.6796875" style="55"/>
  </cols>
  <sheetData>
    <row r="1" spans="1:27">
      <c r="W1" s="56" t="str">
        <f>+'DCP-15, P 2'!M1</f>
        <v>Exh. DCP-15</v>
      </c>
    </row>
    <row r="2" spans="1:27">
      <c r="W2" s="56" t="s">
        <v>86</v>
      </c>
    </row>
    <row r="3" spans="1:27">
      <c r="W3" s="56" t="str">
        <f>+'DCP-15, P 2'!M3</f>
        <v>Dockets UE-240004/UG-240005</v>
      </c>
    </row>
    <row r="5" spans="1:27" ht="17.7">
      <c r="A5" s="222" t="s">
        <v>259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</row>
    <row r="6" spans="1:27" ht="17.7">
      <c r="A6" s="222" t="s">
        <v>328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</row>
    <row r="7" spans="1:27" ht="15.3" thickBo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</row>
    <row r="8" spans="1:27" ht="15.3" thickTop="1"/>
    <row r="9" spans="1:27">
      <c r="G9" s="57" t="s">
        <v>271</v>
      </c>
      <c r="I9" s="57" t="s">
        <v>272</v>
      </c>
      <c r="K9" s="57" t="s">
        <v>273</v>
      </c>
      <c r="M9" s="57" t="s">
        <v>274</v>
      </c>
      <c r="U9" s="57" t="s">
        <v>271</v>
      </c>
      <c r="W9" s="57" t="s">
        <v>272</v>
      </c>
      <c r="Y9" s="57" t="s">
        <v>273</v>
      </c>
      <c r="AA9" s="57" t="s">
        <v>274</v>
      </c>
    </row>
    <row r="10" spans="1:27">
      <c r="E10" s="57" t="s">
        <v>275</v>
      </c>
      <c r="G10" s="57" t="s">
        <v>276</v>
      </c>
      <c r="I10" s="57" t="s">
        <v>276</v>
      </c>
      <c r="K10" s="57" t="s">
        <v>276</v>
      </c>
      <c r="M10" s="57" t="s">
        <v>276</v>
      </c>
      <c r="S10" s="57" t="s">
        <v>275</v>
      </c>
      <c r="U10" s="57" t="s">
        <v>276</v>
      </c>
      <c r="W10" s="57" t="s">
        <v>276</v>
      </c>
      <c r="Y10" s="57" t="s">
        <v>276</v>
      </c>
      <c r="AA10" s="57" t="s">
        <v>276</v>
      </c>
    </row>
    <row r="11" spans="1:27">
      <c r="E11" s="57" t="s">
        <v>123</v>
      </c>
      <c r="G11" s="57" t="s">
        <v>123</v>
      </c>
      <c r="I11" s="57" t="s">
        <v>123</v>
      </c>
      <c r="K11" s="57" t="s">
        <v>123</v>
      </c>
      <c r="M11" s="57" t="s">
        <v>123</v>
      </c>
      <c r="S11" s="57" t="s">
        <v>123</v>
      </c>
      <c r="U11" s="57" t="s">
        <v>123</v>
      </c>
      <c r="W11" s="57" t="s">
        <v>123</v>
      </c>
      <c r="Y11" s="57" t="s">
        <v>123</v>
      </c>
      <c r="AA11" s="57" t="s">
        <v>123</v>
      </c>
    </row>
    <row r="12" spans="1:27">
      <c r="A12" s="55" t="s">
        <v>277</v>
      </c>
      <c r="C12" s="100" t="s">
        <v>278</v>
      </c>
      <c r="E12" s="57" t="s">
        <v>278</v>
      </c>
      <c r="F12" s="57"/>
      <c r="G12" s="57" t="s">
        <v>278</v>
      </c>
      <c r="H12" s="57"/>
      <c r="I12" s="57" t="s">
        <v>278</v>
      </c>
      <c r="J12" s="57"/>
      <c r="K12" s="57" t="s">
        <v>278</v>
      </c>
      <c r="M12" s="57" t="s">
        <v>278</v>
      </c>
      <c r="Q12" s="100" t="s">
        <v>278</v>
      </c>
      <c r="S12" s="57" t="s">
        <v>278</v>
      </c>
      <c r="T12" s="57"/>
      <c r="U12" s="57" t="s">
        <v>278</v>
      </c>
      <c r="V12" s="57"/>
      <c r="W12" s="57" t="s">
        <v>278</v>
      </c>
      <c r="X12" s="57"/>
      <c r="Y12" s="57" t="s">
        <v>278</v>
      </c>
      <c r="AA12" s="57" t="s">
        <v>278</v>
      </c>
    </row>
    <row r="13" spans="1:27">
      <c r="A13" s="98"/>
      <c r="B13" s="98"/>
      <c r="C13" s="128"/>
      <c r="D13" s="173"/>
      <c r="E13" s="173"/>
      <c r="F13" s="174"/>
      <c r="G13" s="173"/>
      <c r="H13" s="174"/>
      <c r="I13" s="174"/>
      <c r="J13" s="174"/>
      <c r="K13" s="173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spans="1:27">
      <c r="C14" s="100"/>
      <c r="E14" s="57"/>
      <c r="F14" s="57"/>
      <c r="G14" s="57"/>
      <c r="H14" s="57"/>
      <c r="I14" s="57"/>
      <c r="J14" s="57"/>
    </row>
    <row r="15" spans="1:27">
      <c r="A15" s="106">
        <v>2011</v>
      </c>
      <c r="C15" s="100"/>
      <c r="E15" s="57"/>
      <c r="F15" s="57"/>
      <c r="G15" s="57"/>
      <c r="H15" s="57"/>
      <c r="I15" s="57"/>
      <c r="J15" s="57"/>
      <c r="K15" s="105"/>
      <c r="O15" s="106">
        <v>2018</v>
      </c>
      <c r="Q15" s="100"/>
      <c r="S15" s="57"/>
      <c r="T15" s="57"/>
      <c r="U15" s="57"/>
      <c r="V15" s="57"/>
      <c r="W15" s="57"/>
      <c r="X15" s="57"/>
      <c r="Y15" s="57"/>
      <c r="Z15" s="57"/>
    </row>
    <row r="16" spans="1:27">
      <c r="A16" s="57" t="s">
        <v>82</v>
      </c>
      <c r="C16" s="100">
        <v>6.0600000000000001E-2</v>
      </c>
      <c r="E16" s="57"/>
      <c r="F16" s="57"/>
      <c r="G16" s="57"/>
      <c r="H16" s="57"/>
      <c r="I16" s="57"/>
      <c r="J16" s="57"/>
      <c r="K16" s="105"/>
      <c r="O16" s="57" t="s">
        <v>82</v>
      </c>
      <c r="Q16" s="100">
        <v>4.1799999999999997E-2</v>
      </c>
      <c r="S16" s="57"/>
      <c r="T16" s="57"/>
      <c r="U16" s="57"/>
      <c r="V16" s="57"/>
      <c r="W16" s="57"/>
      <c r="X16" s="57"/>
      <c r="Y16" s="57"/>
      <c r="Z16" s="57"/>
    </row>
    <row r="17" spans="1:27">
      <c r="A17" s="57" t="s">
        <v>83</v>
      </c>
      <c r="C17" s="100">
        <v>6.0999999999999999E-2</v>
      </c>
      <c r="E17" s="57"/>
      <c r="F17" s="57"/>
      <c r="G17" s="57"/>
      <c r="H17" s="57"/>
      <c r="I17" s="57"/>
      <c r="J17" s="57"/>
      <c r="K17" s="105"/>
      <c r="O17" s="57" t="s">
        <v>83</v>
      </c>
      <c r="Q17" s="100">
        <v>4.4200000000000003E-2</v>
      </c>
      <c r="S17" s="57"/>
      <c r="T17" s="57"/>
      <c r="U17" s="57"/>
      <c r="V17" s="57"/>
      <c r="W17" s="57"/>
      <c r="X17" s="57"/>
      <c r="Y17" s="57"/>
      <c r="Z17" s="57"/>
    </row>
    <row r="18" spans="1:27">
      <c r="A18" s="57" t="s">
        <v>84</v>
      </c>
      <c r="C18" s="100">
        <v>5.9700000000000003E-2</v>
      </c>
      <c r="E18" s="57"/>
      <c r="F18" s="57"/>
      <c r="G18" s="57"/>
      <c r="H18" s="57"/>
      <c r="I18" s="57"/>
      <c r="J18" s="57"/>
      <c r="K18" s="105"/>
      <c r="O18" s="57" t="s">
        <v>84</v>
      </c>
      <c r="Q18" s="100">
        <v>4.5199999999999997E-2</v>
      </c>
      <c r="S18" s="57"/>
      <c r="T18" s="57"/>
      <c r="U18" s="57"/>
      <c r="V18" s="57"/>
      <c r="W18" s="57"/>
      <c r="X18" s="57"/>
      <c r="Y18" s="57"/>
      <c r="Z18" s="57"/>
    </row>
    <row r="19" spans="1:27">
      <c r="A19" s="57" t="s">
        <v>279</v>
      </c>
      <c r="C19" s="100">
        <v>5.9799999999999999E-2</v>
      </c>
      <c r="E19" s="57"/>
      <c r="F19" s="57"/>
      <c r="G19" s="57"/>
      <c r="H19" s="57"/>
      <c r="I19" s="57"/>
      <c r="J19" s="57"/>
      <c r="K19" s="105"/>
      <c r="O19" s="57" t="s">
        <v>279</v>
      </c>
      <c r="Q19" s="100">
        <v>4.58E-2</v>
      </c>
      <c r="S19" s="57"/>
      <c r="T19" s="57"/>
      <c r="U19" s="57"/>
      <c r="V19" s="57"/>
      <c r="W19" s="57"/>
      <c r="X19" s="57"/>
      <c r="Y19" s="57"/>
      <c r="Z19" s="57"/>
    </row>
    <row r="20" spans="1:27">
      <c r="A20" s="57" t="s">
        <v>280</v>
      </c>
      <c r="C20" s="100">
        <v>5.74E-2</v>
      </c>
      <c r="E20" s="57"/>
      <c r="F20" s="57"/>
      <c r="G20" s="57"/>
      <c r="H20" s="57"/>
      <c r="I20" s="57"/>
      <c r="J20" s="57"/>
      <c r="K20" s="105"/>
      <c r="O20" s="57" t="s">
        <v>280</v>
      </c>
      <c r="Q20" s="100">
        <v>4.7100000000000003E-2</v>
      </c>
      <c r="S20" s="57"/>
      <c r="T20" s="57"/>
      <c r="U20" s="57"/>
      <c r="V20" s="57"/>
      <c r="W20" s="57"/>
      <c r="X20" s="57"/>
      <c r="Y20" s="57"/>
      <c r="Z20" s="57"/>
    </row>
    <row r="21" spans="1:27">
      <c r="A21" s="57" t="s">
        <v>281</v>
      </c>
      <c r="C21" s="100">
        <v>5.67E-2</v>
      </c>
      <c r="E21" s="57"/>
      <c r="F21" s="57"/>
      <c r="G21" s="57"/>
      <c r="H21" s="57"/>
      <c r="I21" s="57"/>
      <c r="J21" s="57"/>
      <c r="K21" s="105"/>
      <c r="O21" s="57" t="s">
        <v>281</v>
      </c>
      <c r="Q21" s="100">
        <v>4.7100000000000003E-2</v>
      </c>
      <c r="S21" s="57"/>
      <c r="T21" s="57"/>
      <c r="U21" s="57"/>
      <c r="V21" s="57"/>
      <c r="W21" s="57"/>
      <c r="X21" s="57"/>
      <c r="Y21" s="57"/>
      <c r="Z21" s="57"/>
    </row>
    <row r="22" spans="1:27">
      <c r="A22" s="57" t="s">
        <v>282</v>
      </c>
      <c r="C22" s="100">
        <v>5.7000000000000002E-2</v>
      </c>
      <c r="E22" s="57"/>
      <c r="F22" s="57"/>
      <c r="G22" s="57"/>
      <c r="H22" s="57"/>
      <c r="I22" s="57"/>
      <c r="J22" s="57"/>
      <c r="K22" s="105"/>
      <c r="O22" s="57" t="s">
        <v>282</v>
      </c>
      <c r="Q22" s="100">
        <v>4.6699999999999998E-2</v>
      </c>
      <c r="S22" s="57"/>
      <c r="T22" s="57"/>
      <c r="U22" s="57"/>
      <c r="V22" s="57"/>
      <c r="W22" s="57"/>
      <c r="X22" s="57"/>
      <c r="Y22" s="57"/>
      <c r="Z22" s="57"/>
    </row>
    <row r="23" spans="1:27">
      <c r="A23" s="57" t="s">
        <v>283</v>
      </c>
      <c r="C23" s="100">
        <v>5.2200000000000003E-2</v>
      </c>
      <c r="E23" s="57"/>
      <c r="F23" s="57"/>
      <c r="G23" s="57"/>
      <c r="H23" s="57"/>
      <c r="I23" s="57"/>
      <c r="J23" s="57"/>
      <c r="K23" s="105"/>
      <c r="O23" s="57" t="s">
        <v>283</v>
      </c>
      <c r="Q23" s="100">
        <v>4.6399999999999997E-2</v>
      </c>
      <c r="S23" s="57"/>
      <c r="T23" s="57"/>
      <c r="U23" s="57"/>
      <c r="V23" s="57"/>
      <c r="W23" s="57"/>
      <c r="X23" s="57"/>
      <c r="Y23" s="57"/>
      <c r="Z23" s="57"/>
    </row>
    <row r="24" spans="1:27">
      <c r="A24" s="57" t="s">
        <v>284</v>
      </c>
      <c r="C24" s="100">
        <v>5.11E-2</v>
      </c>
      <c r="E24" s="57"/>
      <c r="F24" s="57"/>
      <c r="G24" s="57"/>
      <c r="H24" s="57"/>
      <c r="I24" s="57"/>
      <c r="J24" s="57"/>
      <c r="K24" s="105"/>
      <c r="O24" s="57" t="s">
        <v>284</v>
      </c>
      <c r="Q24" s="100">
        <v>4.7399999999999998E-2</v>
      </c>
      <c r="S24" s="57"/>
      <c r="T24" s="57"/>
      <c r="U24" s="57"/>
      <c r="V24" s="57"/>
      <c r="W24" s="57"/>
      <c r="X24" s="57"/>
      <c r="Y24" s="57"/>
      <c r="Z24" s="57"/>
    </row>
    <row r="25" spans="1:27">
      <c r="A25" s="57" t="s">
        <v>285</v>
      </c>
      <c r="C25" s="100">
        <v>5.2400000000000002E-2</v>
      </c>
      <c r="E25" s="57"/>
      <c r="F25" s="57"/>
      <c r="G25" s="57"/>
      <c r="H25" s="57"/>
      <c r="I25" s="57"/>
      <c r="J25" s="57"/>
      <c r="K25" s="105"/>
      <c r="O25" s="57" t="s">
        <v>285</v>
      </c>
      <c r="Q25" s="100">
        <v>4.9099999999999998E-2</v>
      </c>
      <c r="S25" s="57"/>
      <c r="T25" s="57"/>
      <c r="U25" s="57"/>
      <c r="V25" s="57"/>
      <c r="W25" s="57"/>
      <c r="X25" s="57"/>
      <c r="Y25" s="57"/>
      <c r="Z25" s="57"/>
    </row>
    <row r="26" spans="1:27">
      <c r="A26" s="57" t="s">
        <v>286</v>
      </c>
      <c r="C26" s="100">
        <v>4.9299999999999997E-2</v>
      </c>
      <c r="E26" s="57"/>
      <c r="F26" s="57"/>
      <c r="G26" s="57"/>
      <c r="H26" s="57"/>
      <c r="I26" s="57"/>
      <c r="J26" s="57"/>
      <c r="K26" s="105"/>
      <c r="O26" s="57" t="s">
        <v>286</v>
      </c>
      <c r="Q26" s="100">
        <v>5.0299999999999997E-2</v>
      </c>
      <c r="S26" s="57"/>
      <c r="T26" s="57"/>
      <c r="U26" s="57"/>
      <c r="V26" s="57"/>
      <c r="W26" s="57"/>
      <c r="X26" s="57"/>
      <c r="Y26" s="57"/>
      <c r="Z26" s="57"/>
    </row>
    <row r="27" spans="1:27">
      <c r="A27" s="57" t="s">
        <v>287</v>
      </c>
      <c r="C27" s="100">
        <v>5.0700000000000002E-2</v>
      </c>
      <c r="E27" s="100">
        <f>AVERAGE(C16:C27)</f>
        <v>5.565833333333333E-2</v>
      </c>
      <c r="F27" s="57"/>
      <c r="G27" s="100"/>
      <c r="H27" s="57"/>
      <c r="I27" s="100"/>
      <c r="J27" s="57"/>
      <c r="K27" s="101"/>
      <c r="M27" s="107"/>
      <c r="O27" s="57" t="s">
        <v>287</v>
      </c>
      <c r="Q27" s="100">
        <v>4.9200000000000001E-2</v>
      </c>
      <c r="S27" s="100">
        <f>AVERAGE(Q16:Q27)</f>
        <v>4.6691666666666666E-2</v>
      </c>
      <c r="T27" s="57"/>
      <c r="U27" s="100">
        <f>AVERAGE(C103:C105,Q16:Q24)</f>
        <v>4.4775000000000009E-2</v>
      </c>
      <c r="V27" s="57"/>
      <c r="W27" s="100">
        <f>AVERAGE(C100:C105,Q16:Q21)</f>
        <v>4.3758333333333344E-2</v>
      </c>
      <c r="X27" s="57"/>
      <c r="Y27" s="100">
        <f>AVERAGE(C97:C105,Q16:Q18)</f>
        <v>4.3199999999999995E-2</v>
      </c>
      <c r="Z27" s="57"/>
      <c r="AA27" s="100">
        <f>AVERAGE(C94:C106)</f>
        <v>4.3783333333333334E-2</v>
      </c>
    </row>
    <row r="28" spans="1:27">
      <c r="A28" s="106">
        <v>2012</v>
      </c>
      <c r="C28" s="100"/>
      <c r="E28" s="57"/>
      <c r="F28" s="57"/>
      <c r="G28" s="57"/>
      <c r="H28" s="57"/>
      <c r="I28" s="57"/>
      <c r="J28" s="57"/>
      <c r="K28" s="105"/>
      <c r="O28" s="106">
        <v>2019</v>
      </c>
      <c r="Q28" s="100"/>
      <c r="S28" s="57"/>
      <c r="T28" s="57"/>
      <c r="U28" s="57"/>
      <c r="V28" s="57"/>
      <c r="W28" s="57"/>
      <c r="X28" s="57"/>
    </row>
    <row r="29" spans="1:27">
      <c r="A29" s="57" t="s">
        <v>82</v>
      </c>
      <c r="C29" s="100">
        <v>5.0599999999999999E-2</v>
      </c>
      <c r="E29" s="57"/>
      <c r="F29" s="57"/>
      <c r="G29" s="57"/>
      <c r="H29" s="57"/>
      <c r="I29" s="57"/>
      <c r="J29" s="57"/>
      <c r="K29" s="105"/>
      <c r="O29" s="57" t="s">
        <v>82</v>
      </c>
      <c r="Q29" s="100">
        <v>4.9099999999999998E-2</v>
      </c>
      <c r="S29" s="57"/>
      <c r="T29" s="57"/>
      <c r="U29" s="57"/>
      <c r="V29" s="57"/>
      <c r="W29" s="57"/>
      <c r="X29" s="57"/>
    </row>
    <row r="30" spans="1:27">
      <c r="A30" s="57" t="s">
        <v>83</v>
      </c>
      <c r="C30" s="100">
        <v>5.0200000000000002E-2</v>
      </c>
      <c r="E30" s="57"/>
      <c r="F30" s="57"/>
      <c r="G30" s="57"/>
      <c r="H30" s="57"/>
      <c r="I30" s="57"/>
      <c r="J30" s="57"/>
      <c r="K30" s="105"/>
      <c r="O30" s="57" t="s">
        <v>83</v>
      </c>
      <c r="Q30" s="100">
        <v>4.7600000000000003E-2</v>
      </c>
      <c r="S30" s="57"/>
      <c r="T30" s="57"/>
      <c r="U30" s="57"/>
      <c r="V30" s="57"/>
      <c r="W30" s="57"/>
      <c r="X30" s="57"/>
    </row>
    <row r="31" spans="1:27">
      <c r="A31" s="57" t="s">
        <v>84</v>
      </c>
      <c r="C31" s="100">
        <v>5.1299999999999998E-2</v>
      </c>
      <c r="E31" s="57"/>
      <c r="F31" s="57"/>
      <c r="G31" s="57"/>
      <c r="H31" s="57"/>
      <c r="I31" s="57"/>
      <c r="J31" s="57"/>
      <c r="K31" s="105"/>
      <c r="O31" s="57" t="s">
        <v>84</v>
      </c>
      <c r="Q31" s="100">
        <v>4.65E-2</v>
      </c>
      <c r="S31" s="57"/>
      <c r="T31" s="57"/>
      <c r="U31" s="57"/>
      <c r="V31" s="57"/>
      <c r="W31" s="57"/>
      <c r="X31" s="57"/>
    </row>
    <row r="32" spans="1:27">
      <c r="A32" s="57" t="s">
        <v>279</v>
      </c>
      <c r="C32" s="100">
        <v>5.11E-2</v>
      </c>
      <c r="E32" s="57"/>
      <c r="F32" s="57"/>
      <c r="G32" s="57"/>
      <c r="H32" s="57"/>
      <c r="I32" s="57"/>
      <c r="J32" s="57"/>
      <c r="K32" s="105"/>
      <c r="O32" s="57" t="s">
        <v>279</v>
      </c>
      <c r="Q32" s="100">
        <v>4.5499999999999999E-2</v>
      </c>
      <c r="S32" s="57"/>
      <c r="T32" s="57"/>
      <c r="U32" s="57"/>
      <c r="V32" s="57"/>
      <c r="W32" s="57"/>
      <c r="X32" s="57"/>
    </row>
    <row r="33" spans="1:27">
      <c r="A33" s="57" t="s">
        <v>280</v>
      </c>
      <c r="C33" s="100">
        <v>4.9700000000000001E-2</v>
      </c>
      <c r="E33" s="57"/>
      <c r="F33" s="57"/>
      <c r="G33" s="57"/>
      <c r="H33" s="57"/>
      <c r="I33" s="57"/>
      <c r="J33" s="57"/>
      <c r="K33" s="105"/>
      <c r="O33" s="57" t="s">
        <v>280</v>
      </c>
      <c r="Q33" s="100">
        <v>4.4699999999999997E-2</v>
      </c>
      <c r="S33" s="57"/>
      <c r="T33" s="57"/>
      <c r="U33" s="57"/>
      <c r="V33" s="57"/>
      <c r="W33" s="57"/>
      <c r="X33" s="57"/>
    </row>
    <row r="34" spans="1:27">
      <c r="A34" s="57" t="s">
        <v>281</v>
      </c>
      <c r="C34" s="100">
        <v>4.9099999999999998E-2</v>
      </c>
      <c r="E34" s="57"/>
      <c r="F34" s="57"/>
      <c r="G34" s="57"/>
      <c r="H34" s="57"/>
      <c r="I34" s="57"/>
      <c r="J34" s="57"/>
      <c r="K34" s="105"/>
      <c r="O34" s="57" t="s">
        <v>281</v>
      </c>
      <c r="Q34" s="100">
        <v>4.3099999999999999E-2</v>
      </c>
      <c r="S34" s="57"/>
      <c r="T34" s="57"/>
      <c r="U34" s="57"/>
      <c r="V34" s="57"/>
      <c r="W34" s="57"/>
      <c r="X34" s="57"/>
    </row>
    <row r="35" spans="1:27">
      <c r="A35" s="57" t="s">
        <v>282</v>
      </c>
      <c r="C35" s="100">
        <v>4.8500000000000001E-2</v>
      </c>
      <c r="E35" s="57"/>
      <c r="F35" s="57"/>
      <c r="G35" s="57"/>
      <c r="H35" s="57"/>
      <c r="I35" s="57"/>
      <c r="J35" s="57"/>
      <c r="K35" s="105"/>
      <c r="O35" s="57" t="s">
        <v>282</v>
      </c>
      <c r="Q35" s="100">
        <v>4.1300000000000003E-2</v>
      </c>
      <c r="S35" s="57"/>
      <c r="T35" s="57"/>
      <c r="U35" s="57"/>
      <c r="V35" s="57"/>
      <c r="W35" s="57"/>
      <c r="X35" s="57"/>
    </row>
    <row r="36" spans="1:27">
      <c r="A36" s="57" t="s">
        <v>283</v>
      </c>
      <c r="C36" s="100">
        <v>4.8800000000000003E-2</v>
      </c>
      <c r="E36" s="57"/>
      <c r="F36" s="57"/>
      <c r="G36" s="57"/>
      <c r="H36" s="57"/>
      <c r="I36" s="57"/>
      <c r="J36" s="57"/>
      <c r="K36" s="105"/>
      <c r="O36" s="57" t="s">
        <v>283</v>
      </c>
      <c r="Q36" s="100">
        <v>3.6299999999999999E-2</v>
      </c>
      <c r="S36" s="57"/>
      <c r="T36" s="57"/>
      <c r="U36" s="57"/>
      <c r="V36" s="57"/>
      <c r="W36" s="57"/>
      <c r="X36" s="57"/>
    </row>
    <row r="37" spans="1:27">
      <c r="A37" s="57" t="s">
        <v>284</v>
      </c>
      <c r="C37" s="100">
        <v>4.8099999999999997E-2</v>
      </c>
      <c r="E37" s="57"/>
      <c r="F37" s="57"/>
      <c r="G37" s="57"/>
      <c r="H37" s="57"/>
      <c r="I37" s="57"/>
      <c r="J37" s="57"/>
      <c r="K37" s="105"/>
      <c r="O37" s="57" t="s">
        <v>284</v>
      </c>
      <c r="Q37" s="100">
        <v>3.7100000000000001E-2</v>
      </c>
      <c r="S37" s="57"/>
      <c r="T37" s="57"/>
      <c r="U37" s="57"/>
      <c r="V37" s="57"/>
      <c r="W37" s="57"/>
      <c r="X37" s="57"/>
    </row>
    <row r="38" spans="1:27">
      <c r="A38" s="57" t="s">
        <v>285</v>
      </c>
      <c r="C38" s="100">
        <v>4.5400000000000003E-2</v>
      </c>
      <c r="E38" s="57"/>
      <c r="F38" s="57"/>
      <c r="G38" s="57"/>
      <c r="H38" s="57"/>
      <c r="I38" s="57"/>
      <c r="J38" s="57"/>
      <c r="K38" s="105"/>
      <c r="O38" s="57" t="s">
        <v>285</v>
      </c>
      <c r="Q38" s="100">
        <v>3.7199999999999997E-2</v>
      </c>
      <c r="S38" s="57"/>
      <c r="T38" s="57"/>
      <c r="U38" s="57"/>
      <c r="V38" s="57"/>
      <c r="W38" s="57"/>
      <c r="X38" s="57"/>
    </row>
    <row r="39" spans="1:27">
      <c r="A39" s="57" t="s">
        <v>286</v>
      </c>
      <c r="C39" s="100">
        <v>4.4200000000000003E-2</v>
      </c>
      <c r="E39" s="57"/>
      <c r="F39" s="57"/>
      <c r="G39" s="57"/>
      <c r="H39" s="57"/>
      <c r="I39" s="57"/>
      <c r="J39" s="57"/>
      <c r="K39" s="105"/>
      <c r="O39" s="57" t="s">
        <v>286</v>
      </c>
      <c r="Q39" s="100">
        <v>3.7600000000000001E-2</v>
      </c>
      <c r="S39" s="57"/>
      <c r="T39" s="57"/>
      <c r="U39" s="57"/>
      <c r="V39" s="57"/>
      <c r="W39" s="57"/>
      <c r="X39" s="57"/>
    </row>
    <row r="40" spans="1:27">
      <c r="A40" s="57" t="s">
        <v>287</v>
      </c>
      <c r="C40" s="100">
        <v>4.5600000000000002E-2</v>
      </c>
      <c r="E40" s="100">
        <f>AVERAGE(C29:C40)</f>
        <v>4.8549999999999989E-2</v>
      </c>
      <c r="F40" s="57"/>
      <c r="G40" s="100">
        <f>AVERAGE(C25:C37)</f>
        <v>4.9983333333333331E-2</v>
      </c>
      <c r="H40" s="57"/>
      <c r="I40" s="100">
        <f>AVERAGE(C22:C34)</f>
        <v>5.1225E-2</v>
      </c>
      <c r="J40" s="57"/>
      <c r="K40" s="100">
        <f>AVERAGE(C19:C31)</f>
        <v>5.3225000000000001E-2</v>
      </c>
      <c r="M40" s="100">
        <f>AVERAGE(C16:C27)</f>
        <v>5.565833333333333E-2</v>
      </c>
      <c r="O40" s="57" t="s">
        <v>287</v>
      </c>
      <c r="Q40" s="100">
        <v>3.73E-2</v>
      </c>
      <c r="S40" s="100">
        <f>AVERAGE(Q29:Q40)</f>
        <v>4.1941666666666676E-2</v>
      </c>
      <c r="T40" s="57"/>
      <c r="U40" s="100">
        <f>AVERAGE(Q25:Q37)</f>
        <v>4.498333333333334E-2</v>
      </c>
      <c r="V40" s="57"/>
      <c r="W40" s="100">
        <f>AVERAGE(Q22:Q34)</f>
        <v>4.7133333333333333E-2</v>
      </c>
      <c r="X40" s="57"/>
      <c r="Y40" s="100">
        <f>AVERAGE(Q19:Q31)</f>
        <v>4.769166666666666E-2</v>
      </c>
      <c r="AA40" s="100">
        <f>AVERAGE(Q16:Q27)</f>
        <v>4.6691666666666666E-2</v>
      </c>
    </row>
    <row r="41" spans="1:27">
      <c r="A41" s="106">
        <v>2013</v>
      </c>
      <c r="C41" s="100"/>
      <c r="E41" s="57"/>
      <c r="F41" s="57"/>
      <c r="G41" s="57"/>
      <c r="H41" s="57"/>
      <c r="I41" s="57"/>
      <c r="J41" s="57"/>
      <c r="K41" s="105"/>
      <c r="O41" s="106">
        <v>2020</v>
      </c>
      <c r="Q41" s="100"/>
      <c r="S41" s="57"/>
      <c r="T41" s="57"/>
      <c r="U41" s="57"/>
      <c r="V41" s="57"/>
      <c r="W41" s="57"/>
      <c r="X41" s="57"/>
    </row>
    <row r="42" spans="1:27">
      <c r="A42" s="57" t="s">
        <v>82</v>
      </c>
      <c r="C42" s="100">
        <v>4.6600000000000003E-2</v>
      </c>
      <c r="E42" s="57"/>
      <c r="F42" s="57"/>
      <c r="G42" s="57"/>
      <c r="H42" s="57"/>
      <c r="I42" s="57"/>
      <c r="J42" s="57"/>
      <c r="K42" s="105"/>
      <c r="O42" s="57" t="s">
        <v>82</v>
      </c>
      <c r="Q42" s="100">
        <v>3.5999999999999997E-2</v>
      </c>
      <c r="S42" s="57"/>
      <c r="T42" s="57"/>
      <c r="U42" s="57"/>
      <c r="V42" s="57"/>
      <c r="W42" s="57"/>
      <c r="X42" s="57"/>
    </row>
    <row r="43" spans="1:27">
      <c r="A43" s="57" t="s">
        <v>83</v>
      </c>
      <c r="C43" s="100">
        <v>4.7399999999999998E-2</v>
      </c>
      <c r="E43" s="57"/>
      <c r="F43" s="57"/>
      <c r="G43" s="57"/>
      <c r="H43" s="57"/>
      <c r="I43" s="57"/>
      <c r="J43" s="57"/>
      <c r="K43" s="105"/>
      <c r="O43" s="57" t="s">
        <v>83</v>
      </c>
      <c r="Q43" s="100">
        <v>3.4200000000000001E-2</v>
      </c>
      <c r="S43" s="57"/>
      <c r="T43" s="57"/>
      <c r="U43" s="57"/>
      <c r="V43" s="57"/>
      <c r="W43" s="57"/>
      <c r="X43" s="57"/>
    </row>
    <row r="44" spans="1:27">
      <c r="A44" s="57" t="s">
        <v>84</v>
      </c>
      <c r="C44" s="100">
        <v>4.7199999999999999E-2</v>
      </c>
      <c r="E44" s="57"/>
      <c r="F44" s="57"/>
      <c r="G44" s="57"/>
      <c r="H44" s="57"/>
      <c r="I44" s="57"/>
      <c r="J44" s="57"/>
      <c r="K44" s="105"/>
      <c r="O44" s="57" t="s">
        <v>84</v>
      </c>
      <c r="Q44" s="100">
        <v>3.9600000000000003E-2</v>
      </c>
      <c r="S44" s="57"/>
      <c r="T44" s="57"/>
      <c r="U44" s="57"/>
      <c r="V44" s="57"/>
      <c r="W44" s="57"/>
      <c r="X44" s="57"/>
    </row>
    <row r="45" spans="1:27">
      <c r="A45" s="57" t="s">
        <v>279</v>
      </c>
      <c r="C45" s="100">
        <v>4.4900000000000002E-2</v>
      </c>
      <c r="E45" s="57"/>
      <c r="F45" s="57"/>
      <c r="G45" s="57"/>
      <c r="H45" s="57"/>
      <c r="I45" s="57"/>
      <c r="J45" s="57"/>
      <c r="K45" s="105"/>
      <c r="O45" s="57" t="s">
        <v>279</v>
      </c>
      <c r="Q45" s="100">
        <v>3.8199999999999998E-2</v>
      </c>
      <c r="S45" s="57"/>
      <c r="T45" s="57"/>
      <c r="U45" s="57"/>
      <c r="V45" s="57"/>
      <c r="W45" s="57"/>
      <c r="X45" s="57"/>
    </row>
    <row r="46" spans="1:27">
      <c r="A46" s="57" t="s">
        <v>280</v>
      </c>
      <c r="C46" s="100">
        <v>4.65E-2</v>
      </c>
      <c r="E46" s="57"/>
      <c r="F46" s="57"/>
      <c r="G46" s="57"/>
      <c r="H46" s="57"/>
      <c r="I46" s="57"/>
      <c r="J46" s="57"/>
      <c r="K46" s="105"/>
      <c r="O46" s="57" t="s">
        <v>280</v>
      </c>
      <c r="Q46" s="100">
        <v>3.6299999999999999E-2</v>
      </c>
      <c r="S46" s="57"/>
      <c r="T46" s="57"/>
      <c r="U46" s="57"/>
      <c r="V46" s="57"/>
      <c r="W46" s="57"/>
      <c r="X46" s="57"/>
    </row>
    <row r="47" spans="1:27">
      <c r="A47" s="57" t="s">
        <v>281</v>
      </c>
      <c r="C47" s="100">
        <v>5.0799999999999998E-2</v>
      </c>
      <c r="E47" s="57"/>
      <c r="F47" s="57"/>
      <c r="G47" s="57"/>
      <c r="H47" s="57"/>
      <c r="I47" s="57"/>
      <c r="J47" s="57"/>
      <c r="K47" s="105"/>
      <c r="O47" s="57" t="s">
        <v>281</v>
      </c>
      <c r="Q47" s="100">
        <v>3.44E-2</v>
      </c>
      <c r="S47" s="57"/>
      <c r="T47" s="57"/>
      <c r="U47" s="57"/>
      <c r="V47" s="57"/>
      <c r="W47" s="57"/>
      <c r="X47" s="57"/>
    </row>
    <row r="48" spans="1:27">
      <c r="A48" s="57" t="s">
        <v>282</v>
      </c>
      <c r="C48" s="100">
        <v>5.21E-2</v>
      </c>
      <c r="E48" s="57"/>
      <c r="F48" s="57"/>
      <c r="G48" s="57"/>
      <c r="H48" s="57"/>
      <c r="I48" s="57"/>
      <c r="J48" s="57"/>
      <c r="K48" s="105"/>
      <c r="O48" s="57" t="s">
        <v>282</v>
      </c>
      <c r="Q48" s="100">
        <v>3.09E-2</v>
      </c>
      <c r="S48" s="57"/>
      <c r="T48" s="57"/>
      <c r="U48" s="57"/>
      <c r="V48" s="57"/>
      <c r="W48" s="57"/>
      <c r="X48" s="57"/>
    </row>
    <row r="49" spans="1:27">
      <c r="A49" s="57" t="s">
        <v>283</v>
      </c>
      <c r="C49" s="100">
        <v>5.28E-2</v>
      </c>
      <c r="E49" s="57"/>
      <c r="F49" s="57"/>
      <c r="G49" s="57"/>
      <c r="H49" s="57"/>
      <c r="I49" s="57"/>
      <c r="J49" s="57"/>
      <c r="K49" s="105"/>
      <c r="O49" s="57" t="s">
        <v>283</v>
      </c>
      <c r="Q49" s="100">
        <v>3.0599999999999999E-2</v>
      </c>
      <c r="S49" s="57"/>
      <c r="T49" s="57"/>
      <c r="U49" s="57"/>
      <c r="V49" s="57"/>
      <c r="W49" s="57"/>
      <c r="X49" s="57"/>
    </row>
    <row r="50" spans="1:27">
      <c r="A50" s="57" t="s">
        <v>284</v>
      </c>
      <c r="C50" s="100">
        <v>5.3100000000000001E-2</v>
      </c>
      <c r="E50" s="57"/>
      <c r="F50" s="57"/>
      <c r="G50" s="57"/>
      <c r="H50" s="57"/>
      <c r="I50" s="57"/>
      <c r="J50" s="57"/>
      <c r="K50" s="105"/>
      <c r="O50" s="57" t="s">
        <v>284</v>
      </c>
      <c r="Q50" s="100">
        <v>3.1699999999999999E-2</v>
      </c>
      <c r="S50" s="57"/>
      <c r="T50" s="57"/>
      <c r="U50" s="57"/>
      <c r="V50" s="57"/>
      <c r="W50" s="57"/>
      <c r="X50" s="57"/>
    </row>
    <row r="51" spans="1:27">
      <c r="A51" s="57" t="s">
        <v>285</v>
      </c>
      <c r="C51" s="100">
        <v>5.1700000000000003E-2</v>
      </c>
      <c r="E51" s="57"/>
      <c r="F51" s="57"/>
      <c r="G51" s="57"/>
      <c r="H51" s="57"/>
      <c r="I51" s="57"/>
      <c r="J51" s="57"/>
      <c r="K51" s="105"/>
      <c r="O51" s="57" t="s">
        <v>285</v>
      </c>
      <c r="Q51" s="100">
        <v>3.27E-2</v>
      </c>
      <c r="S51" s="57"/>
      <c r="T51" s="57"/>
      <c r="U51" s="57"/>
      <c r="V51" s="57"/>
      <c r="W51" s="57"/>
      <c r="X51" s="57"/>
    </row>
    <row r="52" spans="1:27">
      <c r="A52" s="57" t="s">
        <v>286</v>
      </c>
      <c r="C52" s="100">
        <v>5.2400000000000002E-2</v>
      </c>
      <c r="E52" s="57"/>
      <c r="F52" s="57"/>
      <c r="G52" s="57"/>
      <c r="H52" s="57"/>
      <c r="I52" s="57"/>
      <c r="J52" s="57"/>
      <c r="K52" s="105"/>
      <c r="O52" s="57" t="s">
        <v>286</v>
      </c>
      <c r="Q52" s="100">
        <v>3.1699999999999999E-2</v>
      </c>
      <c r="S52" s="57"/>
      <c r="T52" s="57"/>
      <c r="U52" s="57"/>
      <c r="V52" s="57"/>
      <c r="W52" s="57"/>
      <c r="X52" s="57"/>
    </row>
    <row r="53" spans="1:27">
      <c r="A53" s="57" t="s">
        <v>287</v>
      </c>
      <c r="C53" s="100">
        <v>5.2499999999999998E-2</v>
      </c>
      <c r="E53" s="100">
        <f>AVERAGE(C42:C53)</f>
        <v>4.9833333333333334E-2</v>
      </c>
      <c r="F53" s="57"/>
      <c r="G53" s="100">
        <f>AVERAGE(C38:C50)</f>
        <v>4.8050000000000002E-2</v>
      </c>
      <c r="H53" s="57"/>
      <c r="I53" s="100">
        <f>AVERAGE(C35:C47)</f>
        <v>4.6999999999999993E-2</v>
      </c>
      <c r="J53" s="57"/>
      <c r="K53" s="100">
        <f>AVERAGE(C32:C44)</f>
        <v>4.7641666666666665E-2</v>
      </c>
      <c r="L53" s="57"/>
      <c r="M53" s="100">
        <f>AVERAGE(C29:C40)</f>
        <v>4.8549999999999989E-2</v>
      </c>
      <c r="O53" s="57" t="s">
        <v>287</v>
      </c>
      <c r="Q53" s="100">
        <v>3.0499999999999999E-2</v>
      </c>
      <c r="S53" s="100">
        <f>AVERAGE(Q42:Q53)</f>
        <v>3.3900000000000007E-2</v>
      </c>
      <c r="T53" s="57"/>
      <c r="U53" s="100">
        <f>AVERAGE(Q38:Q50)</f>
        <v>3.5333333333333335E-2</v>
      </c>
      <c r="V53" s="57"/>
      <c r="W53" s="100">
        <f>AVERAGE(Q35:Q47)</f>
        <v>3.7124999999999998E-2</v>
      </c>
      <c r="X53" s="57"/>
      <c r="Y53" s="100">
        <f>AVERAGE(Q32:Q44)</f>
        <v>3.9158333333333337E-2</v>
      </c>
      <c r="Z53" s="57"/>
      <c r="AA53" s="100">
        <f>AVERAGE(Q29:Q40)</f>
        <v>4.1941666666666676E-2</v>
      </c>
    </row>
    <row r="54" spans="1:27">
      <c r="A54" s="106">
        <v>2014</v>
      </c>
      <c r="C54" s="100"/>
      <c r="E54" s="57"/>
      <c r="F54" s="57"/>
      <c r="G54" s="57"/>
      <c r="H54" s="57"/>
      <c r="I54" s="57"/>
      <c r="J54" s="57"/>
      <c r="K54" s="105"/>
      <c r="O54" s="106">
        <v>2021</v>
      </c>
      <c r="Q54" s="100"/>
      <c r="S54" s="100"/>
      <c r="T54" s="57"/>
      <c r="U54" s="100"/>
      <c r="V54" s="57"/>
      <c r="W54" s="100"/>
      <c r="X54" s="57"/>
      <c r="Y54" s="107"/>
    </row>
    <row r="55" spans="1:27">
      <c r="A55" s="57" t="s">
        <v>82</v>
      </c>
      <c r="C55" s="100">
        <v>5.0900000000000001E-2</v>
      </c>
      <c r="E55" s="57"/>
      <c r="F55" s="57"/>
      <c r="G55" s="57"/>
      <c r="H55" s="57"/>
      <c r="I55" s="57"/>
      <c r="J55" s="57"/>
      <c r="K55" s="105"/>
      <c r="O55" s="57" t="s">
        <v>82</v>
      </c>
      <c r="Q55" s="100">
        <v>3.1800000000000002E-2</v>
      </c>
      <c r="S55" s="100"/>
      <c r="T55" s="57"/>
      <c r="U55" s="100"/>
      <c r="V55" s="57"/>
      <c r="W55" s="100"/>
      <c r="X55" s="57"/>
      <c r="Y55" s="107"/>
    </row>
    <row r="56" spans="1:27">
      <c r="A56" s="57" t="s">
        <v>83</v>
      </c>
      <c r="C56" s="100">
        <v>5.0099999999999999E-2</v>
      </c>
      <c r="E56" s="57"/>
      <c r="F56" s="57"/>
      <c r="G56" s="57"/>
      <c r="H56" s="57"/>
      <c r="I56" s="57"/>
      <c r="J56" s="57"/>
      <c r="K56" s="105"/>
      <c r="O56" s="57" t="s">
        <v>83</v>
      </c>
      <c r="Q56" s="100">
        <v>3.3700000000000001E-2</v>
      </c>
      <c r="S56" s="100"/>
      <c r="T56" s="57"/>
      <c r="U56" s="100"/>
      <c r="V56" s="57"/>
      <c r="W56" s="100"/>
      <c r="X56" s="57"/>
      <c r="Y56" s="107"/>
    </row>
    <row r="57" spans="1:27">
      <c r="A57" s="57" t="s">
        <v>84</v>
      </c>
      <c r="C57" s="100">
        <v>0.05</v>
      </c>
      <c r="E57" s="57"/>
      <c r="F57" s="57"/>
      <c r="G57" s="57"/>
      <c r="H57" s="57"/>
      <c r="I57" s="57"/>
      <c r="J57" s="57"/>
      <c r="K57" s="105"/>
      <c r="O57" s="57" t="s">
        <v>84</v>
      </c>
      <c r="Q57" s="100">
        <v>3.7199999999999997E-2</v>
      </c>
      <c r="S57" s="100"/>
      <c r="T57" s="57"/>
      <c r="U57" s="100"/>
      <c r="V57" s="57"/>
      <c r="W57" s="100"/>
      <c r="X57" s="57"/>
      <c r="Y57" s="107"/>
    </row>
    <row r="58" spans="1:27">
      <c r="A58" s="57" t="s">
        <v>279</v>
      </c>
      <c r="C58" s="100">
        <v>4.8500000000000001E-2</v>
      </c>
      <c r="E58" s="57"/>
      <c r="F58" s="57"/>
      <c r="G58" s="57"/>
      <c r="H58" s="57"/>
      <c r="I58" s="57"/>
      <c r="J58" s="57"/>
      <c r="K58" s="105"/>
      <c r="O58" s="57" t="s">
        <v>279</v>
      </c>
      <c r="Q58" s="100">
        <v>3.5700000000000003E-2</v>
      </c>
      <c r="S58" s="100"/>
      <c r="T58" s="57"/>
      <c r="U58" s="100"/>
      <c r="V58" s="57"/>
      <c r="W58" s="100"/>
      <c r="X58" s="57"/>
      <c r="Y58" s="107"/>
    </row>
    <row r="59" spans="1:27">
      <c r="A59" s="57" t="s">
        <v>280</v>
      </c>
      <c r="C59" s="100">
        <v>4.6899999999999997E-2</v>
      </c>
      <c r="E59" s="57"/>
      <c r="F59" s="57"/>
      <c r="G59" s="57"/>
      <c r="H59" s="57"/>
      <c r="I59" s="57"/>
      <c r="J59" s="57"/>
      <c r="K59" s="105"/>
      <c r="O59" s="57" t="s">
        <v>280</v>
      </c>
      <c r="Q59" s="100">
        <v>3.5799999999999998E-2</v>
      </c>
      <c r="S59" s="100"/>
      <c r="T59" s="57"/>
      <c r="U59" s="100"/>
      <c r="V59" s="57"/>
      <c r="W59" s="100"/>
      <c r="X59" s="57"/>
      <c r="Y59" s="107"/>
    </row>
    <row r="60" spans="1:27">
      <c r="A60" s="57" t="s">
        <v>281</v>
      </c>
      <c r="C60" s="100">
        <v>4.7300000000000002E-2</v>
      </c>
      <c r="E60" s="57"/>
      <c r="F60" s="57"/>
      <c r="G60" s="57"/>
      <c r="H60" s="57"/>
      <c r="I60" s="57"/>
      <c r="J60" s="57"/>
      <c r="K60" s="105"/>
      <c r="O60" s="57" t="s">
        <v>281</v>
      </c>
      <c r="Q60" s="100">
        <v>3.4099999999999998E-2</v>
      </c>
      <c r="S60" s="100"/>
      <c r="T60" s="57"/>
      <c r="U60" s="100"/>
      <c r="V60" s="57"/>
      <c r="W60" s="100"/>
      <c r="X60" s="57"/>
      <c r="Y60" s="107"/>
    </row>
    <row r="61" spans="1:27">
      <c r="A61" s="57" t="s">
        <v>282</v>
      </c>
      <c r="C61" s="100">
        <v>4.6600000000000003E-2</v>
      </c>
      <c r="E61" s="57"/>
      <c r="F61" s="57"/>
      <c r="G61" s="57"/>
      <c r="H61" s="57"/>
      <c r="I61" s="57"/>
      <c r="J61" s="57"/>
      <c r="K61" s="105"/>
      <c r="O61" s="57" t="s">
        <v>282</v>
      </c>
      <c r="Q61" s="100">
        <v>3.2000000000000001E-2</v>
      </c>
      <c r="S61" s="100"/>
      <c r="T61" s="57"/>
      <c r="U61" s="100"/>
      <c r="V61" s="57"/>
      <c r="W61" s="100"/>
      <c r="X61" s="57"/>
      <c r="Y61" s="107"/>
    </row>
    <row r="62" spans="1:27">
      <c r="A62" s="57" t="s">
        <v>283</v>
      </c>
      <c r="C62" s="100">
        <v>4.65E-2</v>
      </c>
      <c r="E62" s="57"/>
      <c r="F62" s="57"/>
      <c r="G62" s="57"/>
      <c r="H62" s="57"/>
      <c r="I62" s="57"/>
      <c r="J62" s="57"/>
      <c r="K62" s="105"/>
      <c r="O62" s="57" t="s">
        <v>283</v>
      </c>
      <c r="Q62" s="100">
        <v>3.1899999999999998E-2</v>
      </c>
      <c r="S62" s="100"/>
      <c r="T62" s="57"/>
      <c r="U62" s="100"/>
      <c r="V62" s="57"/>
      <c r="W62" s="100"/>
      <c r="X62" s="57"/>
      <c r="Y62" s="107"/>
    </row>
    <row r="63" spans="1:27">
      <c r="A63" s="57" t="s">
        <v>284</v>
      </c>
      <c r="C63" s="100">
        <v>4.7899999999999998E-2</v>
      </c>
      <c r="E63" s="57"/>
      <c r="F63" s="57"/>
      <c r="G63" s="57"/>
      <c r="H63" s="57"/>
      <c r="I63" s="57"/>
      <c r="J63" s="57"/>
      <c r="K63" s="105"/>
      <c r="O63" s="57" t="s">
        <v>284</v>
      </c>
      <c r="Q63" s="100">
        <v>3.1899999999999998E-2</v>
      </c>
      <c r="S63" s="100"/>
      <c r="T63" s="57"/>
      <c r="U63" s="100"/>
      <c r="V63" s="57"/>
      <c r="W63" s="100"/>
      <c r="X63" s="57"/>
      <c r="Y63" s="107"/>
    </row>
    <row r="64" spans="1:27">
      <c r="A64" s="57" t="s">
        <v>285</v>
      </c>
      <c r="C64" s="100">
        <v>4.6699999999999998E-2</v>
      </c>
      <c r="E64" s="57"/>
      <c r="F64" s="57"/>
      <c r="G64" s="57"/>
      <c r="H64" s="57"/>
      <c r="I64" s="57"/>
      <c r="J64" s="57"/>
      <c r="K64" s="105"/>
      <c r="O64" s="57" t="s">
        <v>285</v>
      </c>
      <c r="Q64" s="100">
        <v>3.32E-2</v>
      </c>
      <c r="S64" s="100"/>
      <c r="T64" s="57"/>
      <c r="U64" s="100"/>
      <c r="V64" s="57"/>
      <c r="W64" s="100"/>
      <c r="X64" s="57"/>
      <c r="Y64" s="107"/>
    </row>
    <row r="65" spans="1:27">
      <c r="A65" s="57" t="s">
        <v>286</v>
      </c>
      <c r="C65" s="100">
        <v>4.7500000000000001E-2</v>
      </c>
      <c r="E65" s="57"/>
      <c r="F65" s="57"/>
      <c r="G65" s="57"/>
      <c r="H65" s="57"/>
      <c r="I65" s="57"/>
      <c r="J65" s="57"/>
      <c r="K65" s="105"/>
      <c r="O65" s="57" t="s">
        <v>286</v>
      </c>
      <c r="Q65" s="100">
        <v>3.2500000000000001E-2</v>
      </c>
      <c r="S65" s="100"/>
      <c r="T65" s="57"/>
      <c r="U65" s="100"/>
      <c r="V65" s="57"/>
      <c r="W65" s="100"/>
      <c r="X65" s="57"/>
      <c r="Y65" s="107"/>
    </row>
    <row r="66" spans="1:27">
      <c r="A66" s="57" t="s">
        <v>287</v>
      </c>
      <c r="C66" s="100">
        <v>4.7E-2</v>
      </c>
      <c r="E66" s="100">
        <f>AVERAGE(C55:C66)</f>
        <v>4.7991666666666676E-2</v>
      </c>
      <c r="F66" s="57"/>
      <c r="G66" s="100">
        <f>AVERAGE(C51:C63)</f>
        <v>4.9274999999999992E-2</v>
      </c>
      <c r="H66" s="57"/>
      <c r="I66" s="100">
        <f>AVERAGE(C48:C60)</f>
        <v>5.0691666666666663E-2</v>
      </c>
      <c r="J66" s="57"/>
      <c r="K66" s="100">
        <f>AVERAGE(C45:C57)</f>
        <v>5.0650000000000008E-2</v>
      </c>
      <c r="L66" s="57"/>
      <c r="M66" s="100">
        <f>AVERAGE(C42:C53)</f>
        <v>4.9833333333333334E-2</v>
      </c>
      <c r="O66" s="57" t="s">
        <v>287</v>
      </c>
      <c r="Q66" s="100">
        <v>3.3599999999999998E-2</v>
      </c>
      <c r="S66" s="100">
        <f>AVERAGE(Q55:Q66)</f>
        <v>3.361666666666667E-2</v>
      </c>
      <c r="T66" s="57"/>
      <c r="U66" s="100">
        <f>AVERAGE(Q51:Q63)</f>
        <v>3.3250000000000002E-2</v>
      </c>
      <c r="V66" s="57"/>
      <c r="W66" s="100">
        <f>AVERAGE(Q48:Q60)</f>
        <v>3.3033333333333338E-2</v>
      </c>
      <c r="X66" s="57"/>
      <c r="Y66" s="100">
        <f>AVERAGE(Q45:Q57)</f>
        <v>3.3308333333333336E-2</v>
      </c>
      <c r="Z66" s="57"/>
      <c r="AA66" s="100">
        <f>AVERAGE(Q42:Q53)</f>
        <v>3.3900000000000007E-2</v>
      </c>
    </row>
    <row r="67" spans="1:27">
      <c r="A67" s="106">
        <v>2015</v>
      </c>
      <c r="C67" s="100"/>
      <c r="E67" s="57"/>
      <c r="F67" s="57"/>
      <c r="G67" s="57"/>
      <c r="H67" s="57"/>
      <c r="I67" s="57"/>
      <c r="J67" s="57"/>
      <c r="K67" s="105"/>
      <c r="O67" s="106">
        <v>2022</v>
      </c>
    </row>
    <row r="68" spans="1:27">
      <c r="A68" s="57" t="s">
        <v>82</v>
      </c>
      <c r="C68" s="100">
        <v>4.3900000000000002E-2</v>
      </c>
      <c r="E68" s="57"/>
      <c r="F68" s="57"/>
      <c r="G68" s="57"/>
      <c r="H68" s="57"/>
      <c r="I68" s="57"/>
      <c r="J68" s="57"/>
      <c r="K68" s="105"/>
      <c r="O68" s="57" t="s">
        <v>82</v>
      </c>
      <c r="Q68" s="100">
        <v>3.5700000000000003E-2</v>
      </c>
    </row>
    <row r="69" spans="1:27">
      <c r="A69" s="57" t="s">
        <v>83</v>
      </c>
      <c r="C69" s="100">
        <v>4.4400000000000002E-2</v>
      </c>
      <c r="E69" s="57"/>
      <c r="F69" s="57"/>
      <c r="G69" s="57"/>
      <c r="H69" s="57"/>
      <c r="I69" s="57"/>
      <c r="J69" s="57"/>
      <c r="K69" s="105"/>
      <c r="O69" s="57" t="s">
        <v>83</v>
      </c>
      <c r="Q69" s="100">
        <v>3.95E-2</v>
      </c>
    </row>
    <row r="70" spans="1:27">
      <c r="A70" s="57" t="s">
        <v>84</v>
      </c>
      <c r="C70" s="100">
        <v>4.5100000000000001E-2</v>
      </c>
      <c r="E70" s="57"/>
      <c r="F70" s="57"/>
      <c r="G70" s="57"/>
      <c r="H70" s="57"/>
      <c r="I70" s="57"/>
      <c r="J70" s="57"/>
      <c r="K70" s="105"/>
      <c r="O70" s="57" t="s">
        <v>84</v>
      </c>
      <c r="Q70" s="100">
        <v>4.2799999999999998E-2</v>
      </c>
    </row>
    <row r="71" spans="1:27">
      <c r="A71" s="57" t="s">
        <v>279</v>
      </c>
      <c r="C71" s="100">
        <v>4.5100000000000001E-2</v>
      </c>
      <c r="E71" s="57"/>
      <c r="F71" s="57"/>
      <c r="G71" s="57"/>
      <c r="H71" s="57"/>
      <c r="I71" s="57"/>
      <c r="J71" s="57"/>
      <c r="K71" s="105"/>
      <c r="O71" s="57" t="s">
        <v>279</v>
      </c>
      <c r="Q71" s="100">
        <v>4.6100000000000002E-2</v>
      </c>
    </row>
    <row r="72" spans="1:27">
      <c r="A72" s="57" t="s">
        <v>280</v>
      </c>
      <c r="C72" s="100">
        <v>4.9099999999999998E-2</v>
      </c>
      <c r="E72" s="57"/>
      <c r="F72" s="57"/>
      <c r="G72" s="57"/>
      <c r="H72" s="57"/>
      <c r="I72" s="57"/>
      <c r="J72" s="57"/>
      <c r="K72" s="105"/>
      <c r="O72" s="57" t="s">
        <v>280</v>
      </c>
      <c r="Q72" s="100">
        <v>5.0700000000000002E-2</v>
      </c>
    </row>
    <row r="73" spans="1:27">
      <c r="A73" s="57" t="s">
        <v>281</v>
      </c>
      <c r="C73" s="100">
        <v>5.1299999999999998E-2</v>
      </c>
      <c r="E73" s="57"/>
      <c r="F73" s="57"/>
      <c r="G73" s="57"/>
      <c r="H73" s="57"/>
      <c r="I73" s="57"/>
      <c r="J73" s="57"/>
      <c r="K73" s="105"/>
      <c r="O73" s="57" t="s">
        <v>281</v>
      </c>
      <c r="Q73" s="100">
        <v>5.2200000000000003E-2</v>
      </c>
    </row>
    <row r="74" spans="1:27">
      <c r="A74" s="57" t="s">
        <v>282</v>
      </c>
      <c r="C74" s="100">
        <v>5.2200000000000003E-2</v>
      </c>
      <c r="E74" s="57"/>
      <c r="F74" s="57"/>
      <c r="G74" s="57"/>
      <c r="H74" s="57"/>
      <c r="I74" s="57"/>
      <c r="J74" s="57"/>
      <c r="K74" s="105"/>
      <c r="O74" s="57" t="s">
        <v>282</v>
      </c>
      <c r="Q74" s="100">
        <v>5.1499999999999997E-2</v>
      </c>
    </row>
    <row r="75" spans="1:27">
      <c r="A75" s="57" t="s">
        <v>283</v>
      </c>
      <c r="C75" s="100">
        <v>5.2299999999999999E-2</v>
      </c>
      <c r="E75" s="57"/>
      <c r="F75" s="57"/>
      <c r="G75" s="57"/>
      <c r="H75" s="57"/>
      <c r="I75" s="57"/>
      <c r="J75" s="57"/>
      <c r="K75" s="105"/>
      <c r="O75" s="57" t="s">
        <v>283</v>
      </c>
      <c r="Q75" s="100">
        <v>5.0900000000000001E-2</v>
      </c>
      <c r="Y75" s="57"/>
      <c r="Z75" s="57"/>
    </row>
    <row r="76" spans="1:27">
      <c r="A76" s="57" t="s">
        <v>284</v>
      </c>
      <c r="C76" s="100">
        <v>5.4199999999999998E-2</v>
      </c>
      <c r="E76" s="57"/>
      <c r="F76" s="57"/>
      <c r="G76" s="57"/>
      <c r="H76" s="57"/>
      <c r="I76" s="57"/>
      <c r="J76" s="57"/>
      <c r="K76" s="105"/>
      <c r="O76" s="57" t="s">
        <v>284</v>
      </c>
      <c r="Q76" s="100">
        <v>5.6099999999999997E-2</v>
      </c>
      <c r="Y76" s="57"/>
      <c r="Z76" s="57"/>
    </row>
    <row r="77" spans="1:27">
      <c r="A77" s="57" t="s">
        <v>285</v>
      </c>
      <c r="C77" s="100">
        <v>5.4699999999999999E-2</v>
      </c>
      <c r="E77" s="57"/>
      <c r="F77" s="57"/>
      <c r="G77" s="57"/>
      <c r="H77" s="57"/>
      <c r="I77" s="57"/>
      <c r="J77" s="57"/>
      <c r="K77" s="105"/>
      <c r="O77" s="57" t="s">
        <v>285</v>
      </c>
      <c r="Q77" s="100">
        <v>6.1800000000000001E-2</v>
      </c>
      <c r="Y77" s="57"/>
      <c r="Z77" s="57"/>
    </row>
    <row r="78" spans="1:27">
      <c r="A78" s="57" t="s">
        <v>286</v>
      </c>
      <c r="C78" s="100">
        <v>5.57E-2</v>
      </c>
      <c r="E78" s="57"/>
      <c r="F78" s="57"/>
      <c r="G78" s="57"/>
      <c r="H78" s="57"/>
      <c r="I78" s="57"/>
      <c r="J78" s="57"/>
      <c r="K78" s="105"/>
      <c r="O78" s="57" t="s">
        <v>286</v>
      </c>
      <c r="Q78" s="100">
        <v>6.0499999999999998E-2</v>
      </c>
      <c r="Y78" s="57"/>
      <c r="Z78" s="57"/>
    </row>
    <row r="79" spans="1:27">
      <c r="A79" s="57" t="s">
        <v>287</v>
      </c>
      <c r="C79" s="100">
        <v>5.5500000000000001E-2</v>
      </c>
      <c r="E79" s="100">
        <f>AVERAGE(C68:C79)</f>
        <v>5.0291666666666672E-2</v>
      </c>
      <c r="F79" s="57"/>
      <c r="G79" s="100">
        <f>AVERAGE(C64:C76)</f>
        <v>4.8233333333333329E-2</v>
      </c>
      <c r="H79" s="57"/>
      <c r="I79" s="100">
        <f>AVERAGE(C61:C73)</f>
        <v>4.6758333333333339E-2</v>
      </c>
      <c r="J79" s="57"/>
      <c r="K79" s="100">
        <f>AVERAGE(C58:C70)</f>
        <v>4.6525000000000004E-2</v>
      </c>
      <c r="L79" s="57"/>
      <c r="M79" s="100">
        <f>AVERAGE(C55:C66)</f>
        <v>4.7991666666666676E-2</v>
      </c>
      <c r="O79" s="57" t="s">
        <v>287</v>
      </c>
      <c r="Q79" s="100">
        <v>5.57E-2</v>
      </c>
      <c r="S79" s="100">
        <f>AVERAGE(Q68:Q79)</f>
        <v>5.0291666666666672E-2</v>
      </c>
      <c r="T79" s="57"/>
      <c r="U79" s="100">
        <f>AVERAGE(Q64:Q76)</f>
        <v>4.3733333333333339E-2</v>
      </c>
      <c r="V79" s="57"/>
      <c r="W79" s="100">
        <f>AVERAGE(Q61:Q73)</f>
        <v>3.8508333333333332E-2</v>
      </c>
      <c r="X79" s="57"/>
      <c r="Y79" s="100">
        <f>AVERAGE(Q58:Q70)</f>
        <v>3.4891666666666668E-2</v>
      </c>
      <c r="Z79" s="57"/>
      <c r="AA79" s="100">
        <f>AVERAGE(Q55:Q66)</f>
        <v>3.361666666666667E-2</v>
      </c>
    </row>
    <row r="80" spans="1:27">
      <c r="A80" s="106">
        <v>2016</v>
      </c>
      <c r="C80" s="100"/>
      <c r="E80" s="100"/>
      <c r="F80" s="57"/>
      <c r="G80" s="100"/>
      <c r="H80" s="57"/>
      <c r="I80" s="100"/>
      <c r="J80" s="57"/>
      <c r="K80" s="101"/>
      <c r="O80" s="106">
        <v>2023</v>
      </c>
    </row>
    <row r="81" spans="1:27">
      <c r="A81" s="57" t="s">
        <v>82</v>
      </c>
      <c r="C81" s="100">
        <v>5.4899999999999997E-2</v>
      </c>
      <c r="E81" s="100"/>
      <c r="F81" s="57"/>
      <c r="G81" s="100"/>
      <c r="H81" s="57"/>
      <c r="I81" s="100"/>
      <c r="J81" s="57"/>
      <c r="K81" s="101"/>
      <c r="O81" s="57" t="s">
        <v>82</v>
      </c>
      <c r="Q81" s="100">
        <v>5.4899999999999997E-2</v>
      </c>
    </row>
    <row r="82" spans="1:27">
      <c r="A82" s="57" t="s">
        <v>83</v>
      </c>
      <c r="C82" s="100">
        <v>5.28E-2</v>
      </c>
      <c r="E82" s="100"/>
      <c r="F82" s="57"/>
      <c r="G82" s="100"/>
      <c r="H82" s="57"/>
      <c r="I82" s="100"/>
      <c r="J82" s="57"/>
      <c r="K82" s="101"/>
      <c r="O82" s="57" t="s">
        <v>83</v>
      </c>
      <c r="Q82" s="100">
        <v>5.5399999999999998E-2</v>
      </c>
    </row>
    <row r="83" spans="1:27">
      <c r="A83" s="57" t="s">
        <v>84</v>
      </c>
      <c r="C83" s="100">
        <v>5.1200000000000002E-2</v>
      </c>
      <c r="E83" s="100"/>
      <c r="F83" s="57"/>
      <c r="G83" s="100"/>
      <c r="H83" s="57"/>
      <c r="I83" s="100"/>
      <c r="J83" s="57"/>
      <c r="K83" s="101"/>
      <c r="O83" s="57" t="s">
        <v>84</v>
      </c>
      <c r="Q83" s="100">
        <v>5.6800000000000003E-2</v>
      </c>
    </row>
    <row r="84" spans="1:27">
      <c r="A84" s="57" t="s">
        <v>279</v>
      </c>
      <c r="C84" s="100">
        <v>4.7500000000000001E-2</v>
      </c>
      <c r="E84" s="100"/>
      <c r="F84" s="57"/>
      <c r="G84" s="100"/>
      <c r="H84" s="57"/>
      <c r="I84" s="100"/>
      <c r="J84" s="57"/>
      <c r="K84" s="101"/>
      <c r="O84" s="57" t="s">
        <v>279</v>
      </c>
      <c r="Q84" s="100">
        <v>5.4699999999999999E-2</v>
      </c>
    </row>
    <row r="85" spans="1:27">
      <c r="A85" s="57" t="s">
        <v>280</v>
      </c>
      <c r="C85" s="100">
        <v>4.5999999999999999E-2</v>
      </c>
      <c r="E85" s="100"/>
      <c r="F85" s="57"/>
      <c r="G85" s="100"/>
      <c r="H85" s="57"/>
      <c r="I85" s="100"/>
      <c r="J85" s="57"/>
      <c r="K85" s="101"/>
      <c r="O85" s="57" t="s">
        <v>280</v>
      </c>
      <c r="Q85" s="100">
        <v>5.7099999999999998E-2</v>
      </c>
    </row>
    <row r="86" spans="1:27">
      <c r="A86" s="57" t="s">
        <v>281</v>
      </c>
      <c r="C86" s="100">
        <v>4.4699999999999997E-2</v>
      </c>
      <c r="E86" s="100"/>
      <c r="F86" s="57"/>
      <c r="G86" s="100"/>
      <c r="H86" s="57"/>
      <c r="I86" s="100"/>
      <c r="J86" s="57"/>
      <c r="K86" s="101"/>
      <c r="O86" s="57" t="s">
        <v>281</v>
      </c>
      <c r="Q86" s="100">
        <v>5.7299999999999997E-2</v>
      </c>
    </row>
    <row r="87" spans="1:27">
      <c r="A87" s="57" t="s">
        <v>282</v>
      </c>
      <c r="C87" s="100">
        <v>4.1599999999999998E-2</v>
      </c>
      <c r="E87" s="100"/>
      <c r="F87" s="57"/>
      <c r="G87" s="100"/>
      <c r="H87" s="57"/>
      <c r="I87" s="100"/>
      <c r="J87" s="57"/>
      <c r="K87" s="101"/>
      <c r="O87" s="57" t="s">
        <v>282</v>
      </c>
      <c r="Q87" s="100">
        <v>5.7299999999999997E-2</v>
      </c>
    </row>
    <row r="88" spans="1:27">
      <c r="A88" s="57" t="s">
        <v>283</v>
      </c>
      <c r="C88" s="100">
        <v>4.2000000000000003E-2</v>
      </c>
      <c r="E88" s="100"/>
      <c r="F88" s="57"/>
      <c r="G88" s="100"/>
      <c r="H88" s="57"/>
      <c r="I88" s="100"/>
      <c r="J88" s="57"/>
      <c r="K88" s="101"/>
      <c r="O88" s="57" t="s">
        <v>283</v>
      </c>
      <c r="Q88" s="100">
        <v>6.08E-2</v>
      </c>
    </row>
    <row r="89" spans="1:27">
      <c r="A89" s="57" t="s">
        <v>284</v>
      </c>
      <c r="C89" s="100">
        <v>4.2700000000000002E-2</v>
      </c>
      <c r="E89" s="100"/>
      <c r="F89" s="57"/>
      <c r="G89" s="100"/>
      <c r="H89" s="57"/>
      <c r="I89" s="100"/>
      <c r="J89" s="57"/>
      <c r="K89" s="101"/>
      <c r="O89" s="57" t="s">
        <v>284</v>
      </c>
      <c r="Q89" s="100">
        <v>6.1499999999999999E-2</v>
      </c>
    </row>
    <row r="90" spans="1:27">
      <c r="A90" s="57" t="s">
        <v>285</v>
      </c>
      <c r="C90" s="100">
        <v>4.3400000000000001E-2</v>
      </c>
      <c r="E90" s="100"/>
      <c r="F90" s="57"/>
      <c r="G90" s="100"/>
      <c r="H90" s="57"/>
      <c r="I90" s="100"/>
      <c r="J90" s="57"/>
      <c r="K90" s="101"/>
      <c r="O90" s="57" t="s">
        <v>285</v>
      </c>
      <c r="Q90" s="100">
        <v>6.6100000000000006E-2</v>
      </c>
    </row>
    <row r="91" spans="1:27">
      <c r="A91" s="57" t="s">
        <v>286</v>
      </c>
      <c r="C91" s="100">
        <v>4.6399999999999997E-2</v>
      </c>
      <c r="E91" s="100"/>
      <c r="F91" s="57"/>
      <c r="G91" s="100"/>
      <c r="H91" s="57"/>
      <c r="I91" s="100"/>
      <c r="J91" s="57"/>
      <c r="K91" s="101"/>
      <c r="O91" s="57" t="s">
        <v>286</v>
      </c>
      <c r="Q91" s="100">
        <v>6.2E-2</v>
      </c>
    </row>
    <row r="92" spans="1:27">
      <c r="A92" s="57" t="s">
        <v>287</v>
      </c>
      <c r="C92" s="100">
        <v>4.7899999999999998E-2</v>
      </c>
      <c r="E92" s="100">
        <f>AVERAGE(C81:C92)</f>
        <v>4.6758333333333325E-2</v>
      </c>
      <c r="F92" s="57"/>
      <c r="G92" s="100">
        <f>AVERAGE(C77:C89)</f>
        <v>4.9108333333333337E-2</v>
      </c>
      <c r="H92" s="57"/>
      <c r="I92" s="100">
        <f>AVERAGE(C74:C86)</f>
        <v>5.1808333333333338E-2</v>
      </c>
      <c r="J92" s="57"/>
      <c r="K92" s="101">
        <f>AVERAGE(C71:C83)</f>
        <v>5.241666666666666E-2</v>
      </c>
      <c r="M92" s="107">
        <f>AVERAGE(C68:C79)</f>
        <v>5.0291666666666672E-2</v>
      </c>
      <c r="O92" s="57" t="s">
        <v>287</v>
      </c>
      <c r="Q92" s="100">
        <v>5.6800000000000003E-2</v>
      </c>
      <c r="S92" s="100">
        <f>AVERAGE(Q81:Q92)</f>
        <v>5.8391666666666675E-2</v>
      </c>
      <c r="T92" s="57"/>
      <c r="U92" s="100">
        <f>AVERAGE(Q77:Q89)</f>
        <v>5.7816666666666662E-2</v>
      </c>
      <c r="V92" s="57"/>
      <c r="W92" s="100">
        <f>AVERAGE(Q74:Q86)</f>
        <v>5.6058333333333328E-2</v>
      </c>
      <c r="X92" s="57"/>
      <c r="Y92" s="100">
        <f>AVERAGE(Q71:Q83)</f>
        <v>5.4383333333333318E-2</v>
      </c>
      <c r="Z92" s="57"/>
      <c r="AA92" s="100">
        <f>AVERAGE(Q68:Q79)</f>
        <v>5.0291666666666672E-2</v>
      </c>
    </row>
    <row r="93" spans="1:27">
      <c r="A93" s="106">
        <v>2017</v>
      </c>
      <c r="C93" s="100"/>
      <c r="E93" s="57"/>
      <c r="F93" s="57"/>
      <c r="G93" s="57"/>
      <c r="H93" s="57"/>
      <c r="I93" s="57"/>
      <c r="J93" s="57"/>
      <c r="K93" s="105"/>
      <c r="O93" s="57"/>
      <c r="Q93" s="100"/>
      <c r="S93" s="100"/>
      <c r="T93" s="57"/>
      <c r="U93" s="100"/>
      <c r="V93" s="57"/>
      <c r="W93" s="100"/>
      <c r="X93" s="57"/>
      <c r="Y93" s="100"/>
      <c r="Z93" s="57"/>
      <c r="AA93" s="100"/>
    </row>
    <row r="94" spans="1:27">
      <c r="A94" s="57" t="s">
        <v>82</v>
      </c>
      <c r="C94" s="100">
        <v>4.6199999999999998E-2</v>
      </c>
      <c r="E94" s="57"/>
      <c r="F94" s="57"/>
      <c r="G94" s="57"/>
      <c r="H94" s="57"/>
      <c r="I94" s="57"/>
      <c r="J94" s="57"/>
      <c r="K94" s="105"/>
      <c r="O94" s="57"/>
      <c r="Q94" s="100"/>
      <c r="S94" s="100"/>
      <c r="T94" s="57"/>
      <c r="U94" s="100"/>
      <c r="V94" s="57"/>
      <c r="W94" s="100"/>
      <c r="X94" s="57"/>
      <c r="Y94" s="100"/>
      <c r="Z94" s="57"/>
      <c r="AA94" s="100"/>
    </row>
    <row r="95" spans="1:27">
      <c r="A95" s="57" t="s">
        <v>83</v>
      </c>
      <c r="C95" s="100">
        <v>4.58E-2</v>
      </c>
      <c r="E95" s="57"/>
      <c r="F95" s="57"/>
      <c r="G95" s="57"/>
      <c r="H95" s="57"/>
      <c r="I95" s="57"/>
      <c r="J95" s="57"/>
      <c r="K95" s="105"/>
      <c r="O95" s="57"/>
      <c r="Q95" s="100"/>
      <c r="S95" s="100"/>
      <c r="T95" s="57"/>
      <c r="U95" s="100"/>
      <c r="V95" s="57"/>
      <c r="W95" s="100"/>
      <c r="X95" s="57"/>
      <c r="Y95" s="100"/>
      <c r="Z95" s="57"/>
      <c r="AA95" s="100"/>
    </row>
    <row r="96" spans="1:27">
      <c r="A96" s="57" t="s">
        <v>84</v>
      </c>
      <c r="C96" s="100">
        <v>4.6199999999999998E-2</v>
      </c>
      <c r="E96" s="57"/>
      <c r="F96" s="57"/>
      <c r="G96" s="57"/>
      <c r="H96" s="57"/>
      <c r="I96" s="57"/>
      <c r="J96" s="57"/>
      <c r="K96" s="105"/>
      <c r="O96" s="57"/>
      <c r="Q96" s="100"/>
      <c r="S96" s="100"/>
      <c r="T96" s="57"/>
      <c r="U96" s="100"/>
      <c r="V96" s="57"/>
      <c r="W96" s="100"/>
      <c r="X96" s="57"/>
      <c r="Y96" s="100"/>
      <c r="Z96" s="57"/>
      <c r="AA96" s="100"/>
    </row>
    <row r="97" spans="1:27">
      <c r="A97" s="57" t="s">
        <v>279</v>
      </c>
      <c r="C97" s="100">
        <v>4.5100000000000001E-2</v>
      </c>
      <c r="E97" s="57"/>
      <c r="F97" s="57"/>
      <c r="G97" s="57"/>
      <c r="H97" s="57"/>
      <c r="I97" s="57"/>
      <c r="J97" s="57"/>
      <c r="K97" s="105"/>
      <c r="O97" s="57"/>
      <c r="Q97" s="100"/>
      <c r="S97" s="100"/>
      <c r="T97" s="57"/>
      <c r="U97" s="100"/>
      <c r="V97" s="57"/>
      <c r="W97" s="100"/>
      <c r="X97" s="57"/>
      <c r="Y97" s="100"/>
      <c r="Z97" s="57"/>
      <c r="AA97" s="100"/>
    </row>
    <row r="98" spans="1:27">
      <c r="A98" s="57" t="s">
        <v>280</v>
      </c>
      <c r="C98" s="100">
        <v>4.4999999999999998E-2</v>
      </c>
      <c r="E98" s="57"/>
      <c r="F98" s="57"/>
      <c r="G98" s="57"/>
      <c r="H98" s="57"/>
      <c r="I98" s="57"/>
      <c r="J98" s="57"/>
      <c r="K98" s="105"/>
      <c r="O98" s="57"/>
      <c r="Q98" s="100"/>
      <c r="S98" s="100"/>
      <c r="T98" s="57"/>
      <c r="U98" s="100"/>
      <c r="V98" s="57"/>
      <c r="W98" s="100"/>
      <c r="X98" s="57"/>
      <c r="Y98" s="100"/>
      <c r="Z98" s="57"/>
      <c r="AA98" s="100"/>
    </row>
    <row r="99" spans="1:27">
      <c r="A99" s="57" t="s">
        <v>281</v>
      </c>
      <c r="C99" s="100">
        <v>4.3200000000000002E-2</v>
      </c>
      <c r="E99" s="57"/>
      <c r="F99" s="57"/>
      <c r="G99" s="57"/>
      <c r="H99" s="57"/>
      <c r="I99" s="57"/>
      <c r="J99" s="57"/>
      <c r="K99" s="105"/>
      <c r="O99" s="57"/>
      <c r="Q99" s="100"/>
      <c r="S99" s="100"/>
      <c r="T99" s="57"/>
      <c r="U99" s="100"/>
      <c r="V99" s="57"/>
      <c r="W99" s="100"/>
      <c r="X99" s="57"/>
      <c r="Y99" s="100"/>
      <c r="Z99" s="57"/>
      <c r="AA99" s="100"/>
    </row>
    <row r="100" spans="1:27">
      <c r="A100" s="57" t="s">
        <v>282</v>
      </c>
      <c r="C100" s="100">
        <v>4.36E-2</v>
      </c>
      <c r="E100" s="57"/>
      <c r="F100" s="57"/>
      <c r="G100" s="57"/>
      <c r="H100" s="57"/>
      <c r="I100" s="57"/>
      <c r="J100" s="57"/>
      <c r="K100" s="105"/>
      <c r="O100" s="57"/>
      <c r="Q100" s="100"/>
      <c r="S100" s="100"/>
      <c r="T100" s="57"/>
      <c r="U100" s="100"/>
      <c r="V100" s="57"/>
      <c r="W100" s="100"/>
      <c r="X100" s="57"/>
      <c r="Y100" s="100"/>
      <c r="Z100" s="57"/>
      <c r="AA100" s="100"/>
    </row>
    <row r="101" spans="1:27">
      <c r="A101" s="57" t="s">
        <v>283</v>
      </c>
      <c r="C101" s="100">
        <v>4.2299999999999997E-2</v>
      </c>
      <c r="E101" s="57"/>
      <c r="F101" s="57"/>
      <c r="G101" s="57"/>
      <c r="H101" s="57"/>
      <c r="I101" s="57"/>
      <c r="J101" s="57"/>
      <c r="K101" s="105"/>
      <c r="O101" s="57"/>
      <c r="Q101" s="100"/>
      <c r="S101" s="100"/>
      <c r="T101" s="57"/>
      <c r="U101" s="100"/>
      <c r="V101" s="57"/>
      <c r="W101" s="100"/>
      <c r="X101" s="57"/>
      <c r="Y101" s="100"/>
      <c r="Z101" s="57"/>
      <c r="AA101" s="100"/>
    </row>
    <row r="102" spans="1:27">
      <c r="A102" s="57" t="s">
        <v>284</v>
      </c>
      <c r="C102" s="100">
        <v>4.24E-2</v>
      </c>
      <c r="E102" s="57"/>
      <c r="F102" s="57"/>
      <c r="G102" s="57"/>
      <c r="H102" s="57"/>
      <c r="I102" s="57"/>
      <c r="J102" s="57"/>
      <c r="K102" s="105"/>
      <c r="O102" s="57"/>
      <c r="Q102" s="100"/>
      <c r="S102" s="100"/>
      <c r="T102" s="57"/>
      <c r="U102" s="100"/>
      <c r="V102" s="57"/>
      <c r="W102" s="100"/>
      <c r="X102" s="57"/>
      <c r="Y102" s="100"/>
      <c r="Z102" s="57"/>
      <c r="AA102" s="100"/>
    </row>
    <row r="103" spans="1:27">
      <c r="A103" s="57" t="s">
        <v>285</v>
      </c>
      <c r="C103" s="100">
        <v>4.2599999999999999E-2</v>
      </c>
      <c r="E103" s="57"/>
      <c r="F103" s="57"/>
      <c r="G103" s="57"/>
      <c r="H103" s="57"/>
      <c r="I103" s="57"/>
      <c r="J103" s="57"/>
      <c r="K103" s="105"/>
      <c r="O103" s="57"/>
      <c r="Q103" s="100"/>
      <c r="S103" s="100"/>
      <c r="T103" s="57"/>
      <c r="U103" s="100"/>
      <c r="V103" s="57"/>
      <c r="W103" s="100"/>
      <c r="X103" s="57"/>
      <c r="Y103" s="100"/>
      <c r="Z103" s="57"/>
      <c r="AA103" s="100"/>
    </row>
    <row r="104" spans="1:27">
      <c r="A104" s="57" t="s">
        <v>286</v>
      </c>
      <c r="C104" s="100">
        <v>4.1599999999999998E-2</v>
      </c>
      <c r="E104" s="57"/>
      <c r="F104" s="57"/>
      <c r="G104" s="57"/>
      <c r="H104" s="57"/>
      <c r="I104" s="57"/>
      <c r="J104" s="57"/>
      <c r="K104" s="105"/>
      <c r="O104" s="57"/>
      <c r="Q104" s="100"/>
      <c r="S104" s="100"/>
      <c r="T104" s="57"/>
      <c r="U104" s="100"/>
      <c r="V104" s="57"/>
      <c r="W104" s="100"/>
      <c r="X104" s="57"/>
      <c r="Y104" s="100"/>
      <c r="Z104" s="57"/>
      <c r="AA104" s="100"/>
    </row>
    <row r="105" spans="1:27" ht="15.3" thickBot="1">
      <c r="A105" s="122" t="s">
        <v>287</v>
      </c>
      <c r="B105" s="96"/>
      <c r="C105" s="172">
        <v>4.1399999999999999E-2</v>
      </c>
      <c r="D105" s="96"/>
      <c r="E105" s="172">
        <f>AVERAGE(C94:C105)</f>
        <v>4.3783333333333334E-2</v>
      </c>
      <c r="F105" s="122"/>
      <c r="G105" s="172">
        <f>AVERAGE(C90:C92,C94:C102)</f>
        <v>4.4791666666666667E-2</v>
      </c>
      <c r="H105" s="122"/>
      <c r="I105" s="172">
        <f>AVERAGE(C87:C92,C94:C99)</f>
        <v>4.4624999999999998E-2</v>
      </c>
      <c r="J105" s="122"/>
      <c r="K105" s="172">
        <f>AVERAGE(C84:C92,C94:C96)</f>
        <v>4.5033333333333335E-2</v>
      </c>
      <c r="L105" s="122"/>
      <c r="M105" s="198">
        <f>AVERAGE(C81:C92)</f>
        <v>4.6758333333333325E-2</v>
      </c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122"/>
      <c r="Z105" s="122"/>
      <c r="AA105" s="96"/>
    </row>
    <row r="106" spans="1:27" ht="15.3" thickTop="1">
      <c r="Y106" s="57"/>
      <c r="Z106" s="57"/>
    </row>
    <row r="107" spans="1:27">
      <c r="A107" s="106" t="s">
        <v>288</v>
      </c>
      <c r="Y107" s="57"/>
      <c r="Z107" s="57"/>
    </row>
    <row r="108" spans="1:27">
      <c r="Y108" s="57"/>
      <c r="Z108" s="57"/>
    </row>
    <row r="109" spans="1:27">
      <c r="Y109" s="57"/>
      <c r="Z109" s="57"/>
    </row>
    <row r="110" spans="1:27">
      <c r="Y110" s="57"/>
      <c r="Z110" s="57"/>
    </row>
    <row r="111" spans="1:27">
      <c r="Y111" s="57"/>
      <c r="Z111" s="57"/>
    </row>
    <row r="112" spans="1:27">
      <c r="Y112" s="57"/>
      <c r="Z112" s="57"/>
    </row>
    <row r="113" spans="25:26">
      <c r="Y113" s="57"/>
      <c r="Z113" s="57"/>
    </row>
    <row r="114" spans="25:26">
      <c r="Y114" s="57"/>
      <c r="Z114" s="57"/>
    </row>
    <row r="115" spans="25:26">
      <c r="Y115" s="57"/>
      <c r="Z115" s="57"/>
    </row>
    <row r="116" spans="25:26">
      <c r="Y116" s="57"/>
      <c r="Z116" s="57"/>
    </row>
    <row r="117" spans="25:26">
      <c r="Y117" s="57"/>
      <c r="Z117" s="57"/>
    </row>
    <row r="118" spans="25:26">
      <c r="Y118" s="57"/>
      <c r="Z118" s="57"/>
    </row>
    <row r="119" spans="25:26">
      <c r="Y119" s="57"/>
      <c r="Z119" s="57"/>
    </row>
    <row r="120" spans="25:26">
      <c r="Y120" s="57"/>
      <c r="Z120" s="57"/>
    </row>
    <row r="121" spans="25:26">
      <c r="Y121" s="57"/>
      <c r="Z121" s="57"/>
    </row>
  </sheetData>
  <mergeCells count="2">
    <mergeCell ref="A5:AA5"/>
    <mergeCell ref="A6:AA6"/>
  </mergeCells>
  <printOptions horizontalCentered="1" verticalCentered="1"/>
  <pageMargins left="0.7" right="0.7" top="0.75" bottom="0.75" header="0.3" footer="0.3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9"/>
  <sheetViews>
    <sheetView topLeftCell="A38" zoomScaleNormal="100" workbookViewId="0">
      <selection activeCell="H79" sqref="H79"/>
    </sheetView>
  </sheetViews>
  <sheetFormatPr defaultColWidth="8.86328125" defaultRowHeight="15"/>
  <cols>
    <col min="1" max="2" width="9.76953125" style="58" customWidth="1"/>
    <col min="3" max="3" width="2.76953125" style="58" customWidth="1"/>
    <col min="4" max="4" width="9.76953125" style="58" customWidth="1"/>
    <col min="5" max="5" width="2.76953125" style="58" customWidth="1"/>
    <col min="6" max="6" width="9.76953125" style="58" customWidth="1"/>
    <col min="7" max="7" width="2.76953125" style="58" customWidth="1"/>
    <col min="8" max="8" width="9.76953125" style="58" customWidth="1"/>
    <col min="9" max="9" width="3.6796875" style="58" customWidth="1"/>
    <col min="10" max="10" width="7.31640625" style="58" customWidth="1"/>
    <col min="11" max="11" width="9.76953125" style="58" customWidth="1"/>
    <col min="12" max="12" width="10.6796875" style="58" customWidth="1"/>
    <col min="13" max="16384" width="8.86328125" style="58"/>
  </cols>
  <sheetData>
    <row r="1" spans="1:11">
      <c r="F1" s="59" t="s">
        <v>20</v>
      </c>
    </row>
    <row r="2" spans="1:11">
      <c r="F2" s="59" t="s">
        <v>21</v>
      </c>
    </row>
    <row r="3" spans="1:11">
      <c r="F3" s="59" t="str">
        <f>+'DCP-3, P 2'!G3</f>
        <v>Dockets UE-240004/UG-240005</v>
      </c>
    </row>
    <row r="4" spans="1:11">
      <c r="H4" s="59"/>
      <c r="I4" s="59"/>
    </row>
    <row r="5" spans="1:11" ht="20.100000000000001">
      <c r="A5" s="217" t="s">
        <v>22</v>
      </c>
      <c r="B5" s="217"/>
      <c r="C5" s="217"/>
      <c r="D5" s="217"/>
      <c r="E5" s="217"/>
      <c r="F5" s="217"/>
      <c r="G5" s="217"/>
      <c r="H5" s="217"/>
      <c r="I5" s="217"/>
    </row>
    <row r="6" spans="1:11" ht="15.3" thickBot="1">
      <c r="J6" s="60"/>
    </row>
    <row r="7" spans="1:11" ht="16.5" customHeight="1" thickTop="1">
      <c r="A7" s="61"/>
      <c r="B7" s="61"/>
      <c r="C7" s="61"/>
      <c r="D7" s="61"/>
      <c r="E7" s="61"/>
      <c r="F7" s="61"/>
      <c r="G7" s="61"/>
      <c r="H7" s="61"/>
      <c r="I7" s="61"/>
    </row>
    <row r="8" spans="1:11">
      <c r="B8" s="62" t="s">
        <v>23</v>
      </c>
      <c r="D8" s="62" t="s">
        <v>24</v>
      </c>
      <c r="F8" s="59" t="s">
        <v>25</v>
      </c>
    </row>
    <row r="9" spans="1:11">
      <c r="B9" s="62" t="s">
        <v>26</v>
      </c>
      <c r="D9" s="62" t="s">
        <v>27</v>
      </c>
      <c r="F9" s="62" t="s">
        <v>28</v>
      </c>
      <c r="H9" s="59" t="s">
        <v>29</v>
      </c>
    </row>
    <row r="10" spans="1:11">
      <c r="A10" s="62" t="s">
        <v>30</v>
      </c>
      <c r="B10" s="62" t="s">
        <v>31</v>
      </c>
      <c r="D10" s="62" t="s">
        <v>31</v>
      </c>
      <c r="F10" s="62" t="s">
        <v>32</v>
      </c>
      <c r="H10" s="62" t="s">
        <v>33</v>
      </c>
    </row>
    <row r="11" spans="1:11">
      <c r="A11" s="63"/>
      <c r="B11" s="63"/>
      <c r="C11" s="64"/>
      <c r="D11" s="63"/>
      <c r="E11" s="64"/>
      <c r="F11" s="63"/>
      <c r="G11" s="64"/>
      <c r="H11" s="63"/>
      <c r="I11" s="64"/>
    </row>
    <row r="12" spans="1:11" ht="15" customHeight="1"/>
    <row r="13" spans="1:11" ht="15" customHeight="1">
      <c r="A13" s="218" t="s">
        <v>34</v>
      </c>
      <c r="B13" s="218"/>
      <c r="C13" s="218"/>
      <c r="D13" s="218"/>
      <c r="E13" s="218"/>
      <c r="F13" s="218"/>
      <c r="G13" s="218"/>
      <c r="H13" s="218"/>
      <c r="I13" s="218"/>
      <c r="J13" s="60"/>
    </row>
    <row r="14" spans="1:11" ht="15" customHeight="1">
      <c r="A14" s="65" t="s">
        <v>35</v>
      </c>
      <c r="B14" s="66">
        <v>-1.0999999999999999E-2</v>
      </c>
      <c r="C14" s="66"/>
      <c r="D14" s="66">
        <v>-8.8999999999999996E-2</v>
      </c>
      <c r="E14" s="66"/>
      <c r="F14" s="66">
        <v>8.5000000000000006E-2</v>
      </c>
      <c r="G14" s="66"/>
      <c r="H14" s="66">
        <v>7.0000000000000007E-2</v>
      </c>
      <c r="I14" s="66"/>
      <c r="J14" s="67"/>
    </row>
    <row r="15" spans="1:11" ht="15" customHeight="1">
      <c r="A15" s="65" t="s">
        <v>36</v>
      </c>
      <c r="B15" s="66">
        <v>5.3999999999999999E-2</v>
      </c>
      <c r="C15" s="66"/>
      <c r="D15" s="66">
        <v>0.108</v>
      </c>
      <c r="E15" s="66"/>
      <c r="F15" s="66">
        <v>7.6999999999999999E-2</v>
      </c>
      <c r="G15" s="66"/>
      <c r="H15" s="66">
        <v>4.8000000000000001E-2</v>
      </c>
      <c r="I15" s="66"/>
    </row>
    <row r="16" spans="1:11" ht="15" customHeight="1">
      <c r="A16" s="65" t="s">
        <v>37</v>
      </c>
      <c r="B16" s="66">
        <v>5.5E-2</v>
      </c>
      <c r="C16" s="66"/>
      <c r="D16" s="66">
        <v>5.8999999999999997E-2</v>
      </c>
      <c r="E16" s="66"/>
      <c r="F16" s="66">
        <v>7.0000000000000007E-2</v>
      </c>
      <c r="G16" s="66"/>
      <c r="H16" s="66">
        <v>6.8000000000000005E-2</v>
      </c>
      <c r="I16" s="66"/>
      <c r="J16" s="68"/>
      <c r="K16" s="68"/>
    </row>
    <row r="17" spans="1:11" ht="15" customHeight="1">
      <c r="A17" s="65" t="s">
        <v>38</v>
      </c>
      <c r="B17" s="66">
        <v>0.05</v>
      </c>
      <c r="C17" s="66"/>
      <c r="D17" s="66">
        <v>5.7000000000000002E-2</v>
      </c>
      <c r="E17" s="66"/>
      <c r="F17" s="66">
        <v>0.06</v>
      </c>
      <c r="G17" s="66"/>
      <c r="H17" s="66">
        <v>0.09</v>
      </c>
      <c r="I17" s="66"/>
      <c r="J17" s="68"/>
      <c r="K17" s="68"/>
    </row>
    <row r="18" spans="1:11" ht="15" customHeight="1">
      <c r="A18" s="65" t="s">
        <v>39</v>
      </c>
      <c r="B18" s="66">
        <v>2.8000000000000001E-2</v>
      </c>
      <c r="C18" s="66"/>
      <c r="D18" s="66">
        <v>4.3999999999999997E-2</v>
      </c>
      <c r="E18" s="66"/>
      <c r="F18" s="66">
        <v>5.8000000000000003E-2</v>
      </c>
      <c r="G18" s="66"/>
      <c r="H18" s="66">
        <v>0.13300000000000001</v>
      </c>
      <c r="I18" s="66"/>
    </row>
    <row r="19" spans="1:11" ht="15" customHeight="1">
      <c r="A19" s="65" t="s">
        <v>40</v>
      </c>
      <c r="B19" s="66">
        <v>-2E-3</v>
      </c>
      <c r="C19" s="66"/>
      <c r="D19" s="66">
        <v>-1.9E-2</v>
      </c>
      <c r="E19" s="66"/>
      <c r="F19" s="66">
        <v>7.0000000000000007E-2</v>
      </c>
      <c r="G19" s="66"/>
      <c r="H19" s="66">
        <v>0.124</v>
      </c>
      <c r="I19" s="66"/>
      <c r="J19" s="68"/>
      <c r="K19" s="68"/>
    </row>
    <row r="20" spans="1:11" ht="15" customHeight="1">
      <c r="A20" s="65" t="s">
        <v>41</v>
      </c>
      <c r="B20" s="66">
        <v>1.7999999999999999E-2</v>
      </c>
      <c r="C20" s="66"/>
      <c r="D20" s="66">
        <v>1.9E-2</v>
      </c>
      <c r="E20" s="66"/>
      <c r="F20" s="66">
        <v>7.4999999999999997E-2</v>
      </c>
      <c r="G20" s="66"/>
      <c r="H20" s="66">
        <v>8.8999999999999996E-2</v>
      </c>
      <c r="I20" s="66"/>
      <c r="J20" s="68"/>
      <c r="K20" s="68"/>
    </row>
    <row r="21" spans="1:11" ht="15" customHeight="1">
      <c r="A21" s="65" t="s">
        <v>42</v>
      </c>
      <c r="B21" s="66">
        <v>-2.1000000000000001E-2</v>
      </c>
      <c r="C21" s="66"/>
      <c r="D21" s="66">
        <v>-4.3999999999999997E-2</v>
      </c>
      <c r="E21" s="66"/>
      <c r="F21" s="66">
        <v>9.5000000000000001E-2</v>
      </c>
      <c r="G21" s="66"/>
      <c r="H21" s="66">
        <v>3.7999999999999999E-2</v>
      </c>
      <c r="I21" s="66"/>
      <c r="J21" s="68"/>
      <c r="K21" s="68"/>
    </row>
    <row r="22" spans="1:11" ht="15" customHeight="1">
      <c r="A22" s="62" t="s">
        <v>330</v>
      </c>
      <c r="B22" s="195">
        <f>AVERAGE(B14:B21)</f>
        <v>2.1375000000000002E-2</v>
      </c>
      <c r="C22" s="66"/>
      <c r="D22" s="195">
        <f>AVERAGE(D14:D21)</f>
        <v>1.6875000000000001E-2</v>
      </c>
      <c r="E22" s="66"/>
      <c r="F22" s="195">
        <f>AVERAGE(F14:F21)</f>
        <v>7.375000000000001E-2</v>
      </c>
      <c r="G22" s="66"/>
      <c r="H22" s="195">
        <f>AVERAGE(H14:H21)</f>
        <v>8.2500000000000004E-2</v>
      </c>
      <c r="I22" s="66"/>
      <c r="J22" s="68"/>
      <c r="K22" s="68"/>
    </row>
    <row r="23" spans="1:11" ht="15" customHeight="1">
      <c r="A23" s="65"/>
      <c r="B23" s="66"/>
      <c r="C23" s="66"/>
      <c r="D23" s="66"/>
      <c r="E23" s="66"/>
      <c r="F23" s="66"/>
      <c r="G23" s="66"/>
      <c r="H23" s="66"/>
      <c r="I23" s="66"/>
      <c r="J23" s="68"/>
      <c r="K23" s="68"/>
    </row>
    <row r="24" spans="1:11" ht="15" customHeight="1">
      <c r="A24" s="219" t="s">
        <v>43</v>
      </c>
      <c r="B24" s="219"/>
      <c r="C24" s="219"/>
      <c r="D24" s="219"/>
      <c r="E24" s="219"/>
      <c r="F24" s="219"/>
      <c r="G24" s="219"/>
      <c r="H24" s="219"/>
      <c r="I24" s="219"/>
      <c r="J24" s="69"/>
      <c r="K24" s="68"/>
    </row>
    <row r="25" spans="1:11" ht="15" customHeight="1">
      <c r="A25" s="65" t="s">
        <v>44</v>
      </c>
      <c r="B25" s="66">
        <v>0.04</v>
      </c>
      <c r="C25" s="66"/>
      <c r="D25" s="66">
        <v>2.7E-2</v>
      </c>
      <c r="E25" s="66"/>
      <c r="F25" s="66">
        <v>9.6000000000000002E-2</v>
      </c>
      <c r="G25" s="66"/>
      <c r="H25" s="66">
        <v>3.7999999999999999E-2</v>
      </c>
      <c r="I25" s="66"/>
      <c r="J25" s="68"/>
      <c r="K25" s="68"/>
    </row>
    <row r="26" spans="1:11" ht="15" customHeight="1">
      <c r="A26" s="65" t="s">
        <v>45</v>
      </c>
      <c r="B26" s="66">
        <v>6.8000000000000005E-2</v>
      </c>
      <c r="C26" s="66"/>
      <c r="D26" s="66">
        <v>9.2999999999999999E-2</v>
      </c>
      <c r="E26" s="66"/>
      <c r="F26" s="66">
        <v>7.4999999999999997E-2</v>
      </c>
      <c r="G26" s="66"/>
      <c r="H26" s="66">
        <v>3.9E-2</v>
      </c>
      <c r="I26" s="66"/>
      <c r="J26" s="68"/>
      <c r="K26" s="68"/>
    </row>
    <row r="27" spans="1:11" ht="15" customHeight="1">
      <c r="A27" s="65" t="s">
        <v>46</v>
      </c>
      <c r="B27" s="66">
        <v>3.6999999999999998E-2</v>
      </c>
      <c r="C27" s="66"/>
      <c r="D27" s="66">
        <v>1.7000000000000001E-2</v>
      </c>
      <c r="E27" s="66"/>
      <c r="F27" s="66">
        <v>7.1999999999999995E-2</v>
      </c>
      <c r="G27" s="66"/>
      <c r="H27" s="66">
        <v>3.7999999999999999E-2</v>
      </c>
      <c r="I27" s="66"/>
      <c r="J27" s="68"/>
      <c r="K27" s="68"/>
    </row>
    <row r="28" spans="1:11" ht="15" customHeight="1">
      <c r="A28" s="65" t="s">
        <v>47</v>
      </c>
      <c r="B28" s="66">
        <v>3.1E-2</v>
      </c>
      <c r="C28" s="66"/>
      <c r="D28" s="66">
        <v>8.9999999999999993E-3</v>
      </c>
      <c r="E28" s="66"/>
      <c r="F28" s="66">
        <v>7.0000000000000007E-2</v>
      </c>
      <c r="G28" s="66"/>
      <c r="H28" s="66">
        <v>1.0999999999999999E-2</v>
      </c>
      <c r="I28" s="66"/>
      <c r="J28" s="68"/>
      <c r="K28" s="68"/>
    </row>
    <row r="29" spans="1:11" ht="15" customHeight="1">
      <c r="A29" s="65" t="s">
        <v>48</v>
      </c>
      <c r="B29" s="66">
        <v>2.9000000000000001E-2</v>
      </c>
      <c r="C29" s="66"/>
      <c r="D29" s="66">
        <v>4.9000000000000002E-2</v>
      </c>
      <c r="E29" s="66"/>
      <c r="F29" s="66">
        <v>6.2E-2</v>
      </c>
      <c r="G29" s="66"/>
      <c r="H29" s="66">
        <v>4.3999999999999997E-2</v>
      </c>
      <c r="I29" s="66"/>
      <c r="J29" s="68"/>
      <c r="K29" s="68"/>
    </row>
    <row r="30" spans="1:11" ht="15" customHeight="1">
      <c r="A30" s="65" t="s">
        <v>49</v>
      </c>
      <c r="B30" s="66">
        <v>3.7999999999999999E-2</v>
      </c>
      <c r="C30" s="66"/>
      <c r="D30" s="66">
        <v>4.4999999999999998E-2</v>
      </c>
      <c r="E30" s="66"/>
      <c r="F30" s="66">
        <v>5.5E-2</v>
      </c>
      <c r="G30" s="66"/>
      <c r="H30" s="66">
        <v>4.3999999999999997E-2</v>
      </c>
      <c r="I30" s="66"/>
      <c r="J30" s="68"/>
      <c r="K30" s="68"/>
    </row>
    <row r="31" spans="1:11" ht="15" customHeight="1">
      <c r="A31" s="65" t="s">
        <v>50</v>
      </c>
      <c r="B31" s="66">
        <v>3.5000000000000003E-2</v>
      </c>
      <c r="C31" s="66"/>
      <c r="D31" s="66">
        <v>1.7999999999999999E-2</v>
      </c>
      <c r="E31" s="66"/>
      <c r="F31" s="66">
        <v>5.2999999999999999E-2</v>
      </c>
      <c r="G31" s="66"/>
      <c r="H31" s="66">
        <v>4.5999999999999999E-2</v>
      </c>
      <c r="I31" s="66"/>
      <c r="J31" s="68"/>
      <c r="K31" s="68"/>
    </row>
    <row r="32" spans="1:11" ht="15" customHeight="1">
      <c r="A32" s="65" t="s">
        <v>51</v>
      </c>
      <c r="B32" s="66">
        <v>1.7999999999999999E-2</v>
      </c>
      <c r="C32" s="66"/>
      <c r="D32" s="66">
        <v>-2E-3</v>
      </c>
      <c r="E32" s="66"/>
      <c r="F32" s="66">
        <v>5.6000000000000001E-2</v>
      </c>
      <c r="G32" s="66"/>
      <c r="H32" s="66">
        <v>6.0999999999999999E-2</v>
      </c>
      <c r="I32" s="66"/>
      <c r="J32" s="68"/>
      <c r="K32" s="68"/>
    </row>
    <row r="33" spans="1:11" ht="15" customHeight="1">
      <c r="A33" s="65" t="s">
        <v>52</v>
      </c>
      <c r="B33" s="66">
        <v>-5.0000000000000001E-3</v>
      </c>
      <c r="C33" s="66"/>
      <c r="D33" s="66">
        <v>-0.02</v>
      </c>
      <c r="E33" s="66"/>
      <c r="F33" s="66">
        <v>6.8000000000000005E-2</v>
      </c>
      <c r="G33" s="66"/>
      <c r="H33" s="66">
        <v>3.1E-2</v>
      </c>
      <c r="I33" s="66"/>
      <c r="J33" s="68"/>
      <c r="K33" s="68"/>
    </row>
    <row r="34" spans="1:11" ht="15" customHeight="1">
      <c r="A34" s="62" t="s">
        <v>330</v>
      </c>
      <c r="B34" s="195">
        <f>AVERAGE(B25:B33)</f>
        <v>3.2333333333333339E-2</v>
      </c>
      <c r="C34" s="66"/>
      <c r="D34" s="195">
        <f>AVERAGE(D25:D33)</f>
        <v>2.6222222222222223E-2</v>
      </c>
      <c r="E34" s="66"/>
      <c r="F34" s="195">
        <f>AVERAGE(F25:F33)</f>
        <v>6.7444444444444446E-2</v>
      </c>
      <c r="G34" s="66"/>
      <c r="H34" s="195">
        <f>AVERAGE(H25:H33)</f>
        <v>3.911111111111111E-2</v>
      </c>
      <c r="I34" s="66"/>
      <c r="J34" s="68"/>
      <c r="K34" s="68"/>
    </row>
    <row r="35" spans="1:11" ht="15" customHeight="1">
      <c r="A35" s="65"/>
      <c r="B35" s="66"/>
      <c r="C35" s="66"/>
      <c r="D35" s="66"/>
      <c r="E35" s="66"/>
      <c r="F35" s="66"/>
      <c r="G35" s="66"/>
      <c r="H35" s="66"/>
      <c r="I35" s="66"/>
      <c r="J35" s="68"/>
      <c r="K35" s="68"/>
    </row>
    <row r="36" spans="1:11" ht="15" customHeight="1">
      <c r="A36" s="218" t="s">
        <v>53</v>
      </c>
      <c r="B36" s="218"/>
      <c r="C36" s="218"/>
      <c r="D36" s="218"/>
      <c r="E36" s="218"/>
      <c r="F36" s="218"/>
      <c r="G36" s="218"/>
      <c r="H36" s="218"/>
      <c r="I36" s="218"/>
      <c r="J36" s="60"/>
    </row>
    <row r="37" spans="1:11" ht="15" customHeight="1">
      <c r="A37" s="65" t="s">
        <v>54</v>
      </c>
      <c r="B37" s="66">
        <v>0.03</v>
      </c>
      <c r="C37" s="66" t="s">
        <v>55</v>
      </c>
      <c r="D37" s="66">
        <v>3.1E-2</v>
      </c>
      <c r="E37" s="66"/>
      <c r="F37" s="66">
        <v>7.4999999999999997E-2</v>
      </c>
      <c r="G37" s="66"/>
      <c r="H37" s="66">
        <v>2.9000000000000001E-2</v>
      </c>
      <c r="I37" s="66"/>
    </row>
    <row r="38" spans="1:11" ht="15" customHeight="1">
      <c r="A38" s="65" t="s">
        <v>56</v>
      </c>
      <c r="B38" s="66">
        <v>2.7E-2</v>
      </c>
      <c r="C38" s="66"/>
      <c r="D38" s="66">
        <v>3.4000000000000002E-2</v>
      </c>
      <c r="E38" s="66"/>
      <c r="F38" s="66">
        <v>6.9000000000000006E-2</v>
      </c>
      <c r="G38" s="66"/>
      <c r="H38" s="66">
        <v>2.7E-2</v>
      </c>
      <c r="I38" s="66"/>
    </row>
    <row r="39" spans="1:11" ht="15" customHeight="1">
      <c r="A39" s="65" t="s">
        <v>57</v>
      </c>
      <c r="B39" s="66">
        <v>0.04</v>
      </c>
      <c r="C39" s="66"/>
      <c r="D39" s="66">
        <v>5.5E-2</v>
      </c>
      <c r="E39" s="66"/>
      <c r="F39" s="66">
        <v>6.0999999999999999E-2</v>
      </c>
      <c r="G39" s="66"/>
      <c r="H39" s="66">
        <v>2.7E-2</v>
      </c>
      <c r="I39" s="66"/>
    </row>
    <row r="40" spans="1:11" ht="15" customHeight="1">
      <c r="A40" s="65" t="s">
        <v>58</v>
      </c>
      <c r="B40" s="66">
        <v>3.6999999999999998E-2</v>
      </c>
      <c r="C40" s="66"/>
      <c r="D40" s="66">
        <v>4.8000000000000001E-2</v>
      </c>
      <c r="E40" s="66"/>
      <c r="F40" s="66">
        <v>5.6000000000000001E-2</v>
      </c>
      <c r="G40" s="66"/>
      <c r="H40" s="66">
        <v>2.5000000000000001E-2</v>
      </c>
      <c r="I40" s="66"/>
    </row>
    <row r="41" spans="1:11" ht="15" customHeight="1">
      <c r="A41" s="65" t="s">
        <v>59</v>
      </c>
      <c r="B41" s="66">
        <v>4.4999999999999998E-2</v>
      </c>
      <c r="C41" s="66"/>
      <c r="D41" s="66">
        <v>4.2999999999999997E-2</v>
      </c>
      <c r="E41" s="66"/>
      <c r="F41" s="66">
        <v>5.3999999999999999E-2</v>
      </c>
      <c r="G41" s="66"/>
      <c r="H41" s="66">
        <v>3.3000000000000002E-2</v>
      </c>
      <c r="I41" s="66"/>
    </row>
    <row r="42" spans="1:11" ht="15" customHeight="1">
      <c r="A42" s="65" t="s">
        <v>60</v>
      </c>
      <c r="B42" s="66">
        <v>4.4999999999999998E-2</v>
      </c>
      <c r="C42" s="66"/>
      <c r="D42" s="66">
        <v>7.2999999999999995E-2</v>
      </c>
      <c r="E42" s="66"/>
      <c r="F42" s="66">
        <v>4.9000000000000002E-2</v>
      </c>
      <c r="G42" s="66"/>
      <c r="H42" s="66">
        <v>1.7000000000000001E-2</v>
      </c>
      <c r="I42" s="66"/>
    </row>
    <row r="43" spans="1:11" ht="15" customHeight="1">
      <c r="A43" s="70">
        <v>1998</v>
      </c>
      <c r="B43" s="66">
        <v>4.2000000000000003E-2</v>
      </c>
      <c r="C43" s="66"/>
      <c r="D43" s="66">
        <v>5.8000000000000003E-2</v>
      </c>
      <c r="E43" s="66"/>
      <c r="F43" s="66">
        <v>4.4999999999999998E-2</v>
      </c>
      <c r="G43" s="66"/>
      <c r="H43" s="66">
        <v>1.6E-2</v>
      </c>
      <c r="I43" s="66"/>
      <c r="J43" s="68"/>
      <c r="K43" s="68"/>
    </row>
    <row r="44" spans="1:11" ht="15" customHeight="1">
      <c r="A44" s="70">
        <v>1999</v>
      </c>
      <c r="B44" s="66">
        <v>3.6999999999999998E-2</v>
      </c>
      <c r="C44" s="66"/>
      <c r="D44" s="66">
        <v>4.4999999999999998E-2</v>
      </c>
      <c r="E44" s="66"/>
      <c r="F44" s="66">
        <v>4.2000000000000003E-2</v>
      </c>
      <c r="G44" s="66"/>
      <c r="H44" s="66">
        <v>2.7E-2</v>
      </c>
      <c r="I44" s="66"/>
    </row>
    <row r="45" spans="1:11" ht="15" customHeight="1">
      <c r="A45" s="70">
        <v>2000</v>
      </c>
      <c r="B45" s="66">
        <v>4.1000000000000002E-2</v>
      </c>
      <c r="C45" s="66"/>
      <c r="D45" s="66">
        <v>0.04</v>
      </c>
      <c r="E45" s="66"/>
      <c r="F45" s="66">
        <v>0.04</v>
      </c>
      <c r="G45" s="66"/>
      <c r="H45" s="66">
        <v>3.4000000000000002E-2</v>
      </c>
      <c r="I45" s="66"/>
    </row>
    <row r="46" spans="1:11" ht="15" customHeight="1">
      <c r="A46" s="70">
        <v>2001</v>
      </c>
      <c r="B46" s="66">
        <v>1.0999999999999999E-2</v>
      </c>
      <c r="C46" s="66"/>
      <c r="D46" s="66">
        <v>-3.4000000000000002E-2</v>
      </c>
      <c r="E46" s="66"/>
      <c r="F46" s="66">
        <v>4.7E-2</v>
      </c>
      <c r="G46" s="66"/>
      <c r="H46" s="66">
        <v>1.6E-2</v>
      </c>
      <c r="I46" s="66"/>
    </row>
    <row r="47" spans="1:11" ht="15" customHeight="1">
      <c r="A47" s="62" t="s">
        <v>330</v>
      </c>
      <c r="B47" s="195">
        <f>AVERAGE(B37:B46)</f>
        <v>3.549999999999999E-2</v>
      </c>
      <c r="C47" s="66"/>
      <c r="D47" s="195">
        <f>AVERAGE(D37:D46)</f>
        <v>3.9299999999999988E-2</v>
      </c>
      <c r="E47" s="66"/>
      <c r="F47" s="195">
        <f>AVERAGE(F37:F46)</f>
        <v>5.3799999999999994E-2</v>
      </c>
      <c r="G47" s="66"/>
      <c r="H47" s="195">
        <f>AVERAGE(H37:H46)</f>
        <v>2.5100000000000004E-2</v>
      </c>
      <c r="I47" s="66"/>
    </row>
    <row r="48" spans="1:11" ht="15" customHeight="1">
      <c r="A48" s="65"/>
      <c r="B48" s="195"/>
      <c r="C48" s="66"/>
      <c r="D48" s="66"/>
      <c r="E48" s="66"/>
      <c r="F48" s="66"/>
      <c r="G48" s="66"/>
      <c r="H48" s="66"/>
      <c r="I48" s="66"/>
    </row>
    <row r="49" spans="1:10" ht="15" customHeight="1">
      <c r="A49" s="218" t="s">
        <v>61</v>
      </c>
      <c r="B49" s="218"/>
      <c r="C49" s="218"/>
      <c r="D49" s="218"/>
      <c r="E49" s="218"/>
      <c r="F49" s="218"/>
      <c r="G49" s="218"/>
      <c r="H49" s="218"/>
      <c r="I49" s="218"/>
      <c r="J49" s="59"/>
    </row>
    <row r="50" spans="1:10" ht="15" customHeight="1">
      <c r="A50" s="70">
        <v>2002</v>
      </c>
      <c r="B50" s="66">
        <v>1.7999999999999999E-2</v>
      </c>
      <c r="C50" s="66"/>
      <c r="D50" s="113">
        <v>2E-3</v>
      </c>
      <c r="E50" s="66"/>
      <c r="F50" s="66">
        <v>5.8000000000000003E-2</v>
      </c>
      <c r="G50" s="66"/>
      <c r="H50" s="113">
        <v>2.4E-2</v>
      </c>
      <c r="I50" s="113"/>
      <c r="J50" s="113"/>
    </row>
    <row r="51" spans="1:10" ht="15" customHeight="1">
      <c r="A51" s="70">
        <v>2003</v>
      </c>
      <c r="B51" s="66">
        <v>2.8000000000000001E-2</v>
      </c>
      <c r="C51" s="66"/>
      <c r="D51" s="113">
        <v>1.2E-2</v>
      </c>
      <c r="E51" s="66"/>
      <c r="F51" s="66">
        <v>0.06</v>
      </c>
      <c r="G51" s="66"/>
      <c r="H51" s="113">
        <v>1.9E-2</v>
      </c>
      <c r="I51" s="113"/>
      <c r="J51" s="113"/>
    </row>
    <row r="52" spans="1:10" ht="15" customHeight="1">
      <c r="A52" s="70">
        <v>2004</v>
      </c>
      <c r="B52" s="66">
        <v>3.7999999999999999E-2</v>
      </c>
      <c r="C52" s="66"/>
      <c r="D52" s="113">
        <v>2.3E-2</v>
      </c>
      <c r="E52" s="66"/>
      <c r="F52" s="66">
        <v>5.5E-2</v>
      </c>
      <c r="G52" s="66"/>
      <c r="H52" s="113">
        <v>3.3000000000000002E-2</v>
      </c>
      <c r="I52" s="113"/>
      <c r="J52" s="113"/>
    </row>
    <row r="53" spans="1:10" ht="15" customHeight="1">
      <c r="A53" s="70">
        <v>2005</v>
      </c>
      <c r="B53" s="66">
        <v>3.4000000000000002E-2</v>
      </c>
      <c r="C53" s="66"/>
      <c r="D53" s="113">
        <v>3.2000000000000001E-2</v>
      </c>
      <c r="E53" s="66"/>
      <c r="F53" s="66">
        <v>5.0999999999999997E-2</v>
      </c>
      <c r="G53" s="66"/>
      <c r="H53" s="113">
        <v>3.4000000000000002E-2</v>
      </c>
      <c r="I53" s="113"/>
      <c r="J53" s="113"/>
    </row>
    <row r="54" spans="1:10" ht="15" customHeight="1">
      <c r="A54" s="70">
        <v>2006</v>
      </c>
      <c r="B54" s="66">
        <v>2.7E-2</v>
      </c>
      <c r="C54" s="66"/>
      <c r="D54" s="113">
        <v>2.1999999999999999E-2</v>
      </c>
      <c r="E54" s="66"/>
      <c r="F54" s="66">
        <v>4.5999999999999999E-2</v>
      </c>
      <c r="G54" s="66"/>
      <c r="H54" s="113">
        <v>2.5000000000000001E-2</v>
      </c>
      <c r="I54" s="113"/>
      <c r="J54" s="113"/>
    </row>
    <row r="55" spans="1:10" ht="15" customHeight="1">
      <c r="A55" s="70">
        <v>2007</v>
      </c>
      <c r="B55" s="66">
        <v>1.7999999999999999E-2</v>
      </c>
      <c r="C55" s="66"/>
      <c r="D55" s="113">
        <v>2.5000000000000001E-2</v>
      </c>
      <c r="E55" s="66"/>
      <c r="F55" s="66">
        <v>4.5999999999999999E-2</v>
      </c>
      <c r="G55" s="66"/>
      <c r="H55" s="113">
        <v>4.1000000000000002E-2</v>
      </c>
      <c r="I55" s="113"/>
      <c r="J55" s="113"/>
    </row>
    <row r="56" spans="1:10" ht="15" customHeight="1">
      <c r="A56" s="70">
        <v>2008</v>
      </c>
      <c r="B56" s="66">
        <v>-3.0000000000000001E-3</v>
      </c>
      <c r="C56" s="66"/>
      <c r="D56" s="113">
        <v>-3.5999999999999997E-2</v>
      </c>
      <c r="E56" s="66"/>
      <c r="F56" s="66">
        <v>5.8000000000000003E-2</v>
      </c>
      <c r="G56" s="66"/>
      <c r="H56" s="113">
        <v>1E-3</v>
      </c>
      <c r="I56" s="113"/>
      <c r="J56" s="113"/>
    </row>
    <row r="57" spans="1:10" ht="15" customHeight="1">
      <c r="A57" s="70">
        <v>2009</v>
      </c>
      <c r="B57" s="66">
        <v>-2.8000000000000001E-2</v>
      </c>
      <c r="C57" s="66"/>
      <c r="D57" s="113">
        <v>-0.115</v>
      </c>
      <c r="E57" s="66"/>
      <c r="F57" s="66">
        <v>9.2999999999999999E-2</v>
      </c>
      <c r="G57" s="66"/>
      <c r="H57" s="113">
        <v>2.7E-2</v>
      </c>
      <c r="I57" s="113"/>
      <c r="J57" s="113"/>
    </row>
    <row r="58" spans="1:10" ht="15" customHeight="1">
      <c r="A58" s="62" t="s">
        <v>330</v>
      </c>
      <c r="B58" s="195">
        <f>AVERAGE(B50:B57)</f>
        <v>1.6499999999999997E-2</v>
      </c>
      <c r="C58" s="66"/>
      <c r="D58" s="195">
        <f>AVERAGE(D50:D57)</f>
        <v>-4.3750000000000022E-3</v>
      </c>
      <c r="E58" s="66"/>
      <c r="F58" s="195">
        <f>AVERAGE(F50:F57)</f>
        <v>5.8374999999999996E-2</v>
      </c>
      <c r="G58" s="66"/>
      <c r="H58" s="195">
        <f>AVERAGE(H50:H57)</f>
        <v>2.5500000000000002E-2</v>
      </c>
      <c r="I58" s="113"/>
      <c r="J58" s="113"/>
    </row>
    <row r="59" spans="1:10" ht="15" customHeight="1">
      <c r="A59" s="70"/>
      <c r="B59" s="66"/>
      <c r="C59" s="66"/>
      <c r="D59" s="113"/>
      <c r="E59" s="66"/>
      <c r="F59" s="66"/>
      <c r="G59" s="66"/>
      <c r="H59" s="113"/>
      <c r="I59" s="113"/>
      <c r="J59" s="113"/>
    </row>
    <row r="60" spans="1:10" ht="15" customHeight="1">
      <c r="A60" s="216" t="s">
        <v>62</v>
      </c>
      <c r="B60" s="216"/>
      <c r="C60" s="216"/>
      <c r="D60" s="216"/>
      <c r="E60" s="216"/>
      <c r="F60" s="216"/>
      <c r="G60" s="216"/>
      <c r="H60" s="216"/>
      <c r="I60" s="216"/>
      <c r="J60" s="113"/>
    </row>
    <row r="61" spans="1:10" ht="15" customHeight="1">
      <c r="A61" s="70">
        <v>2010</v>
      </c>
      <c r="B61" s="66">
        <v>2.5000000000000001E-2</v>
      </c>
      <c r="C61" s="66"/>
      <c r="D61" s="113">
        <v>5.5E-2</v>
      </c>
      <c r="E61" s="66"/>
      <c r="F61" s="66">
        <v>9.6000000000000002E-2</v>
      </c>
      <c r="G61" s="66"/>
      <c r="H61" s="113">
        <v>1.4999999999999999E-2</v>
      </c>
      <c r="I61" s="113"/>
    </row>
    <row r="62" spans="1:10" ht="15" customHeight="1">
      <c r="A62" s="70">
        <v>2011</v>
      </c>
      <c r="B62" s="66">
        <v>1.4999999999999999E-2</v>
      </c>
      <c r="C62" s="66"/>
      <c r="D62" s="113">
        <v>3.1E-2</v>
      </c>
      <c r="E62" s="66"/>
      <c r="F62" s="66">
        <v>8.8999999999999996E-2</v>
      </c>
      <c r="G62" s="66"/>
      <c r="H62" s="113">
        <v>0.03</v>
      </c>
      <c r="I62" s="113"/>
    </row>
    <row r="63" spans="1:10" ht="15" customHeight="1">
      <c r="A63" s="70">
        <v>2012</v>
      </c>
      <c r="B63" s="66">
        <v>2.3E-2</v>
      </c>
      <c r="C63" s="66"/>
      <c r="D63" s="113">
        <v>0.03</v>
      </c>
      <c r="E63" s="66"/>
      <c r="F63" s="66">
        <v>8.1000000000000003E-2</v>
      </c>
      <c r="G63" s="66"/>
      <c r="H63" s="113">
        <v>1.7000000000000001E-2</v>
      </c>
      <c r="I63" s="113"/>
    </row>
    <row r="64" spans="1:10" ht="15" customHeight="1">
      <c r="A64" s="70">
        <v>2013</v>
      </c>
      <c r="B64" s="66">
        <v>2.1000000000000001E-2</v>
      </c>
      <c r="C64" s="66"/>
      <c r="D64" s="113">
        <v>0.02</v>
      </c>
      <c r="E64" s="66"/>
      <c r="F64" s="66">
        <v>7.3999999999999996E-2</v>
      </c>
      <c r="G64" s="66"/>
      <c r="H64" s="113">
        <v>1.4999999999999999E-2</v>
      </c>
      <c r="I64" s="113"/>
    </row>
    <row r="65" spans="1:9" ht="15" customHeight="1">
      <c r="A65" s="70">
        <v>2014</v>
      </c>
      <c r="B65" s="66">
        <v>2.5000000000000001E-2</v>
      </c>
      <c r="C65" s="66"/>
      <c r="D65" s="113">
        <v>0.03</v>
      </c>
      <c r="E65" s="66"/>
      <c r="F65" s="66">
        <v>6.2E-2</v>
      </c>
      <c r="G65" s="66"/>
      <c r="H65" s="113">
        <v>8.0000000000000002E-3</v>
      </c>
      <c r="I65" s="113"/>
    </row>
    <row r="66" spans="1:9" ht="15" customHeight="1">
      <c r="A66" s="70">
        <v>2015</v>
      </c>
      <c r="B66" s="66">
        <v>2.9000000000000001E-2</v>
      </c>
      <c r="C66" s="66"/>
      <c r="D66" s="113">
        <v>-1.4E-2</v>
      </c>
      <c r="E66" s="66"/>
      <c r="F66" s="66">
        <v>5.2999999999999999E-2</v>
      </c>
      <c r="G66" s="66"/>
      <c r="H66" s="113">
        <v>7.0000000000000001E-3</v>
      </c>
      <c r="I66" s="113"/>
    </row>
    <row r="67" spans="1:9" ht="15" customHeight="1">
      <c r="A67" s="70">
        <v>2016</v>
      </c>
      <c r="B67" s="66">
        <v>1.7999999999999999E-2</v>
      </c>
      <c r="C67" s="66"/>
      <c r="D67" s="113">
        <v>-2.1000000000000001E-2</v>
      </c>
      <c r="E67" s="66"/>
      <c r="F67" s="66">
        <v>4.9000000000000002E-2</v>
      </c>
      <c r="G67" s="66"/>
      <c r="H67" s="113">
        <v>2.1000000000000001E-2</v>
      </c>
      <c r="I67" s="113"/>
    </row>
    <row r="68" spans="1:9" ht="15" customHeight="1">
      <c r="A68" s="70">
        <v>2017</v>
      </c>
      <c r="B68" s="66">
        <v>2.5000000000000001E-2</v>
      </c>
      <c r="C68" s="66"/>
      <c r="D68" s="113">
        <v>1.2999999999999999E-2</v>
      </c>
      <c r="E68" s="66"/>
      <c r="F68" s="66">
        <v>4.3999999999999997E-2</v>
      </c>
      <c r="G68" s="66"/>
      <c r="H68" s="113">
        <v>2.1000000000000001E-2</v>
      </c>
      <c r="I68" s="113"/>
    </row>
    <row r="69" spans="1:9" ht="15" customHeight="1">
      <c r="A69" s="70">
        <v>2018</v>
      </c>
      <c r="B69" s="66">
        <v>0.03</v>
      </c>
      <c r="C69" s="66"/>
      <c r="D69" s="113">
        <v>3.2000000000000001E-2</v>
      </c>
      <c r="E69" s="66"/>
      <c r="F69" s="66">
        <v>3.9E-2</v>
      </c>
      <c r="G69" s="66"/>
      <c r="H69" s="113">
        <v>1.9E-2</v>
      </c>
      <c r="I69" s="113"/>
    </row>
    <row r="70" spans="1:9" ht="15" customHeight="1">
      <c r="A70" s="70">
        <v>2019</v>
      </c>
      <c r="B70" s="66">
        <v>2.5000000000000001E-2</v>
      </c>
      <c r="C70" s="66"/>
      <c r="D70" s="113">
        <v>-7.0000000000000001E-3</v>
      </c>
      <c r="E70" s="66"/>
      <c r="F70" s="66">
        <v>3.6999999999999998E-2</v>
      </c>
      <c r="G70" s="66"/>
      <c r="H70" s="113">
        <v>2.3E-2</v>
      </c>
      <c r="I70" s="113"/>
    </row>
    <row r="71" spans="1:9" ht="15" customHeight="1">
      <c r="A71" s="70">
        <v>2020</v>
      </c>
      <c r="B71" s="66">
        <v>-2.1999999999999999E-2</v>
      </c>
      <c r="C71" s="66"/>
      <c r="D71" s="113">
        <v>-7.0999999999999994E-2</v>
      </c>
      <c r="E71" s="66"/>
      <c r="F71" s="66">
        <v>8.1000000000000003E-2</v>
      </c>
      <c r="G71" s="66"/>
      <c r="H71" s="113">
        <v>1.4E-2</v>
      </c>
      <c r="I71" s="113"/>
    </row>
    <row r="72" spans="1:9" ht="15" customHeight="1">
      <c r="A72" s="62" t="s">
        <v>330</v>
      </c>
      <c r="B72" s="195">
        <f>AVERAGE(B61:B71)</f>
        <v>1.9454545454545454E-2</v>
      </c>
      <c r="C72" s="66"/>
      <c r="D72" s="195">
        <f>AVERAGE(D61:D71)</f>
        <v>8.9090909090909082E-3</v>
      </c>
      <c r="E72" s="66"/>
      <c r="F72" s="195">
        <f>AVERAGE(F61:F71)</f>
        <v>6.4090909090909101E-2</v>
      </c>
      <c r="G72" s="66"/>
      <c r="H72" s="195">
        <f>AVERAGE(H61:H71)</f>
        <v>1.7272727272727273E-2</v>
      </c>
      <c r="I72" s="113"/>
    </row>
    <row r="73" spans="1:9" ht="15" customHeight="1">
      <c r="A73" s="70"/>
      <c r="B73" s="66"/>
      <c r="C73" s="66"/>
      <c r="D73" s="113"/>
      <c r="E73" s="66"/>
      <c r="F73" s="66"/>
      <c r="G73" s="66"/>
      <c r="H73" s="113"/>
      <c r="I73" s="113"/>
    </row>
    <row r="74" spans="1:9" ht="15" customHeight="1">
      <c r="A74" s="216" t="s">
        <v>63</v>
      </c>
      <c r="B74" s="216"/>
      <c r="C74" s="216"/>
      <c r="D74" s="216"/>
      <c r="E74" s="216"/>
      <c r="F74" s="216"/>
      <c r="G74" s="216"/>
      <c r="H74" s="216"/>
      <c r="I74" s="216"/>
    </row>
    <row r="75" spans="1:9" ht="15" customHeight="1">
      <c r="A75" s="70">
        <v>2021</v>
      </c>
      <c r="B75" s="66">
        <v>5.8000000000000003E-2</v>
      </c>
      <c r="C75" s="66"/>
      <c r="D75" s="113">
        <v>4.3999999999999997E-2</v>
      </c>
      <c r="E75" s="66"/>
      <c r="F75" s="66">
        <v>5.2999999999999999E-2</v>
      </c>
      <c r="G75" s="66"/>
      <c r="H75" s="113">
        <v>7.0000000000000007E-2</v>
      </c>
      <c r="I75" s="113"/>
    </row>
    <row r="76" spans="1:9" ht="15" customHeight="1">
      <c r="A76" s="70">
        <v>2022</v>
      </c>
      <c r="B76" s="66">
        <v>1.9E-2</v>
      </c>
      <c r="C76" s="66"/>
      <c r="D76" s="113">
        <v>3.4000000000000002E-2</v>
      </c>
      <c r="E76" s="66"/>
      <c r="F76" s="66">
        <v>3.5999999999999997E-2</v>
      </c>
      <c r="G76" s="66"/>
      <c r="H76" s="113">
        <v>6.5000000000000002E-2</v>
      </c>
      <c r="I76" s="113"/>
    </row>
    <row r="77" spans="1:9" ht="15" customHeight="1">
      <c r="A77" s="70">
        <v>2023</v>
      </c>
      <c r="B77" s="66">
        <v>2.5000000000000001E-2</v>
      </c>
      <c r="C77" s="66"/>
      <c r="D77" s="113">
        <v>2E-3</v>
      </c>
      <c r="E77" s="66"/>
      <c r="F77" s="66">
        <v>3.5999999999999997E-2</v>
      </c>
      <c r="G77" s="66"/>
      <c r="H77" s="113">
        <v>3.4000000000000002E-2</v>
      </c>
      <c r="I77" s="113"/>
    </row>
    <row r="78" spans="1:9" ht="15" customHeight="1">
      <c r="A78" s="70">
        <v>2024</v>
      </c>
      <c r="B78" s="66"/>
      <c r="C78" s="66"/>
      <c r="D78" s="113"/>
      <c r="E78" s="66"/>
      <c r="F78" s="66"/>
      <c r="G78" s="66"/>
      <c r="H78" s="113"/>
      <c r="I78" s="113"/>
    </row>
    <row r="79" spans="1:9" ht="15" customHeight="1">
      <c r="A79" s="70" t="s">
        <v>64</v>
      </c>
      <c r="B79" s="66">
        <v>1.4E-2</v>
      </c>
      <c r="C79" s="66"/>
      <c r="D79" s="113">
        <v>-4.0000000000000001E-3</v>
      </c>
      <c r="E79" s="66"/>
      <c r="F79" s="66">
        <v>3.7999999999999999E-2</v>
      </c>
      <c r="G79" s="66"/>
      <c r="H79" s="113">
        <v>4.3999999999999997E-2</v>
      </c>
      <c r="I79" s="113"/>
    </row>
    <row r="80" spans="1:9" ht="15" customHeight="1">
      <c r="A80" s="70" t="s">
        <v>374</v>
      </c>
      <c r="B80" s="66"/>
      <c r="C80" s="66"/>
      <c r="D80" s="113"/>
      <c r="E80" s="66"/>
      <c r="F80" s="66">
        <v>0.04</v>
      </c>
      <c r="G80" s="66"/>
      <c r="H80" s="113"/>
      <c r="I80" s="113"/>
    </row>
    <row r="81" spans="1:9" ht="15" customHeight="1" thickBot="1">
      <c r="A81" s="71"/>
      <c r="B81" s="72"/>
      <c r="C81" s="72"/>
      <c r="D81" s="72"/>
      <c r="E81" s="72"/>
      <c r="F81" s="72"/>
      <c r="G81" s="72"/>
      <c r="H81" s="72"/>
      <c r="I81" s="72"/>
    </row>
    <row r="82" spans="1:9" ht="15" customHeight="1" thickTop="1">
      <c r="B82" s="66"/>
      <c r="C82" s="66"/>
      <c r="D82" s="66"/>
      <c r="E82" s="66"/>
      <c r="F82" s="66"/>
      <c r="G82" s="66"/>
      <c r="H82" s="66"/>
      <c r="I82" s="66"/>
    </row>
    <row r="83" spans="1:9">
      <c r="A83" s="58" t="s">
        <v>65</v>
      </c>
    </row>
    <row r="85" spans="1:9">
      <c r="A85" s="58" t="s">
        <v>66</v>
      </c>
    </row>
    <row r="87" spans="1:9">
      <c r="A87" s="58" t="s">
        <v>67</v>
      </c>
      <c r="B87" s="66"/>
      <c r="C87" s="66"/>
      <c r="D87" s="66"/>
      <c r="E87" s="66"/>
      <c r="F87" s="66"/>
      <c r="G87" s="66"/>
      <c r="H87" s="66"/>
      <c r="I87" s="66"/>
    </row>
    <row r="88" spans="1:9">
      <c r="A88" s="58" t="s">
        <v>68</v>
      </c>
      <c r="B88" s="66"/>
      <c r="C88" s="66"/>
      <c r="D88" s="66"/>
      <c r="E88" s="66"/>
      <c r="F88" s="66"/>
      <c r="G88" s="66"/>
      <c r="H88" s="66"/>
      <c r="I88" s="66"/>
    </row>
    <row r="89" spans="1:9">
      <c r="B89" s="66"/>
      <c r="C89" s="66"/>
      <c r="D89" s="66"/>
      <c r="E89" s="66"/>
      <c r="F89" s="66"/>
      <c r="G89" s="66"/>
      <c r="H89" s="66"/>
      <c r="I89" s="66"/>
    </row>
  </sheetData>
  <mergeCells count="7">
    <mergeCell ref="A74:I74"/>
    <mergeCell ref="A60:I60"/>
    <mergeCell ref="A5:I5"/>
    <mergeCell ref="A13:I13"/>
    <mergeCell ref="A24:I24"/>
    <mergeCell ref="A36:I36"/>
    <mergeCell ref="A49:I49"/>
  </mergeCells>
  <printOptions horizontalCentered="1" verticalCentered="1"/>
  <pageMargins left="0.5" right="0.5" top="0.5" bottom="0.5" header="0.5" footer="0.5"/>
  <pageSetup scale="51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36"/>
  <sheetViews>
    <sheetView topLeftCell="A62" zoomScaleNormal="100" workbookViewId="0">
      <selection activeCell="H85" sqref="H85"/>
    </sheetView>
  </sheetViews>
  <sheetFormatPr defaultColWidth="9.76953125" defaultRowHeight="15"/>
  <cols>
    <col min="1" max="1" width="9.76953125" style="58" customWidth="1"/>
    <col min="2" max="2" width="7.76953125" style="58" customWidth="1"/>
    <col min="3" max="3" width="2.76953125" style="58" customWidth="1"/>
    <col min="4" max="4" width="10.86328125" style="58" customWidth="1"/>
    <col min="5" max="5" width="2.76953125" style="58" customWidth="1"/>
    <col min="6" max="6" width="10.86328125" style="58" customWidth="1"/>
    <col min="7" max="7" width="2.76953125" style="58" customWidth="1"/>
    <col min="8" max="8" width="7.76953125" style="58" customWidth="1"/>
    <col min="9" max="9" width="2.76953125" style="58" customWidth="1"/>
    <col min="10" max="10" width="7.76953125" style="58" customWidth="1"/>
    <col min="11" max="11" width="2.76953125" style="58" customWidth="1"/>
    <col min="12" max="12" width="7.76953125" style="58" customWidth="1"/>
    <col min="13" max="13" width="2.76953125" style="58" customWidth="1"/>
    <col min="14" max="16384" width="9.76953125" style="58"/>
  </cols>
  <sheetData>
    <row r="1" spans="1:14">
      <c r="I1" s="59" t="str">
        <f>+'DCP-4, P 1'!F1</f>
        <v>Exh. DCP-4</v>
      </c>
    </row>
    <row r="2" spans="1:14">
      <c r="I2" s="59" t="s">
        <v>69</v>
      </c>
    </row>
    <row r="3" spans="1:14">
      <c r="I3" s="59" t="str">
        <f>+'DCP-4, P 1'!F3</f>
        <v>Dockets UE-240004/UG-240005</v>
      </c>
    </row>
    <row r="4" spans="1:14">
      <c r="I4" s="59"/>
    </row>
    <row r="5" spans="1:14">
      <c r="N5" s="59"/>
    </row>
    <row r="6" spans="1:14" ht="20.100000000000001">
      <c r="A6" s="217" t="s">
        <v>70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60"/>
    </row>
    <row r="7" spans="1:14" ht="20.399999999999999" thickBot="1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60"/>
    </row>
    <row r="8" spans="1:14" ht="15.3" thickTop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4">
      <c r="A9" s="62"/>
      <c r="B9" s="62"/>
      <c r="C9" s="62"/>
      <c r="D9" s="62" t="s">
        <v>71</v>
      </c>
      <c r="E9" s="62"/>
      <c r="F9" s="62" t="s">
        <v>71</v>
      </c>
      <c r="G9" s="62"/>
      <c r="H9" s="62" t="s">
        <v>72</v>
      </c>
      <c r="I9" s="62"/>
      <c r="J9" s="62" t="s">
        <v>72</v>
      </c>
      <c r="K9" s="62"/>
      <c r="L9" s="62" t="s">
        <v>72</v>
      </c>
    </row>
    <row r="10" spans="1:14">
      <c r="A10" s="62"/>
      <c r="B10" s="62" t="s">
        <v>73</v>
      </c>
      <c r="C10" s="62"/>
      <c r="D10" s="62" t="s">
        <v>74</v>
      </c>
      <c r="E10" s="62"/>
      <c r="F10" s="62" t="s">
        <v>75</v>
      </c>
      <c r="G10" s="62"/>
      <c r="H10" s="62" t="s">
        <v>76</v>
      </c>
      <c r="I10" s="62"/>
      <c r="J10" s="62" t="s">
        <v>76</v>
      </c>
      <c r="K10" s="62"/>
      <c r="L10" s="62" t="s">
        <v>76</v>
      </c>
    </row>
    <row r="11" spans="1:14">
      <c r="A11" s="62" t="s">
        <v>30</v>
      </c>
      <c r="B11" s="62" t="s">
        <v>32</v>
      </c>
      <c r="C11" s="62"/>
      <c r="D11" s="62" t="s">
        <v>77</v>
      </c>
      <c r="E11" s="62"/>
      <c r="F11" s="62" t="s">
        <v>78</v>
      </c>
      <c r="G11" s="62"/>
      <c r="H11" s="59" t="s">
        <v>79</v>
      </c>
      <c r="I11" s="62"/>
      <c r="J11" s="59" t="s">
        <v>80</v>
      </c>
      <c r="K11" s="62"/>
      <c r="L11" s="59" t="s">
        <v>81</v>
      </c>
    </row>
    <row r="12" spans="1:1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4" ht="15" customHeight="1"/>
    <row r="14" spans="1:14" ht="15" customHeight="1">
      <c r="A14" s="218" t="s">
        <v>34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60"/>
    </row>
    <row r="15" spans="1:14" ht="15" customHeight="1">
      <c r="A15" s="65" t="s">
        <v>35</v>
      </c>
      <c r="B15" s="75">
        <v>7.8600000000000003E-2</v>
      </c>
      <c r="C15" s="75"/>
      <c r="D15" s="75">
        <v>5.8400000000000001E-2</v>
      </c>
      <c r="E15" s="75"/>
      <c r="F15" s="75">
        <v>7.9899999999999999E-2</v>
      </c>
      <c r="G15" s="75"/>
      <c r="H15" s="75">
        <v>9.4399999999999998E-2</v>
      </c>
      <c r="I15" s="75"/>
      <c r="J15" s="75">
        <v>0.1009</v>
      </c>
      <c r="K15" s="75"/>
      <c r="L15" s="75">
        <v>0.1096</v>
      </c>
    </row>
    <row r="16" spans="1:14" ht="15" customHeight="1">
      <c r="A16" s="65" t="s">
        <v>36</v>
      </c>
      <c r="B16" s="75">
        <v>6.8400000000000002E-2</v>
      </c>
      <c r="C16" s="75"/>
      <c r="D16" s="75">
        <v>4.99E-2</v>
      </c>
      <c r="E16" s="75"/>
      <c r="F16" s="75">
        <v>7.6100000000000001E-2</v>
      </c>
      <c r="G16" s="75"/>
      <c r="H16" s="75">
        <v>8.9200000000000002E-2</v>
      </c>
      <c r="I16" s="75"/>
      <c r="J16" s="75">
        <v>9.2899999999999996E-2</v>
      </c>
      <c r="K16" s="75"/>
      <c r="L16" s="75">
        <v>9.8199999999999996E-2</v>
      </c>
    </row>
    <row r="17" spans="1:13" ht="15" customHeight="1">
      <c r="A17" s="65" t="s">
        <v>37</v>
      </c>
      <c r="B17" s="75">
        <v>6.83E-2</v>
      </c>
      <c r="C17" s="75"/>
      <c r="D17" s="75">
        <v>5.2699999999999997E-2</v>
      </c>
      <c r="E17" s="75"/>
      <c r="F17" s="75">
        <v>7.4200000000000002E-2</v>
      </c>
      <c r="G17" s="75"/>
      <c r="H17" s="75">
        <v>8.43E-2</v>
      </c>
      <c r="I17" s="75"/>
      <c r="J17" s="75">
        <v>8.6099999999999996E-2</v>
      </c>
      <c r="K17" s="75"/>
      <c r="L17" s="75">
        <v>9.06E-2</v>
      </c>
    </row>
    <row r="18" spans="1:13" ht="15" customHeight="1">
      <c r="A18" s="65" t="s">
        <v>38</v>
      </c>
      <c r="B18" s="75">
        <v>9.06E-2</v>
      </c>
      <c r="C18" s="75"/>
      <c r="D18" s="75">
        <v>7.22E-2</v>
      </c>
      <c r="E18" s="75"/>
      <c r="F18" s="75">
        <v>8.4099999999999994E-2</v>
      </c>
      <c r="G18" s="75"/>
      <c r="H18" s="75">
        <v>9.0999999999999998E-2</v>
      </c>
      <c r="I18" s="75"/>
      <c r="J18" s="75">
        <v>9.2899999999999996E-2</v>
      </c>
      <c r="K18" s="75"/>
      <c r="L18" s="75">
        <v>9.6199999999999994E-2</v>
      </c>
    </row>
    <row r="19" spans="1:13" ht="15" customHeight="1">
      <c r="A19" s="65" t="s">
        <v>39</v>
      </c>
      <c r="B19" s="75">
        <v>0.12670000000000001</v>
      </c>
      <c r="C19" s="75"/>
      <c r="D19" s="75">
        <v>0.1004</v>
      </c>
      <c r="E19" s="75"/>
      <c r="F19" s="75">
        <v>9.4399999999999998E-2</v>
      </c>
      <c r="G19" s="75"/>
      <c r="H19" s="75">
        <v>0.1022</v>
      </c>
      <c r="I19" s="75"/>
      <c r="J19" s="75">
        <v>0.10489999999999999</v>
      </c>
      <c r="K19" s="75"/>
      <c r="L19" s="75">
        <v>0.1096</v>
      </c>
    </row>
    <row r="20" spans="1:13" ht="15" customHeight="1">
      <c r="A20" s="65" t="s">
        <v>40</v>
      </c>
      <c r="B20" s="75">
        <v>0.1527</v>
      </c>
      <c r="C20" s="75"/>
      <c r="D20" s="75">
        <v>0.11509999999999999</v>
      </c>
      <c r="E20" s="75"/>
      <c r="F20" s="75">
        <v>0.11459999999999999</v>
      </c>
      <c r="G20" s="75"/>
      <c r="H20" s="75">
        <v>0.13</v>
      </c>
      <c r="I20" s="75"/>
      <c r="J20" s="75">
        <v>0.13339999999999999</v>
      </c>
      <c r="K20" s="75"/>
      <c r="L20" s="75">
        <v>0.13950000000000001</v>
      </c>
    </row>
    <row r="21" spans="1:13" ht="15" customHeight="1">
      <c r="A21" s="65" t="s">
        <v>41</v>
      </c>
      <c r="B21" s="75">
        <v>0.18890000000000001</v>
      </c>
      <c r="C21" s="75"/>
      <c r="D21" s="75">
        <v>0.14030000000000001</v>
      </c>
      <c r="E21" s="75"/>
      <c r="F21" s="75">
        <v>0.13930000000000001</v>
      </c>
      <c r="G21" s="75"/>
      <c r="H21" s="75">
        <v>0.153</v>
      </c>
      <c r="I21" s="75"/>
      <c r="J21" s="75">
        <v>0.1595</v>
      </c>
      <c r="K21" s="75"/>
      <c r="L21" s="75">
        <v>0.16600000000000001</v>
      </c>
    </row>
    <row r="22" spans="1:13" ht="15" customHeight="1">
      <c r="A22" s="65" t="s">
        <v>42</v>
      </c>
      <c r="B22" s="75">
        <v>0.14860000000000001</v>
      </c>
      <c r="C22" s="75"/>
      <c r="D22" s="75">
        <v>0.1069</v>
      </c>
      <c r="E22" s="75"/>
      <c r="F22" s="75">
        <v>0.13</v>
      </c>
      <c r="G22" s="75"/>
      <c r="H22" s="75">
        <v>0.1479</v>
      </c>
      <c r="I22" s="75"/>
      <c r="J22" s="75">
        <v>0.15859999999999999</v>
      </c>
      <c r="K22" s="75"/>
      <c r="L22" s="75">
        <v>0.16450000000000001</v>
      </c>
    </row>
    <row r="23" spans="1:13" ht="15" customHeight="1">
      <c r="A23" s="62" t="s">
        <v>330</v>
      </c>
      <c r="B23" s="196">
        <f>AVERAGE(B15:B22)</f>
        <v>0.11535000000000001</v>
      </c>
      <c r="C23" s="75"/>
      <c r="D23" s="196">
        <f>AVERAGE(D15:D22)</f>
        <v>8.6987499999999995E-2</v>
      </c>
      <c r="E23" s="75"/>
      <c r="F23" s="196">
        <f>AVERAGE(F15:F22)</f>
        <v>9.9074999999999996E-2</v>
      </c>
      <c r="G23" s="75"/>
      <c r="H23" s="196">
        <f>AVERAGE(H15:H22)</f>
        <v>0.1115</v>
      </c>
      <c r="I23" s="75"/>
      <c r="J23" s="196">
        <f>AVERAGE(J15:J22)</f>
        <v>0.11614999999999999</v>
      </c>
      <c r="K23" s="75"/>
      <c r="L23" s="196">
        <f>AVERAGE(L15:L22)</f>
        <v>0.12177499999999999</v>
      </c>
    </row>
    <row r="24" spans="1:13" ht="15" customHeight="1">
      <c r="A24" s="6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1:13" ht="15" customHeight="1">
      <c r="A25" s="220" t="s">
        <v>43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60"/>
    </row>
    <row r="26" spans="1:13" ht="15" customHeight="1">
      <c r="A26" s="65" t="s">
        <v>44</v>
      </c>
      <c r="B26" s="75">
        <v>0.1079</v>
      </c>
      <c r="C26" s="75"/>
      <c r="D26" s="75">
        <v>8.6300000000000002E-2</v>
      </c>
      <c r="E26" s="75"/>
      <c r="F26" s="75">
        <v>0.111</v>
      </c>
      <c r="G26" s="75"/>
      <c r="H26" s="75">
        <v>0.1283</v>
      </c>
      <c r="I26" s="75"/>
      <c r="J26" s="75">
        <v>0.1366</v>
      </c>
      <c r="K26" s="75"/>
      <c r="L26" s="75">
        <v>0.14199999999999999</v>
      </c>
    </row>
    <row r="27" spans="1:13" ht="15" customHeight="1">
      <c r="A27" s="65" t="s">
        <v>45</v>
      </c>
      <c r="B27" s="75">
        <v>0.12039999999999999</v>
      </c>
      <c r="C27" s="75"/>
      <c r="D27" s="75">
        <v>9.5799999999999996E-2</v>
      </c>
      <c r="E27" s="75"/>
      <c r="F27" s="75">
        <v>0.1244</v>
      </c>
      <c r="G27" s="75"/>
      <c r="H27" s="75">
        <v>0.1366</v>
      </c>
      <c r="I27" s="75"/>
      <c r="J27" s="75">
        <v>0.14030000000000001</v>
      </c>
      <c r="K27" s="75"/>
      <c r="L27" s="75">
        <v>0.14530000000000001</v>
      </c>
    </row>
    <row r="28" spans="1:13" ht="15" customHeight="1">
      <c r="A28" s="65" t="s">
        <v>46</v>
      </c>
      <c r="B28" s="75">
        <v>9.9299999999999999E-2</v>
      </c>
      <c r="C28" s="75"/>
      <c r="D28" s="75">
        <v>7.4800000000000005E-2</v>
      </c>
      <c r="E28" s="75"/>
      <c r="F28" s="75">
        <v>0.1062</v>
      </c>
      <c r="G28" s="75"/>
      <c r="H28" s="75">
        <v>0.1206</v>
      </c>
      <c r="I28" s="75"/>
      <c r="J28" s="75">
        <v>0.12470000000000001</v>
      </c>
      <c r="K28" s="75"/>
      <c r="L28" s="75">
        <v>0.12959999999999999</v>
      </c>
    </row>
    <row r="29" spans="1:13" ht="15" customHeight="1">
      <c r="A29" s="65" t="s">
        <v>47</v>
      </c>
      <c r="B29" s="75">
        <v>8.3299999999999999E-2</v>
      </c>
      <c r="C29" s="75"/>
      <c r="D29" s="75">
        <v>5.9799999999999999E-2</v>
      </c>
      <c r="E29" s="75"/>
      <c r="F29" s="75">
        <v>7.6799999999999993E-2</v>
      </c>
      <c r="G29" s="75"/>
      <c r="H29" s="75">
        <v>9.2999999999999999E-2</v>
      </c>
      <c r="I29" s="75"/>
      <c r="J29" s="75">
        <v>9.5799999999999996E-2</v>
      </c>
      <c r="K29" s="75"/>
      <c r="L29" s="75">
        <v>0.1</v>
      </c>
    </row>
    <row r="30" spans="1:13" ht="15" customHeight="1">
      <c r="A30" s="65" t="s">
        <v>48</v>
      </c>
      <c r="B30" s="75">
        <v>8.2100000000000006E-2</v>
      </c>
      <c r="C30" s="75"/>
      <c r="D30" s="75">
        <v>5.8200000000000002E-2</v>
      </c>
      <c r="E30" s="75"/>
      <c r="F30" s="75">
        <v>8.3900000000000002E-2</v>
      </c>
      <c r="G30" s="75"/>
      <c r="H30" s="75">
        <v>9.7699999999999995E-2</v>
      </c>
      <c r="I30" s="75"/>
      <c r="J30" s="75">
        <v>0.10100000000000001</v>
      </c>
      <c r="K30" s="75"/>
      <c r="L30" s="75">
        <v>0.1053</v>
      </c>
    </row>
    <row r="31" spans="1:13" ht="15" customHeight="1">
      <c r="A31" s="65" t="s">
        <v>49</v>
      </c>
      <c r="B31" s="75">
        <v>9.3200000000000005E-2</v>
      </c>
      <c r="C31" s="75"/>
      <c r="D31" s="75">
        <v>6.6900000000000001E-2</v>
      </c>
      <c r="E31" s="75"/>
      <c r="F31" s="75">
        <v>8.8499999999999995E-2</v>
      </c>
      <c r="G31" s="75"/>
      <c r="H31" s="75">
        <v>0.1026</v>
      </c>
      <c r="I31" s="75"/>
      <c r="J31" s="75">
        <v>0.10489999999999999</v>
      </c>
      <c r="K31" s="75"/>
      <c r="L31" s="75">
        <v>0.11</v>
      </c>
    </row>
    <row r="32" spans="1:13" ht="15" customHeight="1">
      <c r="A32" s="65" t="s">
        <v>50</v>
      </c>
      <c r="B32" s="75">
        <v>0.1087</v>
      </c>
      <c r="C32" s="75"/>
      <c r="D32" s="75">
        <v>8.1199999999999994E-2</v>
      </c>
      <c r="E32" s="75"/>
      <c r="F32" s="75">
        <v>8.4900000000000003E-2</v>
      </c>
      <c r="G32" s="75"/>
      <c r="H32" s="75">
        <v>9.5600000000000004E-2</v>
      </c>
      <c r="I32" s="75"/>
      <c r="J32" s="75">
        <v>9.7699999999999995E-2</v>
      </c>
      <c r="K32" s="75"/>
      <c r="L32" s="75">
        <v>9.9699999999999997E-2</v>
      </c>
    </row>
    <row r="33" spans="1:13" ht="15" customHeight="1">
      <c r="A33" s="65" t="s">
        <v>51</v>
      </c>
      <c r="B33" s="75">
        <v>0.10009999999999999</v>
      </c>
      <c r="C33" s="75"/>
      <c r="D33" s="75">
        <v>7.51E-2</v>
      </c>
      <c r="E33" s="75"/>
      <c r="F33" s="75">
        <v>8.5500000000000007E-2</v>
      </c>
      <c r="G33" s="75"/>
      <c r="H33" s="75">
        <v>9.6500000000000002E-2</v>
      </c>
      <c r="I33" s="75"/>
      <c r="J33" s="75">
        <v>9.8599999999999993E-2</v>
      </c>
      <c r="K33" s="75"/>
      <c r="L33" s="75">
        <v>0.10059999999999999</v>
      </c>
    </row>
    <row r="34" spans="1:13" ht="15" customHeight="1">
      <c r="A34" s="65" t="s">
        <v>52</v>
      </c>
      <c r="B34" s="75">
        <v>8.4599999999999995E-2</v>
      </c>
      <c r="C34" s="75"/>
      <c r="D34" s="75">
        <v>5.4199999999999998E-2</v>
      </c>
      <c r="E34" s="75"/>
      <c r="F34" s="75">
        <v>7.8600000000000003E-2</v>
      </c>
      <c r="G34" s="75"/>
      <c r="H34" s="75">
        <v>9.0899999999999995E-2</v>
      </c>
      <c r="I34" s="75"/>
      <c r="J34" s="75">
        <v>9.3600000000000003E-2</v>
      </c>
      <c r="K34" s="75"/>
      <c r="L34" s="75">
        <v>9.5500000000000002E-2</v>
      </c>
    </row>
    <row r="35" spans="1:13" ht="15" customHeight="1">
      <c r="A35" s="62" t="s">
        <v>330</v>
      </c>
      <c r="B35" s="196">
        <f>AVERAGE(B26:B34)</f>
        <v>9.7733333333333339E-2</v>
      </c>
      <c r="C35" s="75"/>
      <c r="D35" s="196">
        <f>AVERAGE(D26:D34)</f>
        <v>7.2477777777777794E-2</v>
      </c>
      <c r="E35" s="75"/>
      <c r="F35" s="196">
        <f>AVERAGE(F26:F34)</f>
        <v>9.3311111111111109E-2</v>
      </c>
      <c r="G35" s="75"/>
      <c r="H35" s="196">
        <f>AVERAGE(H26:H34)</f>
        <v>0.10686666666666668</v>
      </c>
      <c r="I35" s="75"/>
      <c r="J35" s="196">
        <f>AVERAGE(J26:J34)</f>
        <v>0.11035555555555557</v>
      </c>
      <c r="K35" s="75"/>
      <c r="L35" s="196">
        <f>AVERAGE(L26:L34)</f>
        <v>0.11422222222222222</v>
      </c>
    </row>
    <row r="36" spans="1:13" ht="15" customHeight="1">
      <c r="A36" s="6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1:13" ht="15" customHeight="1">
      <c r="A37" s="218" t="s">
        <v>53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60"/>
    </row>
    <row r="38" spans="1:13" ht="15" customHeight="1">
      <c r="A38" s="65" t="s">
        <v>54</v>
      </c>
      <c r="B38" s="75">
        <v>6.25E-2</v>
      </c>
      <c r="C38" s="75"/>
      <c r="D38" s="75">
        <v>3.4500000000000003E-2</v>
      </c>
      <c r="E38" s="75"/>
      <c r="F38" s="75">
        <v>7.0099999999999996E-2</v>
      </c>
      <c r="G38" s="75"/>
      <c r="H38" s="75">
        <v>8.5500000000000007E-2</v>
      </c>
      <c r="I38" s="75"/>
      <c r="J38" s="75">
        <v>8.6900000000000005E-2</v>
      </c>
      <c r="K38" s="75"/>
      <c r="L38" s="75">
        <v>8.8599999999999998E-2</v>
      </c>
    </row>
    <row r="39" spans="1:13" ht="15" customHeight="1">
      <c r="A39" s="65" t="s">
        <v>56</v>
      </c>
      <c r="B39" s="75">
        <v>0.06</v>
      </c>
      <c r="C39" s="75"/>
      <c r="D39" s="75">
        <v>3.0200000000000001E-2</v>
      </c>
      <c r="E39" s="75"/>
      <c r="F39" s="75">
        <v>5.8700000000000002E-2</v>
      </c>
      <c r="G39" s="75"/>
      <c r="H39" s="75">
        <v>7.4399999999999994E-2</v>
      </c>
      <c r="I39" s="75"/>
      <c r="J39" s="75">
        <v>7.5899999999999995E-2</v>
      </c>
      <c r="K39" s="75"/>
      <c r="L39" s="75">
        <v>7.9100000000000004E-2</v>
      </c>
    </row>
    <row r="40" spans="1:13" ht="15" customHeight="1">
      <c r="A40" s="65" t="s">
        <v>57</v>
      </c>
      <c r="B40" s="75">
        <v>7.1499999999999994E-2</v>
      </c>
      <c r="C40" s="75"/>
      <c r="D40" s="75">
        <v>4.2900000000000001E-2</v>
      </c>
      <c r="E40" s="75"/>
      <c r="F40" s="75">
        <v>7.0900000000000005E-2</v>
      </c>
      <c r="G40" s="75"/>
      <c r="H40" s="75">
        <v>8.2100000000000006E-2</v>
      </c>
      <c r="I40" s="75"/>
      <c r="J40" s="75">
        <v>8.3099999999999993E-2</v>
      </c>
      <c r="K40" s="75"/>
      <c r="L40" s="75">
        <v>8.6300000000000002E-2</v>
      </c>
    </row>
    <row r="41" spans="1:13" ht="15" customHeight="1">
      <c r="A41" s="65" t="s">
        <v>58</v>
      </c>
      <c r="B41" s="75">
        <v>8.8300000000000003E-2</v>
      </c>
      <c r="C41" s="75"/>
      <c r="D41" s="75">
        <v>5.5100000000000003E-2</v>
      </c>
      <c r="E41" s="75"/>
      <c r="F41" s="75">
        <v>6.5699999999999995E-2</v>
      </c>
      <c r="G41" s="75"/>
      <c r="H41" s="75">
        <v>7.7700000000000005E-2</v>
      </c>
      <c r="I41" s="75"/>
      <c r="J41" s="75">
        <v>7.8899999999999998E-2</v>
      </c>
      <c r="K41" s="75"/>
      <c r="L41" s="75">
        <v>8.2900000000000001E-2</v>
      </c>
    </row>
    <row r="42" spans="1:13" ht="15" customHeight="1">
      <c r="A42" s="65" t="s">
        <v>59</v>
      </c>
      <c r="B42" s="75">
        <v>8.2699999999999996E-2</v>
      </c>
      <c r="C42" s="75"/>
      <c r="D42" s="75">
        <v>5.0200000000000002E-2</v>
      </c>
      <c r="E42" s="75"/>
      <c r="F42" s="75">
        <v>6.4399999999999999E-2</v>
      </c>
      <c r="G42" s="75"/>
      <c r="H42" s="75">
        <v>7.5700000000000003E-2</v>
      </c>
      <c r="I42" s="75"/>
      <c r="J42" s="75">
        <v>7.7499999999999999E-2</v>
      </c>
      <c r="K42" s="75"/>
      <c r="L42" s="75">
        <v>8.1600000000000006E-2</v>
      </c>
    </row>
    <row r="43" spans="1:13" ht="15" customHeight="1">
      <c r="A43" s="65" t="s">
        <v>60</v>
      </c>
      <c r="B43" s="75">
        <v>8.4400000000000003E-2</v>
      </c>
      <c r="C43" s="75"/>
      <c r="D43" s="75">
        <v>5.0700000000000002E-2</v>
      </c>
      <c r="E43" s="75"/>
      <c r="F43" s="75">
        <v>6.3500000000000001E-2</v>
      </c>
      <c r="G43" s="75"/>
      <c r="H43" s="75">
        <v>7.5399999999999995E-2</v>
      </c>
      <c r="I43" s="75"/>
      <c r="J43" s="75">
        <v>7.5999999999999998E-2</v>
      </c>
      <c r="K43" s="75"/>
      <c r="L43" s="75">
        <v>7.9500000000000001E-2</v>
      </c>
    </row>
    <row r="44" spans="1:13" ht="15" customHeight="1">
      <c r="A44" s="70">
        <v>1998</v>
      </c>
      <c r="B44" s="75">
        <v>8.3500000000000005E-2</v>
      </c>
      <c r="C44" s="75"/>
      <c r="D44" s="75">
        <v>4.8099999999999997E-2</v>
      </c>
      <c r="E44" s="75"/>
      <c r="F44" s="75">
        <v>5.2600000000000001E-2</v>
      </c>
      <c r="G44" s="75"/>
      <c r="H44" s="75">
        <v>6.9099999999999995E-2</v>
      </c>
      <c r="I44" s="75"/>
      <c r="J44" s="75">
        <v>7.0400000000000004E-2</v>
      </c>
      <c r="K44" s="75"/>
      <c r="L44" s="75">
        <v>7.2599999999999998E-2</v>
      </c>
    </row>
    <row r="45" spans="1:13" ht="15" customHeight="1">
      <c r="A45" s="70">
        <v>1999</v>
      </c>
      <c r="B45" s="75">
        <v>0.08</v>
      </c>
      <c r="C45" s="75"/>
      <c r="D45" s="75">
        <v>4.6600000000000003E-2</v>
      </c>
      <c r="E45" s="75"/>
      <c r="F45" s="75">
        <v>5.6500000000000002E-2</v>
      </c>
      <c r="G45" s="75"/>
      <c r="H45" s="75">
        <v>7.51E-2</v>
      </c>
      <c r="I45" s="75"/>
      <c r="J45" s="75">
        <v>7.6200000000000004E-2</v>
      </c>
      <c r="K45" s="75"/>
      <c r="L45" s="75">
        <v>7.8799999999999995E-2</v>
      </c>
    </row>
    <row r="46" spans="1:13" ht="15" customHeight="1">
      <c r="A46" s="70">
        <v>2000</v>
      </c>
      <c r="B46" s="75">
        <v>9.2299999999999993E-2</v>
      </c>
      <c r="C46" s="75"/>
      <c r="D46" s="75">
        <v>5.8500000000000003E-2</v>
      </c>
      <c r="E46" s="75"/>
      <c r="F46" s="75">
        <v>6.0299999999999999E-2</v>
      </c>
      <c r="G46" s="75"/>
      <c r="H46" s="75">
        <v>8.0600000000000005E-2</v>
      </c>
      <c r="I46" s="75"/>
      <c r="J46" s="75">
        <v>8.2400000000000001E-2</v>
      </c>
      <c r="K46" s="75"/>
      <c r="L46" s="75">
        <v>8.3599999999999994E-2</v>
      </c>
    </row>
    <row r="47" spans="1:13" ht="15" customHeight="1">
      <c r="A47" s="70">
        <v>2001</v>
      </c>
      <c r="B47" s="75">
        <v>6.9099999999999995E-2</v>
      </c>
      <c r="C47" s="75"/>
      <c r="D47" s="75">
        <v>3.44E-2</v>
      </c>
      <c r="E47" s="75"/>
      <c r="F47" s="75">
        <v>5.0200000000000002E-2</v>
      </c>
      <c r="G47" s="75"/>
      <c r="H47" s="75">
        <v>7.5899999999999995E-2</v>
      </c>
      <c r="I47" s="75"/>
      <c r="J47" s="75">
        <v>7.7799999999999994E-2</v>
      </c>
      <c r="K47" s="75"/>
      <c r="L47" s="75">
        <v>8.0199999999999994E-2</v>
      </c>
    </row>
    <row r="48" spans="1:13" ht="15" customHeight="1">
      <c r="A48" s="62" t="s">
        <v>330</v>
      </c>
      <c r="B48" s="196">
        <f>AVERAGE(B38:B47)</f>
        <v>7.7429999999999999E-2</v>
      </c>
      <c r="C48" s="75"/>
      <c r="D48" s="196">
        <f>AVERAGE(D38:D47)</f>
        <v>4.5119999999999993E-2</v>
      </c>
      <c r="E48" s="75"/>
      <c r="F48" s="196">
        <f>AVERAGE(F38:F47)</f>
        <v>6.1289999999999997E-2</v>
      </c>
      <c r="G48" s="75"/>
      <c r="H48" s="196">
        <f>AVERAGE(H38:H47)</f>
        <v>7.7149999999999996E-2</v>
      </c>
      <c r="I48" s="75"/>
      <c r="J48" s="196">
        <f>AVERAGE(J38:J47)</f>
        <v>7.8509999999999996E-2</v>
      </c>
      <c r="K48" s="75"/>
      <c r="L48" s="196">
        <f>AVERAGE(L38:L47)</f>
        <v>8.131999999999999E-2</v>
      </c>
    </row>
    <row r="49" spans="1:12" ht="15" customHeight="1">
      <c r="A49" s="70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1:12" ht="15" customHeight="1">
      <c r="A50" s="218" t="s">
        <v>61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</row>
    <row r="51" spans="1:12" ht="15" customHeight="1">
      <c r="A51" s="70">
        <v>2002</v>
      </c>
      <c r="B51" s="75">
        <v>4.6699999999999998E-2</v>
      </c>
      <c r="C51" s="75"/>
      <c r="D51" s="75">
        <v>1.6199999999999999E-2</v>
      </c>
      <c r="E51" s="75"/>
      <c r="F51" s="75">
        <v>4.6100000000000002E-2</v>
      </c>
      <c r="G51" s="75"/>
      <c r="H51" s="75">
        <v>7.1900000000000006E-2</v>
      </c>
      <c r="I51" s="75"/>
      <c r="J51" s="75">
        <v>7.3700000000000002E-2</v>
      </c>
      <c r="K51" s="75"/>
      <c r="L51" s="75">
        <v>8.0199999999999994E-2</v>
      </c>
    </row>
    <row r="52" spans="1:12" ht="15" customHeight="1">
      <c r="A52" s="70">
        <v>2003</v>
      </c>
      <c r="B52" s="75">
        <v>4.1200000000000001E-2</v>
      </c>
      <c r="C52" s="75"/>
      <c r="D52" s="75">
        <v>1.01E-2</v>
      </c>
      <c r="E52" s="75"/>
      <c r="F52" s="75">
        <v>4.0099999999999997E-2</v>
      </c>
      <c r="G52" s="75"/>
      <c r="H52" s="75">
        <v>6.4000000000000001E-2</v>
      </c>
      <c r="I52" s="75"/>
      <c r="J52" s="75">
        <v>6.5799999999999997E-2</v>
      </c>
      <c r="K52" s="75"/>
      <c r="L52" s="75">
        <v>6.8400000000000002E-2</v>
      </c>
    </row>
    <row r="53" spans="1:12" ht="15" customHeight="1">
      <c r="A53" s="70">
        <v>2004</v>
      </c>
      <c r="B53" s="75">
        <v>4.3400000000000001E-2</v>
      </c>
      <c r="C53" s="75"/>
      <c r="D53" s="75">
        <v>1.38E-2</v>
      </c>
      <c r="E53" s="75"/>
      <c r="F53" s="75">
        <v>4.2700000000000002E-2</v>
      </c>
      <c r="G53" s="75"/>
      <c r="H53" s="75">
        <v>6.0400000000000002E-2</v>
      </c>
      <c r="I53" s="75"/>
      <c r="J53" s="75">
        <v>6.1600000000000002E-2</v>
      </c>
      <c r="K53" s="75"/>
      <c r="L53" s="75">
        <v>6.4000000000000001E-2</v>
      </c>
    </row>
    <row r="54" spans="1:12" ht="15" customHeight="1">
      <c r="A54" s="70">
        <v>2005</v>
      </c>
      <c r="B54" s="75">
        <v>6.1899999999999997E-2</v>
      </c>
      <c r="C54" s="75"/>
      <c r="D54" s="75">
        <v>3.1600000000000003E-2</v>
      </c>
      <c r="E54" s="75"/>
      <c r="F54" s="75">
        <v>4.2900000000000001E-2</v>
      </c>
      <c r="G54" s="75"/>
      <c r="H54" s="75">
        <v>5.4399999999999997E-2</v>
      </c>
      <c r="I54" s="75"/>
      <c r="J54" s="75">
        <v>5.6500000000000002E-2</v>
      </c>
      <c r="K54" s="75"/>
      <c r="L54" s="75">
        <v>5.9299999999999999E-2</v>
      </c>
    </row>
    <row r="55" spans="1:12" ht="15" customHeight="1">
      <c r="A55" s="70">
        <v>2006</v>
      </c>
      <c r="B55" s="75">
        <v>7.9600000000000004E-2</v>
      </c>
      <c r="C55" s="75"/>
      <c r="D55" s="75">
        <v>4.7300000000000002E-2</v>
      </c>
      <c r="E55" s="75"/>
      <c r="F55" s="75">
        <v>4.8000000000000001E-2</v>
      </c>
      <c r="G55" s="75"/>
      <c r="H55" s="75">
        <v>5.8400000000000001E-2</v>
      </c>
      <c r="I55" s="75"/>
      <c r="J55" s="75">
        <v>6.0699999999999997E-2</v>
      </c>
      <c r="K55" s="75"/>
      <c r="L55" s="75">
        <v>6.3200000000000006E-2</v>
      </c>
    </row>
    <row r="56" spans="1:12" ht="15" customHeight="1">
      <c r="A56" s="70">
        <v>2007</v>
      </c>
      <c r="B56" s="75">
        <v>8.0500000000000002E-2</v>
      </c>
      <c r="C56" s="75"/>
      <c r="D56" s="75">
        <v>4.41E-2</v>
      </c>
      <c r="E56" s="75"/>
      <c r="F56" s="75">
        <v>4.6300000000000001E-2</v>
      </c>
      <c r="G56" s="75"/>
      <c r="H56" s="75">
        <v>5.9400000000000001E-2</v>
      </c>
      <c r="I56" s="75"/>
      <c r="J56" s="75">
        <v>6.0699999999999997E-2</v>
      </c>
      <c r="K56" s="75"/>
      <c r="L56" s="75">
        <v>6.3299999999999995E-2</v>
      </c>
    </row>
    <row r="57" spans="1:12" ht="15" customHeight="1">
      <c r="A57" s="70">
        <v>2008</v>
      </c>
      <c r="B57" s="75">
        <v>5.0900000000000001E-2</v>
      </c>
      <c r="C57" s="75"/>
      <c r="D57" s="75">
        <v>1.4800000000000001E-2</v>
      </c>
      <c r="E57" s="75"/>
      <c r="F57" s="75">
        <v>3.6600000000000001E-2</v>
      </c>
      <c r="G57" s="75"/>
      <c r="H57" s="75">
        <v>6.1800000000000001E-2</v>
      </c>
      <c r="I57" s="75"/>
      <c r="J57" s="75">
        <v>6.5299999999999997E-2</v>
      </c>
      <c r="K57" s="75"/>
      <c r="L57" s="75">
        <v>7.2499999999999995E-2</v>
      </c>
    </row>
    <row r="58" spans="1:12" ht="15" customHeight="1">
      <c r="A58" s="70">
        <v>2009</v>
      </c>
      <c r="B58" s="75">
        <v>3.2500000000000001E-2</v>
      </c>
      <c r="C58" s="75"/>
      <c r="D58" s="75">
        <v>1.6000000000000001E-3</v>
      </c>
      <c r="E58" s="75"/>
      <c r="F58" s="75">
        <v>3.2599999999999997E-2</v>
      </c>
      <c r="G58" s="75"/>
      <c r="H58" s="75">
        <v>5.7508333333333349E-2</v>
      </c>
      <c r="I58" s="75"/>
      <c r="J58" s="75">
        <v>6.0391666666666656E-2</v>
      </c>
      <c r="K58" s="75"/>
      <c r="L58" s="75">
        <v>7.0550000000000002E-2</v>
      </c>
    </row>
    <row r="59" spans="1:12" ht="15" customHeight="1">
      <c r="A59" s="62" t="s">
        <v>330</v>
      </c>
      <c r="B59" s="196">
        <f>AVERAGE(B51:B58)</f>
        <v>5.4587499999999997E-2</v>
      </c>
      <c r="C59" s="75"/>
      <c r="D59" s="196">
        <f>AVERAGE(D51:D58)</f>
        <v>2.2437499999999999E-2</v>
      </c>
      <c r="E59" s="75"/>
      <c r="F59" s="196">
        <f>AVERAGE(F51:F58)</f>
        <v>4.1912500000000005E-2</v>
      </c>
      <c r="G59" s="75"/>
      <c r="H59" s="196">
        <f>AVERAGE(H51:H58)</f>
        <v>6.0976041666666675E-2</v>
      </c>
      <c r="I59" s="75"/>
      <c r="J59" s="196">
        <f>AVERAGE(J51:J58)</f>
        <v>6.3086458333333317E-2</v>
      </c>
      <c r="K59" s="75"/>
      <c r="L59" s="196">
        <f>AVERAGE(L51:L58)</f>
        <v>6.7681250000000012E-2</v>
      </c>
    </row>
    <row r="60" spans="1:12" ht="15" customHeight="1">
      <c r="A60" s="70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</row>
    <row r="61" spans="1:12" ht="15" customHeight="1">
      <c r="A61" s="218" t="s">
        <v>62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</row>
    <row r="62" spans="1:12" ht="15" customHeight="1">
      <c r="A62" s="70">
        <v>2010</v>
      </c>
      <c r="B62" s="75">
        <v>3.2499999999999994E-2</v>
      </c>
      <c r="C62" s="75"/>
      <c r="D62" s="75">
        <v>1.4E-3</v>
      </c>
      <c r="E62" s="75"/>
      <c r="F62" s="75">
        <v>3.2199999999999999E-2</v>
      </c>
      <c r="G62" s="75"/>
      <c r="H62" s="75">
        <v>5.2400000000000002E-2</v>
      </c>
      <c r="I62" s="75"/>
      <c r="J62" s="75">
        <v>5.4600000000000003E-2</v>
      </c>
      <c r="K62" s="75"/>
      <c r="L62" s="75">
        <v>5.96E-2</v>
      </c>
    </row>
    <row r="63" spans="1:12" ht="15" customHeight="1">
      <c r="A63" s="70">
        <v>2011</v>
      </c>
      <c r="B63" s="75">
        <v>3.2500000000000001E-2</v>
      </c>
      <c r="C63" s="75"/>
      <c r="D63" s="75">
        <v>5.9999999999999995E-4</v>
      </c>
      <c r="E63" s="75"/>
      <c r="F63" s="75">
        <v>2.7799999999999998E-2</v>
      </c>
      <c r="G63" s="75"/>
      <c r="H63" s="75">
        <v>4.7800000000000002E-2</v>
      </c>
      <c r="I63" s="75"/>
      <c r="J63" s="75">
        <v>5.04E-2</v>
      </c>
      <c r="K63" s="75"/>
      <c r="L63" s="75">
        <v>5.57E-2</v>
      </c>
    </row>
    <row r="64" spans="1:12" ht="15" customHeight="1">
      <c r="A64" s="70">
        <v>2012</v>
      </c>
      <c r="B64" s="75">
        <v>3.2500000000000001E-2</v>
      </c>
      <c r="C64" s="75"/>
      <c r="D64" s="75">
        <v>8.9999999999999998E-4</v>
      </c>
      <c r="E64" s="75"/>
      <c r="F64" s="75">
        <v>1.7999999999999999E-2</v>
      </c>
      <c r="G64" s="75"/>
      <c r="H64" s="75">
        <v>3.8300000000000001E-2</v>
      </c>
      <c r="I64" s="75"/>
      <c r="J64" s="75">
        <v>4.1300000000000003E-2</v>
      </c>
      <c r="K64" s="75"/>
      <c r="L64" s="75">
        <v>4.8599999999999997E-2</v>
      </c>
    </row>
    <row r="65" spans="1:12" ht="15" customHeight="1">
      <c r="A65" s="70">
        <v>2013</v>
      </c>
      <c r="B65" s="75">
        <v>3.2500000000000001E-2</v>
      </c>
      <c r="C65" s="75"/>
      <c r="D65" s="75">
        <v>5.9999999999999995E-4</v>
      </c>
      <c r="E65" s="75"/>
      <c r="F65" s="75">
        <v>2.35E-2</v>
      </c>
      <c r="G65" s="75"/>
      <c r="H65" s="75">
        <v>4.24E-2</v>
      </c>
      <c r="I65" s="75"/>
      <c r="J65" s="75">
        <v>4.4699999999999997E-2</v>
      </c>
      <c r="K65" s="75"/>
      <c r="L65" s="75">
        <v>4.9799999999999997E-2</v>
      </c>
    </row>
    <row r="66" spans="1:12" ht="15" customHeight="1">
      <c r="A66" s="70">
        <v>2014</v>
      </c>
      <c r="B66" s="75">
        <v>3.2500000000000001E-2</v>
      </c>
      <c r="C66" s="75"/>
      <c r="D66" s="75">
        <v>2.9999999999999997E-4</v>
      </c>
      <c r="E66" s="75"/>
      <c r="F66" s="75">
        <v>2.5399999999999999E-2</v>
      </c>
      <c r="G66" s="75"/>
      <c r="H66" s="75">
        <v>4.19E-2</v>
      </c>
      <c r="I66" s="75"/>
      <c r="J66" s="75">
        <v>4.2799999999999998E-2</v>
      </c>
      <c r="K66" s="75"/>
      <c r="L66" s="75">
        <v>4.8000000000000001E-2</v>
      </c>
    </row>
    <row r="67" spans="1:12" ht="15" customHeight="1">
      <c r="A67" s="70">
        <v>2015</v>
      </c>
      <c r="B67" s="75">
        <v>3.2599999999999997E-2</v>
      </c>
      <c r="C67" s="75"/>
      <c r="D67" s="75">
        <v>5.9999999999999995E-4</v>
      </c>
      <c r="E67" s="75"/>
      <c r="F67" s="75">
        <v>2.1399999999999999E-2</v>
      </c>
      <c r="G67" s="75"/>
      <c r="H67" s="75">
        <v>0.04</v>
      </c>
      <c r="I67" s="75"/>
      <c r="J67" s="75">
        <v>4.1200000000000001E-2</v>
      </c>
      <c r="K67" s="75"/>
      <c r="L67" s="75">
        <v>5.0299999999999997E-2</v>
      </c>
    </row>
    <row r="68" spans="1:12" ht="15" customHeight="1">
      <c r="A68" s="70">
        <v>2016</v>
      </c>
      <c r="B68" s="75">
        <v>3.5099999999999999E-2</v>
      </c>
      <c r="C68" s="75"/>
      <c r="D68" s="75">
        <v>3.3E-3</v>
      </c>
      <c r="E68" s="75"/>
      <c r="F68" s="75">
        <v>1.84E-2</v>
      </c>
      <c r="G68" s="75"/>
      <c r="H68" s="75">
        <v>3.73E-2</v>
      </c>
      <c r="I68" s="75"/>
      <c r="J68" s="75">
        <v>3.9300000000000002E-2</v>
      </c>
      <c r="K68" s="75"/>
      <c r="L68" s="75">
        <v>4.6899999999999997E-2</v>
      </c>
    </row>
    <row r="69" spans="1:12" ht="15" customHeight="1">
      <c r="A69" s="70">
        <v>2017</v>
      </c>
      <c r="B69" s="75">
        <v>4.1000000000000002E-2</v>
      </c>
      <c r="C69" s="75"/>
      <c r="D69" s="75">
        <v>9.4000000000000004E-3</v>
      </c>
      <c r="E69" s="75"/>
      <c r="F69" s="75">
        <v>2.3300000000000001E-2</v>
      </c>
      <c r="G69" s="75"/>
      <c r="H69" s="75">
        <v>3.8199999999999998E-2</v>
      </c>
      <c r="I69" s="75"/>
      <c r="J69" s="75">
        <v>0.04</v>
      </c>
      <c r="K69" s="75"/>
      <c r="L69" s="75">
        <v>4.3799999999999999E-2</v>
      </c>
    </row>
    <row r="70" spans="1:12" ht="15" customHeight="1">
      <c r="A70" s="70">
        <v>2018</v>
      </c>
      <c r="B70" s="75">
        <v>4.9099999999999998E-2</v>
      </c>
      <c r="C70" s="75"/>
      <c r="D70" s="75">
        <v>1.9400000000000001E-2</v>
      </c>
      <c r="E70" s="75"/>
      <c r="F70" s="75">
        <v>2.9100000000000001E-2</v>
      </c>
      <c r="G70" s="75"/>
      <c r="H70" s="75">
        <v>4.0899999999999999E-2</v>
      </c>
      <c r="I70" s="75"/>
      <c r="J70" s="75">
        <v>4.2500000000000003E-2</v>
      </c>
      <c r="K70" s="75"/>
      <c r="L70" s="75">
        <v>4.6699999999999998E-2</v>
      </c>
    </row>
    <row r="71" spans="1:12" ht="15" customHeight="1">
      <c r="A71" s="70">
        <v>2019</v>
      </c>
      <c r="B71" s="75">
        <v>5.28E-2</v>
      </c>
      <c r="C71" s="75"/>
      <c r="D71" s="75">
        <v>2.0799999999999999E-2</v>
      </c>
      <c r="E71" s="75"/>
      <c r="F71" s="75">
        <v>2.1399999999999999E-2</v>
      </c>
      <c r="G71" s="75"/>
      <c r="H71" s="75">
        <v>3.61E-2</v>
      </c>
      <c r="I71" s="75"/>
      <c r="J71" s="75">
        <v>3.7699999999999997E-2</v>
      </c>
      <c r="K71" s="75"/>
      <c r="L71" s="75">
        <v>4.19E-2</v>
      </c>
    </row>
    <row r="72" spans="1:12" ht="15" customHeight="1">
      <c r="A72" s="70">
        <v>2020</v>
      </c>
      <c r="B72" s="75">
        <v>3.5400000000000001E-2</v>
      </c>
      <c r="C72" s="75"/>
      <c r="D72" s="75">
        <v>3.8E-3</v>
      </c>
      <c r="E72" s="75"/>
      <c r="F72" s="75">
        <v>8.8999999999999999E-3</v>
      </c>
      <c r="G72" s="75"/>
      <c r="H72" s="75">
        <v>2.7900000000000001E-2</v>
      </c>
      <c r="I72" s="75"/>
      <c r="J72" s="75">
        <v>3.0200000000000001E-2</v>
      </c>
      <c r="K72" s="75"/>
      <c r="L72" s="75">
        <v>3.39E-2</v>
      </c>
    </row>
    <row r="73" spans="1:12" ht="15" customHeight="1">
      <c r="A73" s="62" t="s">
        <v>330</v>
      </c>
      <c r="B73" s="196">
        <f>AVERAGE(B62:B72)</f>
        <v>3.7136363636363634E-2</v>
      </c>
      <c r="C73" s="75"/>
      <c r="D73" s="196">
        <f>AVERAGE(D62:D72)</f>
        <v>5.5545454545454544E-3</v>
      </c>
      <c r="E73" s="75"/>
      <c r="F73" s="196">
        <f>AVERAGE(F62:F72)</f>
        <v>2.2672727272727275E-2</v>
      </c>
      <c r="G73" s="75"/>
      <c r="H73" s="196">
        <f>AVERAGE(H62:H72)</f>
        <v>4.0290909090909093E-2</v>
      </c>
      <c r="I73" s="75"/>
      <c r="J73" s="196">
        <f>AVERAGE(J62:J72)</f>
        <v>4.2245454545454544E-2</v>
      </c>
      <c r="K73" s="75"/>
      <c r="L73" s="196">
        <f>AVERAGE(L62:L72)</f>
        <v>4.7745454545454542E-2</v>
      </c>
    </row>
    <row r="74" spans="1:12" ht="15" customHeight="1">
      <c r="A74" s="70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</row>
    <row r="75" spans="1:12" ht="15" customHeight="1">
      <c r="A75" s="216" t="s">
        <v>63</v>
      </c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</row>
    <row r="76" spans="1:12" ht="15" customHeight="1">
      <c r="A76" s="70">
        <v>2021</v>
      </c>
      <c r="B76" s="75">
        <v>3.2500000000000001E-2</v>
      </c>
      <c r="C76" s="75"/>
      <c r="D76" s="75">
        <v>4.0000000000000002E-4</v>
      </c>
      <c r="E76" s="75"/>
      <c r="F76" s="75">
        <v>1.4500000000000001E-2</v>
      </c>
      <c r="G76" s="75"/>
      <c r="H76" s="75">
        <v>2.9700000000000001E-2</v>
      </c>
      <c r="I76" s="75"/>
      <c r="J76" s="75">
        <v>3.1099999999999999E-2</v>
      </c>
      <c r="K76" s="75"/>
      <c r="L76" s="75">
        <v>3.3599999999999998E-2</v>
      </c>
    </row>
    <row r="77" spans="1:12" ht="15" customHeight="1">
      <c r="A77" s="70">
        <v>2022</v>
      </c>
      <c r="B77" s="75">
        <v>4.8599999999999997E-2</v>
      </c>
      <c r="C77" s="75"/>
      <c r="D77" s="75">
        <v>2.0400000000000001E-2</v>
      </c>
      <c r="E77" s="75"/>
      <c r="F77" s="75">
        <v>2.9499999999999998E-2</v>
      </c>
      <c r="G77" s="75"/>
      <c r="H77" s="75">
        <v>4.53E-2</v>
      </c>
      <c r="I77" s="75"/>
      <c r="J77" s="75">
        <v>4.7199999999999999E-2</v>
      </c>
      <c r="K77" s="75"/>
      <c r="L77" s="75">
        <v>5.0299999999999997E-2</v>
      </c>
    </row>
    <row r="78" spans="1:12" ht="15" customHeight="1">
      <c r="A78" s="70">
        <v>2023</v>
      </c>
      <c r="B78" s="75">
        <v>8.2000000000000003E-2</v>
      </c>
      <c r="C78" s="75"/>
      <c r="D78" s="75">
        <v>5.0799999999999998E-2</v>
      </c>
      <c r="E78" s="75"/>
      <c r="F78" s="75">
        <v>3.9600000000000003E-2</v>
      </c>
      <c r="G78" s="75"/>
      <c r="H78" s="75">
        <v>5.3900000000000003E-2</v>
      </c>
      <c r="I78" s="75"/>
      <c r="J78" s="75">
        <v>5.5399999999999998E-2</v>
      </c>
      <c r="K78" s="75"/>
      <c r="L78" s="75">
        <v>5.8400000000000001E-2</v>
      </c>
    </row>
    <row r="79" spans="1:12" ht="15" customHeight="1">
      <c r="A79" s="70">
        <v>2024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</row>
    <row r="80" spans="1:12" ht="15" customHeight="1">
      <c r="A80" s="70" t="s">
        <v>82</v>
      </c>
      <c r="B80" s="75">
        <v>8.5000000000000006E-2</v>
      </c>
      <c r="C80" s="75"/>
      <c r="D80" s="75">
        <v>5.2299999999999999E-2</v>
      </c>
      <c r="E80" s="75"/>
      <c r="F80" s="75">
        <v>4.0599999999999997E-2</v>
      </c>
      <c r="G80" s="75"/>
      <c r="H80" s="75">
        <v>5.3400000000000003E-2</v>
      </c>
      <c r="I80" s="75"/>
      <c r="J80" s="75">
        <v>5.4800000000000001E-2</v>
      </c>
      <c r="K80" s="75"/>
      <c r="L80" s="75">
        <v>5.7299999999999997E-2</v>
      </c>
    </row>
    <row r="81" spans="1:12" ht="15" customHeight="1">
      <c r="A81" s="70" t="s">
        <v>83</v>
      </c>
      <c r="B81" s="75">
        <v>8.5000000000000006E-2</v>
      </c>
      <c r="C81" s="75"/>
      <c r="D81" s="75">
        <v>5.2299999999999999E-2</v>
      </c>
      <c r="E81" s="75"/>
      <c r="F81" s="75">
        <v>4.2099999999999999E-2</v>
      </c>
      <c r="G81" s="75"/>
      <c r="H81" s="75">
        <v>5.4199999999999998E-2</v>
      </c>
      <c r="I81" s="75"/>
      <c r="J81" s="75">
        <v>5.5599999999999997E-2</v>
      </c>
      <c r="K81" s="75"/>
      <c r="L81" s="75">
        <v>5.79E-2</v>
      </c>
    </row>
    <row r="82" spans="1:12" ht="15" customHeight="1">
      <c r="A82" s="70" t="s">
        <v>84</v>
      </c>
      <c r="B82" s="75">
        <v>8.5000000000000006E-2</v>
      </c>
      <c r="C82" s="75"/>
      <c r="D82" s="75">
        <v>5.2400000000000002E-2</v>
      </c>
      <c r="E82" s="75"/>
      <c r="F82" s="75">
        <v>4.2099999999999999E-2</v>
      </c>
      <c r="G82" s="75"/>
      <c r="H82" s="75">
        <v>5.4300000000000001E-2</v>
      </c>
      <c r="I82" s="75"/>
      <c r="J82" s="75">
        <v>5.5500000000000001E-2</v>
      </c>
      <c r="K82" s="75"/>
      <c r="L82" s="75">
        <v>5.79E-2</v>
      </c>
    </row>
    <row r="83" spans="1:12" ht="15" customHeight="1">
      <c r="A83" s="70" t="s">
        <v>279</v>
      </c>
      <c r="B83" s="75">
        <v>8.5000000000000006E-2</v>
      </c>
      <c r="C83" s="75"/>
      <c r="D83" s="75">
        <v>5.2400000000000002E-2</v>
      </c>
      <c r="E83" s="75"/>
      <c r="F83" s="75">
        <v>4.5400000000000003E-2</v>
      </c>
      <c r="G83" s="75"/>
      <c r="H83" s="75">
        <v>5.67E-2</v>
      </c>
      <c r="I83" s="75"/>
      <c r="J83" s="75">
        <v>5.79E-2</v>
      </c>
      <c r="K83" s="75"/>
      <c r="L83" s="75">
        <v>6.0100000000000001E-2</v>
      </c>
    </row>
    <row r="84" spans="1:12" ht="15" customHeight="1">
      <c r="A84" s="70" t="s">
        <v>280</v>
      </c>
      <c r="B84" s="75">
        <v>8.5000000000000006E-2</v>
      </c>
      <c r="C84" s="75"/>
      <c r="D84" s="75">
        <v>5.2499999999999998E-2</v>
      </c>
      <c r="E84" s="75"/>
      <c r="F84" s="75">
        <v>4.48E-2</v>
      </c>
      <c r="G84" s="75"/>
      <c r="H84" s="75">
        <v>5.62E-2</v>
      </c>
      <c r="I84" s="75"/>
      <c r="J84" s="75">
        <v>5.74E-2</v>
      </c>
      <c r="K84" s="75"/>
      <c r="L84" s="75">
        <v>5.9700000000000003E-2</v>
      </c>
    </row>
    <row r="85" spans="1:12" ht="15" customHeight="1">
      <c r="A85" s="70" t="s">
        <v>375</v>
      </c>
      <c r="B85" s="75">
        <v>8.5000000000000006E-2</v>
      </c>
      <c r="C85" s="75"/>
      <c r="D85" s="75">
        <v>5.2499999999999998E-2</v>
      </c>
      <c r="E85" s="75"/>
      <c r="F85" s="75">
        <v>4.3099999999999999E-2</v>
      </c>
      <c r="G85" s="75"/>
      <c r="H85" s="75"/>
      <c r="I85" s="75"/>
      <c r="J85" s="75"/>
      <c r="K85" s="75"/>
      <c r="L85" s="75"/>
    </row>
    <row r="86" spans="1:12" ht="15" customHeight="1" thickBot="1">
      <c r="A86" s="71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1:12" ht="15" customHeight="1" thickTop="1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</row>
    <row r="88" spans="1:12" ht="15" customHeight="1">
      <c r="A88" s="58" t="s">
        <v>85</v>
      </c>
      <c r="B88" s="77"/>
      <c r="D88" s="77"/>
      <c r="F88" s="77"/>
      <c r="H88" s="77"/>
      <c r="J88" s="77"/>
      <c r="L88" s="77"/>
    </row>
    <row r="89" spans="1:12" ht="15" customHeight="1">
      <c r="B89" s="77"/>
      <c r="D89" s="77"/>
      <c r="F89" s="77"/>
      <c r="H89" s="77"/>
      <c r="J89" s="77"/>
      <c r="L89" s="77"/>
    </row>
    <row r="90" spans="1:12" ht="15" customHeight="1">
      <c r="B90" s="77"/>
      <c r="D90" s="77"/>
      <c r="F90" s="77"/>
      <c r="H90" s="77"/>
      <c r="J90" s="77"/>
      <c r="L90" s="77"/>
    </row>
    <row r="91" spans="1:12" ht="15" customHeight="1">
      <c r="J91" s="77"/>
    </row>
    <row r="92" spans="1:12" ht="15" customHeight="1">
      <c r="J92" s="77"/>
    </row>
    <row r="93" spans="1:12" ht="15" customHeight="1">
      <c r="J93" s="77"/>
    </row>
    <row r="94" spans="1:12" ht="15" customHeight="1">
      <c r="J94" s="77"/>
    </row>
    <row r="95" spans="1:12" ht="15" customHeight="1"/>
    <row r="96" spans="1:1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</sheetData>
  <mergeCells count="7">
    <mergeCell ref="A75:L75"/>
    <mergeCell ref="A61:L61"/>
    <mergeCell ref="A6:L6"/>
    <mergeCell ref="A14:L14"/>
    <mergeCell ref="A25:L25"/>
    <mergeCell ref="A37:L37"/>
    <mergeCell ref="A50:L50"/>
  </mergeCells>
  <printOptions horizontalCentered="1" verticalCentered="1"/>
  <pageMargins left="0.5" right="0.5" top="0.5" bottom="0.5" header="0.5" footer="0.5"/>
  <pageSetup scale="51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8"/>
  <sheetViews>
    <sheetView zoomScaleNormal="100" workbookViewId="0">
      <selection activeCell="E80" sqref="E80"/>
    </sheetView>
  </sheetViews>
  <sheetFormatPr defaultColWidth="9.76953125" defaultRowHeight="15"/>
  <cols>
    <col min="1" max="1" width="11.76953125" style="78" customWidth="1"/>
    <col min="2" max="2" width="12.54296875" style="78" customWidth="1"/>
    <col min="3" max="3" width="12.2265625" style="78" customWidth="1"/>
    <col min="4" max="4" width="11.76953125" style="78" customWidth="1"/>
    <col min="5" max="5" width="10.6796875" style="78" customWidth="1"/>
    <col min="6" max="16384" width="9.76953125" style="78"/>
  </cols>
  <sheetData>
    <row r="1" spans="1:5">
      <c r="D1" s="121" t="str">
        <f>+'DCP-4, P 2'!I1</f>
        <v>Exh. DCP-4</v>
      </c>
    </row>
    <row r="2" spans="1:5">
      <c r="D2" s="121" t="s">
        <v>86</v>
      </c>
    </row>
    <row r="3" spans="1:5">
      <c r="D3" s="121" t="str">
        <f>+'DCP-4, P 2'!I3</f>
        <v>Dockets UE-240004/UG-240005</v>
      </c>
    </row>
    <row r="6" spans="1:5" ht="20.100000000000001">
      <c r="A6" s="217" t="s">
        <v>87</v>
      </c>
      <c r="B6" s="217"/>
      <c r="C6" s="217"/>
      <c r="D6" s="217"/>
      <c r="E6" s="217"/>
    </row>
    <row r="7" spans="1:5" ht="20.399999999999999" thickBot="1">
      <c r="A7" s="112"/>
      <c r="B7" s="112"/>
      <c r="C7" s="112"/>
      <c r="D7" s="112"/>
      <c r="E7" s="112"/>
    </row>
    <row r="8" spans="1:5" ht="16.5" customHeight="1" thickTop="1">
      <c r="A8" s="79"/>
      <c r="B8" s="79"/>
      <c r="C8" s="79"/>
      <c r="D8" s="79"/>
      <c r="E8" s="79"/>
    </row>
    <row r="9" spans="1:5">
      <c r="A9" s="62"/>
      <c r="B9" s="62" t="s">
        <v>88</v>
      </c>
      <c r="C9" s="62" t="s">
        <v>89</v>
      </c>
      <c r="D9" s="62"/>
      <c r="E9" s="62" t="s">
        <v>88</v>
      </c>
    </row>
    <row r="10" spans="1:5">
      <c r="A10" s="62"/>
      <c r="B10" s="62" t="s">
        <v>90</v>
      </c>
      <c r="C10" s="62" t="s">
        <v>90</v>
      </c>
      <c r="D10" s="62" t="s">
        <v>91</v>
      </c>
      <c r="E10" s="62" t="s">
        <v>92</v>
      </c>
    </row>
    <row r="11" spans="1:5">
      <c r="A11" s="63"/>
      <c r="B11" s="63"/>
      <c r="C11" s="63"/>
      <c r="D11" s="63"/>
      <c r="E11" s="63"/>
    </row>
    <row r="12" spans="1:5" ht="15" customHeight="1">
      <c r="A12" s="58"/>
      <c r="B12" s="58"/>
      <c r="C12" s="58"/>
      <c r="D12" s="58"/>
      <c r="E12" s="58"/>
    </row>
    <row r="13" spans="1:5" ht="15" customHeight="1">
      <c r="A13" s="218" t="s">
        <v>34</v>
      </c>
      <c r="B13" s="218"/>
      <c r="C13" s="218"/>
      <c r="D13" s="218"/>
      <c r="E13" s="218"/>
    </row>
    <row r="14" spans="1:5" ht="15" customHeight="1">
      <c r="A14" s="65" t="s">
        <v>35</v>
      </c>
      <c r="B14" s="65"/>
      <c r="C14" s="80"/>
      <c r="D14" s="81">
        <v>802.49</v>
      </c>
      <c r="E14" s="75">
        <v>9.1499999999999998E-2</v>
      </c>
    </row>
    <row r="15" spans="1:5" ht="15" customHeight="1">
      <c r="A15" s="65" t="s">
        <v>36</v>
      </c>
      <c r="B15" s="80"/>
      <c r="C15" s="80"/>
      <c r="D15" s="81">
        <v>974.92</v>
      </c>
      <c r="E15" s="75">
        <v>8.8999999999999996E-2</v>
      </c>
    </row>
    <row r="16" spans="1:5" ht="15" customHeight="1">
      <c r="A16" s="65" t="s">
        <v>37</v>
      </c>
      <c r="B16" s="80"/>
      <c r="C16" s="80"/>
      <c r="D16" s="81">
        <v>894.63</v>
      </c>
      <c r="E16" s="75">
        <v>0.1079</v>
      </c>
    </row>
    <row r="17" spans="1:5" ht="15" customHeight="1">
      <c r="A17" s="65" t="s">
        <v>38</v>
      </c>
      <c r="B17" s="80"/>
      <c r="C17" s="80"/>
      <c r="D17" s="81">
        <v>820.23</v>
      </c>
      <c r="E17" s="75">
        <v>0.1203</v>
      </c>
    </row>
    <row r="18" spans="1:5" ht="15" customHeight="1">
      <c r="A18" s="65" t="s">
        <v>39</v>
      </c>
      <c r="B18" s="80"/>
      <c r="C18" s="80"/>
      <c r="D18" s="81">
        <v>844.4</v>
      </c>
      <c r="E18" s="75">
        <v>0.1346</v>
      </c>
    </row>
    <row r="19" spans="1:5" ht="15" customHeight="1">
      <c r="A19" s="65" t="s">
        <v>40</v>
      </c>
      <c r="B19" s="80"/>
      <c r="C19" s="80"/>
      <c r="D19" s="81">
        <v>891.41</v>
      </c>
      <c r="E19" s="75">
        <v>0.12659999999999999</v>
      </c>
    </row>
    <row r="20" spans="1:5" ht="15" customHeight="1">
      <c r="A20" s="65" t="s">
        <v>41</v>
      </c>
      <c r="B20" s="80"/>
      <c r="C20" s="80"/>
      <c r="D20" s="81">
        <v>932.92</v>
      </c>
      <c r="E20" s="75">
        <v>0.1196</v>
      </c>
    </row>
    <row r="21" spans="1:5" ht="15" customHeight="1">
      <c r="A21" s="65" t="s">
        <v>42</v>
      </c>
      <c r="B21" s="80"/>
      <c r="C21" s="80"/>
      <c r="D21" s="81">
        <v>884.36</v>
      </c>
      <c r="E21" s="75">
        <v>0.11600000000000001</v>
      </c>
    </row>
    <row r="22" spans="1:5" ht="15" customHeight="1">
      <c r="A22" s="62" t="s">
        <v>330</v>
      </c>
      <c r="B22" s="80"/>
      <c r="C22" s="80"/>
      <c r="D22" s="175">
        <f>AVERAGE(D14:D21)</f>
        <v>880.67</v>
      </c>
      <c r="E22" s="196">
        <f>AVERAGE(E14:E21)</f>
        <v>0.1131875</v>
      </c>
    </row>
    <row r="23" spans="1:5" ht="15" customHeight="1">
      <c r="A23" s="65"/>
      <c r="B23" s="80"/>
      <c r="C23" s="80"/>
      <c r="D23" s="81"/>
      <c r="E23" s="75"/>
    </row>
    <row r="24" spans="1:5" ht="15" customHeight="1">
      <c r="A24" s="220" t="s">
        <v>43</v>
      </c>
      <c r="B24" s="220"/>
      <c r="C24" s="220"/>
      <c r="D24" s="220"/>
      <c r="E24" s="220"/>
    </row>
    <row r="25" spans="1:5" ht="15" customHeight="1">
      <c r="A25" s="65" t="s">
        <v>44</v>
      </c>
      <c r="B25" s="80"/>
      <c r="C25" s="80"/>
      <c r="D25" s="81">
        <v>1190.3399999999999</v>
      </c>
      <c r="E25" s="75">
        <v>8.0299999999999996E-2</v>
      </c>
    </row>
    <row r="26" spans="1:5" ht="15" customHeight="1">
      <c r="A26" s="65" t="s">
        <v>45</v>
      </c>
      <c r="B26" s="80"/>
      <c r="C26" s="80"/>
      <c r="D26" s="81">
        <v>1178.48</v>
      </c>
      <c r="E26" s="75">
        <v>0.1002</v>
      </c>
    </row>
    <row r="27" spans="1:5" ht="15" customHeight="1">
      <c r="A27" s="65" t="s">
        <v>46</v>
      </c>
      <c r="B27" s="80"/>
      <c r="C27" s="80"/>
      <c r="D27" s="81">
        <v>1328.23</v>
      </c>
      <c r="E27" s="75">
        <v>8.1199999999999994E-2</v>
      </c>
    </row>
    <row r="28" spans="1:5" ht="15" customHeight="1">
      <c r="A28" s="65" t="s">
        <v>47</v>
      </c>
      <c r="B28" s="80"/>
      <c r="C28" s="80"/>
      <c r="D28" s="81">
        <v>1792.76</v>
      </c>
      <c r="E28" s="75">
        <v>6.0900000000000003E-2</v>
      </c>
    </row>
    <row r="29" spans="1:5" ht="15" customHeight="1">
      <c r="A29" s="65" t="s">
        <v>48</v>
      </c>
      <c r="B29" s="80"/>
      <c r="C29" s="80"/>
      <c r="D29" s="81">
        <v>2275.9899999999998</v>
      </c>
      <c r="E29" s="75">
        <v>5.4800000000000001E-2</v>
      </c>
    </row>
    <row r="30" spans="1:5" ht="15" customHeight="1">
      <c r="A30" s="65" t="s">
        <v>49</v>
      </c>
      <c r="B30" s="80"/>
      <c r="D30" s="81">
        <v>2060.8200000000002</v>
      </c>
      <c r="E30" s="75">
        <v>8.0100000000000005E-2</v>
      </c>
    </row>
    <row r="31" spans="1:5" ht="15" customHeight="1">
      <c r="A31" s="65" t="s">
        <v>50</v>
      </c>
      <c r="B31" s="80">
        <v>322.83999999999997</v>
      </c>
      <c r="C31" s="80"/>
      <c r="D31" s="81">
        <v>2508.91</v>
      </c>
      <c r="E31" s="75">
        <v>7.4200000000000002E-2</v>
      </c>
    </row>
    <row r="32" spans="1:5" ht="15" customHeight="1">
      <c r="A32" s="65" t="s">
        <v>51</v>
      </c>
      <c r="B32" s="80">
        <v>334.59</v>
      </c>
      <c r="C32" s="80"/>
      <c r="D32" s="81">
        <v>2678.94</v>
      </c>
      <c r="E32" s="75">
        <v>6.4699999999999994E-2</v>
      </c>
    </row>
    <row r="33" spans="1:5" ht="15" customHeight="1">
      <c r="A33" s="65" t="s">
        <v>52</v>
      </c>
      <c r="B33" s="80">
        <v>376.18</v>
      </c>
      <c r="C33" s="80">
        <v>491.69</v>
      </c>
      <c r="D33" s="81">
        <v>2929.33</v>
      </c>
      <c r="E33" s="75">
        <v>4.7899999999999998E-2</v>
      </c>
    </row>
    <row r="34" spans="1:5" ht="15" customHeight="1">
      <c r="A34" s="62" t="s">
        <v>330</v>
      </c>
      <c r="B34" s="80"/>
      <c r="C34" s="80"/>
      <c r="D34" s="175">
        <f>AVERAGE(D25:D33)</f>
        <v>1993.7555555555555</v>
      </c>
      <c r="E34" s="196">
        <f>AVERAGE(E25:E33)</f>
        <v>7.1588888888888896E-2</v>
      </c>
    </row>
    <row r="35" spans="1:5" ht="15" customHeight="1">
      <c r="A35" s="65"/>
      <c r="B35" s="80"/>
      <c r="C35" s="80"/>
      <c r="D35" s="81"/>
      <c r="E35" s="75"/>
    </row>
    <row r="36" spans="1:5" ht="15" customHeight="1">
      <c r="A36" s="218" t="s">
        <v>53</v>
      </c>
      <c r="B36" s="218"/>
      <c r="C36" s="218"/>
      <c r="D36" s="218"/>
      <c r="E36" s="218"/>
    </row>
    <row r="37" spans="1:5" ht="15" customHeight="1">
      <c r="A37" s="65" t="s">
        <v>54</v>
      </c>
      <c r="B37" s="81">
        <v>415.74</v>
      </c>
      <c r="C37" s="65">
        <v>599.26</v>
      </c>
      <c r="D37" s="81">
        <v>3284.29</v>
      </c>
      <c r="E37" s="75">
        <v>4.2200000000000001E-2</v>
      </c>
    </row>
    <row r="38" spans="1:5" ht="15" customHeight="1">
      <c r="A38" s="65" t="s">
        <v>56</v>
      </c>
      <c r="B38" s="81">
        <v>451.21</v>
      </c>
      <c r="C38" s="80">
        <v>715.16</v>
      </c>
      <c r="D38" s="81">
        <v>3522.06</v>
      </c>
      <c r="E38" s="75">
        <v>4.4600000000000001E-2</v>
      </c>
    </row>
    <row r="39" spans="1:5" ht="15" customHeight="1">
      <c r="A39" s="65" t="s">
        <v>57</v>
      </c>
      <c r="B39" s="81">
        <v>460.33</v>
      </c>
      <c r="C39" s="80">
        <v>751.65</v>
      </c>
      <c r="D39" s="81">
        <v>3793.77</v>
      </c>
      <c r="E39" s="75">
        <v>5.8299999999999998E-2</v>
      </c>
    </row>
    <row r="40" spans="1:5" ht="15" customHeight="1">
      <c r="A40" s="81" t="s">
        <v>58</v>
      </c>
      <c r="B40" s="81">
        <v>541.64</v>
      </c>
      <c r="C40" s="81">
        <v>925.19</v>
      </c>
      <c r="D40" s="81">
        <v>4493.76</v>
      </c>
      <c r="E40" s="75">
        <v>6.0900000000000003E-2</v>
      </c>
    </row>
    <row r="41" spans="1:5" ht="15" customHeight="1">
      <c r="A41" s="81" t="s">
        <v>59</v>
      </c>
      <c r="B41" s="81">
        <v>670.83</v>
      </c>
      <c r="C41" s="81">
        <v>1164.96</v>
      </c>
      <c r="D41" s="81">
        <v>5742.89</v>
      </c>
      <c r="E41" s="75">
        <v>5.2400000000000002E-2</v>
      </c>
    </row>
    <row r="42" spans="1:5" ht="15" customHeight="1">
      <c r="A42" s="81" t="s">
        <v>60</v>
      </c>
      <c r="B42" s="81">
        <v>872.72</v>
      </c>
      <c r="C42" s="81">
        <v>1469.49</v>
      </c>
      <c r="D42" s="81">
        <v>7441.15</v>
      </c>
      <c r="E42" s="75">
        <v>4.5699999999999998E-2</v>
      </c>
    </row>
    <row r="43" spans="1:5" ht="15" customHeight="1">
      <c r="A43" s="70">
        <v>1998</v>
      </c>
      <c r="B43" s="81">
        <v>1085.5</v>
      </c>
      <c r="C43" s="81">
        <v>1794.91</v>
      </c>
      <c r="D43" s="81">
        <v>8625.52</v>
      </c>
      <c r="E43" s="75">
        <v>3.4599999999999999E-2</v>
      </c>
    </row>
    <row r="44" spans="1:5" ht="15" customHeight="1">
      <c r="A44" s="70">
        <v>1999</v>
      </c>
      <c r="B44" s="81">
        <v>1327.33</v>
      </c>
      <c r="C44" s="81">
        <v>2728.15</v>
      </c>
      <c r="D44" s="81">
        <v>10464.879999999999</v>
      </c>
      <c r="E44" s="75">
        <v>3.1699999999999999E-2</v>
      </c>
    </row>
    <row r="45" spans="1:5" ht="15" customHeight="1">
      <c r="A45" s="70">
        <v>2000</v>
      </c>
      <c r="B45" s="81">
        <v>1427.22</v>
      </c>
      <c r="C45" s="81">
        <v>2783.67</v>
      </c>
      <c r="D45" s="81">
        <v>10734.9</v>
      </c>
      <c r="E45" s="75">
        <v>3.6299999999999999E-2</v>
      </c>
    </row>
    <row r="46" spans="1:5" ht="15" customHeight="1">
      <c r="A46" s="70">
        <v>2001</v>
      </c>
      <c r="B46" s="81">
        <v>1194.18</v>
      </c>
      <c r="C46" s="81">
        <v>2035</v>
      </c>
      <c r="D46" s="81">
        <v>10189.129999999999</v>
      </c>
      <c r="E46" s="75">
        <v>2.9499999999999998E-2</v>
      </c>
    </row>
    <row r="47" spans="1:5" ht="15" customHeight="1">
      <c r="A47" s="62" t="s">
        <v>330</v>
      </c>
      <c r="B47" s="175">
        <f>AVERAGE(B37:B46)</f>
        <v>844.67000000000007</v>
      </c>
      <c r="C47" s="175">
        <f>AVERAGE(C37:C46)</f>
        <v>1496.7440000000001</v>
      </c>
      <c r="D47" s="175">
        <f>AVERAGE(D37:D46)</f>
        <v>6829.2350000000006</v>
      </c>
      <c r="E47" s="196">
        <f>AVERAGE(E37:E46)</f>
        <v>4.3620000000000006E-2</v>
      </c>
    </row>
    <row r="48" spans="1:5" ht="15" customHeight="1">
      <c r="A48" s="70"/>
      <c r="B48" s="81"/>
      <c r="C48" s="81"/>
      <c r="D48" s="81"/>
      <c r="E48" s="75"/>
    </row>
    <row r="49" spans="1:5" ht="15" customHeight="1">
      <c r="A49" s="221" t="s">
        <v>61</v>
      </c>
      <c r="B49" s="221"/>
      <c r="C49" s="221"/>
      <c r="D49" s="221"/>
      <c r="E49" s="221"/>
    </row>
    <row r="50" spans="1:5" ht="15" customHeight="1">
      <c r="A50" s="70">
        <v>2002</v>
      </c>
      <c r="B50" s="81">
        <v>993.94</v>
      </c>
      <c r="C50" s="81">
        <v>1539.73</v>
      </c>
      <c r="D50" s="81">
        <v>9226.43</v>
      </c>
      <c r="E50" s="75">
        <v>2.92E-2</v>
      </c>
    </row>
    <row r="51" spans="1:5" ht="15" customHeight="1">
      <c r="A51" s="70">
        <v>2003</v>
      </c>
      <c r="B51" s="81">
        <v>965.23</v>
      </c>
      <c r="C51" s="81">
        <v>1647.17</v>
      </c>
      <c r="D51" s="81">
        <v>8993.59</v>
      </c>
      <c r="E51" s="75">
        <v>3.8399999999999997E-2</v>
      </c>
    </row>
    <row r="52" spans="1:5" ht="15" customHeight="1">
      <c r="A52" s="70">
        <v>2004</v>
      </c>
      <c r="B52" s="81">
        <v>1130.6500000000001</v>
      </c>
      <c r="C52" s="81">
        <v>1986.53</v>
      </c>
      <c r="D52" s="81">
        <v>10317.39</v>
      </c>
      <c r="E52" s="75">
        <v>4.8899999999999999E-2</v>
      </c>
    </row>
    <row r="53" spans="1:5" ht="15" customHeight="1">
      <c r="A53" s="70">
        <v>2005</v>
      </c>
      <c r="B53" s="81">
        <v>1207.23</v>
      </c>
      <c r="C53" s="81">
        <v>2099.3200000000002</v>
      </c>
      <c r="D53" s="81">
        <v>10547.67</v>
      </c>
      <c r="E53" s="75">
        <v>5.3600000000000002E-2</v>
      </c>
    </row>
    <row r="54" spans="1:5" ht="15" customHeight="1">
      <c r="A54" s="70">
        <v>2006</v>
      </c>
      <c r="B54" s="81">
        <v>1310.46</v>
      </c>
      <c r="C54" s="81">
        <v>2263.41</v>
      </c>
      <c r="D54" s="81">
        <v>11408.67</v>
      </c>
      <c r="E54" s="75">
        <v>5.7799999999999997E-2</v>
      </c>
    </row>
    <row r="55" spans="1:5" ht="15" customHeight="1">
      <c r="A55" s="70">
        <v>2007</v>
      </c>
      <c r="B55" s="81">
        <v>1476.66</v>
      </c>
      <c r="C55" s="81">
        <v>2577.12</v>
      </c>
      <c r="D55" s="81">
        <v>13169.98</v>
      </c>
      <c r="E55" s="75">
        <v>5.2900000000000003E-2</v>
      </c>
    </row>
    <row r="56" spans="1:5" ht="15" customHeight="1">
      <c r="A56" s="70">
        <v>2008</v>
      </c>
      <c r="B56" s="81">
        <v>1220.8900000000001</v>
      </c>
      <c r="C56" s="81">
        <v>2162.46</v>
      </c>
      <c r="D56" s="81">
        <v>11252.62</v>
      </c>
      <c r="E56" s="75">
        <v>3.5400000000000001E-2</v>
      </c>
    </row>
    <row r="57" spans="1:5" ht="15" customHeight="1">
      <c r="A57" s="70">
        <v>2009</v>
      </c>
      <c r="B57" s="81">
        <v>946.73</v>
      </c>
      <c r="C57" s="81">
        <v>1841.03</v>
      </c>
      <c r="D57" s="81">
        <v>8876.15</v>
      </c>
      <c r="E57" s="82">
        <v>1.8599999999999998E-2</v>
      </c>
    </row>
    <row r="58" spans="1:5" ht="15" customHeight="1">
      <c r="A58" s="62" t="s">
        <v>330</v>
      </c>
      <c r="B58" s="175">
        <f>AVERAGE(B50:B57)</f>
        <v>1156.4737499999999</v>
      </c>
      <c r="C58" s="175">
        <f>AVERAGE(C50:C57)</f>
        <v>2014.5962499999998</v>
      </c>
      <c r="D58" s="175">
        <f>AVERAGE(D50:D57)</f>
        <v>10474.062499999998</v>
      </c>
      <c r="E58" s="197">
        <f>AVERAGE(E50:E57)</f>
        <v>4.1849999999999998E-2</v>
      </c>
    </row>
    <row r="59" spans="1:5" ht="15" customHeight="1">
      <c r="A59" s="70"/>
      <c r="B59" s="81"/>
      <c r="C59" s="81"/>
      <c r="D59" s="81"/>
      <c r="E59" s="82"/>
    </row>
    <row r="60" spans="1:5" ht="15" customHeight="1">
      <c r="A60" s="216" t="s">
        <v>62</v>
      </c>
      <c r="B60" s="216"/>
      <c r="C60" s="216"/>
      <c r="D60" s="216"/>
      <c r="E60" s="216"/>
    </row>
    <row r="61" spans="1:5" ht="15" customHeight="1">
      <c r="A61" s="70">
        <v>2010</v>
      </c>
      <c r="B61" s="81">
        <v>1139.97</v>
      </c>
      <c r="C61" s="81">
        <v>2347.6999999999998</v>
      </c>
      <c r="D61" s="81">
        <v>10662.8</v>
      </c>
      <c r="E61" s="82">
        <v>6.0400000000000002E-2</v>
      </c>
    </row>
    <row r="62" spans="1:5" ht="15" customHeight="1">
      <c r="A62" s="70">
        <v>2011</v>
      </c>
      <c r="B62" s="81">
        <v>1268.8900000000001</v>
      </c>
      <c r="C62" s="81">
        <v>2680.42</v>
      </c>
      <c r="D62" s="81">
        <v>11966.36</v>
      </c>
      <c r="E62" s="82">
        <v>6.7699999999999996E-2</v>
      </c>
    </row>
    <row r="63" spans="1:5" ht="15" customHeight="1">
      <c r="A63" s="70">
        <v>2012</v>
      </c>
      <c r="B63" s="81">
        <v>1379.56</v>
      </c>
      <c r="C63" s="81">
        <v>2965.77</v>
      </c>
      <c r="D63" s="81">
        <v>12967.08</v>
      </c>
      <c r="E63" s="82">
        <v>6.2E-2</v>
      </c>
    </row>
    <row r="64" spans="1:5" ht="15" customHeight="1">
      <c r="A64" s="70">
        <v>2013</v>
      </c>
      <c r="B64" s="81">
        <v>1462.51</v>
      </c>
      <c r="C64" s="81">
        <v>3537.69</v>
      </c>
      <c r="D64" s="81">
        <v>14999.67</v>
      </c>
      <c r="E64" s="82">
        <v>5.57E-2</v>
      </c>
    </row>
    <row r="65" spans="1:5" ht="15" customHeight="1">
      <c r="A65" s="70">
        <v>2014</v>
      </c>
      <c r="B65" s="81">
        <v>1930.67</v>
      </c>
      <c r="C65" s="81">
        <v>4374.3100000000004</v>
      </c>
      <c r="D65" s="81">
        <v>16773.990000000002</v>
      </c>
      <c r="E65" s="82">
        <v>5.2499999999999998E-2</v>
      </c>
    </row>
    <row r="66" spans="1:5" ht="15" customHeight="1">
      <c r="A66" s="70">
        <v>2015</v>
      </c>
      <c r="B66" s="81">
        <v>2061.1999999999998</v>
      </c>
      <c r="C66" s="81">
        <v>4943.49</v>
      </c>
      <c r="D66" s="81">
        <v>17590.61</v>
      </c>
      <c r="E66" s="82">
        <v>4.5900000000000003E-2</v>
      </c>
    </row>
    <row r="67" spans="1:5" ht="15" customHeight="1">
      <c r="A67" s="70">
        <v>2016</v>
      </c>
      <c r="B67" s="81">
        <v>2092.39</v>
      </c>
      <c r="C67" s="81">
        <v>4982.49</v>
      </c>
      <c r="D67" s="81">
        <v>17908.080000000002</v>
      </c>
      <c r="E67" s="82">
        <v>4.1700000000000001E-2</v>
      </c>
    </row>
    <row r="68" spans="1:5" ht="15" customHeight="1">
      <c r="A68" s="70">
        <v>2017</v>
      </c>
      <c r="B68" s="81">
        <v>2448.2199999999998</v>
      </c>
      <c r="C68" s="81">
        <v>6231.28</v>
      </c>
      <c r="D68" s="81">
        <v>21741.91</v>
      </c>
      <c r="E68" s="82">
        <v>4.2200000000000001E-2</v>
      </c>
    </row>
    <row r="69" spans="1:5" ht="15" customHeight="1">
      <c r="A69" s="70">
        <v>2018</v>
      </c>
      <c r="B69" s="81">
        <v>2744.68</v>
      </c>
      <c r="C69" s="81">
        <v>7419.27</v>
      </c>
      <c r="D69" s="81">
        <v>25045.75</v>
      </c>
      <c r="E69" s="82">
        <v>4.6600000000000003E-2</v>
      </c>
    </row>
    <row r="70" spans="1:5" ht="15" customHeight="1">
      <c r="A70" s="70">
        <v>2019</v>
      </c>
      <c r="B70" s="81">
        <v>2912.5</v>
      </c>
      <c r="C70" s="81">
        <v>7936.85</v>
      </c>
      <c r="D70" s="81">
        <v>26378.41</v>
      </c>
      <c r="E70" s="82">
        <v>4.53E-2</v>
      </c>
    </row>
    <row r="71" spans="1:5" ht="15" customHeight="1">
      <c r="A71" s="70">
        <v>2020</v>
      </c>
      <c r="B71" s="81">
        <v>3218.5</v>
      </c>
      <c r="C71" s="81">
        <v>10192.67</v>
      </c>
      <c r="D71" s="81">
        <v>26906.89</v>
      </c>
      <c r="E71" s="82">
        <v>3.2800000000000003E-2</v>
      </c>
    </row>
    <row r="72" spans="1:5" ht="15" customHeight="1">
      <c r="A72" s="62" t="s">
        <v>330</v>
      </c>
      <c r="B72" s="175">
        <f>AVERAGE(B61:B71)</f>
        <v>2059.9172727272726</v>
      </c>
      <c r="C72" s="175">
        <f>AVERAGE(C61:C71)</f>
        <v>5237.44909090909</v>
      </c>
      <c r="D72" s="175">
        <f>AVERAGE(D61:D71)</f>
        <v>18449.231818181815</v>
      </c>
      <c r="E72" s="196">
        <f>AVERAGE(E61:E71)</f>
        <v>5.0254545454545461E-2</v>
      </c>
    </row>
    <row r="73" spans="1:5" ht="15" customHeight="1">
      <c r="A73" s="70"/>
      <c r="B73" s="81"/>
      <c r="C73" s="81"/>
      <c r="D73" s="81"/>
      <c r="E73" s="82"/>
    </row>
    <row r="74" spans="1:5" ht="15" customHeight="1">
      <c r="A74" s="216" t="s">
        <v>63</v>
      </c>
      <c r="B74" s="216"/>
      <c r="C74" s="216"/>
      <c r="D74" s="216"/>
      <c r="E74" s="216"/>
    </row>
    <row r="75" spans="1:5" ht="15" customHeight="1">
      <c r="A75" s="70">
        <v>2021</v>
      </c>
      <c r="B75" s="81">
        <v>4266.8</v>
      </c>
      <c r="C75" s="81">
        <v>14358.18</v>
      </c>
      <c r="D75" s="81">
        <v>34009.89</v>
      </c>
      <c r="E75" s="82">
        <v>3.7900000000000003E-2</v>
      </c>
    </row>
    <row r="76" spans="1:5" ht="15" customHeight="1">
      <c r="A76" s="70">
        <v>2022</v>
      </c>
      <c r="B76" s="81">
        <v>4100.7</v>
      </c>
      <c r="C76" s="81">
        <v>12242.17</v>
      </c>
      <c r="D76" s="81">
        <v>32911.74</v>
      </c>
      <c r="E76" s="82">
        <v>4.7899999999999998E-2</v>
      </c>
    </row>
    <row r="77" spans="1:5" ht="15" customHeight="1">
      <c r="A77" s="70">
        <v>2023</v>
      </c>
      <c r="B77" s="81">
        <v>4284.25</v>
      </c>
      <c r="C77" s="81">
        <v>12965.43</v>
      </c>
      <c r="D77" s="81">
        <v>34140.79</v>
      </c>
      <c r="E77" s="82">
        <v>4.1700000000000001E-2</v>
      </c>
    </row>
    <row r="78" spans="1:5" ht="15" customHeight="1">
      <c r="A78" s="70">
        <v>2024</v>
      </c>
      <c r="B78" s="81"/>
      <c r="C78" s="81"/>
      <c r="D78" s="81"/>
      <c r="E78" s="82"/>
    </row>
    <row r="79" spans="1:5" ht="15" customHeight="1">
      <c r="A79" s="70" t="s">
        <v>64</v>
      </c>
      <c r="B79" s="81">
        <v>4995.67</v>
      </c>
      <c r="C79" s="81">
        <v>15702.21</v>
      </c>
      <c r="D79" s="81">
        <v>38524</v>
      </c>
      <c r="E79" s="82">
        <v>3.6400000000000002E-2</v>
      </c>
    </row>
    <row r="80" spans="1:5" ht="15" customHeight="1">
      <c r="A80" s="70" t="s">
        <v>374</v>
      </c>
      <c r="B80" s="81">
        <v>5254.29</v>
      </c>
      <c r="C80" s="81">
        <v>16659.64</v>
      </c>
      <c r="D80" s="81">
        <v>38811.449999999997</v>
      </c>
      <c r="E80" s="82"/>
    </row>
    <row r="81" spans="1:5" ht="15" customHeight="1" thickBot="1">
      <c r="A81" s="73"/>
      <c r="B81" s="83"/>
      <c r="C81" s="83"/>
      <c r="D81" s="83"/>
      <c r="E81" s="76"/>
    </row>
    <row r="82" spans="1:5" ht="15" customHeight="1" thickTop="1">
      <c r="A82" s="58"/>
      <c r="B82" s="80"/>
      <c r="C82" s="80"/>
      <c r="D82" s="81"/>
      <c r="E82" s="75"/>
    </row>
    <row r="83" spans="1:5" ht="15" customHeight="1">
      <c r="A83" s="58" t="s">
        <v>93</v>
      </c>
      <c r="B83" s="80"/>
      <c r="C83" s="80"/>
      <c r="D83" s="81"/>
      <c r="E83" s="75"/>
    </row>
    <row r="84" spans="1:5" ht="15" customHeight="1">
      <c r="A84" s="58" t="s">
        <v>94</v>
      </c>
      <c r="B84" s="80"/>
      <c r="C84" s="80"/>
      <c r="D84" s="81"/>
      <c r="E84" s="75"/>
    </row>
    <row r="85" spans="1:5" ht="15" customHeight="1">
      <c r="A85" s="58"/>
      <c r="B85" s="80"/>
      <c r="C85" s="80"/>
      <c r="D85" s="81"/>
      <c r="E85" s="75"/>
    </row>
    <row r="86" spans="1:5" ht="15" customHeight="1">
      <c r="A86" s="58" t="s">
        <v>95</v>
      </c>
      <c r="B86" s="80"/>
      <c r="C86" s="80"/>
      <c r="D86" s="81"/>
      <c r="E86" s="75"/>
    </row>
    <row r="87" spans="1:5" ht="15" customHeight="1">
      <c r="B87" s="80"/>
      <c r="C87" s="80"/>
      <c r="D87" s="81"/>
      <c r="E87" s="80"/>
    </row>
    <row r="88" spans="1:5" ht="15" customHeight="1">
      <c r="B88" s="65"/>
      <c r="C88" s="65"/>
      <c r="D88" s="81"/>
      <c r="E88" s="65"/>
    </row>
    <row r="89" spans="1:5" ht="15" customHeight="1">
      <c r="B89" s="65"/>
      <c r="C89" s="65"/>
      <c r="D89" s="81"/>
      <c r="E89" s="65"/>
    </row>
    <row r="90" spans="1:5" ht="15" customHeight="1">
      <c r="B90" s="65"/>
      <c r="C90" s="65"/>
      <c r="D90" s="81"/>
      <c r="E90" s="65"/>
    </row>
    <row r="91" spans="1:5" ht="15" customHeight="1">
      <c r="B91" s="65"/>
      <c r="C91" s="65"/>
      <c r="D91" s="65"/>
      <c r="E91" s="65"/>
    </row>
    <row r="92" spans="1:5" ht="15" customHeight="1">
      <c r="B92" s="65"/>
      <c r="C92" s="65"/>
      <c r="D92" s="65"/>
      <c r="E92" s="65"/>
    </row>
    <row r="93" spans="1:5" ht="15" customHeight="1"/>
    <row r="94" spans="1:5" ht="15" customHeight="1"/>
    <row r="95" spans="1:5" ht="15" customHeight="1"/>
    <row r="96" spans="1: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mergeCells count="7">
    <mergeCell ref="A74:E74"/>
    <mergeCell ref="A60:E60"/>
    <mergeCell ref="A6:E6"/>
    <mergeCell ref="A13:E13"/>
    <mergeCell ref="A24:E24"/>
    <mergeCell ref="A36:E36"/>
    <mergeCell ref="A49:E49"/>
  </mergeCells>
  <printOptions horizontalCentered="1" verticalCentered="1"/>
  <pageMargins left="0.5" right="0.5" top="0.5" bottom="0.5" header="0.5" footer="0.5"/>
  <pageSetup scale="52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7"/>
  <sheetViews>
    <sheetView topLeftCell="A4" workbookViewId="0">
      <selection activeCell="A6" sqref="A6:G6"/>
    </sheetView>
  </sheetViews>
  <sheetFormatPr defaultColWidth="8.76953125" defaultRowHeight="15"/>
  <cols>
    <col min="1" max="2" width="8.76953125" style="55"/>
    <col min="3" max="3" width="12.76953125" style="55" customWidth="1"/>
    <col min="4" max="4" width="13.31640625" style="55" customWidth="1"/>
    <col min="5" max="5" width="2.31640625" style="55" customWidth="1"/>
    <col min="6" max="6" width="10.6796875" style="55" customWidth="1"/>
    <col min="7" max="7" width="12.6796875" style="55" customWidth="1"/>
    <col min="8" max="16384" width="8.76953125" style="55"/>
  </cols>
  <sheetData>
    <row r="1" spans="1:7">
      <c r="F1" s="56" t="s">
        <v>96</v>
      </c>
    </row>
    <row r="2" spans="1:7">
      <c r="F2" s="56" t="str">
        <f>+'DCP-4, P 3'!D3</f>
        <v>Dockets UE-240004/UG-240005</v>
      </c>
    </row>
    <row r="3" spans="1:7">
      <c r="G3" s="56"/>
    </row>
    <row r="5" spans="1:7" ht="17.7">
      <c r="A5" s="222" t="s">
        <v>349</v>
      </c>
      <c r="B5" s="222"/>
      <c r="C5" s="222"/>
      <c r="D5" s="222"/>
      <c r="E5" s="222"/>
      <c r="F5" s="222"/>
      <c r="G5" s="222"/>
    </row>
    <row r="6" spans="1:7" ht="17.7">
      <c r="A6" s="222" t="s">
        <v>97</v>
      </c>
      <c r="B6" s="222"/>
      <c r="C6" s="222"/>
      <c r="D6" s="222"/>
      <c r="E6" s="222"/>
      <c r="F6" s="222"/>
      <c r="G6" s="222"/>
    </row>
    <row r="7" spans="1:7" ht="17.7">
      <c r="A7" s="222"/>
      <c r="B7" s="222"/>
      <c r="C7" s="222"/>
      <c r="D7" s="222"/>
      <c r="E7" s="222"/>
    </row>
    <row r="8" spans="1:7" ht="18" thickBot="1">
      <c r="A8" s="123"/>
      <c r="B8" s="123"/>
      <c r="C8" s="123"/>
      <c r="D8" s="123"/>
      <c r="E8" s="96"/>
      <c r="F8" s="96"/>
      <c r="G8" s="96"/>
    </row>
    <row r="9" spans="1:7" ht="15.3" thickTop="1"/>
    <row r="10" spans="1:7">
      <c r="C10" s="223" t="s">
        <v>98</v>
      </c>
      <c r="D10" s="223"/>
      <c r="F10" s="223" t="s">
        <v>99</v>
      </c>
      <c r="G10" s="223"/>
    </row>
    <row r="11" spans="1:7">
      <c r="A11" s="57" t="s">
        <v>100</v>
      </c>
      <c r="C11" s="57" t="s">
        <v>101</v>
      </c>
      <c r="D11" s="57" t="s">
        <v>102</v>
      </c>
      <c r="F11" s="57" t="s">
        <v>101</v>
      </c>
      <c r="G11" s="57" t="s">
        <v>102</v>
      </c>
    </row>
    <row r="12" spans="1:7">
      <c r="A12" s="98"/>
      <c r="B12" s="98"/>
      <c r="C12" s="98"/>
      <c r="D12" s="98"/>
      <c r="E12" s="98"/>
      <c r="F12" s="98"/>
      <c r="G12" s="98"/>
    </row>
    <row r="14" spans="1:7">
      <c r="A14" s="57">
        <v>2016</v>
      </c>
      <c r="C14" s="57" t="s">
        <v>108</v>
      </c>
      <c r="D14" s="57" t="s">
        <v>104</v>
      </c>
      <c r="F14" s="57" t="s">
        <v>106</v>
      </c>
      <c r="G14" s="57" t="s">
        <v>107</v>
      </c>
    </row>
    <row r="15" spans="1:7">
      <c r="A15" s="57">
        <v>2017</v>
      </c>
      <c r="C15" s="57" t="s">
        <v>108</v>
      </c>
      <c r="D15" s="57" t="s">
        <v>104</v>
      </c>
      <c r="F15" s="57" t="s">
        <v>106</v>
      </c>
      <c r="G15" s="57" t="s">
        <v>107</v>
      </c>
    </row>
    <row r="16" spans="1:7">
      <c r="A16" s="57">
        <v>2018</v>
      </c>
      <c r="C16" s="57" t="s">
        <v>108</v>
      </c>
      <c r="D16" s="57" t="s">
        <v>104</v>
      </c>
      <c r="F16" s="57" t="s">
        <v>106</v>
      </c>
      <c r="G16" s="57" t="s">
        <v>107</v>
      </c>
    </row>
    <row r="17" spans="1:7">
      <c r="A17" s="57">
        <v>2019</v>
      </c>
      <c r="C17" s="57" t="s">
        <v>108</v>
      </c>
      <c r="D17" s="57" t="s">
        <v>104</v>
      </c>
      <c r="F17" s="57" t="s">
        <v>106</v>
      </c>
      <c r="G17" s="57" t="s">
        <v>107</v>
      </c>
    </row>
    <row r="18" spans="1:7">
      <c r="A18" s="57">
        <v>2020</v>
      </c>
      <c r="C18" s="57" t="s">
        <v>108</v>
      </c>
      <c r="D18" s="57" t="s">
        <v>104</v>
      </c>
      <c r="F18" s="57" t="s">
        <v>106</v>
      </c>
      <c r="G18" s="57" t="s">
        <v>107</v>
      </c>
    </row>
    <row r="19" spans="1:7">
      <c r="A19" s="57">
        <v>2021</v>
      </c>
      <c r="C19" s="57" t="s">
        <v>108</v>
      </c>
      <c r="D19" s="57" t="s">
        <v>104</v>
      </c>
      <c r="F19" s="57" t="s">
        <v>106</v>
      </c>
      <c r="G19" s="57" t="s">
        <v>107</v>
      </c>
    </row>
    <row r="20" spans="1:7">
      <c r="A20" s="57">
        <v>2022</v>
      </c>
      <c r="C20" s="57" t="s">
        <v>103</v>
      </c>
      <c r="D20" s="57" t="s">
        <v>104</v>
      </c>
      <c r="F20" s="57" t="s">
        <v>106</v>
      </c>
      <c r="G20" s="57" t="s">
        <v>107</v>
      </c>
    </row>
    <row r="21" spans="1:7">
      <c r="A21" s="57">
        <v>2023</v>
      </c>
      <c r="C21" s="57" t="s">
        <v>103</v>
      </c>
      <c r="D21" s="57" t="s">
        <v>104</v>
      </c>
      <c r="F21" s="57" t="s">
        <v>106</v>
      </c>
      <c r="G21" s="57" t="s">
        <v>107</v>
      </c>
    </row>
    <row r="22" spans="1:7">
      <c r="A22" s="57">
        <v>2024</v>
      </c>
      <c r="C22" s="57" t="s">
        <v>103</v>
      </c>
      <c r="D22" s="57" t="s">
        <v>104</v>
      </c>
      <c r="F22" s="57" t="s">
        <v>106</v>
      </c>
      <c r="G22" s="57" t="s">
        <v>107</v>
      </c>
    </row>
    <row r="23" spans="1:7" ht="15.3" thickBot="1">
      <c r="A23" s="122"/>
      <c r="B23" s="96"/>
      <c r="C23" s="122"/>
      <c r="D23" s="122"/>
      <c r="E23" s="96"/>
      <c r="F23" s="96"/>
      <c r="G23" s="96"/>
    </row>
    <row r="24" spans="1:7" ht="15.3" thickTop="1">
      <c r="A24" s="57"/>
      <c r="C24" s="57"/>
      <c r="D24" s="57"/>
    </row>
    <row r="25" spans="1:7">
      <c r="A25" s="106" t="s">
        <v>358</v>
      </c>
      <c r="C25" s="57"/>
      <c r="D25" s="57"/>
    </row>
    <row r="26" spans="1:7">
      <c r="A26" s="106"/>
      <c r="C26" s="57"/>
      <c r="D26" s="57"/>
    </row>
    <row r="27" spans="1:7">
      <c r="C27" s="57"/>
      <c r="D27" s="57"/>
    </row>
  </sheetData>
  <mergeCells count="5">
    <mergeCell ref="A5:G5"/>
    <mergeCell ref="A6:G6"/>
    <mergeCell ref="A7:E7"/>
    <mergeCell ref="C10:D10"/>
    <mergeCell ref="F10:G10"/>
  </mergeCells>
  <pageMargins left="0.75" right="0.75" top="1" bottom="1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46"/>
  <sheetViews>
    <sheetView topLeftCell="A16" zoomScaleNormal="100" workbookViewId="0">
      <selection activeCell="C37" sqref="C37"/>
    </sheetView>
  </sheetViews>
  <sheetFormatPr defaultColWidth="8.86328125" defaultRowHeight="15"/>
  <cols>
    <col min="1" max="1" width="8.86328125" style="4"/>
    <col min="2" max="2" width="13.76953125" style="4" customWidth="1"/>
    <col min="3" max="3" width="21.86328125" style="4" customWidth="1"/>
    <col min="4" max="4" width="20.2265625" style="4" customWidth="1"/>
    <col min="5" max="5" width="22.6796875" style="4" customWidth="1"/>
    <col min="6" max="16384" width="8.86328125" style="4"/>
  </cols>
  <sheetData>
    <row r="1" spans="2:5">
      <c r="E1" s="1" t="s">
        <v>109</v>
      </c>
    </row>
    <row r="2" spans="2:5">
      <c r="E2" s="1" t="s">
        <v>21</v>
      </c>
    </row>
    <row r="3" spans="2:5">
      <c r="E3" s="1" t="str">
        <f>+'DCP-5'!F2</f>
        <v>Dockets UE-240004/UG-240005</v>
      </c>
    </row>
    <row r="4" spans="2:5">
      <c r="E4" s="1"/>
    </row>
    <row r="6" spans="2:5" ht="20.100000000000001">
      <c r="B6" s="2" t="s">
        <v>349</v>
      </c>
      <c r="C6" s="2"/>
      <c r="D6" s="2"/>
      <c r="E6" s="2"/>
    </row>
    <row r="7" spans="2:5" ht="20.100000000000001">
      <c r="B7" s="2" t="s">
        <v>111</v>
      </c>
      <c r="C7" s="3"/>
      <c r="D7" s="3"/>
      <c r="E7" s="3"/>
    </row>
    <row r="8" spans="2:5" ht="20.100000000000001">
      <c r="B8" s="2" t="s">
        <v>364</v>
      </c>
      <c r="C8" s="3"/>
      <c r="D8" s="3"/>
      <c r="E8" s="3"/>
    </row>
    <row r="9" spans="2:5" ht="20.100000000000001">
      <c r="B9" s="2" t="s">
        <v>298</v>
      </c>
      <c r="C9" s="3"/>
      <c r="D9" s="3"/>
      <c r="E9" s="3"/>
    </row>
    <row r="10" spans="2:5" ht="20.100000000000001">
      <c r="B10" s="85" t="s">
        <v>112</v>
      </c>
      <c r="C10" s="3"/>
      <c r="D10" s="3"/>
      <c r="E10" s="3"/>
    </row>
    <row r="13" spans="2:5" ht="15.3" thickBot="1">
      <c r="B13" s="86"/>
      <c r="C13" s="86"/>
      <c r="D13" s="86"/>
      <c r="E13" s="86"/>
    </row>
    <row r="14" spans="2:5" ht="15.3" thickTop="1"/>
    <row r="15" spans="2:5">
      <c r="C15" s="5" t="s">
        <v>113</v>
      </c>
      <c r="D15" s="5" t="s">
        <v>114</v>
      </c>
      <c r="E15" s="5" t="s">
        <v>115</v>
      </c>
    </row>
    <row r="16" spans="2:5">
      <c r="B16" s="5" t="s">
        <v>116</v>
      </c>
      <c r="C16" s="5" t="s">
        <v>351</v>
      </c>
      <c r="D16" s="5" t="s">
        <v>354</v>
      </c>
      <c r="E16" s="5" t="s">
        <v>118</v>
      </c>
    </row>
    <row r="17" spans="2:6">
      <c r="B17" s="39"/>
      <c r="C17" s="39"/>
      <c r="D17" s="39"/>
      <c r="E17" s="39"/>
    </row>
    <row r="18" spans="2:6">
      <c r="C18" s="6"/>
      <c r="D18" s="6"/>
      <c r="E18" s="88"/>
    </row>
    <row r="19" spans="2:6">
      <c r="B19" s="5">
        <v>2019</v>
      </c>
      <c r="C19" s="87">
        <v>4009572</v>
      </c>
      <c r="D19" s="87">
        <v>4059142</v>
      </c>
      <c r="E19" s="87">
        <v>341629</v>
      </c>
    </row>
    <row r="20" spans="2:6">
      <c r="C20" s="6">
        <f>+C19/SUM(C19:E19)</f>
        <v>0.47674298182606822</v>
      </c>
      <c r="D20" s="6">
        <f>+D19/SUM(C19:E19)</f>
        <v>0.48263691504615208</v>
      </c>
      <c r="E20" s="6">
        <f>+E19/SUM(C19:E19)</f>
        <v>4.0620103127779687E-2</v>
      </c>
      <c r="F20" s="47"/>
    </row>
    <row r="21" spans="2:6">
      <c r="C21" s="6">
        <f>+C19/(SUM(C19:D19))</f>
        <v>0.49692825895179826</v>
      </c>
      <c r="D21" s="6">
        <f>+D19/(SUM(C19:D19))</f>
        <v>0.50307174104820174</v>
      </c>
      <c r="E21" s="88"/>
      <c r="F21" s="47"/>
    </row>
    <row r="22" spans="2:6">
      <c r="C22" s="6"/>
      <c r="D22" s="6"/>
      <c r="E22" s="88"/>
      <c r="F22" s="47"/>
    </row>
    <row r="23" spans="2:6">
      <c r="B23" s="5">
        <v>2020</v>
      </c>
      <c r="C23" s="87">
        <v>4297150</v>
      </c>
      <c r="D23" s="87">
        <v>4337089</v>
      </c>
      <c r="E23" s="87">
        <v>167423</v>
      </c>
      <c r="F23" s="47"/>
    </row>
    <row r="24" spans="2:6">
      <c r="B24" s="5"/>
      <c r="C24" s="6">
        <f>+C23/SUM(C23:E23)</f>
        <v>0.48822029294012881</v>
      </c>
      <c r="D24" s="6">
        <f>+D23/SUM(C23:E23)</f>
        <v>0.49275795866735167</v>
      </c>
      <c r="E24" s="6">
        <f>+E23/SUM(C23:E23)</f>
        <v>1.9021748392519505E-2</v>
      </c>
      <c r="F24" s="47"/>
    </row>
    <row r="25" spans="2:6">
      <c r="B25" s="5"/>
      <c r="C25" s="6">
        <f>+C23/(SUM(C23:D23))</f>
        <v>0.49768717312550648</v>
      </c>
      <c r="D25" s="6">
        <f>+D23/(SUM(C23:D23))</f>
        <v>0.50231282687449352</v>
      </c>
      <c r="E25" s="88"/>
      <c r="F25" s="47"/>
    </row>
    <row r="26" spans="2:6">
      <c r="B26" s="5"/>
      <c r="C26" s="87"/>
      <c r="D26" s="87"/>
      <c r="E26" s="87"/>
      <c r="F26" s="47"/>
    </row>
    <row r="27" spans="2:6">
      <c r="B27" s="5">
        <v>2021</v>
      </c>
      <c r="C27" s="87">
        <v>4471264</v>
      </c>
      <c r="D27" s="87">
        <v>4468766</v>
      </c>
      <c r="E27" s="87">
        <v>178375</v>
      </c>
      <c r="F27" s="47"/>
    </row>
    <row r="28" spans="2:6">
      <c r="C28" s="6">
        <f>+C27/SUM(C27:E27)</f>
        <v>0.49035593395994148</v>
      </c>
      <c r="D28" s="6">
        <f>+D27/SUM(C27:E27)</f>
        <v>0.49008198253970953</v>
      </c>
      <c r="E28" s="6">
        <f>+E27/SUM(C27:E27)</f>
        <v>1.956208350034902E-2</v>
      </c>
      <c r="F28" s="47"/>
    </row>
    <row r="29" spans="2:6">
      <c r="C29" s="6">
        <f>+C27/(SUM(C27:D27))</f>
        <v>0.50013970870343838</v>
      </c>
      <c r="D29" s="6">
        <f>+D27/(SUM(C27:D27))</f>
        <v>0.49986029129656162</v>
      </c>
      <c r="E29" s="88"/>
      <c r="F29" s="47"/>
    </row>
    <row r="30" spans="2:6">
      <c r="C30" s="6"/>
      <c r="D30" s="6"/>
      <c r="E30" s="88"/>
      <c r="F30" s="47"/>
    </row>
    <row r="31" spans="2:6">
      <c r="B31" s="5">
        <v>2022</v>
      </c>
      <c r="C31" s="131">
        <v>4632160</v>
      </c>
      <c r="D31" s="131">
        <v>4785751</v>
      </c>
      <c r="E31" s="131">
        <v>97854</v>
      </c>
      <c r="F31" s="132"/>
    </row>
    <row r="32" spans="2:6">
      <c r="B32" s="5"/>
      <c r="C32" s="6">
        <f>+C31/SUM(C31:E31)</f>
        <v>0.48678797763500886</v>
      </c>
      <c r="D32" s="6">
        <f>+D31/SUM(C31:E31)</f>
        <v>0.5029286662711826</v>
      </c>
      <c r="E32" s="6">
        <f>+E31/SUM(C31:E31)</f>
        <v>1.0283356093808538E-2</v>
      </c>
      <c r="F32" s="132"/>
    </row>
    <row r="33" spans="2:6">
      <c r="B33" s="5"/>
      <c r="C33" s="6">
        <f>+C31/(SUM(C31:D31))</f>
        <v>0.49184580317227461</v>
      </c>
      <c r="D33" s="6">
        <f>+D31/(SUM(C31:D31))</f>
        <v>0.50815419682772534</v>
      </c>
      <c r="E33" s="88"/>
      <c r="F33" s="132"/>
    </row>
    <row r="34" spans="2:6">
      <c r="B34" s="5"/>
      <c r="C34" s="131"/>
      <c r="D34" s="131"/>
      <c r="E34" s="131"/>
      <c r="F34" s="132"/>
    </row>
    <row r="35" spans="2:6">
      <c r="B35" s="5">
        <v>2023</v>
      </c>
      <c r="C35" s="131">
        <v>4954382</v>
      </c>
      <c r="D35" s="131">
        <v>5034823</v>
      </c>
      <c r="E35" s="131">
        <v>62400</v>
      </c>
      <c r="F35" s="132"/>
    </row>
    <row r="36" spans="2:6">
      <c r="C36" s="6">
        <f>+C35/SUM(C35:E35)</f>
        <v>0.49289461732728257</v>
      </c>
      <c r="D36" s="6">
        <f>+D35/SUM(C35:E35)</f>
        <v>0.50089741886992178</v>
      </c>
      <c r="E36" s="6">
        <f>+E35/SUM(C35:E35)</f>
        <v>6.2079638027956732E-3</v>
      </c>
      <c r="F36" s="47"/>
    </row>
    <row r="37" spans="2:6">
      <c r="C37" s="6">
        <f>+C35/(SUM(C35:D35))</f>
        <v>0.49597360350498365</v>
      </c>
      <c r="D37" s="6">
        <f>+D35/(SUM(C35:D35))</f>
        <v>0.50402639649501635</v>
      </c>
      <c r="E37" s="88"/>
      <c r="F37" s="47"/>
    </row>
    <row r="38" spans="2:6" ht="15.3" thickBot="1">
      <c r="B38" s="86"/>
      <c r="C38" s="89"/>
      <c r="D38" s="89"/>
      <c r="E38" s="89"/>
      <c r="F38" s="90"/>
    </row>
    <row r="39" spans="2:6" ht="15.3" thickTop="1">
      <c r="C39" s="90"/>
      <c r="D39" s="90"/>
      <c r="E39" s="90"/>
      <c r="F39" s="90"/>
    </row>
    <row r="40" spans="2:6">
      <c r="B40" s="4" t="s">
        <v>119</v>
      </c>
    </row>
    <row r="42" spans="2:6">
      <c r="B42" s="4" t="s">
        <v>352</v>
      </c>
    </row>
    <row r="44" spans="2:6">
      <c r="B44" s="4" t="s">
        <v>353</v>
      </c>
    </row>
    <row r="46" spans="2:6">
      <c r="B46" s="4" t="s">
        <v>350</v>
      </c>
    </row>
  </sheetData>
  <pageMargins left="0.75" right="0.75" top="1" bottom="1" header="0.5" footer="0.5"/>
  <pageSetup scale="77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2A0B5-8991-406B-8882-60950F7C4E86}">
  <sheetPr>
    <pageSetUpPr fitToPage="1"/>
  </sheetPr>
  <dimension ref="B1:F42"/>
  <sheetViews>
    <sheetView topLeftCell="A17" zoomScale="106" zoomScaleNormal="106" workbookViewId="0">
      <selection activeCell="E3" sqref="E3"/>
    </sheetView>
  </sheetViews>
  <sheetFormatPr defaultColWidth="8.86328125" defaultRowHeight="15"/>
  <cols>
    <col min="1" max="1" width="8.86328125" style="4"/>
    <col min="2" max="2" width="13.76953125" style="4" customWidth="1"/>
    <col min="3" max="3" width="21.86328125" style="4" customWidth="1"/>
    <col min="4" max="4" width="20.2265625" style="4" customWidth="1"/>
    <col min="5" max="5" width="22.6796875" style="4" customWidth="1"/>
    <col min="6" max="16384" width="8.86328125" style="4"/>
  </cols>
  <sheetData>
    <row r="1" spans="2:5">
      <c r="E1" s="1" t="s">
        <v>109</v>
      </c>
    </row>
    <row r="2" spans="2:5">
      <c r="E2" s="1" t="s">
        <v>69</v>
      </c>
    </row>
    <row r="3" spans="2:5">
      <c r="E3" s="1" t="str">
        <f>+'DCP-5'!F2</f>
        <v>Dockets UE-240004/UG-240005</v>
      </c>
    </row>
    <row r="4" spans="2:5">
      <c r="E4" s="1"/>
    </row>
    <row r="6" spans="2:5" ht="20.100000000000001">
      <c r="B6" s="2" t="s">
        <v>349</v>
      </c>
      <c r="C6" s="2"/>
      <c r="D6" s="2"/>
      <c r="E6" s="2"/>
    </row>
    <row r="7" spans="2:5" ht="20.100000000000001">
      <c r="B7" s="2" t="s">
        <v>111</v>
      </c>
      <c r="C7" s="3"/>
      <c r="D7" s="3"/>
      <c r="E7" s="3"/>
    </row>
    <row r="8" spans="2:5" ht="20.100000000000001">
      <c r="B8" s="2" t="s">
        <v>365</v>
      </c>
      <c r="C8" s="3"/>
      <c r="D8" s="3"/>
      <c r="E8" s="3"/>
    </row>
    <row r="9" spans="2:5" ht="20.100000000000001">
      <c r="B9" s="2" t="s">
        <v>298</v>
      </c>
      <c r="C9" s="3"/>
      <c r="D9" s="3"/>
      <c r="E9" s="3"/>
    </row>
    <row r="10" spans="2:5" ht="20.100000000000001">
      <c r="B10" s="85" t="s">
        <v>112</v>
      </c>
      <c r="C10" s="3"/>
      <c r="D10" s="3"/>
      <c r="E10" s="3"/>
    </row>
    <row r="13" spans="2:5" ht="15.3" thickBot="1">
      <c r="B13" s="86"/>
      <c r="C13" s="86"/>
      <c r="D13" s="86"/>
      <c r="E13" s="86"/>
    </row>
    <row r="14" spans="2:5" ht="15.3" thickTop="1"/>
    <row r="15" spans="2:5">
      <c r="C15" s="5" t="s">
        <v>113</v>
      </c>
      <c r="D15" s="5" t="s">
        <v>114</v>
      </c>
      <c r="E15" s="5" t="s">
        <v>115</v>
      </c>
    </row>
    <row r="16" spans="2:5">
      <c r="B16" s="5" t="s">
        <v>116</v>
      </c>
      <c r="C16" s="5" t="s">
        <v>389</v>
      </c>
      <c r="D16" s="5" t="s">
        <v>390</v>
      </c>
      <c r="E16" s="5" t="s">
        <v>118</v>
      </c>
    </row>
    <row r="17" spans="2:6">
      <c r="B17" s="39"/>
      <c r="C17" s="39"/>
      <c r="D17" s="39"/>
      <c r="E17" s="39"/>
    </row>
    <row r="18" spans="2:6">
      <c r="C18" s="6"/>
      <c r="D18" s="6"/>
      <c r="E18" s="88"/>
    </row>
    <row r="19" spans="2:6">
      <c r="B19" s="5">
        <v>2019</v>
      </c>
      <c r="C19" s="87">
        <v>4048680</v>
      </c>
      <c r="D19" s="87">
        <v>4336142</v>
      </c>
      <c r="E19" s="87">
        <v>178412</v>
      </c>
    </row>
    <row r="20" spans="2:6">
      <c r="C20" s="6">
        <f>+C19/SUM(C19:E19)</f>
        <v>0.47279801065812288</v>
      </c>
      <c r="D20" s="6">
        <f>+D19/SUM(C19:E19)</f>
        <v>0.5063673373867863</v>
      </c>
      <c r="E20" s="6">
        <f>+E19/SUM(C19:E19)</f>
        <v>2.0834651955090797E-2</v>
      </c>
      <c r="F20" s="47"/>
    </row>
    <row r="21" spans="2:6">
      <c r="C21" s="6">
        <f>+C19/(SUM(C19:D19))</f>
        <v>0.48285819305406841</v>
      </c>
      <c r="D21" s="6">
        <f>+D19/(SUM(C19:D19))</f>
        <v>0.51714180694593159</v>
      </c>
      <c r="E21" s="88"/>
      <c r="F21" s="47"/>
    </row>
    <row r="22" spans="2:6">
      <c r="C22" s="6"/>
      <c r="D22" s="6"/>
      <c r="E22" s="88"/>
      <c r="F22" s="47"/>
    </row>
    <row r="23" spans="2:6">
      <c r="B23" s="5">
        <v>2020</v>
      </c>
      <c r="C23" s="87">
        <v>4181409</v>
      </c>
      <c r="D23" s="87">
        <v>4338044</v>
      </c>
      <c r="E23" s="87">
        <f>373800+2412</f>
        <v>376212</v>
      </c>
      <c r="F23" s="47"/>
    </row>
    <row r="24" spans="2:6">
      <c r="B24" s="5"/>
      <c r="C24" s="6">
        <f>+C23/SUM(C23:E23)</f>
        <v>0.47005018736654314</v>
      </c>
      <c r="D24" s="6">
        <f>+D23/SUM(C23:E23)</f>
        <v>0.48765820205684451</v>
      </c>
      <c r="E24" s="6">
        <f>+E23/SUM(C23:E23)</f>
        <v>4.2291610576612314E-2</v>
      </c>
      <c r="F24" s="47"/>
    </row>
    <row r="25" spans="2:6">
      <c r="B25" s="5"/>
      <c r="C25" s="6">
        <f>+C23/(SUM(C23:D23))</f>
        <v>0.49080721497025687</v>
      </c>
      <c r="D25" s="6">
        <f>+D23/(SUM(C23:D23))</f>
        <v>0.50919278502974308</v>
      </c>
      <c r="E25" s="88"/>
      <c r="F25" s="47"/>
    </row>
    <row r="26" spans="2:6">
      <c r="B26" s="5"/>
      <c r="C26" s="87"/>
      <c r="D26" s="87"/>
      <c r="E26" s="87"/>
      <c r="F26" s="47"/>
    </row>
    <row r="27" spans="2:6">
      <c r="B27" s="5">
        <v>2021</v>
      </c>
      <c r="C27" s="87">
        <v>4355430</v>
      </c>
      <c r="D27" s="87">
        <v>4784719</v>
      </c>
      <c r="E27" s="87">
        <v>140000</v>
      </c>
      <c r="F27" s="47"/>
    </row>
    <row r="28" spans="2:6">
      <c r="C28" s="6">
        <f>+C27/SUM(C27:E27)</f>
        <v>0.46932759377031552</v>
      </c>
      <c r="D28" s="6">
        <f>+D27/SUM(C27:E27)</f>
        <v>0.51558644155390176</v>
      </c>
      <c r="E28" s="6">
        <f>+E27/SUM(C27:E27)</f>
        <v>1.5085964675782684E-2</v>
      </c>
      <c r="F28" s="47"/>
    </row>
    <row r="29" spans="2:6">
      <c r="C29" s="6">
        <f>+C27/(SUM(C27:D27))</f>
        <v>0.47651630186772664</v>
      </c>
      <c r="D29" s="6">
        <f>+D27/(SUM(C27:D27))</f>
        <v>0.52348369813227336</v>
      </c>
      <c r="E29" s="88"/>
      <c r="F29" s="47"/>
    </row>
    <row r="30" spans="2:6">
      <c r="C30" s="6"/>
      <c r="D30" s="6"/>
      <c r="E30" s="88"/>
      <c r="F30" s="47"/>
    </row>
    <row r="31" spans="2:6">
      <c r="B31" s="5">
        <v>2022</v>
      </c>
      <c r="C31" s="131">
        <v>4871083</v>
      </c>
      <c r="D31" s="131">
        <v>4786765</v>
      </c>
      <c r="E31" s="131">
        <v>357000</v>
      </c>
      <c r="F31" s="132"/>
    </row>
    <row r="32" spans="2:6">
      <c r="B32" s="5"/>
      <c r="C32" s="6">
        <f>+C31/SUM(C31:E31)</f>
        <v>0.48638611389808412</v>
      </c>
      <c r="D32" s="6">
        <f>+D31/SUM(C31:E31)</f>
        <v>0.47796681487327614</v>
      </c>
      <c r="E32" s="6">
        <f>+E31/SUM(C31:E31)</f>
        <v>3.5647071228639714E-2</v>
      </c>
      <c r="F32" s="132"/>
    </row>
    <row r="33" spans="2:6">
      <c r="B33" s="5"/>
      <c r="C33" s="6">
        <f>+C31/(SUM(C31:D31))</f>
        <v>0.50436525818173983</v>
      </c>
      <c r="D33" s="6">
        <f>+D31/(SUM(C31:D31))</f>
        <v>0.49563474181826012</v>
      </c>
      <c r="E33" s="88"/>
      <c r="F33" s="132"/>
    </row>
    <row r="34" spans="2:6">
      <c r="B34" s="5"/>
      <c r="C34" s="131"/>
      <c r="D34" s="131"/>
      <c r="E34" s="131"/>
      <c r="F34" s="132"/>
    </row>
    <row r="35" spans="2:6">
      <c r="B35" s="5">
        <v>2023</v>
      </c>
      <c r="C35" s="131">
        <v>5050788</v>
      </c>
      <c r="D35" s="131">
        <v>5184047</v>
      </c>
      <c r="E35" s="131">
        <v>336400</v>
      </c>
      <c r="F35" s="132"/>
    </row>
    <row r="36" spans="2:6">
      <c r="C36" s="6">
        <f>+C35/SUM(C35:E35)</f>
        <v>0.47778599189214882</v>
      </c>
      <c r="D36" s="6">
        <f>+D35/SUM(C35:E35)</f>
        <v>0.49039180379586678</v>
      </c>
      <c r="E36" s="6">
        <f>+E35/SUM(C35:E35)</f>
        <v>3.1822204311984362E-2</v>
      </c>
      <c r="F36" s="47"/>
    </row>
    <row r="37" spans="2:6">
      <c r="C37" s="6">
        <f>+C35/(SUM(C35:D35))</f>
        <v>0.49348992924653889</v>
      </c>
      <c r="D37" s="6">
        <f>+D35/(SUM(C35:D35))</f>
        <v>0.50651007075346111</v>
      </c>
      <c r="E37" s="88"/>
      <c r="F37" s="47"/>
    </row>
    <row r="38" spans="2:6" ht="15.3" thickBot="1">
      <c r="B38" s="86"/>
      <c r="C38" s="89"/>
      <c r="D38" s="89"/>
      <c r="E38" s="89"/>
      <c r="F38" s="90"/>
    </row>
    <row r="39" spans="2:6" ht="15.3" thickTop="1">
      <c r="C39" s="90"/>
      <c r="D39" s="90"/>
      <c r="E39" s="90"/>
      <c r="F39" s="90"/>
    </row>
    <row r="40" spans="2:6">
      <c r="B40" s="4" t="s">
        <v>119</v>
      </c>
    </row>
    <row r="42" spans="2:6">
      <c r="B42" s="4" t="s">
        <v>366</v>
      </c>
    </row>
  </sheetData>
  <pageMargins left="0.75" right="0.75" top="1" bottom="1" header="0.5" footer="0.5"/>
  <pageSetup scale="77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47"/>
  <sheetViews>
    <sheetView topLeftCell="A22" zoomScaleNormal="100" workbookViewId="0">
      <selection activeCell="D15" sqref="D15"/>
    </sheetView>
  </sheetViews>
  <sheetFormatPr defaultColWidth="8.86328125" defaultRowHeight="15"/>
  <cols>
    <col min="1" max="1" width="8.86328125" style="4"/>
    <col min="2" max="2" width="13.453125" style="4" customWidth="1"/>
    <col min="3" max="4" width="20.2265625" style="4" customWidth="1"/>
    <col min="5" max="5" width="22.6796875" style="4" customWidth="1"/>
    <col min="6" max="16384" width="8.86328125" style="4"/>
  </cols>
  <sheetData>
    <row r="1" spans="2:5">
      <c r="E1" s="1" t="str">
        <f>+'DCP-6, P 1'!E1</f>
        <v>Exh. DCP-6</v>
      </c>
    </row>
    <row r="2" spans="2:5">
      <c r="E2" s="1" t="s">
        <v>86</v>
      </c>
    </row>
    <row r="3" spans="2:5">
      <c r="E3" s="1" t="str">
        <f>+'DCP-6, P 1'!E3</f>
        <v>Dockets UE-240004/UG-240005</v>
      </c>
    </row>
    <row r="4" spans="2:5">
      <c r="E4" s="1"/>
    </row>
    <row r="6" spans="2:5" ht="20.100000000000001">
      <c r="B6" s="2" t="s">
        <v>355</v>
      </c>
      <c r="C6" s="2"/>
      <c r="D6" s="2"/>
      <c r="E6" s="2"/>
    </row>
    <row r="7" spans="2:5" ht="20.100000000000001">
      <c r="B7" s="2" t="s">
        <v>111</v>
      </c>
      <c r="C7" s="3"/>
      <c r="D7" s="3"/>
      <c r="E7" s="3"/>
    </row>
    <row r="8" spans="2:5" ht="20.100000000000001">
      <c r="B8" s="2" t="s">
        <v>299</v>
      </c>
      <c r="C8" s="3"/>
      <c r="D8" s="3"/>
      <c r="E8" s="3"/>
    </row>
    <row r="9" spans="2:5" ht="20.100000000000001">
      <c r="B9" s="85" t="s">
        <v>112</v>
      </c>
      <c r="C9" s="3"/>
      <c r="D9" s="3"/>
      <c r="E9" s="3"/>
    </row>
    <row r="12" spans="2:5" ht="15.3" thickBot="1">
      <c r="B12" s="86"/>
      <c r="C12" s="86"/>
      <c r="D12" s="86"/>
      <c r="E12" s="86"/>
    </row>
    <row r="13" spans="2:5" ht="15.3" thickTop="1"/>
    <row r="14" spans="2:5">
      <c r="C14" s="5" t="s">
        <v>113</v>
      </c>
      <c r="D14" s="5" t="s">
        <v>114</v>
      </c>
      <c r="E14" s="5" t="s">
        <v>115</v>
      </c>
    </row>
    <row r="15" spans="2:5">
      <c r="B15" s="5" t="s">
        <v>116</v>
      </c>
      <c r="C15" s="5" t="s">
        <v>117</v>
      </c>
      <c r="D15" s="5" t="s">
        <v>356</v>
      </c>
      <c r="E15" s="5" t="s">
        <v>118</v>
      </c>
    </row>
    <row r="16" spans="2:5">
      <c r="B16" s="39"/>
      <c r="C16" s="39"/>
      <c r="D16" s="39"/>
      <c r="E16" s="39"/>
    </row>
    <row r="17" spans="2:6">
      <c r="C17" s="6"/>
      <c r="D17" s="6"/>
      <c r="E17" s="88"/>
    </row>
    <row r="18" spans="2:6">
      <c r="B18" s="5">
        <v>2019</v>
      </c>
      <c r="C18" s="87">
        <v>4000299</v>
      </c>
      <c r="D18" s="87">
        <v>6372737</v>
      </c>
      <c r="E18" s="87">
        <v>176000</v>
      </c>
    </row>
    <row r="19" spans="2:6">
      <c r="B19" s="5"/>
      <c r="C19" s="6">
        <f>+C18/SUM(C18:E18)</f>
        <v>0.37920991074445098</v>
      </c>
      <c r="D19" s="6">
        <f>+D18/SUM(C18:E18)</f>
        <v>0.60410610031096679</v>
      </c>
      <c r="E19" s="6">
        <f>+E18/SUM(C18:E18)</f>
        <v>1.6683988944582236E-2</v>
      </c>
      <c r="F19" s="47"/>
    </row>
    <row r="20" spans="2:6">
      <c r="C20" s="6">
        <f>+C18/(SUM(C18:D18))</f>
        <v>0.38564399082390149</v>
      </c>
      <c r="D20" s="6">
        <f>+D18/(SUM(C18:D18))</f>
        <v>0.61435600917609845</v>
      </c>
      <c r="E20" s="88"/>
      <c r="F20" s="47"/>
    </row>
    <row r="21" spans="2:6">
      <c r="C21" s="6"/>
      <c r="D21" s="6"/>
      <c r="E21" s="88"/>
      <c r="F21" s="47"/>
    </row>
    <row r="22" spans="2:6">
      <c r="B22" s="5">
        <v>2020</v>
      </c>
      <c r="C22" s="87">
        <v>4139882</v>
      </c>
      <c r="D22" s="87">
        <v>6418852</v>
      </c>
      <c r="E22" s="87">
        <v>373800</v>
      </c>
      <c r="F22" s="47"/>
    </row>
    <row r="23" spans="2:6">
      <c r="B23" s="5"/>
      <c r="C23" s="6">
        <f>+C22/SUM(C22:E22)</f>
        <v>0.37867542877067661</v>
      </c>
      <c r="D23" s="6">
        <f>+D22/SUM(C22:E22)</f>
        <v>0.58713304710509018</v>
      </c>
      <c r="E23" s="6">
        <f>+E22/SUM(C22:E22)</f>
        <v>3.4191524124233229E-2</v>
      </c>
      <c r="F23" s="47"/>
    </row>
    <row r="24" spans="2:6">
      <c r="B24" s="5"/>
      <c r="C24" s="6">
        <f>+C22/(SUM(C22:D22))</f>
        <v>0.39208128550259908</v>
      </c>
      <c r="D24" s="6">
        <f>+D22/(SUM(C22:D22))</f>
        <v>0.60791871449740087</v>
      </c>
      <c r="E24" s="88"/>
      <c r="F24" s="47"/>
    </row>
    <row r="25" spans="2:6">
      <c r="B25" s="5"/>
      <c r="C25" s="87"/>
      <c r="D25" s="87"/>
      <c r="E25" s="87"/>
      <c r="F25" s="47"/>
    </row>
    <row r="26" spans="2:6">
      <c r="B26" s="5">
        <v>2021</v>
      </c>
      <c r="C26" s="87">
        <v>4563316</v>
      </c>
      <c r="D26" s="87">
        <v>6653766</v>
      </c>
      <c r="E26" s="87">
        <v>140000</v>
      </c>
      <c r="F26" s="47"/>
    </row>
    <row r="27" spans="2:6">
      <c r="B27" s="5"/>
      <c r="C27" s="6">
        <f>+C26/SUM(C26:E26)</f>
        <v>0.4018035618656271</v>
      </c>
      <c r="D27" s="6">
        <f>+D26/SUM(C26:E26)</f>
        <v>0.58586932805451264</v>
      </c>
      <c r="E27" s="6">
        <f>+E26/SUM(C26:E26)</f>
        <v>1.2327110079860303E-2</v>
      </c>
      <c r="F27" s="47"/>
    </row>
    <row r="28" spans="2:6">
      <c r="C28" s="6">
        <f>+C26/(SUM(C26:D26))</f>
        <v>0.40681845777716524</v>
      </c>
      <c r="D28" s="6">
        <f>+D26/(SUM(C26:D26))</f>
        <v>0.59318154222283481</v>
      </c>
      <c r="E28" s="88"/>
      <c r="F28" s="47"/>
    </row>
    <row r="29" spans="2:6">
      <c r="C29" s="6"/>
      <c r="D29" s="6"/>
      <c r="E29" s="88"/>
      <c r="F29" s="47"/>
    </row>
    <row r="30" spans="2:6">
      <c r="B30" s="5">
        <v>2022</v>
      </c>
      <c r="C30" s="87">
        <v>4964089</v>
      </c>
      <c r="D30" s="87">
        <v>6663373</v>
      </c>
      <c r="E30" s="87">
        <v>441300</v>
      </c>
      <c r="F30" s="47"/>
    </row>
    <row r="31" spans="2:6">
      <c r="B31" s="5"/>
      <c r="C31" s="6">
        <f>+C30/SUM(C30:E30)</f>
        <v>0.41131716741120589</v>
      </c>
      <c r="D31" s="6">
        <f>+D30/SUM(C30:E30)</f>
        <v>0.55211735884757696</v>
      </c>
      <c r="E31" s="6">
        <f>+E30/SUM(C30:E30)</f>
        <v>3.65654737412172E-2</v>
      </c>
      <c r="F31" s="47"/>
    </row>
    <row r="32" spans="2:6">
      <c r="B32" s="5"/>
      <c r="C32" s="6">
        <f>+C30/(SUM(C30:D30))</f>
        <v>0.42692799168038564</v>
      </c>
      <c r="D32" s="6">
        <f>+D30/(SUM(C30:D30))</f>
        <v>0.57307200831961436</v>
      </c>
      <c r="E32" s="88"/>
      <c r="F32" s="47"/>
    </row>
    <row r="33" spans="2:6">
      <c r="B33" s="5"/>
      <c r="C33" s="87"/>
      <c r="D33" s="87"/>
      <c r="E33" s="87"/>
      <c r="F33" s="47"/>
    </row>
    <row r="34" spans="2:6">
      <c r="B34" s="5">
        <v>2023</v>
      </c>
      <c r="C34" s="87">
        <v>4960382</v>
      </c>
      <c r="D34" s="87">
        <v>7036642</v>
      </c>
      <c r="E34" s="87">
        <v>598100</v>
      </c>
      <c r="F34" s="47"/>
    </row>
    <row r="35" spans="2:6">
      <c r="C35" s="6">
        <f>+C34/SUM(C34:E34)</f>
        <v>0.39383351843141839</v>
      </c>
      <c r="D35" s="6">
        <f>+D34/SUM(C34:E34)</f>
        <v>0.5586798510280645</v>
      </c>
      <c r="E35" s="6">
        <f>+E34/SUM(C34:E34)</f>
        <v>4.7486630540517105E-2</v>
      </c>
      <c r="F35" s="47"/>
    </row>
    <row r="36" spans="2:6">
      <c r="C36" s="6">
        <f>+C34/(SUM(C34:D34))</f>
        <v>0.41346770665791782</v>
      </c>
      <c r="D36" s="6">
        <f>+D34/(SUM(C34:D34))</f>
        <v>0.58653229334208212</v>
      </c>
      <c r="E36" s="88"/>
      <c r="F36" s="47"/>
    </row>
    <row r="37" spans="2:6" ht="15.3" thickBot="1">
      <c r="B37" s="86"/>
      <c r="C37" s="89"/>
      <c r="D37" s="89"/>
      <c r="E37" s="89"/>
      <c r="F37" s="90"/>
    </row>
    <row r="38" spans="2:6" ht="15.3" thickTop="1">
      <c r="C38" s="90"/>
      <c r="D38" s="90"/>
      <c r="E38" s="90"/>
      <c r="F38" s="90"/>
    </row>
    <row r="39" spans="2:6">
      <c r="B39" s="4" t="s">
        <v>357</v>
      </c>
      <c r="C39" s="90"/>
      <c r="D39" s="90"/>
      <c r="E39" s="90"/>
      <c r="F39" s="90"/>
    </row>
    <row r="40" spans="2:6">
      <c r="C40" s="90"/>
      <c r="D40" s="90"/>
      <c r="E40" s="90"/>
      <c r="F40" s="90"/>
    </row>
    <row r="41" spans="2:6">
      <c r="B41" s="4" t="str">
        <f>+'DCP-6, P 1'!B46</f>
        <v>Source:  Response to Staff  DR-004.</v>
      </c>
      <c r="C41" s="90"/>
      <c r="D41" s="90"/>
      <c r="E41" s="90"/>
      <c r="F41" s="90"/>
    </row>
    <row r="42" spans="2:6">
      <c r="C42" s="90"/>
      <c r="D42" s="90"/>
      <c r="E42" s="90"/>
      <c r="F42" s="90"/>
    </row>
    <row r="43" spans="2:6">
      <c r="C43" s="90"/>
      <c r="D43" s="90"/>
      <c r="E43" s="90"/>
      <c r="F43" s="90"/>
    </row>
    <row r="44" spans="2:6">
      <c r="C44" s="90"/>
      <c r="D44" s="90"/>
      <c r="E44" s="90"/>
      <c r="F44" s="90"/>
    </row>
    <row r="45" spans="2:6">
      <c r="C45" s="90"/>
      <c r="D45" s="90"/>
      <c r="E45" s="90"/>
      <c r="F45" s="90"/>
    </row>
    <row r="46" spans="2:6">
      <c r="C46" s="90"/>
      <c r="D46" s="90"/>
      <c r="E46" s="90"/>
      <c r="F46" s="90"/>
    </row>
    <row r="47" spans="2:6">
      <c r="C47" s="90"/>
      <c r="D47" s="90"/>
      <c r="E47" s="90"/>
      <c r="F47" s="90"/>
    </row>
  </sheetData>
  <pageMargins left="0.75" right="0.75" top="1" bottom="1" header="0.5" footer="0.5"/>
  <pageSetup scale="79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2024-08-06T17:57:43+00:00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A0D68A2-47EA-47B9-BE0A-7F51B4930B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177FF2-47D1-4056-93C4-D6669A1E9EEF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205a9df3-79aa-4020-ad5d-febd6588ded0"/>
    <ds:schemaRef ds:uri="http://schemas.microsoft.com/office/infopath/2007/PartnerControls"/>
    <ds:schemaRef ds:uri="http://schemas.openxmlformats.org/package/2006/metadata/core-properties"/>
    <ds:schemaRef ds:uri="89a46536-e78d-4d6c-8a03-83d02364c101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3219A2-F365-4D42-B7A5-D524178FFB38}"/>
</file>

<file path=customXml/itemProps4.xml><?xml version="1.0" encoding="utf-8"?>
<ds:datastoreItem xmlns:ds="http://schemas.openxmlformats.org/officeDocument/2006/customXml" ds:itemID="{57BFAE34-DE5B-46D0-9477-5E5F80CA65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17</vt:i4>
      </vt:variant>
    </vt:vector>
  </HeadingPairs>
  <TitlesOfParts>
    <vt:vector size="44" baseType="lpstr">
      <vt:lpstr>DCP-3, P 1</vt:lpstr>
      <vt:lpstr>DCP-3, P 2</vt:lpstr>
      <vt:lpstr>DCP-4, P 1</vt:lpstr>
      <vt:lpstr>DCP-4, P 2</vt:lpstr>
      <vt:lpstr>DCP-4, P 3</vt:lpstr>
      <vt:lpstr>DCP-5</vt:lpstr>
      <vt:lpstr>DCP-6, P 1</vt:lpstr>
      <vt:lpstr>DCP-6, P .2</vt:lpstr>
      <vt:lpstr>DCP-6, P 3</vt:lpstr>
      <vt:lpstr>DCP-7</vt:lpstr>
      <vt:lpstr>DCP-8</vt:lpstr>
      <vt:lpstr>DCP-9, P 1</vt:lpstr>
      <vt:lpstr>DCP-9, P 2</vt:lpstr>
      <vt:lpstr>DCP-9, P 3</vt:lpstr>
      <vt:lpstr>DCP-9, P 4</vt:lpstr>
      <vt:lpstr>DCP-9, P 5</vt:lpstr>
      <vt:lpstr>DCP-10</vt:lpstr>
      <vt:lpstr>DCP-11</vt:lpstr>
      <vt:lpstr>DCP-12, P 1</vt:lpstr>
      <vt:lpstr>DCP-12, P 2</vt:lpstr>
      <vt:lpstr>DCP-12 P 3</vt:lpstr>
      <vt:lpstr>DCP-13</vt:lpstr>
      <vt:lpstr>DCP-14, P 1</vt:lpstr>
      <vt:lpstr>DCP-14, P 2</vt:lpstr>
      <vt:lpstr>DCP-15, P 1</vt:lpstr>
      <vt:lpstr>DCP-15, P 2</vt:lpstr>
      <vt:lpstr>DCP-15, P 3</vt:lpstr>
      <vt:lpstr>'DCP-4, P 1'!AAA</vt:lpstr>
      <vt:lpstr>'DCP-4, P 2'!BBB</vt:lpstr>
      <vt:lpstr>'DCP-4, P 3'!CCC</vt:lpstr>
      <vt:lpstr>'DCP-13'!PPP</vt:lpstr>
      <vt:lpstr>'DCP-12 P 3'!Print_Area</vt:lpstr>
      <vt:lpstr>'DCP-12, P 1'!Print_Area</vt:lpstr>
      <vt:lpstr>'DCP-12, P 2'!Print_Area</vt:lpstr>
      <vt:lpstr>'DCP-4, P 1'!Print_Area</vt:lpstr>
      <vt:lpstr>'DCP-4, P 2'!Print_Area</vt:lpstr>
      <vt:lpstr>'DCP-4, P 3'!Print_Area</vt:lpstr>
      <vt:lpstr>'DCP-7'!Print_Area</vt:lpstr>
      <vt:lpstr>'DCP-9, P 2'!Print_Area</vt:lpstr>
      <vt:lpstr>'DCP-9, P 3'!Print_Area</vt:lpstr>
      <vt:lpstr>'DCP-4, P 1'!Print_Titles</vt:lpstr>
      <vt:lpstr>'DCP-4, P 2'!Print_Titles</vt:lpstr>
      <vt:lpstr>'DCP-4, P 3'!Print_Titles</vt:lpstr>
      <vt:lpstr>RRR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gaw</dc:creator>
  <cp:keywords/>
  <dc:description/>
  <cp:lastModifiedBy>David Parcell</cp:lastModifiedBy>
  <cp:revision/>
  <cp:lastPrinted>2024-07-15T13:45:11Z</cp:lastPrinted>
  <dcterms:created xsi:type="dcterms:W3CDTF">2001-11-16T16:54:37Z</dcterms:created>
  <dcterms:modified xsi:type="dcterms:W3CDTF">2024-07-15T14:34:34Z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