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2E PF Deferred Debits &amp; Credits\"/>
    </mc:Choice>
  </mc:AlternateContent>
  <xr:revisionPtr revIDLastSave="0" documentId="13_ncr:1_{4D8ED0A5-B843-46C8-B6C2-00D66F5FA743}" xr6:coauthVersionLast="44" xr6:coauthVersionMax="44" xr10:uidLastSave="{00000000-0000-0000-0000-000000000000}"/>
  <bookViews>
    <workbookView xWindow="28680" yWindow="-195" windowWidth="29040" windowHeight="15840" tabRatio="751" activeTab="2" xr2:uid="{00000000-000D-0000-FFFF-FFFF00000000}"/>
  </bookViews>
  <sheets>
    <sheet name="E-DDC-21" sheetId="12" r:id="rId1"/>
    <sheet name="Acerno_Cache_XXXXX" sheetId="13" state="veryHidden" r:id="rId2"/>
    <sheet name="E-DDC-22" sheetId="10" r:id="rId3"/>
  </sheets>
  <externalReferences>
    <externalReference r:id="rId4"/>
  </externalReferences>
  <definedNames>
    <definedName name="_xlnm.Print_Area" localSheetId="0">'E-DDC-21'!$A$1:$F$44</definedName>
    <definedName name="Recover">[1]Macro1!$A$145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0" l="1"/>
  <c r="H42" i="10"/>
  <c r="E39" i="12" l="1"/>
  <c r="E41" i="12" s="1"/>
  <c r="F41" i="12"/>
  <c r="F39" i="12"/>
  <c r="I42" i="10"/>
  <c r="G42" i="10"/>
  <c r="H37" i="10"/>
  <c r="H35" i="10"/>
  <c r="D36" i="10"/>
  <c r="D35" i="10"/>
  <c r="D34" i="10"/>
  <c r="G38" i="10"/>
  <c r="D16" i="12" l="1"/>
  <c r="D17" i="12"/>
  <c r="D18" i="12"/>
  <c r="D19" i="12"/>
  <c r="D20" i="12"/>
  <c r="D21" i="12"/>
  <c r="D22" i="12"/>
  <c r="D23" i="12"/>
  <c r="D24" i="12"/>
  <c r="D25" i="12"/>
  <c r="D15" i="12"/>
  <c r="D10" i="12"/>
  <c r="D9" i="12"/>
  <c r="G37" i="10" l="1"/>
  <c r="G35" i="10" l="1"/>
  <c r="G36" i="10"/>
  <c r="H34" i="10" l="1"/>
  <c r="G34" i="10"/>
  <c r="I34" i="10" l="1"/>
  <c r="E33" i="10"/>
  <c r="E36" i="10" l="1"/>
  <c r="D37" i="10"/>
  <c r="I35" i="10"/>
  <c r="H36" i="10"/>
  <c r="I36" i="10"/>
  <c r="E31" i="10"/>
  <c r="H31" i="10" s="1"/>
  <c r="D38" i="10" l="1"/>
  <c r="E38" i="10" s="1"/>
  <c r="E37" i="10"/>
  <c r="H40" i="10"/>
  <c r="E38" i="12"/>
  <c r="I40" i="10"/>
  <c r="F38" i="12"/>
  <c r="D38" i="12" s="1"/>
  <c r="H33" i="10"/>
  <c r="G33" i="10"/>
  <c r="I37" i="10" l="1"/>
  <c r="I38" i="10"/>
  <c r="H38" i="10"/>
  <c r="I33" i="10"/>
  <c r="G32" i="10"/>
  <c r="E32" i="10"/>
  <c r="I32" i="10" s="1"/>
  <c r="G31" i="10"/>
  <c r="I31" i="10"/>
  <c r="G30" i="10"/>
  <c r="E30" i="10"/>
  <c r="I30" i="10" s="1"/>
  <c r="G29" i="10"/>
  <c r="E29" i="10"/>
  <c r="G28" i="10"/>
  <c r="E28" i="10"/>
  <c r="I28" i="10" s="1"/>
  <c r="G27" i="10"/>
  <c r="E27" i="10"/>
  <c r="I27" i="10" s="1"/>
  <c r="G26" i="10"/>
  <c r="E26" i="10"/>
  <c r="I26" i="10" s="1"/>
  <c r="E25" i="10"/>
  <c r="I25" i="10" s="1"/>
  <c r="E24" i="10"/>
  <c r="H24" i="10" s="1"/>
  <c r="E23" i="10"/>
  <c r="I23" i="10" s="1"/>
  <c r="I24" i="10" l="1"/>
  <c r="I29" i="10"/>
  <c r="H23" i="10"/>
  <c r="H25" i="10"/>
  <c r="H26" i="10"/>
  <c r="H27" i="10"/>
  <c r="H28" i="10"/>
  <c r="H29" i="10"/>
  <c r="H30" i="10"/>
  <c r="H32" i="10"/>
  <c r="D39" i="12" l="1"/>
  <c r="D41" i="12" s="1"/>
  <c r="E18" i="10"/>
  <c r="D18" i="10"/>
  <c r="F7" i="10"/>
  <c r="F8" i="10"/>
  <c r="F9" i="10"/>
  <c r="F18" i="10" s="1"/>
  <c r="F10" i="10"/>
  <c r="F11" i="10"/>
  <c r="F12" i="10"/>
  <c r="F13" i="10"/>
  <c r="F14" i="10"/>
  <c r="F15" i="10"/>
  <c r="F16" i="10"/>
  <c r="F17" i="10"/>
  <c r="F6" i="10"/>
  <c r="C15" i="12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B16" i="12" l="1"/>
  <c r="B18" i="12" s="1"/>
  <c r="B19" i="12" s="1"/>
  <c r="B20" i="12" s="1"/>
  <c r="B21" i="12" s="1"/>
  <c r="B22" i="12" s="1"/>
  <c r="B23" i="12" s="1"/>
  <c r="B24" i="12" s="1"/>
  <c r="B25" i="12" s="1"/>
  <c r="A2" i="12" l="1"/>
  <c r="D12" i="12" l="1"/>
  <c r="D14" i="12" s="1"/>
  <c r="C12" i="12"/>
  <c r="C14" i="12" l="1"/>
  <c r="C27" i="12" l="1"/>
  <c r="C30" i="12" s="1"/>
  <c r="D27" i="12"/>
  <c r="D30" i="12" s="1"/>
  <c r="D3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  <author>Rff9457</author>
  </authors>
  <commentList>
    <comment ref="F2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2010 P/T ratio used by resource accounting to assign 2011 rent expense</t>
        </r>
      </text>
    </comment>
    <comment ref="F31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 2015 P/T Ratio</t>
        </r>
      </text>
    </comment>
    <comment ref="F3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September 2016 P/T Ratio</t>
        </r>
      </text>
    </comment>
  </commentList>
</comments>
</file>

<file path=xl/sharedStrings.xml><?xml version="1.0" encoding="utf-8"?>
<sst xmlns="http://schemas.openxmlformats.org/spreadsheetml/2006/main" count="93" uniqueCount="74">
  <si>
    <t>Avista Utilites</t>
  </si>
  <si>
    <t>WA</t>
  </si>
  <si>
    <t>ID</t>
  </si>
  <si>
    <t>TOTAL</t>
  </si>
  <si>
    <t>Deferred</t>
  </si>
  <si>
    <t>PERIOD</t>
  </si>
  <si>
    <t xml:space="preserve">     Divide by 2</t>
  </si>
  <si>
    <t>÷2</t>
  </si>
  <si>
    <t>Beg/End Mo Avg</t>
  </si>
  <si>
    <t>May</t>
  </si>
  <si>
    <t>Oct</t>
  </si>
  <si>
    <t xml:space="preserve">    Divide by 12</t>
  </si>
  <si>
    <t>÷12</t>
  </si>
  <si>
    <t>Ave Monthly Average</t>
  </si>
  <si>
    <t>WASHINGTON</t>
  </si>
  <si>
    <t>Montana Settlement Lease Payment</t>
  </si>
  <si>
    <t>Annual Expense</t>
  </si>
  <si>
    <t>Rent Year</t>
  </si>
  <si>
    <t>Payment Date</t>
  </si>
  <si>
    <t>Base Rent</t>
  </si>
  <si>
    <t>CPI Annual Average Index</t>
  </si>
  <si>
    <t>Annual Rent</t>
  </si>
  <si>
    <t>WA Allocation</t>
  </si>
  <si>
    <t>ID Allocation</t>
  </si>
  <si>
    <t>WA Rent</t>
  </si>
  <si>
    <t>ID Rent</t>
  </si>
  <si>
    <t>February 2008</t>
  </si>
  <si>
    <t>February 2009</t>
  </si>
  <si>
    <t>February 2010</t>
  </si>
  <si>
    <t>February 2011</t>
  </si>
  <si>
    <t>February 2012</t>
  </si>
  <si>
    <t>February 2013</t>
  </si>
  <si>
    <t>February 2014</t>
  </si>
  <si>
    <t>February 2015</t>
  </si>
  <si>
    <t>February 2016</t>
  </si>
  <si>
    <t>February 2017</t>
  </si>
  <si>
    <t>Test Year:</t>
  </si>
  <si>
    <t>Washington AMA Rate Year</t>
  </si>
  <si>
    <t>Both the Annual Payment and Amortization Expense are booked to Account 540100.</t>
  </si>
  <si>
    <t>Annual Payment</t>
  </si>
  <si>
    <t>Balance 186360</t>
  </si>
  <si>
    <t>Tax Bal 283365</t>
  </si>
  <si>
    <t>540100</t>
  </si>
  <si>
    <t>ED</t>
  </si>
  <si>
    <t>Washington</t>
  </si>
  <si>
    <t>Idaho</t>
  </si>
  <si>
    <t>Total</t>
  </si>
  <si>
    <t>ED/GD</t>
  </si>
  <si>
    <t xml:space="preserve">Transaction Date </t>
  </si>
  <si>
    <t>Account</t>
  </si>
  <si>
    <t xml:space="preserve">Total </t>
  </si>
  <si>
    <t>February 2018</t>
  </si>
  <si>
    <t>February 2019</t>
  </si>
  <si>
    <t>Future year CPI's are increased by 3%.</t>
  </si>
  <si>
    <t xml:space="preserve">Note: The existing 10-Year term of the lease payments agreed to expired at the end of 2016; however, the Mt Trust Fund Settlement payments will continue as the lease payment obligation is negotiated through future settlement discussions.  Therefore the expected 2020 lease payment expense  has been included above.  </t>
  </si>
  <si>
    <t>February 2020</t>
  </si>
  <si>
    <t>February 2021</t>
  </si>
  <si>
    <t>February 2022</t>
  </si>
  <si>
    <t xml:space="preserve">  (2019 Expense)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</si>
  <si>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</si>
  <si>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</si>
  <si>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</si>
  <si>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</si>
  <si>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</si>
  <si>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</si>
  <si>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</si>
  <si>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</si>
  <si>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</si>
  <si>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</si>
  <si>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Total AMA Rate Base</t>
  </si>
  <si>
    <t>February 2023</t>
  </si>
  <si>
    <t>Prorated Rate Year</t>
  </si>
  <si>
    <t>Payment Rent Year 2021/22</t>
  </si>
  <si>
    <t xml:space="preserve">   Total Annual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</si>
</sst>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rgb="FF454545"/>
      <name val="Times New Roman"/>
      <family val="1"/>
    </font>
    <font>
      <b/>
      <sz val="10"/>
      <color rgb="FF444444"/>
      <name val="Times New Roman"/>
      <family val="1"/>
    </font>
    <font>
      <b/>
      <sz val="10"/>
      <color rgb="FF333333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/>
    <xf numFmtId="164" fontId="1" fillId="0" borderId="0" xfId="2" applyNumberFormat="1"/>
    <xf numFmtId="165" fontId="0" fillId="0" borderId="0" xfId="0" applyNumberFormat="1"/>
    <xf numFmtId="0" fontId="5" fillId="0" borderId="0" xfId="0" applyFont="1"/>
    <xf numFmtId="0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6" fontId="5" fillId="0" borderId="3" xfId="0" applyNumberFormat="1" applyFont="1" applyBorder="1"/>
    <xf numFmtId="167" fontId="5" fillId="0" borderId="0" xfId="0" applyNumberFormat="1" applyFont="1"/>
    <xf numFmtId="166" fontId="5" fillId="0" borderId="4" xfId="0" applyNumberFormat="1" applyFont="1" applyBorder="1"/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166" fontId="5" fillId="0" borderId="7" xfId="0" applyNumberFormat="1" applyFont="1" applyBorder="1"/>
    <xf numFmtId="166" fontId="5" fillId="0" borderId="8" xfId="0" applyNumberFormat="1" applyFont="1" applyBorder="1"/>
    <xf numFmtId="166" fontId="5" fillId="0" borderId="6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6" xfId="0" applyNumberFormat="1" applyFont="1" applyFill="1" applyBorder="1"/>
    <xf numFmtId="166" fontId="5" fillId="0" borderId="8" xfId="0" applyNumberFormat="1" applyFont="1" applyFill="1" applyBorder="1"/>
    <xf numFmtId="0" fontId="2" fillId="0" borderId="0" xfId="0" applyFont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0" fontId="1" fillId="0" borderId="0" xfId="3" applyNumberFormat="1"/>
    <xf numFmtId="164" fontId="0" fillId="0" borderId="2" xfId="0" applyNumberFormat="1" applyBorder="1"/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0" fontId="1" fillId="0" borderId="0" xfId="3" applyNumberFormat="1" applyFill="1"/>
    <xf numFmtId="168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1" fillId="0" borderId="13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44" fontId="0" fillId="0" borderId="0" xfId="0" applyNumberFormat="1"/>
    <xf numFmtId="164" fontId="5" fillId="0" borderId="0" xfId="2" applyNumberFormat="1" applyFont="1"/>
    <xf numFmtId="165" fontId="1" fillId="0" borderId="0" xfId="5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165" fontId="5" fillId="0" borderId="0" xfId="0" applyNumberFormat="1" applyFont="1"/>
    <xf numFmtId="164" fontId="5" fillId="0" borderId="1" xfId="0" applyNumberFormat="1" applyFont="1" applyBorder="1"/>
    <xf numFmtId="5" fontId="6" fillId="0" borderId="14" xfId="1" applyNumberFormat="1" applyFont="1" applyBorder="1" applyAlignment="1">
      <alignment horizontal="right"/>
    </xf>
    <xf numFmtId="165" fontId="1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/>
    <xf numFmtId="44" fontId="5" fillId="0" borderId="0" xfId="0" applyNumberFormat="1" applyFont="1"/>
    <xf numFmtId="0" fontId="15" fillId="0" borderId="0" xfId="0" applyFont="1" applyFill="1" applyBorder="1" applyAlignment="1">
      <alignment horizontal="left" vertical="top"/>
    </xf>
    <xf numFmtId="44" fontId="1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168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 applyFill="1" applyBorder="1"/>
    <xf numFmtId="164" fontId="5" fillId="0" borderId="1" xfId="2" applyNumberFormat="1" applyFont="1" applyFill="1" applyBorder="1"/>
    <xf numFmtId="164" fontId="6" fillId="3" borderId="14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4" fontId="1" fillId="0" borderId="0" xfId="2" applyNumberFormat="1" applyFill="1"/>
    <xf numFmtId="0" fontId="0" fillId="4" borderId="10" xfId="0" applyFill="1" applyBorder="1"/>
    <xf numFmtId="0" fontId="0" fillId="4" borderId="15" xfId="0" applyFill="1" applyBorder="1" applyAlignment="1">
      <alignment horizontal="right"/>
    </xf>
    <xf numFmtId="44" fontId="0" fillId="4" borderId="15" xfId="0" applyNumberFormat="1" applyFill="1" applyBorder="1"/>
    <xf numFmtId="10" fontId="1" fillId="4" borderId="15" xfId="3" applyNumberFormat="1" applyFill="1" applyBorder="1"/>
    <xf numFmtId="164" fontId="0" fillId="4" borderId="10" xfId="0" applyNumberFormat="1" applyFill="1" applyBorder="1"/>
    <xf numFmtId="44" fontId="0" fillId="4" borderId="12" xfId="0" applyNumberFormat="1" applyFill="1" applyBorder="1"/>
    <xf numFmtId="166" fontId="5" fillId="2" borderId="10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3"/>
  <sheetViews>
    <sheetView zoomScaleNormal="100" workbookViewId="0">
      <selection activeCell="C45" sqref="C45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4" customWidth="1"/>
    <col min="6" max="6" width="13.5703125" style="4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102" t="s">
        <v>0</v>
      </c>
      <c r="B1" s="102"/>
      <c r="C1" s="102"/>
      <c r="D1" s="102"/>
      <c r="E1" s="6"/>
      <c r="F1" s="6"/>
      <c r="G1" s="6"/>
      <c r="H1" s="6"/>
      <c r="I1" s="6"/>
      <c r="J1" s="6"/>
    </row>
    <row r="2" spans="1:10" x14ac:dyDescent="0.2">
      <c r="A2" s="103" t="str">
        <f>'E-DDC-22'!A2</f>
        <v>Montana Settlement Lease Payment</v>
      </c>
      <c r="B2" s="103"/>
      <c r="C2" s="103"/>
      <c r="D2" s="103"/>
      <c r="E2" s="2"/>
      <c r="F2" s="2"/>
      <c r="G2" s="2"/>
      <c r="H2" s="2"/>
      <c r="I2" s="2"/>
      <c r="J2" s="2"/>
    </row>
    <row r="3" spans="1:10" ht="12.75" customHeight="1" x14ac:dyDescent="0.2">
      <c r="A3" s="104" t="s">
        <v>37</v>
      </c>
      <c r="B3" s="104"/>
      <c r="C3" s="104"/>
      <c r="D3" s="104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7"/>
      <c r="F4" s="37"/>
      <c r="G4" s="3"/>
      <c r="H4" s="3"/>
      <c r="I4" s="3"/>
      <c r="J4" s="3"/>
    </row>
    <row r="5" spans="1:10" x14ac:dyDescent="0.2">
      <c r="A5" s="11"/>
      <c r="B5" s="10"/>
      <c r="C5" s="99" t="s">
        <v>14</v>
      </c>
      <c r="D5" s="100"/>
      <c r="E5" s="101"/>
      <c r="F5" s="101"/>
      <c r="G5" s="3"/>
      <c r="H5" s="3"/>
      <c r="I5" s="3"/>
      <c r="J5" s="3"/>
    </row>
    <row r="6" spans="1:10" x14ac:dyDescent="0.2">
      <c r="A6" s="11"/>
      <c r="B6" s="10"/>
      <c r="C6" s="28" t="s">
        <v>4</v>
      </c>
      <c r="D6" s="28" t="s">
        <v>4</v>
      </c>
      <c r="E6" s="38"/>
      <c r="F6" s="38"/>
      <c r="G6" s="3"/>
      <c r="H6" s="3"/>
      <c r="I6" s="3"/>
      <c r="J6" s="3"/>
    </row>
    <row r="7" spans="1:10" x14ac:dyDescent="0.2">
      <c r="A7" s="12" t="s">
        <v>5</v>
      </c>
      <c r="B7" s="10"/>
      <c r="C7" s="40" t="s">
        <v>40</v>
      </c>
      <c r="D7" s="40" t="s">
        <v>41</v>
      </c>
      <c r="E7" s="38"/>
      <c r="F7" s="38"/>
      <c r="G7" s="3"/>
      <c r="H7" s="3"/>
      <c r="I7" s="3"/>
      <c r="J7" s="3"/>
    </row>
    <row r="8" spans="1:10" x14ac:dyDescent="0.2">
      <c r="A8" s="9"/>
      <c r="B8" s="10"/>
      <c r="C8" s="22"/>
      <c r="D8" s="23"/>
      <c r="E8" s="36"/>
      <c r="F8" s="36"/>
      <c r="G8" s="3"/>
      <c r="H8" s="3"/>
      <c r="I8" s="3"/>
      <c r="J8" s="3"/>
    </row>
    <row r="9" spans="1:10" x14ac:dyDescent="0.2">
      <c r="A9" s="13" t="s">
        <v>10</v>
      </c>
      <c r="B9" s="10">
        <v>2021</v>
      </c>
      <c r="C9" s="24">
        <v>0</v>
      </c>
      <c r="D9" s="15">
        <f>-C9*0.21</f>
        <v>0</v>
      </c>
      <c r="E9" s="14"/>
      <c r="F9" s="14"/>
      <c r="G9" s="3"/>
      <c r="H9" s="3"/>
      <c r="I9" s="3"/>
      <c r="J9" s="3"/>
    </row>
    <row r="10" spans="1:10" x14ac:dyDescent="0.2">
      <c r="A10" s="13" t="s">
        <v>10</v>
      </c>
      <c r="B10" s="10">
        <v>2022</v>
      </c>
      <c r="C10" s="25">
        <v>0</v>
      </c>
      <c r="D10" s="15">
        <f>-C10*0.21</f>
        <v>0</v>
      </c>
      <c r="E10" s="14"/>
      <c r="F10" s="14"/>
      <c r="G10" s="3"/>
      <c r="H10" s="3"/>
      <c r="I10" s="3"/>
      <c r="J10" s="3"/>
    </row>
    <row r="11" spans="1:10" x14ac:dyDescent="0.2">
      <c r="A11" s="16"/>
      <c r="B11" s="10"/>
      <c r="C11" s="26"/>
      <c r="D11" s="17"/>
      <c r="E11" s="14"/>
      <c r="F11" s="14"/>
      <c r="G11" s="3"/>
      <c r="H11" s="3"/>
      <c r="I11" s="3"/>
      <c r="J11" s="3"/>
    </row>
    <row r="12" spans="1:10" x14ac:dyDescent="0.2">
      <c r="A12" s="16" t="s">
        <v>3</v>
      </c>
      <c r="B12" s="10"/>
      <c r="C12" s="24">
        <f>C9+C10</f>
        <v>0</v>
      </c>
      <c r="D12" s="15">
        <f>D9+D10</f>
        <v>0</v>
      </c>
      <c r="E12" s="14"/>
      <c r="F12" s="14"/>
      <c r="G12" s="3"/>
      <c r="H12" s="3"/>
      <c r="I12" s="3"/>
      <c r="J12" s="3"/>
    </row>
    <row r="13" spans="1:10" x14ac:dyDescent="0.2">
      <c r="A13" s="16" t="s">
        <v>6</v>
      </c>
      <c r="B13" s="10"/>
      <c r="C13" s="27" t="s">
        <v>7</v>
      </c>
      <c r="D13" s="18" t="s">
        <v>7</v>
      </c>
      <c r="E13" s="38"/>
      <c r="F13" s="38"/>
      <c r="G13" s="3"/>
      <c r="H13" s="3"/>
      <c r="I13" s="3"/>
      <c r="J13" s="3"/>
    </row>
    <row r="14" spans="1:10" x14ac:dyDescent="0.2">
      <c r="A14" s="16" t="s">
        <v>8</v>
      </c>
      <c r="B14" s="10"/>
      <c r="C14" s="29">
        <f>C12/2</f>
        <v>0</v>
      </c>
      <c r="D14" s="17">
        <f>D12/2</f>
        <v>0</v>
      </c>
      <c r="E14" s="39"/>
      <c r="F14" s="14"/>
      <c r="G14" s="3"/>
      <c r="H14" s="3"/>
      <c r="I14" s="3"/>
      <c r="J14" s="3"/>
    </row>
    <row r="15" spans="1:10" x14ac:dyDescent="0.2">
      <c r="A15" s="13" t="s">
        <v>59</v>
      </c>
      <c r="B15" s="46">
        <v>2021</v>
      </c>
      <c r="C15" s="24">
        <f>C9</f>
        <v>0</v>
      </c>
      <c r="D15" s="15">
        <f>-C15*0.21</f>
        <v>0</v>
      </c>
      <c r="E15" s="14"/>
      <c r="F15" s="14"/>
      <c r="G15" s="3"/>
      <c r="H15" s="3"/>
      <c r="I15" s="3"/>
      <c r="J15" s="3"/>
    </row>
    <row r="16" spans="1:10" x14ac:dyDescent="0.2">
      <c r="A16" s="13" t="s">
        <v>60</v>
      </c>
      <c r="B16" s="10">
        <f>B15</f>
        <v>2021</v>
      </c>
      <c r="C16" s="24">
        <f>C15</f>
        <v>0</v>
      </c>
      <c r="D16" s="15">
        <f t="shared" ref="D16:D25" si="0">-C16*0.21</f>
        <v>0</v>
      </c>
      <c r="E16" s="14"/>
      <c r="F16" s="14"/>
      <c r="G16" s="3"/>
      <c r="H16" s="3"/>
      <c r="I16" s="3"/>
      <c r="J16" s="3"/>
    </row>
    <row r="17" spans="1:16" x14ac:dyDescent="0.2">
      <c r="A17" s="13" t="s">
        <v>61</v>
      </c>
      <c r="B17" s="10">
        <v>2022</v>
      </c>
      <c r="C17" s="24">
        <f t="shared" ref="B17:C25" si="1">C16</f>
        <v>0</v>
      </c>
      <c r="D17" s="15">
        <f t="shared" si="0"/>
        <v>0</v>
      </c>
      <c r="E17" s="14"/>
      <c r="F17" s="14"/>
      <c r="G17" s="3"/>
      <c r="H17" s="3"/>
      <c r="I17" s="3"/>
      <c r="J17" s="3"/>
    </row>
    <row r="18" spans="1:16" x14ac:dyDescent="0.2">
      <c r="A18" s="13" t="s">
        <v>62</v>
      </c>
      <c r="B18" s="10">
        <f t="shared" si="1"/>
        <v>2022</v>
      </c>
      <c r="C18" s="24">
        <f t="shared" si="1"/>
        <v>0</v>
      </c>
      <c r="D18" s="15">
        <f t="shared" si="0"/>
        <v>0</v>
      </c>
      <c r="E18" s="14"/>
      <c r="F18" s="14"/>
      <c r="G18" s="3"/>
      <c r="H18" s="3"/>
      <c r="I18" s="3"/>
      <c r="J18" s="3"/>
    </row>
    <row r="19" spans="1:16" x14ac:dyDescent="0.2">
      <c r="A19" s="13" t="s">
        <v>63</v>
      </c>
      <c r="B19" s="10">
        <f t="shared" si="1"/>
        <v>2022</v>
      </c>
      <c r="C19" s="24">
        <f t="shared" si="1"/>
        <v>0</v>
      </c>
      <c r="D19" s="15">
        <f t="shared" si="0"/>
        <v>0</v>
      </c>
      <c r="E19" s="14"/>
      <c r="F19" s="14"/>
      <c r="G19" s="3"/>
      <c r="H19" s="3"/>
      <c r="I19" s="3"/>
      <c r="J19" s="3"/>
    </row>
    <row r="20" spans="1:16" x14ac:dyDescent="0.2">
      <c r="A20" s="13" t="s">
        <v>64</v>
      </c>
      <c r="B20" s="10">
        <f t="shared" si="1"/>
        <v>2022</v>
      </c>
      <c r="C20" s="24">
        <f t="shared" si="1"/>
        <v>0</v>
      </c>
      <c r="D20" s="15">
        <f t="shared" si="0"/>
        <v>0</v>
      </c>
      <c r="E20" s="39"/>
      <c r="F20" s="39"/>
      <c r="G20" s="3"/>
      <c r="H20" s="3"/>
      <c r="I20" s="3"/>
      <c r="J20" s="3"/>
    </row>
    <row r="21" spans="1:16" x14ac:dyDescent="0.2">
      <c r="A21" s="13" t="s">
        <v>9</v>
      </c>
      <c r="B21" s="10">
        <f t="shared" si="1"/>
        <v>2022</v>
      </c>
      <c r="C21" s="24">
        <f t="shared" si="1"/>
        <v>0</v>
      </c>
      <c r="D21" s="15">
        <f t="shared" si="0"/>
        <v>0</v>
      </c>
      <c r="E21" s="14"/>
      <c r="F21" s="14"/>
      <c r="G21" s="3"/>
      <c r="H21" s="3"/>
      <c r="I21" s="3"/>
      <c r="J21" s="3"/>
    </row>
    <row r="22" spans="1:16" x14ac:dyDescent="0.2">
      <c r="A22" s="13" t="s">
        <v>65</v>
      </c>
      <c r="B22" s="10">
        <f t="shared" si="1"/>
        <v>2022</v>
      </c>
      <c r="C22" s="24">
        <f t="shared" si="1"/>
        <v>0</v>
      </c>
      <c r="D22" s="15">
        <f t="shared" si="0"/>
        <v>0</v>
      </c>
      <c r="E22" s="14"/>
      <c r="F22" s="14"/>
      <c r="G22" s="3"/>
      <c r="H22" s="3"/>
      <c r="I22" s="3"/>
      <c r="J22" s="3"/>
    </row>
    <row r="23" spans="1:16" x14ac:dyDescent="0.2">
      <c r="A23" s="13" t="s">
        <v>66</v>
      </c>
      <c r="B23" s="10">
        <f t="shared" si="1"/>
        <v>2022</v>
      </c>
      <c r="C23" s="24">
        <f t="shared" si="1"/>
        <v>0</v>
      </c>
      <c r="D23" s="15">
        <f t="shared" si="0"/>
        <v>0</v>
      </c>
      <c r="E23" s="14"/>
      <c r="F23" s="14"/>
      <c r="G23" s="3"/>
      <c r="H23" s="3"/>
      <c r="I23" s="3"/>
      <c r="J23" s="3"/>
    </row>
    <row r="24" spans="1:16" x14ac:dyDescent="0.2">
      <c r="A24" s="13" t="s">
        <v>67</v>
      </c>
      <c r="B24" s="10">
        <f t="shared" si="1"/>
        <v>2022</v>
      </c>
      <c r="C24" s="24">
        <f t="shared" si="1"/>
        <v>0</v>
      </c>
      <c r="D24" s="15">
        <f t="shared" si="0"/>
        <v>0</v>
      </c>
      <c r="E24" s="14"/>
      <c r="F24" s="14"/>
      <c r="G24" s="3"/>
      <c r="H24" s="3"/>
      <c r="I24" s="3"/>
      <c r="J24" s="3"/>
    </row>
    <row r="25" spans="1:16" x14ac:dyDescent="0.2">
      <c r="A25" s="13" t="s">
        <v>68</v>
      </c>
      <c r="B25" s="10">
        <f t="shared" si="1"/>
        <v>2022</v>
      </c>
      <c r="C25" s="24">
        <f t="shared" si="1"/>
        <v>0</v>
      </c>
      <c r="D25" s="15">
        <f t="shared" si="0"/>
        <v>0</v>
      </c>
      <c r="E25" s="14"/>
      <c r="F25" s="14"/>
      <c r="G25" s="3"/>
      <c r="H25" s="3"/>
      <c r="I25" s="3"/>
      <c r="J25" s="3"/>
    </row>
    <row r="26" spans="1:16" x14ac:dyDescent="0.2">
      <c r="A26" s="9"/>
      <c r="B26" s="10"/>
      <c r="C26" s="25"/>
      <c r="D26" s="19"/>
      <c r="E26" s="14"/>
      <c r="F26" s="14"/>
      <c r="I26" s="67"/>
      <c r="L26" s="64"/>
      <c r="M26" s="64"/>
      <c r="O26" s="64"/>
      <c r="P26" s="64"/>
    </row>
    <row r="27" spans="1:16" x14ac:dyDescent="0.2">
      <c r="A27" s="9" t="s">
        <v>3</v>
      </c>
      <c r="B27" s="10"/>
      <c r="C27" s="26">
        <f>SUM(C14:C26)</f>
        <v>0</v>
      </c>
      <c r="D27" s="17">
        <f>SUM(D14:D26)</f>
        <v>0</v>
      </c>
      <c r="E27" s="14"/>
      <c r="F27" s="14"/>
      <c r="I27" s="67"/>
      <c r="L27" s="64"/>
      <c r="M27" s="64"/>
      <c r="O27" s="64"/>
      <c r="P27" s="64"/>
    </row>
    <row r="28" spans="1:16" x14ac:dyDescent="0.2">
      <c r="A28" s="9" t="s">
        <v>11</v>
      </c>
      <c r="B28" s="10"/>
      <c r="C28" s="27" t="s">
        <v>12</v>
      </c>
      <c r="D28" s="18" t="s">
        <v>12</v>
      </c>
      <c r="E28" s="38"/>
      <c r="F28" s="38"/>
      <c r="I28" s="67"/>
      <c r="L28" s="64"/>
      <c r="M28" s="64"/>
      <c r="O28" s="64"/>
      <c r="P28" s="64"/>
    </row>
    <row r="29" spans="1:16" x14ac:dyDescent="0.2">
      <c r="A29" s="9"/>
      <c r="B29" s="10"/>
      <c r="C29" s="26"/>
      <c r="D29" s="17"/>
      <c r="E29" s="14"/>
      <c r="F29" s="14"/>
      <c r="I29" s="67"/>
      <c r="L29" s="64"/>
      <c r="M29" s="64"/>
      <c r="O29" s="64"/>
      <c r="P29" s="64"/>
    </row>
    <row r="30" spans="1:16" x14ac:dyDescent="0.2">
      <c r="A30" s="9" t="s">
        <v>13</v>
      </c>
      <c r="B30" s="10"/>
      <c r="C30" s="30">
        <f>C27/12</f>
        <v>0</v>
      </c>
      <c r="D30" s="19">
        <f>D27/12</f>
        <v>0</v>
      </c>
      <c r="E30" s="39"/>
      <c r="F30" s="14"/>
      <c r="I30" s="67"/>
      <c r="L30" s="64"/>
      <c r="M30" s="64"/>
      <c r="O30" s="64"/>
      <c r="P30" s="64"/>
    </row>
    <row r="31" spans="1:16" ht="13.5" thickBot="1" x14ac:dyDescent="0.25">
      <c r="A31" s="9"/>
      <c r="B31" s="20"/>
      <c r="C31" s="9"/>
      <c r="D31" s="9"/>
      <c r="E31" s="14"/>
      <c r="F31" s="14"/>
      <c r="I31" s="67"/>
      <c r="L31" s="64"/>
      <c r="M31" s="64"/>
      <c r="O31" s="64"/>
      <c r="P31" s="64"/>
    </row>
    <row r="32" spans="1:16" ht="14.25" thickTop="1" thickBot="1" x14ac:dyDescent="0.25">
      <c r="A32" s="9" t="s">
        <v>69</v>
      </c>
      <c r="B32" s="20"/>
      <c r="D32" s="62">
        <f>SUM(C30:D30)</f>
        <v>0</v>
      </c>
      <c r="E32" s="14"/>
      <c r="F32" s="14"/>
      <c r="I32" s="67"/>
      <c r="L32" s="64"/>
      <c r="M32" s="64"/>
      <c r="O32" s="64"/>
      <c r="P32" s="64"/>
    </row>
    <row r="33" spans="1:16" ht="9.75" customHeight="1" thickTop="1" x14ac:dyDescent="0.2">
      <c r="A33" s="9"/>
      <c r="B33" s="20"/>
      <c r="D33" s="47"/>
      <c r="E33" s="21"/>
      <c r="F33" s="14"/>
      <c r="I33" s="67"/>
      <c r="L33" s="64"/>
      <c r="M33" s="64"/>
      <c r="O33" s="64"/>
      <c r="P33" s="64"/>
    </row>
    <row r="34" spans="1:16" x14ac:dyDescent="0.2">
      <c r="A34" s="51" t="s">
        <v>16</v>
      </c>
      <c r="B34" s="50"/>
      <c r="C34" s="50"/>
      <c r="D34" s="50"/>
      <c r="E34"/>
      <c r="I34" s="67"/>
      <c r="L34" s="64"/>
      <c r="M34" s="64"/>
      <c r="O34" s="64"/>
      <c r="P34" s="64"/>
    </row>
    <row r="35" spans="1:16" x14ac:dyDescent="0.2">
      <c r="A35" s="49"/>
      <c r="D35" s="48" t="s">
        <v>3</v>
      </c>
      <c r="E35" s="48" t="s">
        <v>1</v>
      </c>
      <c r="F35" s="48" t="s">
        <v>2</v>
      </c>
      <c r="I35" s="67"/>
      <c r="L35" s="64"/>
      <c r="M35" s="64"/>
      <c r="O35" s="64"/>
      <c r="P35" s="64"/>
    </row>
    <row r="36" spans="1:16" x14ac:dyDescent="0.2">
      <c r="A36" s="41" t="s">
        <v>36</v>
      </c>
      <c r="E36" s="8"/>
      <c r="F36" s="8"/>
      <c r="I36" s="67"/>
      <c r="J36" s="4"/>
      <c r="L36" s="65"/>
      <c r="M36" s="64"/>
      <c r="O36" s="64"/>
      <c r="P36" s="64"/>
    </row>
    <row r="37" spans="1:16" x14ac:dyDescent="0.2">
      <c r="A37" s="44" t="s">
        <v>39</v>
      </c>
      <c r="I37" s="67"/>
      <c r="J37" s="4"/>
      <c r="L37" s="65"/>
      <c r="M37" s="64"/>
      <c r="O37" s="64"/>
      <c r="P37" s="64"/>
    </row>
    <row r="38" spans="1:16" x14ac:dyDescent="0.2">
      <c r="A38" s="44" t="s">
        <v>58</v>
      </c>
      <c r="D38" s="56">
        <f>E38+F38</f>
        <v>4983557.33</v>
      </c>
      <c r="E38" s="56">
        <f>'E-DDC-22'!H35</f>
        <v>3271207.0314119998</v>
      </c>
      <c r="F38" s="56">
        <f>'E-DDC-22'!I35</f>
        <v>1712350.298588</v>
      </c>
      <c r="I38" s="59"/>
      <c r="J38" s="59"/>
      <c r="K38" s="59"/>
      <c r="L38" s="65"/>
      <c r="M38" s="65"/>
      <c r="O38" s="64"/>
      <c r="P38" s="64"/>
    </row>
    <row r="39" spans="1:16" x14ac:dyDescent="0.2">
      <c r="A39" s="44" t="s">
        <v>72</v>
      </c>
      <c r="D39" s="87">
        <f>SUM(E39:F39)</f>
        <v>5406014.730753433</v>
      </c>
      <c r="E39" s="87">
        <f>'E-DDC-22'!H42</f>
        <v>3548508.0692665535</v>
      </c>
      <c r="F39" s="87">
        <f>'E-DDC-22'!I42</f>
        <v>1857506.6614868797</v>
      </c>
      <c r="H39" s="8"/>
      <c r="I39" s="58"/>
      <c r="J39" s="57"/>
      <c r="K39" s="57"/>
      <c r="L39" s="4"/>
      <c r="O39" s="64"/>
      <c r="P39" s="64"/>
    </row>
    <row r="40" spans="1:16" ht="13.5" thickBot="1" x14ac:dyDescent="0.25">
      <c r="A40" s="5"/>
      <c r="D40" s="9"/>
      <c r="E40" s="60"/>
      <c r="F40" s="60"/>
      <c r="I40" s="4"/>
      <c r="J40" s="4"/>
      <c r="K40" s="4"/>
      <c r="L40" s="4"/>
    </row>
    <row r="41" spans="1:16" ht="14.25" thickTop="1" thickBot="1" x14ac:dyDescent="0.25">
      <c r="A41" s="44" t="s">
        <v>73</v>
      </c>
      <c r="D41" s="61">
        <f>D39-D38</f>
        <v>422457.40075343288</v>
      </c>
      <c r="E41" s="88">
        <f>E39-E38</f>
        <v>277301.03785455367</v>
      </c>
      <c r="F41" s="61">
        <f>F39-F38</f>
        <v>145156.36289887968</v>
      </c>
      <c r="G41" s="45"/>
      <c r="I41" s="4"/>
      <c r="J41" s="4"/>
      <c r="K41" s="4"/>
      <c r="L41" s="66"/>
    </row>
    <row r="42" spans="1:16" ht="13.5" thickTop="1" x14ac:dyDescent="0.2">
      <c r="A42" s="5"/>
      <c r="D42" s="45"/>
      <c r="E42" s="63"/>
      <c r="F42" s="63"/>
      <c r="I42" s="4"/>
      <c r="J42" s="4"/>
      <c r="K42" s="4"/>
      <c r="L42" s="4"/>
    </row>
    <row r="43" spans="1:16" x14ac:dyDescent="0.2">
      <c r="A43" s="45" t="s">
        <v>38</v>
      </c>
      <c r="E43"/>
      <c r="F43"/>
      <c r="I43" s="4"/>
      <c r="J43" s="4"/>
      <c r="K43" s="4"/>
      <c r="L43" s="4"/>
    </row>
  </sheetData>
  <mergeCells count="5">
    <mergeCell ref="C5:D5"/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2.75" x14ac:dyDescent="0.2"/>
  <cols>
    <col min="1" max="16384" width="9.140625" style="7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52"/>
  <sheetViews>
    <sheetView tabSelected="1" zoomScaleNormal="100" workbookViewId="0">
      <selection activeCell="F50" sqref="F50"/>
    </sheetView>
  </sheetViews>
  <sheetFormatPr defaultRowHeight="12.75" x14ac:dyDescent="0.2"/>
  <cols>
    <col min="1" max="1" width="14.85546875" style="68" customWidth="1"/>
    <col min="2" max="2" width="12.85546875" bestFit="1" customWidth="1"/>
    <col min="3" max="7" width="14" bestFit="1" customWidth="1"/>
    <col min="8" max="8" width="15" bestFit="1" customWidth="1"/>
    <col min="9" max="9" width="13.85546875" bestFit="1" customWidth="1"/>
    <col min="12" max="12" width="13.85546875" bestFit="1" customWidth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15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16</v>
      </c>
      <c r="B3" s="3"/>
      <c r="C3" s="3"/>
      <c r="D3" s="3"/>
      <c r="E3" s="3"/>
      <c r="F3" s="3"/>
      <c r="G3" s="3"/>
      <c r="H3" s="3"/>
      <c r="I3" s="3"/>
    </row>
    <row r="4" spans="1:9" ht="6.75" customHeight="1" x14ac:dyDescent="0.2"/>
    <row r="5" spans="1:9" s="73" customFormat="1" hidden="1" x14ac:dyDescent="0.2">
      <c r="A5" s="75" t="s">
        <v>48</v>
      </c>
      <c r="B5" s="77" t="s">
        <v>49</v>
      </c>
      <c r="C5" s="77" t="s">
        <v>47</v>
      </c>
      <c r="D5" s="72" t="s">
        <v>44</v>
      </c>
      <c r="E5" s="72" t="s">
        <v>45</v>
      </c>
      <c r="F5" s="77" t="s">
        <v>46</v>
      </c>
    </row>
    <row r="6" spans="1:9" hidden="1" x14ac:dyDescent="0.2">
      <c r="A6" s="71">
        <v>201701</v>
      </c>
      <c r="B6" s="71" t="s">
        <v>42</v>
      </c>
      <c r="C6" s="71" t="s">
        <v>43</v>
      </c>
      <c r="D6" s="76">
        <v>260225.07</v>
      </c>
      <c r="E6" s="76">
        <v>135674.93</v>
      </c>
      <c r="F6" s="78">
        <f>SUM(D6:E6)</f>
        <v>395900</v>
      </c>
      <c r="H6" s="43"/>
    </row>
    <row r="7" spans="1:9" hidden="1" x14ac:dyDescent="0.2">
      <c r="A7" s="79">
        <v>201702</v>
      </c>
      <c r="B7" s="71">
        <v>540100</v>
      </c>
      <c r="C7" s="71" t="s">
        <v>43</v>
      </c>
      <c r="D7" s="76">
        <v>260225.07</v>
      </c>
      <c r="E7" s="76">
        <v>135674.93</v>
      </c>
      <c r="F7" s="78">
        <f t="shared" ref="F7:F17" si="0">SUM(D7:E7)</f>
        <v>395900</v>
      </c>
    </row>
    <row r="8" spans="1:9" hidden="1" x14ac:dyDescent="0.2">
      <c r="A8" s="71">
        <v>201703</v>
      </c>
      <c r="B8" s="71">
        <v>540100</v>
      </c>
      <c r="C8" s="71" t="s">
        <v>43</v>
      </c>
      <c r="D8" s="76">
        <v>260225.07</v>
      </c>
      <c r="E8" s="76">
        <v>135674.93</v>
      </c>
      <c r="F8" s="78">
        <f t="shared" si="0"/>
        <v>395900</v>
      </c>
    </row>
    <row r="9" spans="1:9" hidden="1" x14ac:dyDescent="0.2">
      <c r="A9" s="79">
        <v>201704</v>
      </c>
      <c r="B9" s="71">
        <v>540100</v>
      </c>
      <c r="C9" s="71" t="s">
        <v>43</v>
      </c>
      <c r="D9" s="76">
        <v>260225.07</v>
      </c>
      <c r="E9" s="76">
        <v>135674.93</v>
      </c>
      <c r="F9" s="78">
        <f t="shared" si="0"/>
        <v>395900</v>
      </c>
      <c r="G9" s="53"/>
      <c r="H9" s="53"/>
    </row>
    <row r="10" spans="1:9" hidden="1" x14ac:dyDescent="0.2">
      <c r="A10" s="71">
        <v>201705</v>
      </c>
      <c r="B10" s="71">
        <v>540100</v>
      </c>
      <c r="C10" s="71" t="s">
        <v>43</v>
      </c>
      <c r="D10" s="76">
        <v>260225.07</v>
      </c>
      <c r="E10" s="76">
        <v>135674.93</v>
      </c>
      <c r="F10" s="78">
        <f t="shared" si="0"/>
        <v>395900</v>
      </c>
      <c r="G10" s="53"/>
      <c r="H10" s="53"/>
    </row>
    <row r="11" spans="1:9" hidden="1" x14ac:dyDescent="0.2">
      <c r="A11" s="79">
        <v>201706</v>
      </c>
      <c r="B11" s="71">
        <v>540100</v>
      </c>
      <c r="C11" s="71" t="s">
        <v>43</v>
      </c>
      <c r="D11" s="76">
        <v>260225.07</v>
      </c>
      <c r="E11" s="76">
        <v>135674.93</v>
      </c>
      <c r="F11" s="78">
        <f t="shared" si="0"/>
        <v>395900</v>
      </c>
      <c r="G11" s="53"/>
      <c r="H11" s="53"/>
    </row>
    <row r="12" spans="1:9" hidden="1" x14ac:dyDescent="0.2">
      <c r="A12" s="71">
        <v>201707</v>
      </c>
      <c r="B12" s="71">
        <v>540100</v>
      </c>
      <c r="C12" s="71" t="s">
        <v>43</v>
      </c>
      <c r="D12" s="76">
        <v>272374.62</v>
      </c>
      <c r="E12" s="76">
        <v>142025.38</v>
      </c>
      <c r="F12" s="78">
        <f t="shared" si="0"/>
        <v>414400</v>
      </c>
      <c r="G12" s="54"/>
      <c r="H12" s="54"/>
    </row>
    <row r="13" spans="1:9" hidden="1" x14ac:dyDescent="0.2">
      <c r="A13" s="79">
        <v>201708</v>
      </c>
      <c r="B13" s="71">
        <v>540100</v>
      </c>
      <c r="C13" s="71" t="s">
        <v>43</v>
      </c>
      <c r="D13" s="76">
        <v>272374.62</v>
      </c>
      <c r="E13" s="76">
        <v>142025.38</v>
      </c>
      <c r="F13" s="78">
        <f t="shared" si="0"/>
        <v>414400</v>
      </c>
    </row>
    <row r="14" spans="1:9" hidden="1" x14ac:dyDescent="0.2">
      <c r="A14" s="71">
        <v>201709</v>
      </c>
      <c r="B14" s="71">
        <v>540100</v>
      </c>
      <c r="C14" s="71" t="s">
        <v>43</v>
      </c>
      <c r="D14" s="76">
        <v>272374.62</v>
      </c>
      <c r="E14" s="76">
        <v>142025.38</v>
      </c>
      <c r="F14" s="78">
        <f t="shared" si="0"/>
        <v>414400</v>
      </c>
      <c r="G14" s="33"/>
    </row>
    <row r="15" spans="1:9" hidden="1" x14ac:dyDescent="0.2">
      <c r="A15" s="79">
        <v>201710</v>
      </c>
      <c r="B15" s="71">
        <v>540100</v>
      </c>
      <c r="C15" s="71" t="s">
        <v>43</v>
      </c>
      <c r="D15" s="76">
        <v>272374.62</v>
      </c>
      <c r="E15" s="76">
        <v>142025.38</v>
      </c>
      <c r="F15" s="78">
        <f t="shared" si="0"/>
        <v>414400</v>
      </c>
      <c r="G15" s="55"/>
      <c r="H15" s="55"/>
    </row>
    <row r="16" spans="1:9" hidden="1" x14ac:dyDescent="0.2">
      <c r="A16" s="71">
        <v>201711</v>
      </c>
      <c r="B16" s="71">
        <v>540100</v>
      </c>
      <c r="C16" s="71" t="s">
        <v>43</v>
      </c>
      <c r="D16" s="76">
        <v>272374.62</v>
      </c>
      <c r="E16" s="76">
        <v>142025.38</v>
      </c>
      <c r="F16" s="78">
        <f t="shared" si="0"/>
        <v>414400</v>
      </c>
      <c r="G16" s="55"/>
      <c r="H16" s="55"/>
    </row>
    <row r="17" spans="1:9" hidden="1" x14ac:dyDescent="0.2">
      <c r="A17" s="79">
        <v>201712</v>
      </c>
      <c r="B17" s="71">
        <v>540100</v>
      </c>
      <c r="C17" s="71" t="s">
        <v>43</v>
      </c>
      <c r="D17" s="80">
        <v>272374.62</v>
      </c>
      <c r="E17" s="80">
        <v>142025.38</v>
      </c>
      <c r="F17" s="81">
        <f t="shared" si="0"/>
        <v>414400</v>
      </c>
      <c r="G17" s="55"/>
      <c r="H17" s="55"/>
    </row>
    <row r="18" spans="1:9" hidden="1" x14ac:dyDescent="0.2">
      <c r="C18" s="71" t="s">
        <v>50</v>
      </c>
      <c r="D18" s="74">
        <f>SUM(D6:D17)</f>
        <v>3195598.1400000006</v>
      </c>
      <c r="E18" s="74">
        <f t="shared" ref="E18:F18" si="1">SUM(E6:E17)</f>
        <v>1666201.8599999994</v>
      </c>
      <c r="F18" s="74">
        <f t="shared" si="1"/>
        <v>4861800</v>
      </c>
    </row>
    <row r="22" spans="1:9" ht="38.25" x14ac:dyDescent="0.2">
      <c r="A22" s="31" t="s">
        <v>17</v>
      </c>
      <c r="B22" s="31" t="s">
        <v>18</v>
      </c>
      <c r="C22" s="31" t="s">
        <v>19</v>
      </c>
      <c r="D22" s="31" t="s">
        <v>20</v>
      </c>
      <c r="E22" s="31" t="s">
        <v>21</v>
      </c>
      <c r="F22" s="31" t="s">
        <v>22</v>
      </c>
      <c r="G22" s="31" t="s">
        <v>23</v>
      </c>
      <c r="H22" s="31" t="s">
        <v>24</v>
      </c>
      <c r="I22" s="31" t="s">
        <v>25</v>
      </c>
    </row>
    <row r="23" spans="1:9" x14ac:dyDescent="0.2">
      <c r="A23" s="68">
        <v>2007</v>
      </c>
      <c r="B23" s="32" t="s">
        <v>26</v>
      </c>
      <c r="C23" s="7">
        <v>4000000</v>
      </c>
      <c r="D23">
        <v>1</v>
      </c>
      <c r="E23" s="33">
        <f t="shared" ref="E23:E32" si="2">C23*D23</f>
        <v>4000000</v>
      </c>
      <c r="F23" s="34">
        <v>0.6583</v>
      </c>
      <c r="G23" s="34">
        <v>0.3417</v>
      </c>
      <c r="H23" s="7">
        <f t="shared" ref="H23:H32" si="3">E23*F23</f>
        <v>2633200</v>
      </c>
      <c r="I23" s="7">
        <f t="shared" ref="I23:I32" si="4">E23*G23</f>
        <v>1366800</v>
      </c>
    </row>
    <row r="24" spans="1:9" x14ac:dyDescent="0.2">
      <c r="A24" s="68">
        <v>2008</v>
      </c>
      <c r="B24" s="32" t="s">
        <v>27</v>
      </c>
      <c r="C24" s="7">
        <v>4000000</v>
      </c>
      <c r="D24">
        <v>1.0427999999999999</v>
      </c>
      <c r="E24" s="33">
        <f t="shared" si="2"/>
        <v>4171200</v>
      </c>
      <c r="F24" s="34">
        <v>0.64590000000000003</v>
      </c>
      <c r="G24" s="34">
        <v>0.35410000000000003</v>
      </c>
      <c r="H24" s="7">
        <f t="shared" si="3"/>
        <v>2694178.08</v>
      </c>
      <c r="I24" s="7">
        <f t="shared" si="4"/>
        <v>1477021.9200000002</v>
      </c>
    </row>
    <row r="25" spans="1:9" x14ac:dyDescent="0.2">
      <c r="A25" s="68">
        <v>2009</v>
      </c>
      <c r="B25" s="32" t="s">
        <v>28</v>
      </c>
      <c r="C25" s="7">
        <v>4000000</v>
      </c>
      <c r="D25" s="82">
        <v>1.0430999927039999</v>
      </c>
      <c r="E25" s="33">
        <f t="shared" si="2"/>
        <v>4172399.9708159994</v>
      </c>
      <c r="F25" s="34">
        <v>0.64419999999999999</v>
      </c>
      <c r="G25" s="34">
        <v>0.35580000000000001</v>
      </c>
      <c r="H25" s="7">
        <f t="shared" si="3"/>
        <v>2687860.0611996669</v>
      </c>
      <c r="I25" s="7">
        <f t="shared" si="4"/>
        <v>1484539.9096163327</v>
      </c>
    </row>
    <row r="26" spans="1:9" x14ac:dyDescent="0.2">
      <c r="A26" s="68">
        <v>2010</v>
      </c>
      <c r="B26" s="32" t="s">
        <v>29</v>
      </c>
      <c r="C26" s="7">
        <v>4000000</v>
      </c>
      <c r="D26">
        <v>1.0705</v>
      </c>
      <c r="E26" s="33">
        <f t="shared" si="2"/>
        <v>4282000</v>
      </c>
      <c r="F26" s="42">
        <v>0.64870000000000005</v>
      </c>
      <c r="G26" s="42">
        <f>1-F26</f>
        <v>0.35129999999999995</v>
      </c>
      <c r="H26" s="7">
        <f t="shared" si="3"/>
        <v>2777733.4000000004</v>
      </c>
      <c r="I26" s="7">
        <f t="shared" si="4"/>
        <v>1504266.5999999999</v>
      </c>
    </row>
    <row r="27" spans="1:9" x14ac:dyDescent="0.2">
      <c r="A27" s="68">
        <v>2011</v>
      </c>
      <c r="B27" s="32" t="s">
        <v>30</v>
      </c>
      <c r="C27" s="7">
        <v>4000000</v>
      </c>
      <c r="D27" s="43">
        <v>1.0880000000000001</v>
      </c>
      <c r="E27" s="52">
        <f t="shared" si="2"/>
        <v>4352000</v>
      </c>
      <c r="F27" s="42">
        <v>0.65159999999999996</v>
      </c>
      <c r="G27" s="42">
        <f t="shared" ref="G27:G32" si="5">1-F27</f>
        <v>0.34840000000000004</v>
      </c>
      <c r="H27" s="7">
        <f t="shared" si="3"/>
        <v>2835763.1999999997</v>
      </c>
      <c r="I27" s="7">
        <f t="shared" si="4"/>
        <v>1516236.8000000003</v>
      </c>
    </row>
    <row r="28" spans="1:9" x14ac:dyDescent="0.2">
      <c r="A28" s="68">
        <v>2012</v>
      </c>
      <c r="B28" s="32" t="s">
        <v>31</v>
      </c>
      <c r="C28" s="7">
        <v>4000000</v>
      </c>
      <c r="D28">
        <v>1.1197999999999999</v>
      </c>
      <c r="E28" s="52">
        <f t="shared" si="2"/>
        <v>4479200</v>
      </c>
      <c r="F28" s="42">
        <v>0.65239999999999998</v>
      </c>
      <c r="G28" s="42">
        <f t="shared" si="5"/>
        <v>0.34760000000000002</v>
      </c>
      <c r="H28" s="7">
        <f t="shared" si="3"/>
        <v>2922230.08</v>
      </c>
      <c r="I28" s="7">
        <f t="shared" si="4"/>
        <v>1556969.9200000002</v>
      </c>
    </row>
    <row r="29" spans="1:9" x14ac:dyDescent="0.2">
      <c r="A29" s="68">
        <v>2013</v>
      </c>
      <c r="B29" s="32" t="s">
        <v>32</v>
      </c>
      <c r="C29" s="7">
        <v>4000000</v>
      </c>
      <c r="D29">
        <v>1.1379999999999999</v>
      </c>
      <c r="E29" s="52">
        <f t="shared" si="2"/>
        <v>4552000</v>
      </c>
      <c r="F29" s="42">
        <v>0.65010000000000001</v>
      </c>
      <c r="G29" s="42">
        <f t="shared" si="5"/>
        <v>0.34989999999999999</v>
      </c>
      <c r="H29" s="7">
        <f t="shared" si="3"/>
        <v>2959255.2</v>
      </c>
      <c r="I29" s="7">
        <f t="shared" si="4"/>
        <v>1592744.8</v>
      </c>
    </row>
    <row r="30" spans="1:9" x14ac:dyDescent="0.2">
      <c r="A30" s="68">
        <v>2014</v>
      </c>
      <c r="B30" s="32" t="s">
        <v>33</v>
      </c>
      <c r="C30" s="7">
        <v>4000000</v>
      </c>
      <c r="D30">
        <v>1.1552</v>
      </c>
      <c r="E30" s="33">
        <f t="shared" si="2"/>
        <v>4620800</v>
      </c>
      <c r="F30" s="42">
        <v>0.65190000000000003</v>
      </c>
      <c r="G30" s="42">
        <f t="shared" si="5"/>
        <v>0.34809999999999997</v>
      </c>
      <c r="H30" s="7">
        <f t="shared" si="3"/>
        <v>3012299.52</v>
      </c>
      <c r="I30" s="7">
        <f t="shared" si="4"/>
        <v>1608500.4799999997</v>
      </c>
    </row>
    <row r="31" spans="1:9" x14ac:dyDescent="0.2">
      <c r="A31" s="68">
        <v>2015</v>
      </c>
      <c r="B31" s="32" t="s">
        <v>34</v>
      </c>
      <c r="C31" s="7">
        <v>4000000</v>
      </c>
      <c r="D31">
        <v>1.1742999999999999</v>
      </c>
      <c r="E31" s="52">
        <f>C31*D31</f>
        <v>4697200</v>
      </c>
      <c r="F31" s="42">
        <v>0.64710000000000001</v>
      </c>
      <c r="G31" s="42">
        <f t="shared" si="5"/>
        <v>0.35289999999999999</v>
      </c>
      <c r="H31" s="7">
        <f>E31*F31</f>
        <v>3039558.12</v>
      </c>
      <c r="I31" s="7">
        <f t="shared" si="4"/>
        <v>1657641.88</v>
      </c>
    </row>
    <row r="32" spans="1:9" x14ac:dyDescent="0.2">
      <c r="A32" s="68">
        <v>2016</v>
      </c>
      <c r="B32" s="32" t="s">
        <v>35</v>
      </c>
      <c r="C32" s="7">
        <v>4000000</v>
      </c>
      <c r="D32">
        <v>1.1349</v>
      </c>
      <c r="E32" s="33">
        <f t="shared" si="2"/>
        <v>4539600</v>
      </c>
      <c r="F32" s="42">
        <v>0.6573</v>
      </c>
      <c r="G32" s="42">
        <f t="shared" si="5"/>
        <v>0.3427</v>
      </c>
      <c r="H32" s="7">
        <f t="shared" si="3"/>
        <v>2983879.08</v>
      </c>
      <c r="I32" s="7">
        <f t="shared" si="4"/>
        <v>1555720.92</v>
      </c>
    </row>
    <row r="33" spans="1:12" x14ac:dyDescent="0.2">
      <c r="A33" s="69">
        <v>2017</v>
      </c>
      <c r="B33" s="32" t="s">
        <v>51</v>
      </c>
      <c r="C33" s="7">
        <v>4000000</v>
      </c>
      <c r="D33" s="43">
        <v>1.2154499999999999</v>
      </c>
      <c r="E33" s="33">
        <f>C33*D33</f>
        <v>4861800</v>
      </c>
      <c r="F33" s="42">
        <v>0.65728699999999995</v>
      </c>
      <c r="G33" s="42">
        <f t="shared" ref="G33" si="6">1-F33</f>
        <v>0.34271300000000005</v>
      </c>
      <c r="H33" s="7">
        <f t="shared" ref="H33" si="7">E33*F33</f>
        <v>3195597.9365999997</v>
      </c>
      <c r="I33" s="7">
        <f t="shared" ref="I33" si="8">E33*G33</f>
        <v>1666202.0634000003</v>
      </c>
    </row>
    <row r="34" spans="1:12" x14ac:dyDescent="0.2">
      <c r="A34" s="83">
        <v>2018</v>
      </c>
      <c r="B34" s="85" t="s">
        <v>52</v>
      </c>
      <c r="C34" s="7">
        <v>4000000</v>
      </c>
      <c r="D34" s="43">
        <f>E34/C34</f>
        <v>1.2244999999999999</v>
      </c>
      <c r="E34" s="33">
        <v>4898000</v>
      </c>
      <c r="F34" s="42">
        <v>0.65349999999999997</v>
      </c>
      <c r="G34" s="42">
        <f t="shared" ref="G34" si="9">1-F34</f>
        <v>0.34650000000000003</v>
      </c>
      <c r="H34" s="7">
        <f t="shared" ref="H34" si="10">E34*F34</f>
        <v>3200843</v>
      </c>
      <c r="I34" s="7">
        <f t="shared" ref="I34" si="11">E34*G34</f>
        <v>1697157.0000000002</v>
      </c>
    </row>
    <row r="35" spans="1:12" x14ac:dyDescent="0.2">
      <c r="A35" s="84">
        <v>2019</v>
      </c>
      <c r="B35" s="85" t="s">
        <v>55</v>
      </c>
      <c r="C35" s="7">
        <v>4000000</v>
      </c>
      <c r="D35" s="43">
        <f>E35/C35</f>
        <v>1.2458893325</v>
      </c>
      <c r="E35" s="33">
        <v>4983557.33</v>
      </c>
      <c r="F35" s="42">
        <v>0.65639999999999998</v>
      </c>
      <c r="G35" s="42">
        <f t="shared" ref="G35:G38" si="12">1-F35</f>
        <v>0.34360000000000002</v>
      </c>
      <c r="H35" s="7">
        <f>E35*F35</f>
        <v>3271207.0314119998</v>
      </c>
      <c r="I35" s="7">
        <f t="shared" ref="I35:I38" si="13">E35*G35</f>
        <v>1712350.298588</v>
      </c>
    </row>
    <row r="36" spans="1:12" x14ac:dyDescent="0.2">
      <c r="A36" s="84">
        <v>2020</v>
      </c>
      <c r="B36" s="85" t="s">
        <v>56</v>
      </c>
      <c r="C36" s="7">
        <v>4000000</v>
      </c>
      <c r="D36" s="43">
        <f>D35*103%</f>
        <v>1.2832660124749999</v>
      </c>
      <c r="E36" s="33">
        <f>C36*D36</f>
        <v>5133064.0499</v>
      </c>
      <c r="F36" s="42">
        <v>0.65639999999999998</v>
      </c>
      <c r="G36" s="42">
        <f t="shared" si="12"/>
        <v>0.34360000000000002</v>
      </c>
      <c r="H36" s="92">
        <f t="shared" ref="H36:H38" si="14">E36*F36</f>
        <v>3369343.2423543599</v>
      </c>
      <c r="I36" s="7">
        <f t="shared" si="13"/>
        <v>1763720.80754564</v>
      </c>
    </row>
    <row r="37" spans="1:12" x14ac:dyDescent="0.2">
      <c r="A37" s="89">
        <v>2021</v>
      </c>
      <c r="B37" s="85" t="s">
        <v>57</v>
      </c>
      <c r="C37" s="7">
        <v>4000000</v>
      </c>
      <c r="D37" s="43">
        <f>D36*103%</f>
        <v>1.3217639928492499</v>
      </c>
      <c r="E37" s="33">
        <f>C37*D37</f>
        <v>5287055.9713969994</v>
      </c>
      <c r="F37" s="42">
        <v>0.65639999999999998</v>
      </c>
      <c r="G37" s="42">
        <f t="shared" si="12"/>
        <v>0.34360000000000002</v>
      </c>
      <c r="H37" s="92">
        <f>E37*F37</f>
        <v>3470423.5396249904</v>
      </c>
      <c r="I37" s="7">
        <f t="shared" si="13"/>
        <v>1816632.431772009</v>
      </c>
      <c r="L37" s="55"/>
    </row>
    <row r="38" spans="1:12" x14ac:dyDescent="0.2">
      <c r="A38" s="91">
        <v>2022</v>
      </c>
      <c r="B38" s="85" t="s">
        <v>70</v>
      </c>
      <c r="C38" s="7">
        <v>4000000</v>
      </c>
      <c r="D38" s="43">
        <f>D37*103%</f>
        <v>1.3614169126347275</v>
      </c>
      <c r="E38" s="33">
        <f>C38*D38</f>
        <v>5445667.6505389102</v>
      </c>
      <c r="F38" s="42">
        <v>0.65639999999999998</v>
      </c>
      <c r="G38" s="42">
        <f t="shared" si="12"/>
        <v>0.34360000000000002</v>
      </c>
      <c r="H38" s="92">
        <f t="shared" si="14"/>
        <v>3574536.2458137404</v>
      </c>
      <c r="I38" s="7">
        <f t="shared" si="13"/>
        <v>1871131.4047251695</v>
      </c>
      <c r="L38" s="55"/>
    </row>
    <row r="39" spans="1:12" x14ac:dyDescent="0.2">
      <c r="A39" s="91"/>
      <c r="B39" s="85"/>
      <c r="C39" s="7"/>
      <c r="D39" s="43"/>
      <c r="E39" s="33"/>
      <c r="F39" s="42"/>
      <c r="G39" s="42"/>
      <c r="H39" s="7"/>
      <c r="I39" s="7"/>
      <c r="L39" s="55"/>
    </row>
    <row r="40" spans="1:12" ht="13.5" thickBot="1" x14ac:dyDescent="0.25">
      <c r="B40" s="85"/>
      <c r="C40" s="7"/>
      <c r="H40" s="35">
        <f>SUM(H23:H36)</f>
        <v>41582947.951566026</v>
      </c>
      <c r="I40" s="35">
        <f>SUM(I23:I36)</f>
        <v>22159873.399149977</v>
      </c>
    </row>
    <row r="42" spans="1:12" x14ac:dyDescent="0.2">
      <c r="C42" s="93"/>
      <c r="D42" s="94" t="s">
        <v>71</v>
      </c>
      <c r="E42" s="95">
        <f>(E37/12*3)+(E38/12*9)</f>
        <v>5406014.730753433</v>
      </c>
      <c r="F42" s="96">
        <v>0.65639999999999998</v>
      </c>
      <c r="G42" s="96">
        <f t="shared" ref="G42" si="15">1-F42</f>
        <v>0.34360000000000002</v>
      </c>
      <c r="H42" s="97">
        <f>E42*F42</f>
        <v>3548508.0692665535</v>
      </c>
      <c r="I42" s="98">
        <f>E42*G42</f>
        <v>1857506.6614868797</v>
      </c>
    </row>
    <row r="44" spans="1:12" x14ac:dyDescent="0.2">
      <c r="A44" s="5" t="s">
        <v>53</v>
      </c>
      <c r="D44" s="86"/>
      <c r="E44" s="53"/>
      <c r="F44" s="54"/>
      <c r="G44" s="54"/>
      <c r="H44" s="53"/>
      <c r="I44" s="53"/>
    </row>
    <row r="45" spans="1:12" x14ac:dyDescent="0.2">
      <c r="A45" s="84"/>
      <c r="D45" s="86"/>
      <c r="E45" s="53"/>
      <c r="F45" s="54"/>
      <c r="G45" s="54"/>
      <c r="H45" s="53"/>
      <c r="I45" s="53"/>
    </row>
    <row r="46" spans="1:12" ht="49.5" customHeight="1" x14ac:dyDescent="0.2">
      <c r="A46" s="84"/>
      <c r="C46" s="105" t="s">
        <v>54</v>
      </c>
      <c r="D46" s="105"/>
      <c r="E46" s="105"/>
      <c r="F46" s="105"/>
      <c r="G46" s="105"/>
      <c r="H46" s="105"/>
      <c r="I46" s="105"/>
    </row>
    <row r="47" spans="1:12" ht="12.75" customHeight="1" x14ac:dyDescent="0.2">
      <c r="A47" s="84"/>
      <c r="C47" s="90"/>
      <c r="D47" s="90"/>
      <c r="E47" s="90"/>
      <c r="F47" s="90"/>
      <c r="G47" s="90"/>
      <c r="H47" s="90"/>
      <c r="I47" s="90"/>
    </row>
    <row r="48" spans="1:12" ht="12.75" customHeight="1" x14ac:dyDescent="0.2">
      <c r="A48" s="84"/>
      <c r="C48" s="90"/>
      <c r="D48" s="90"/>
      <c r="E48" s="90"/>
      <c r="F48" s="90"/>
      <c r="G48" s="90"/>
      <c r="H48" s="90"/>
      <c r="I48" s="90"/>
    </row>
    <row r="49" spans="1:9" ht="12.75" customHeight="1" x14ac:dyDescent="0.2">
      <c r="A49" s="84"/>
      <c r="C49" s="90"/>
      <c r="D49" s="90"/>
      <c r="E49" s="90"/>
      <c r="F49" s="90"/>
      <c r="G49" s="90"/>
      <c r="H49" s="90"/>
      <c r="I49" s="90"/>
    </row>
    <row r="50" spans="1:9" ht="12.75" customHeight="1" x14ac:dyDescent="0.2">
      <c r="A50" s="84"/>
      <c r="C50" s="90"/>
      <c r="D50" s="90"/>
      <c r="E50" s="90"/>
      <c r="F50" s="90"/>
      <c r="G50" s="90"/>
      <c r="H50" s="90"/>
      <c r="I50" s="90"/>
    </row>
    <row r="51" spans="1:9" ht="12.75" customHeight="1" x14ac:dyDescent="0.2">
      <c r="A51" s="84"/>
      <c r="C51" s="90"/>
      <c r="D51" s="90"/>
      <c r="E51" s="90"/>
      <c r="F51" s="90"/>
      <c r="G51" s="90"/>
      <c r="H51" s="90"/>
      <c r="I51" s="90"/>
    </row>
    <row r="52" spans="1:9" ht="12.75" customHeight="1" x14ac:dyDescent="0.2">
      <c r="A52" s="84"/>
      <c r="C52" s="90"/>
      <c r="D52" s="90"/>
      <c r="E52" s="90"/>
      <c r="F52" s="90"/>
      <c r="G52" s="90"/>
      <c r="H52" s="90"/>
      <c r="I52" s="90"/>
    </row>
  </sheetData>
  <mergeCells count="1">
    <mergeCell ref="C46:I46"/>
  </mergeCells>
  <phoneticPr fontId="3" type="noConversion"/>
  <printOptions horizontalCentered="1"/>
  <pageMargins left="0.75" right="0.75" top="1" bottom="1" header="0.5" footer="0.5"/>
  <pageSetup scale="7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94F8C1-C1E6-436D-BFF6-F46F50458E18}"/>
</file>

<file path=customXml/itemProps2.xml><?xml version="1.0" encoding="utf-8"?>
<ds:datastoreItem xmlns:ds="http://schemas.openxmlformats.org/officeDocument/2006/customXml" ds:itemID="{CD10B69E-FD96-4DB3-8CCA-A2D153971028}"/>
</file>

<file path=customXml/itemProps3.xml><?xml version="1.0" encoding="utf-8"?>
<ds:datastoreItem xmlns:ds="http://schemas.openxmlformats.org/officeDocument/2006/customXml" ds:itemID="{49125AF4-0013-44CB-A453-8156D5C4A972}"/>
</file>

<file path=customXml/itemProps4.xml><?xml version="1.0" encoding="utf-8"?>
<ds:datastoreItem xmlns:ds="http://schemas.openxmlformats.org/officeDocument/2006/customXml" ds:itemID="{3441AECD-8E14-4DFC-8288-F1DA9B9FF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E-DDC-21</vt:lpstr>
      <vt:lpstr>E-DDC-22</vt:lpstr>
      <vt:lpstr>'E-DDC-21'!Print_Area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2019-03-06T01:38:24Z</cp:lastPrinted>
  <dcterms:created xsi:type="dcterms:W3CDTF">2008-02-08T22:02:15Z</dcterms:created>
  <dcterms:modified xsi:type="dcterms:W3CDTF">2020-09-24T21:17:53Z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