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4D8ED0A5-B843-46C8-B6C2-00D66F5FA743}" xr6:coauthVersionLast="44" xr6:coauthVersionMax="44" xr10:uidLastSave="{00000000-0000-0000-0000-000000000000}"/>
  <bookViews>
    <workbookView xWindow="28680" yWindow="-195" windowWidth="29040" windowHeight="15840" tabRatio="751" activeTab="2" xr2:uid="{00000000-000D-0000-FFFF-FFFF00000000}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0" l="1"/>
  <c r="H42" i="10"/>
  <c r="E39" i="12" l="1"/>
  <c r="E41" i="12" s="1"/>
  <c r="F41" i="12"/>
  <c r="F39" i="12"/>
  <c r="I42" i="10"/>
  <c r="G42" i="10"/>
  <c r="H37" i="10"/>
  <c r="H35" i="10"/>
  <c r="D36" i="10"/>
  <c r="D35" i="10"/>
  <c r="D34" i="10"/>
  <c r="G38" i="10"/>
  <c r="D16" i="12" l="1"/>
  <c r="D17" i="12"/>
  <c r="D18" i="12"/>
  <c r="D19" i="12"/>
  <c r="D20" i="12"/>
  <c r="D21" i="12"/>
  <c r="D22" i="12"/>
  <c r="D23" i="12"/>
  <c r="D24" i="12"/>
  <c r="D25" i="12"/>
  <c r="D15" i="12"/>
  <c r="D10" i="12"/>
  <c r="D9" i="12"/>
  <c r="G37" i="10" l="1"/>
  <c r="G35" i="10" l="1"/>
  <c r="G36" i="10"/>
  <c r="H34" i="10" l="1"/>
  <c r="G34" i="10"/>
  <c r="I34" i="10" l="1"/>
  <c r="E33" i="10"/>
  <c r="E36" i="10" l="1"/>
  <c r="D37" i="10"/>
  <c r="I35" i="10"/>
  <c r="H36" i="10"/>
  <c r="I36" i="10"/>
  <c r="E31" i="10"/>
  <c r="H31" i="10" s="1"/>
  <c r="D38" i="10" l="1"/>
  <c r="E38" i="10" s="1"/>
  <c r="E37" i="10"/>
  <c r="H40" i="10"/>
  <c r="E38" i="12"/>
  <c r="I40" i="10"/>
  <c r="F38" i="12"/>
  <c r="D38" i="12" s="1"/>
  <c r="H33" i="10"/>
  <c r="G33" i="10"/>
  <c r="I37" i="10" l="1"/>
  <c r="I38" i="10"/>
  <c r="H38" i="10"/>
  <c r="I33" i="10"/>
  <c r="G32" i="10"/>
  <c r="E32" i="10"/>
  <c r="I32" i="10" s="1"/>
  <c r="G31" i="10"/>
  <c r="I31" i="10"/>
  <c r="G30" i="10"/>
  <c r="E30" i="10"/>
  <c r="I30" i="10" s="1"/>
  <c r="G29" i="10"/>
  <c r="E29" i="10"/>
  <c r="G28" i="10"/>
  <c r="E28" i="10"/>
  <c r="I28" i="10" s="1"/>
  <c r="G27" i="10"/>
  <c r="E27" i="10"/>
  <c r="I27" i="10" s="1"/>
  <c r="G26" i="10"/>
  <c r="E26" i="10"/>
  <c r="I26" i="10" s="1"/>
  <c r="E25" i="10"/>
  <c r="I25" i="10" s="1"/>
  <c r="E24" i="10"/>
  <c r="H24" i="10" s="1"/>
  <c r="E23" i="10"/>
  <c r="I23" i="10" s="1"/>
  <c r="I24" i="10" l="1"/>
  <c r="I29" i="10"/>
  <c r="H23" i="10"/>
  <c r="H25" i="10"/>
  <c r="H26" i="10"/>
  <c r="H27" i="10"/>
  <c r="H28" i="10"/>
  <c r="H29" i="10"/>
  <c r="H30" i="10"/>
  <c r="H32" i="10"/>
  <c r="D39" i="12" l="1"/>
  <c r="D41" i="12" s="1"/>
  <c r="E18" i="10"/>
  <c r="D18" i="10"/>
  <c r="F7" i="10"/>
  <c r="F8" i="10"/>
  <c r="F9" i="10"/>
  <c r="F18" i="10" s="1"/>
  <c r="F10" i="10"/>
  <c r="F11" i="10"/>
  <c r="F12" i="10"/>
  <c r="F13" i="10"/>
  <c r="F14" i="10"/>
  <c r="F15" i="10"/>
  <c r="F16" i="10"/>
  <c r="F17" i="10"/>
  <c r="F6" i="10"/>
  <c r="C15" i="12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B16" i="12" l="1"/>
  <c r="B18" i="12" s="1"/>
  <c r="B19" i="12" s="1"/>
  <c r="B20" i="12" s="1"/>
  <c r="B21" i="12" s="1"/>
  <c r="B22" i="12" s="1"/>
  <c r="B23" i="12" s="1"/>
  <c r="B24" i="12" s="1"/>
  <c r="B25" i="12" s="1"/>
  <c r="A2" i="12" l="1"/>
  <c r="D12" i="12" l="1"/>
  <c r="D14" i="12" s="1"/>
  <c r="C12" i="12"/>
  <c r="C14" i="12" l="1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Rff9457</author>
  </authors>
  <commentList>
    <comment ref="F2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</commentList>
</comments>
</file>

<file path=xl/sharedStrings.xml><?xml version="1.0" encoding="utf-8"?>
<sst xmlns="http://schemas.openxmlformats.org/spreadsheetml/2006/main" count="93" uniqueCount="74">
  <si>
    <t>Avista Utilites</t>
  </si>
  <si>
    <t>WA</t>
  </si>
  <si>
    <t>ID</t>
  </si>
  <si>
    <t>TOTAL</t>
  </si>
  <si>
    <t>Deferred</t>
  </si>
  <si>
    <t>PERIOD</t>
  </si>
  <si>
    <t xml:space="preserve">     Divide by 2</t>
  </si>
  <si>
    <t>÷2</t>
  </si>
  <si>
    <t>Beg/End Mo Avg</t>
  </si>
  <si>
    <t>May</t>
  </si>
  <si>
    <t>Oct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</si>
  <si>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</si>
  <si>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</si>
  <si>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</si>
  <si>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</si>
  <si>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</si>
  <si>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</si>
  <si>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</si>
  <si>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</si>
  <si>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</si>
  <si>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</si>
  <si>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</si>
  <si>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</si>
  <si>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</si>
  <si>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</si>
  <si>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</si>
  <si>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</si>
  <si>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</si>
  <si>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</si>
  <si>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</si>
  <si>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</si>
  <si>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</si>
  <si>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</si>
  <si>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</si>
  <si>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</si>
  <si>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</si>
  <si>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</si>
  <si>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</si>
  <si>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</si>
  <si>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Annual Payment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</si>
  <si>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</si>
  <si>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</si>
  <si>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</si>
  <si>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</si>
  <si>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</si>
  <si>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</si>
  <si>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</si>
  <si>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</si>
  <si>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</si>
  <si>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</si>
  <si>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</si>
  <si>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February 2018</t>
  </si>
  <si>
    <t>February 2019</t>
  </si>
  <si>
    <t>Future year CPI's are increased by 3%.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</si>
  <si>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Therefore the expected 2020 lease payment expense  has been included above.  </t>
  </si>
  <si>
    <t>February 2020</t>
  </si>
  <si>
    <t>February 2021</t>
  </si>
  <si>
    <t>February 2022</t>
  </si>
  <si>
    <t xml:space="preserve">  (2019 Expense)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</si>
  <si>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</si>
  <si>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</si>
  <si>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</si>
  <si>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</si>
  <si>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</si>
  <si>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</si>
  <si>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</si>
  <si>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</si>
  <si>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</si>
  <si>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</si>
  <si>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Total AMA Rate Base</t>
  </si>
  <si>
    <t>February 2023</t>
  </si>
  <si>
    <t>Prorated Rate Year</t>
  </si>
  <si>
    <t>Payment Rent Year 2021/22</t>
  </si>
  <si>
    <t xml:space="preserve">   Total Annual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</si>
</sst>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6" fillId="3" borderId="1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4" fontId="1" fillId="0" borderId="0" xfId="2" applyNumberFormat="1" applyFill="1"/>
    <xf numFmtId="0" fontId="0" fillId="4" borderId="10" xfId="0" applyFill="1" applyBorder="1"/>
    <xf numFmtId="0" fontId="0" fillId="4" borderId="15" xfId="0" applyFill="1" applyBorder="1" applyAlignment="1">
      <alignment horizontal="right"/>
    </xf>
    <xf numFmtId="44" fontId="0" fillId="4" borderId="15" xfId="0" applyNumberFormat="1" applyFill="1" applyBorder="1"/>
    <xf numFmtId="10" fontId="1" fillId="4" borderId="15" xfId="3" applyNumberFormat="1" applyFill="1" applyBorder="1"/>
    <xf numFmtId="164" fontId="0" fillId="4" borderId="10" xfId="0" applyNumberFormat="1" applyFill="1" applyBorder="1"/>
    <xf numFmtId="44" fontId="0" fillId="4" borderId="12" xfId="0" applyNumberFormat="1" applyFill="1" applyBorder="1"/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3"/>
  <sheetViews>
    <sheetView zoomScaleNormal="100" workbookViewId="0">
      <selection activeCell="C45" sqref="C45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102" t="s">
        <v>0</v>
      </c>
      <c r="B1" s="102"/>
      <c r="C1" s="102"/>
      <c r="D1" s="102"/>
      <c r="E1" s="6"/>
      <c r="F1" s="6"/>
      <c r="G1" s="6"/>
      <c r="H1" s="6"/>
      <c r="I1" s="6"/>
      <c r="J1" s="6"/>
    </row>
    <row r="2" spans="1:10" x14ac:dyDescent="0.2">
      <c r="A2" s="103" t="str">
        <f>'E-DDC-22'!A2</f>
        <v>Montana Settlement Lease Payment</v>
      </c>
      <c r="B2" s="103"/>
      <c r="C2" s="103"/>
      <c r="D2" s="103"/>
      <c r="E2" s="2"/>
      <c r="F2" s="2"/>
      <c r="G2" s="2"/>
      <c r="H2" s="2"/>
      <c r="I2" s="2"/>
      <c r="J2" s="2"/>
    </row>
    <row r="3" spans="1:10" ht="12.75" customHeight="1" x14ac:dyDescent="0.2">
      <c r="A3" s="104" t="s">
        <v>37</v>
      </c>
      <c r="B3" s="104"/>
      <c r="C3" s="104"/>
      <c r="D3" s="104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9" t="s">
        <v>14</v>
      </c>
      <c r="D5" s="100"/>
      <c r="E5" s="101"/>
      <c r="F5" s="101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40</v>
      </c>
      <c r="D7" s="40" t="s">
        <v>41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10</v>
      </c>
      <c r="B9" s="10">
        <v>2021</v>
      </c>
      <c r="C9" s="24">
        <v>0</v>
      </c>
      <c r="D9" s="15">
        <f>-C9*0.21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10</v>
      </c>
      <c r="B10" s="10">
        <v>2022</v>
      </c>
      <c r="C10" s="25">
        <v>0</v>
      </c>
      <c r="D10" s="15">
        <f>-C10*0.21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6</v>
      </c>
      <c r="B13" s="10"/>
      <c r="C13" s="27" t="s">
        <v>7</v>
      </c>
      <c r="D13" s="18" t="s">
        <v>7</v>
      </c>
      <c r="E13" s="38"/>
      <c r="F13" s="38"/>
      <c r="G13" s="3"/>
      <c r="H13" s="3"/>
      <c r="I13" s="3"/>
      <c r="J13" s="3"/>
    </row>
    <row r="14" spans="1:10" x14ac:dyDescent="0.2">
      <c r="A14" s="16" t="s">
        <v>8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59</v>
      </c>
      <c r="B15" s="46">
        <v>2021</v>
      </c>
      <c r="C15" s="24">
        <f>C9</f>
        <v>0</v>
      </c>
      <c r="D15" s="15">
        <f>-C15*0.21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60</v>
      </c>
      <c r="B16" s="10">
        <f>B15</f>
        <v>2021</v>
      </c>
      <c r="C16" s="24">
        <f>C15</f>
        <v>0</v>
      </c>
      <c r="D16" s="15">
        <f t="shared" ref="D16:D25" si="0">-C16*0.21</f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61</v>
      </c>
      <c r="B17" s="10">
        <v>2022</v>
      </c>
      <c r="C17" s="24">
        <f t="shared" ref="B17:C25" si="1">C16</f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62</v>
      </c>
      <c r="B18" s="10">
        <f t="shared" si="1"/>
        <v>2022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63</v>
      </c>
      <c r="B19" s="10">
        <f t="shared" si="1"/>
        <v>2022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64</v>
      </c>
      <c r="B20" s="10">
        <f t="shared" si="1"/>
        <v>2022</v>
      </c>
      <c r="C20" s="24">
        <f t="shared" si="1"/>
        <v>0</v>
      </c>
      <c r="D20" s="1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9</v>
      </c>
      <c r="B21" s="10">
        <f t="shared" si="1"/>
        <v>2022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65</v>
      </c>
      <c r="B22" s="10">
        <f t="shared" si="1"/>
        <v>2022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66</v>
      </c>
      <c r="B23" s="10">
        <f t="shared" si="1"/>
        <v>2022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67</v>
      </c>
      <c r="B24" s="10">
        <f t="shared" si="1"/>
        <v>2022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68</v>
      </c>
      <c r="B25" s="10">
        <f t="shared" si="1"/>
        <v>2022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7"/>
      <c r="L26" s="64"/>
      <c r="M26" s="64"/>
      <c r="O26" s="64"/>
      <c r="P26" s="64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7"/>
      <c r="L27" s="64"/>
      <c r="M27" s="64"/>
      <c r="O27" s="64"/>
      <c r="P27" s="64"/>
    </row>
    <row r="28" spans="1:16" x14ac:dyDescent="0.2">
      <c r="A28" s="9" t="s">
        <v>11</v>
      </c>
      <c r="B28" s="10"/>
      <c r="C28" s="27" t="s">
        <v>12</v>
      </c>
      <c r="D28" s="18" t="s">
        <v>12</v>
      </c>
      <c r="E28" s="38"/>
      <c r="F28" s="38"/>
      <c r="I28" s="67"/>
      <c r="L28" s="64"/>
      <c r="M28" s="64"/>
      <c r="O28" s="64"/>
      <c r="P28" s="64"/>
    </row>
    <row r="29" spans="1:16" x14ac:dyDescent="0.2">
      <c r="A29" s="9"/>
      <c r="B29" s="10"/>
      <c r="C29" s="26"/>
      <c r="D29" s="17"/>
      <c r="E29" s="14"/>
      <c r="F29" s="14"/>
      <c r="I29" s="67"/>
      <c r="L29" s="64"/>
      <c r="M29" s="64"/>
      <c r="O29" s="64"/>
      <c r="P29" s="64"/>
    </row>
    <row r="30" spans="1:16" x14ac:dyDescent="0.2">
      <c r="A30" s="9" t="s">
        <v>13</v>
      </c>
      <c r="B30" s="10"/>
      <c r="C30" s="30">
        <f>C27/12</f>
        <v>0</v>
      </c>
      <c r="D30" s="19">
        <f>D27/12</f>
        <v>0</v>
      </c>
      <c r="E30" s="39"/>
      <c r="F30" s="14"/>
      <c r="I30" s="67"/>
      <c r="L30" s="64"/>
      <c r="M30" s="64"/>
      <c r="O30" s="64"/>
      <c r="P30" s="64"/>
    </row>
    <row r="31" spans="1:16" ht="13.5" thickBot="1" x14ac:dyDescent="0.25">
      <c r="A31" s="9"/>
      <c r="B31" s="20"/>
      <c r="C31" s="9"/>
      <c r="D31" s="9"/>
      <c r="E31" s="14"/>
      <c r="F31" s="14"/>
      <c r="I31" s="67"/>
      <c r="L31" s="64"/>
      <c r="M31" s="64"/>
      <c r="O31" s="64"/>
      <c r="P31" s="64"/>
    </row>
    <row r="32" spans="1:16" ht="14.25" thickTop="1" thickBot="1" x14ac:dyDescent="0.25">
      <c r="A32" s="9" t="s">
        <v>69</v>
      </c>
      <c r="B32" s="20"/>
      <c r="D32" s="62">
        <f>SUM(C30:D30)</f>
        <v>0</v>
      </c>
      <c r="E32" s="14"/>
      <c r="F32" s="14"/>
      <c r="I32" s="67"/>
      <c r="L32" s="64"/>
      <c r="M32" s="64"/>
      <c r="O32" s="64"/>
      <c r="P32" s="64"/>
    </row>
    <row r="33" spans="1:16" ht="9.75" customHeight="1" thickTop="1" x14ac:dyDescent="0.2">
      <c r="A33" s="9"/>
      <c r="B33" s="20"/>
      <c r="D33" s="47"/>
      <c r="E33" s="21"/>
      <c r="F33" s="14"/>
      <c r="I33" s="67"/>
      <c r="L33" s="64"/>
      <c r="M33" s="64"/>
      <c r="O33" s="64"/>
      <c r="P33" s="64"/>
    </row>
    <row r="34" spans="1:16" x14ac:dyDescent="0.2">
      <c r="A34" s="51" t="s">
        <v>16</v>
      </c>
      <c r="B34" s="50"/>
      <c r="C34" s="50"/>
      <c r="D34" s="50"/>
      <c r="E34"/>
      <c r="I34" s="67"/>
      <c r="L34" s="64"/>
      <c r="M34" s="64"/>
      <c r="O34" s="64"/>
      <c r="P34" s="64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7"/>
      <c r="L35" s="64"/>
      <c r="M35" s="64"/>
      <c r="O35" s="64"/>
      <c r="P35" s="64"/>
    </row>
    <row r="36" spans="1:16" x14ac:dyDescent="0.2">
      <c r="A36" s="41" t="s">
        <v>36</v>
      </c>
      <c r="E36" s="8"/>
      <c r="F36" s="8"/>
      <c r="I36" s="67"/>
      <c r="J36" s="4"/>
      <c r="L36" s="65"/>
      <c r="M36" s="64"/>
      <c r="O36" s="64"/>
      <c r="P36" s="64"/>
    </row>
    <row r="37" spans="1:16" x14ac:dyDescent="0.2">
      <c r="A37" s="44" t="s">
        <v>39</v>
      </c>
      <c r="I37" s="67"/>
      <c r="J37" s="4"/>
      <c r="L37" s="65"/>
      <c r="M37" s="64"/>
      <c r="O37" s="64"/>
      <c r="P37" s="64"/>
    </row>
    <row r="38" spans="1:16" x14ac:dyDescent="0.2">
      <c r="A38" s="44" t="s">
        <v>58</v>
      </c>
      <c r="D38" s="56">
        <f>E38+F38</f>
        <v>4983557.33</v>
      </c>
      <c r="E38" s="56">
        <f>'E-DDC-22'!H35</f>
        <v>3271207.0314119998</v>
      </c>
      <c r="F38" s="56">
        <f>'E-DDC-22'!I35</f>
        <v>1712350.298588</v>
      </c>
      <c r="I38" s="59"/>
      <c r="J38" s="59"/>
      <c r="K38" s="59"/>
      <c r="L38" s="65"/>
      <c r="M38" s="65"/>
      <c r="O38" s="64"/>
      <c r="P38" s="64"/>
    </row>
    <row r="39" spans="1:16" x14ac:dyDescent="0.2">
      <c r="A39" s="44" t="s">
        <v>72</v>
      </c>
      <c r="D39" s="87">
        <f>SUM(E39:F39)</f>
        <v>5406014.730753433</v>
      </c>
      <c r="E39" s="87">
        <f>'E-DDC-22'!H42</f>
        <v>3548508.0692665535</v>
      </c>
      <c r="F39" s="87">
        <f>'E-DDC-22'!I42</f>
        <v>1857506.6614868797</v>
      </c>
      <c r="H39" s="8"/>
      <c r="I39" s="58"/>
      <c r="J39" s="57"/>
      <c r="K39" s="57"/>
      <c r="L39" s="4"/>
      <c r="O39" s="64"/>
      <c r="P39" s="64"/>
    </row>
    <row r="40" spans="1:16" ht="13.5" thickBot="1" x14ac:dyDescent="0.25">
      <c r="A40" s="5"/>
      <c r="D40" s="9"/>
      <c r="E40" s="60"/>
      <c r="F40" s="60"/>
      <c r="I40" s="4"/>
      <c r="J40" s="4"/>
      <c r="K40" s="4"/>
      <c r="L40" s="4"/>
    </row>
    <row r="41" spans="1:16" ht="14.25" thickTop="1" thickBot="1" x14ac:dyDescent="0.25">
      <c r="A41" s="44" t="s">
        <v>73</v>
      </c>
      <c r="D41" s="61">
        <f>D39-D38</f>
        <v>422457.40075343288</v>
      </c>
      <c r="E41" s="88">
        <f>E39-E38</f>
        <v>277301.03785455367</v>
      </c>
      <c r="F41" s="61">
        <f>F39-F38</f>
        <v>145156.36289887968</v>
      </c>
      <c r="G41" s="45"/>
      <c r="I41" s="4"/>
      <c r="J41" s="4"/>
      <c r="K41" s="4"/>
      <c r="L41" s="66"/>
    </row>
    <row r="42" spans="1:16" ht="13.5" thickTop="1" x14ac:dyDescent="0.2">
      <c r="A42" s="5"/>
      <c r="D42" s="45"/>
      <c r="E42" s="63"/>
      <c r="F42" s="63"/>
      <c r="I42" s="4"/>
      <c r="J42" s="4"/>
      <c r="K42" s="4"/>
      <c r="L42" s="4"/>
    </row>
    <row r="43" spans="1:16" x14ac:dyDescent="0.2">
      <c r="A43" s="45" t="s">
        <v>38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2.75" x14ac:dyDescent="0.2"/>
  <cols>
    <col min="1" max="16384" width="9.140625" style="7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52"/>
  <sheetViews>
    <sheetView tabSelected="1" zoomScaleNormal="100" workbookViewId="0">
      <selection activeCell="F50" sqref="F50"/>
    </sheetView>
  </sheetViews>
  <sheetFormatPr defaultRowHeight="12.75" x14ac:dyDescent="0.2"/>
  <cols>
    <col min="1" max="1" width="14.85546875" style="68" customWidth="1"/>
    <col min="2" max="2" width="12.85546875" bestFit="1" customWidth="1"/>
    <col min="3" max="7" width="14" bestFit="1" customWidth="1"/>
    <col min="8" max="8" width="15" bestFit="1" customWidth="1"/>
    <col min="9" max="9" width="13.85546875" bestFit="1" customWidth="1"/>
    <col min="12" max="12" width="13.8554687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15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16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3" customFormat="1" hidden="1" x14ac:dyDescent="0.2">
      <c r="A5" s="75" t="s">
        <v>48</v>
      </c>
      <c r="B5" s="77" t="s">
        <v>49</v>
      </c>
      <c r="C5" s="77" t="s">
        <v>47</v>
      </c>
      <c r="D5" s="72" t="s">
        <v>44</v>
      </c>
      <c r="E5" s="72" t="s">
        <v>45</v>
      </c>
      <c r="F5" s="77" t="s">
        <v>46</v>
      </c>
    </row>
    <row r="6" spans="1:9" hidden="1" x14ac:dyDescent="0.2">
      <c r="A6" s="71">
        <v>201701</v>
      </c>
      <c r="B6" s="71" t="s">
        <v>42</v>
      </c>
      <c r="C6" s="71" t="s">
        <v>43</v>
      </c>
      <c r="D6" s="76">
        <v>260225.07</v>
      </c>
      <c r="E6" s="76">
        <v>135674.93</v>
      </c>
      <c r="F6" s="78">
        <f>SUM(D6:E6)</f>
        <v>395900</v>
      </c>
      <c r="H6" s="43"/>
    </row>
    <row r="7" spans="1:9" hidden="1" x14ac:dyDescent="0.2">
      <c r="A7" s="79">
        <v>201702</v>
      </c>
      <c r="B7" s="71">
        <v>540100</v>
      </c>
      <c r="C7" s="71" t="s">
        <v>43</v>
      </c>
      <c r="D7" s="76">
        <v>260225.07</v>
      </c>
      <c r="E7" s="76">
        <v>135674.93</v>
      </c>
      <c r="F7" s="78">
        <f t="shared" ref="F7:F17" si="0">SUM(D7:E7)</f>
        <v>395900</v>
      </c>
    </row>
    <row r="8" spans="1:9" hidden="1" x14ac:dyDescent="0.2">
      <c r="A8" s="71">
        <v>201703</v>
      </c>
      <c r="B8" s="71">
        <v>540100</v>
      </c>
      <c r="C8" s="71" t="s">
        <v>43</v>
      </c>
      <c r="D8" s="76">
        <v>260225.07</v>
      </c>
      <c r="E8" s="76">
        <v>135674.93</v>
      </c>
      <c r="F8" s="78">
        <f t="shared" si="0"/>
        <v>395900</v>
      </c>
    </row>
    <row r="9" spans="1:9" hidden="1" x14ac:dyDescent="0.2">
      <c r="A9" s="79">
        <v>201704</v>
      </c>
      <c r="B9" s="71">
        <v>540100</v>
      </c>
      <c r="C9" s="71" t="s">
        <v>43</v>
      </c>
      <c r="D9" s="76">
        <v>260225.07</v>
      </c>
      <c r="E9" s="76">
        <v>135674.93</v>
      </c>
      <c r="F9" s="78">
        <f t="shared" si="0"/>
        <v>395900</v>
      </c>
      <c r="G9" s="53"/>
      <c r="H9" s="53"/>
    </row>
    <row r="10" spans="1:9" hidden="1" x14ac:dyDescent="0.2">
      <c r="A10" s="71">
        <v>201705</v>
      </c>
      <c r="B10" s="71">
        <v>540100</v>
      </c>
      <c r="C10" s="71" t="s">
        <v>43</v>
      </c>
      <c r="D10" s="76">
        <v>260225.07</v>
      </c>
      <c r="E10" s="76">
        <v>135674.93</v>
      </c>
      <c r="F10" s="78">
        <f t="shared" si="0"/>
        <v>395900</v>
      </c>
      <c r="G10" s="53"/>
      <c r="H10" s="53"/>
    </row>
    <row r="11" spans="1:9" hidden="1" x14ac:dyDescent="0.2">
      <c r="A11" s="79">
        <v>201706</v>
      </c>
      <c r="B11" s="71">
        <v>540100</v>
      </c>
      <c r="C11" s="71" t="s">
        <v>43</v>
      </c>
      <c r="D11" s="76">
        <v>260225.07</v>
      </c>
      <c r="E11" s="76">
        <v>135674.93</v>
      </c>
      <c r="F11" s="78">
        <f t="shared" si="0"/>
        <v>395900</v>
      </c>
      <c r="G11" s="53"/>
      <c r="H11" s="53"/>
    </row>
    <row r="12" spans="1:9" hidden="1" x14ac:dyDescent="0.2">
      <c r="A12" s="71">
        <v>201707</v>
      </c>
      <c r="B12" s="71">
        <v>540100</v>
      </c>
      <c r="C12" s="71" t="s">
        <v>43</v>
      </c>
      <c r="D12" s="76">
        <v>272374.62</v>
      </c>
      <c r="E12" s="76">
        <v>142025.38</v>
      </c>
      <c r="F12" s="78">
        <f t="shared" si="0"/>
        <v>414400</v>
      </c>
      <c r="G12" s="54"/>
      <c r="H12" s="54"/>
    </row>
    <row r="13" spans="1:9" hidden="1" x14ac:dyDescent="0.2">
      <c r="A13" s="79">
        <v>201708</v>
      </c>
      <c r="B13" s="71">
        <v>540100</v>
      </c>
      <c r="C13" s="71" t="s">
        <v>43</v>
      </c>
      <c r="D13" s="76">
        <v>272374.62</v>
      </c>
      <c r="E13" s="76">
        <v>142025.38</v>
      </c>
      <c r="F13" s="78">
        <f t="shared" si="0"/>
        <v>414400</v>
      </c>
    </row>
    <row r="14" spans="1:9" hidden="1" x14ac:dyDescent="0.2">
      <c r="A14" s="71">
        <v>201709</v>
      </c>
      <c r="B14" s="71">
        <v>540100</v>
      </c>
      <c r="C14" s="71" t="s">
        <v>43</v>
      </c>
      <c r="D14" s="76">
        <v>272374.62</v>
      </c>
      <c r="E14" s="76">
        <v>142025.38</v>
      </c>
      <c r="F14" s="78">
        <f t="shared" si="0"/>
        <v>414400</v>
      </c>
      <c r="G14" s="33"/>
    </row>
    <row r="15" spans="1:9" hidden="1" x14ac:dyDescent="0.2">
      <c r="A15" s="79">
        <v>201710</v>
      </c>
      <c r="B15" s="71">
        <v>540100</v>
      </c>
      <c r="C15" s="71" t="s">
        <v>43</v>
      </c>
      <c r="D15" s="76">
        <v>272374.62</v>
      </c>
      <c r="E15" s="76">
        <v>142025.38</v>
      </c>
      <c r="F15" s="78">
        <f t="shared" si="0"/>
        <v>414400</v>
      </c>
      <c r="G15" s="55"/>
      <c r="H15" s="55"/>
    </row>
    <row r="16" spans="1:9" hidden="1" x14ac:dyDescent="0.2">
      <c r="A16" s="71">
        <v>201711</v>
      </c>
      <c r="B16" s="71">
        <v>540100</v>
      </c>
      <c r="C16" s="71" t="s">
        <v>43</v>
      </c>
      <c r="D16" s="76">
        <v>272374.62</v>
      </c>
      <c r="E16" s="76">
        <v>142025.38</v>
      </c>
      <c r="F16" s="78">
        <f t="shared" si="0"/>
        <v>414400</v>
      </c>
      <c r="G16" s="55"/>
      <c r="H16" s="55"/>
    </row>
    <row r="17" spans="1:9" hidden="1" x14ac:dyDescent="0.2">
      <c r="A17" s="79">
        <v>201712</v>
      </c>
      <c r="B17" s="71">
        <v>540100</v>
      </c>
      <c r="C17" s="71" t="s">
        <v>43</v>
      </c>
      <c r="D17" s="80">
        <v>272374.62</v>
      </c>
      <c r="E17" s="80">
        <v>142025.38</v>
      </c>
      <c r="F17" s="81">
        <f t="shared" si="0"/>
        <v>414400</v>
      </c>
      <c r="G17" s="55"/>
      <c r="H17" s="55"/>
    </row>
    <row r="18" spans="1:9" hidden="1" x14ac:dyDescent="0.2">
      <c r="C18" s="71" t="s">
        <v>50</v>
      </c>
      <c r="D18" s="74">
        <f>SUM(D6:D17)</f>
        <v>3195598.1400000006</v>
      </c>
      <c r="E18" s="74">
        <f t="shared" ref="E18:F18" si="1">SUM(E6:E17)</f>
        <v>1666201.8599999994</v>
      </c>
      <c r="F18" s="74">
        <f t="shared" si="1"/>
        <v>4861800</v>
      </c>
    </row>
    <row r="22" spans="1:9" ht="38.25" x14ac:dyDescent="0.2">
      <c r="A22" s="31" t="s">
        <v>17</v>
      </c>
      <c r="B22" s="31" t="s">
        <v>18</v>
      </c>
      <c r="C22" s="31" t="s">
        <v>19</v>
      </c>
      <c r="D22" s="31" t="s">
        <v>20</v>
      </c>
      <c r="E22" s="31" t="s">
        <v>21</v>
      </c>
      <c r="F22" s="31" t="s">
        <v>22</v>
      </c>
      <c r="G22" s="31" t="s">
        <v>23</v>
      </c>
      <c r="H22" s="31" t="s">
        <v>24</v>
      </c>
      <c r="I22" s="31" t="s">
        <v>25</v>
      </c>
    </row>
    <row r="23" spans="1:9" x14ac:dyDescent="0.2">
      <c r="A23" s="68">
        <v>2007</v>
      </c>
      <c r="B23" s="32" t="s">
        <v>26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8">
        <v>2008</v>
      </c>
      <c r="B24" s="32" t="s">
        <v>27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8">
        <v>2009</v>
      </c>
      <c r="B25" s="32" t="s">
        <v>28</v>
      </c>
      <c r="C25" s="7">
        <v>4000000</v>
      </c>
      <c r="D25" s="82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8">
        <v>2010</v>
      </c>
      <c r="B26" s="32" t="s">
        <v>29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8">
        <v>2011</v>
      </c>
      <c r="B27" s="32" t="s">
        <v>30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8">
        <v>2012</v>
      </c>
      <c r="B28" s="32" t="s">
        <v>31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8">
        <v>2013</v>
      </c>
      <c r="B29" s="32" t="s">
        <v>32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8">
        <v>2014</v>
      </c>
      <c r="B30" s="32" t="s">
        <v>33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8">
        <v>2015</v>
      </c>
      <c r="B31" s="32" t="s">
        <v>34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8">
        <v>2016</v>
      </c>
      <c r="B32" s="32" t="s">
        <v>35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12" x14ac:dyDescent="0.2">
      <c r="A33" s="69">
        <v>2017</v>
      </c>
      <c r="B33" s="32" t="s">
        <v>51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12" x14ac:dyDescent="0.2">
      <c r="A34" s="83">
        <v>2018</v>
      </c>
      <c r="B34" s="85" t="s">
        <v>52</v>
      </c>
      <c r="C34" s="7">
        <v>4000000</v>
      </c>
      <c r="D34" s="43">
        <f>E34/C34</f>
        <v>1.2244999999999999</v>
      </c>
      <c r="E34" s="33">
        <v>4898000</v>
      </c>
      <c r="F34" s="42">
        <v>0.65349999999999997</v>
      </c>
      <c r="G34" s="42">
        <f t="shared" ref="G34" si="9">1-F34</f>
        <v>0.34650000000000003</v>
      </c>
      <c r="H34" s="7">
        <f t="shared" ref="H34" si="10">E34*F34</f>
        <v>3200843</v>
      </c>
      <c r="I34" s="7">
        <f t="shared" ref="I34" si="11">E34*G34</f>
        <v>1697157.0000000002</v>
      </c>
    </row>
    <row r="35" spans="1:12" x14ac:dyDescent="0.2">
      <c r="A35" s="84">
        <v>2019</v>
      </c>
      <c r="B35" s="85" t="s">
        <v>55</v>
      </c>
      <c r="C35" s="7">
        <v>4000000</v>
      </c>
      <c r="D35" s="43">
        <f>E35/C35</f>
        <v>1.2458893325</v>
      </c>
      <c r="E35" s="33">
        <v>4983557.33</v>
      </c>
      <c r="F35" s="42">
        <v>0.65639999999999998</v>
      </c>
      <c r="G35" s="42">
        <f t="shared" ref="G35:G38" si="12">1-F35</f>
        <v>0.34360000000000002</v>
      </c>
      <c r="H35" s="7">
        <f>E35*F35</f>
        <v>3271207.0314119998</v>
      </c>
      <c r="I35" s="7">
        <f t="shared" ref="I35:I38" si="13">E35*G35</f>
        <v>1712350.298588</v>
      </c>
    </row>
    <row r="36" spans="1:12" x14ac:dyDescent="0.2">
      <c r="A36" s="84">
        <v>2020</v>
      </c>
      <c r="B36" s="85" t="s">
        <v>56</v>
      </c>
      <c r="C36" s="7">
        <v>4000000</v>
      </c>
      <c r="D36" s="43">
        <f>D35*103%</f>
        <v>1.2832660124749999</v>
      </c>
      <c r="E36" s="33">
        <f>C36*D36</f>
        <v>5133064.0499</v>
      </c>
      <c r="F36" s="42">
        <v>0.65639999999999998</v>
      </c>
      <c r="G36" s="42">
        <f t="shared" si="12"/>
        <v>0.34360000000000002</v>
      </c>
      <c r="H36" s="92">
        <f t="shared" ref="H36:H38" si="14">E36*F36</f>
        <v>3369343.2423543599</v>
      </c>
      <c r="I36" s="7">
        <f t="shared" si="13"/>
        <v>1763720.80754564</v>
      </c>
    </row>
    <row r="37" spans="1:12" x14ac:dyDescent="0.2">
      <c r="A37" s="89">
        <v>2021</v>
      </c>
      <c r="B37" s="85" t="s">
        <v>57</v>
      </c>
      <c r="C37" s="7">
        <v>4000000</v>
      </c>
      <c r="D37" s="43">
        <f>D36*103%</f>
        <v>1.3217639928492499</v>
      </c>
      <c r="E37" s="33">
        <f>C37*D37</f>
        <v>5287055.9713969994</v>
      </c>
      <c r="F37" s="42">
        <v>0.65639999999999998</v>
      </c>
      <c r="G37" s="42">
        <f t="shared" si="12"/>
        <v>0.34360000000000002</v>
      </c>
      <c r="H37" s="92">
        <f>E37*F37</f>
        <v>3470423.5396249904</v>
      </c>
      <c r="I37" s="7">
        <f t="shared" si="13"/>
        <v>1816632.431772009</v>
      </c>
      <c r="L37" s="55"/>
    </row>
    <row r="38" spans="1:12" x14ac:dyDescent="0.2">
      <c r="A38" s="91">
        <v>2022</v>
      </c>
      <c r="B38" s="85" t="s">
        <v>70</v>
      </c>
      <c r="C38" s="7">
        <v>4000000</v>
      </c>
      <c r="D38" s="43">
        <f>D37*103%</f>
        <v>1.3614169126347275</v>
      </c>
      <c r="E38" s="33">
        <f>C38*D38</f>
        <v>5445667.6505389102</v>
      </c>
      <c r="F38" s="42">
        <v>0.65639999999999998</v>
      </c>
      <c r="G38" s="42">
        <f t="shared" si="12"/>
        <v>0.34360000000000002</v>
      </c>
      <c r="H38" s="92">
        <f t="shared" si="14"/>
        <v>3574536.2458137404</v>
      </c>
      <c r="I38" s="7">
        <f t="shared" si="13"/>
        <v>1871131.4047251695</v>
      </c>
      <c r="L38" s="55"/>
    </row>
    <row r="39" spans="1:12" x14ac:dyDescent="0.2">
      <c r="A39" s="91"/>
      <c r="B39" s="85"/>
      <c r="C39" s="7"/>
      <c r="D39" s="43"/>
      <c r="E39" s="33"/>
      <c r="F39" s="42"/>
      <c r="G39" s="42"/>
      <c r="H39" s="7"/>
      <c r="I39" s="7"/>
      <c r="L39" s="55"/>
    </row>
    <row r="40" spans="1:12" ht="13.5" thickBot="1" x14ac:dyDescent="0.25">
      <c r="B40" s="85"/>
      <c r="C40" s="7"/>
      <c r="H40" s="35">
        <f>SUM(H23:H36)</f>
        <v>41582947.951566026</v>
      </c>
      <c r="I40" s="35">
        <f>SUM(I23:I36)</f>
        <v>22159873.399149977</v>
      </c>
    </row>
    <row r="42" spans="1:12" x14ac:dyDescent="0.2">
      <c r="C42" s="93"/>
      <c r="D42" s="94" t="s">
        <v>71</v>
      </c>
      <c r="E42" s="95">
        <f>(E37/12*3)+(E38/12*9)</f>
        <v>5406014.730753433</v>
      </c>
      <c r="F42" s="96">
        <v>0.65639999999999998</v>
      </c>
      <c r="G42" s="96">
        <f t="shared" ref="G42" si="15">1-F42</f>
        <v>0.34360000000000002</v>
      </c>
      <c r="H42" s="97">
        <f>E42*F42</f>
        <v>3548508.0692665535</v>
      </c>
      <c r="I42" s="98">
        <f>E42*G42</f>
        <v>1857506.6614868797</v>
      </c>
    </row>
    <row r="44" spans="1:12" x14ac:dyDescent="0.2">
      <c r="A44" s="5" t="s">
        <v>53</v>
      </c>
      <c r="D44" s="86"/>
      <c r="E44" s="53"/>
      <c r="F44" s="54"/>
      <c r="G44" s="54"/>
      <c r="H44" s="53"/>
      <c r="I44" s="53"/>
    </row>
    <row r="45" spans="1:12" x14ac:dyDescent="0.2">
      <c r="A45" s="84"/>
      <c r="D45" s="86"/>
      <c r="E45" s="53"/>
      <c r="F45" s="54"/>
      <c r="G45" s="54"/>
      <c r="H45" s="53"/>
      <c r="I45" s="53"/>
    </row>
    <row r="46" spans="1:12" ht="49.5" customHeight="1" x14ac:dyDescent="0.2">
      <c r="A46" s="84"/>
      <c r="C46" s="105" t="s">
        <v>54</v>
      </c>
      <c r="D46" s="105"/>
      <c r="E46" s="105"/>
      <c r="F46" s="105"/>
      <c r="G46" s="105"/>
      <c r="H46" s="105"/>
      <c r="I46" s="105"/>
    </row>
    <row r="47" spans="1:12" ht="12.75" customHeight="1" x14ac:dyDescent="0.2">
      <c r="A47" s="84"/>
      <c r="C47" s="90"/>
      <c r="D47" s="90"/>
      <c r="E47" s="90"/>
      <c r="F47" s="90"/>
      <c r="G47" s="90"/>
      <c r="H47" s="90"/>
      <c r="I47" s="90"/>
    </row>
    <row r="48" spans="1:12" ht="12.75" customHeight="1" x14ac:dyDescent="0.2">
      <c r="A48" s="84"/>
      <c r="C48" s="90"/>
      <c r="D48" s="90"/>
      <c r="E48" s="90"/>
      <c r="F48" s="90"/>
      <c r="G48" s="90"/>
      <c r="H48" s="90"/>
      <c r="I48" s="90"/>
    </row>
    <row r="49" spans="1:9" ht="12.75" customHeight="1" x14ac:dyDescent="0.2">
      <c r="A49" s="84"/>
      <c r="C49" s="90"/>
      <c r="D49" s="90"/>
      <c r="E49" s="90"/>
      <c r="F49" s="90"/>
      <c r="G49" s="90"/>
      <c r="H49" s="90"/>
      <c r="I49" s="90"/>
    </row>
    <row r="50" spans="1:9" ht="12.75" customHeight="1" x14ac:dyDescent="0.2">
      <c r="A50" s="84"/>
      <c r="C50" s="90"/>
      <c r="D50" s="90"/>
      <c r="E50" s="90"/>
      <c r="F50" s="90"/>
      <c r="G50" s="90"/>
      <c r="H50" s="90"/>
      <c r="I50" s="90"/>
    </row>
    <row r="51" spans="1:9" ht="12.75" customHeight="1" x14ac:dyDescent="0.2">
      <c r="A51" s="84"/>
      <c r="C51" s="90"/>
      <c r="D51" s="90"/>
      <c r="E51" s="90"/>
      <c r="F51" s="90"/>
      <c r="G51" s="90"/>
      <c r="H51" s="90"/>
      <c r="I51" s="90"/>
    </row>
    <row r="52" spans="1:9" ht="12.75" customHeight="1" x14ac:dyDescent="0.2">
      <c r="A52" s="84"/>
      <c r="C52" s="90"/>
      <c r="D52" s="90"/>
      <c r="E52" s="90"/>
      <c r="F52" s="90"/>
      <c r="G52" s="90"/>
      <c r="H52" s="90"/>
      <c r="I52" s="90"/>
    </row>
  </sheetData>
  <mergeCells count="1">
    <mergeCell ref="C46:I46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3DF389-A697-4CDD-9111-58453A26997E}"/>
</file>

<file path=customXml/itemProps2.xml><?xml version="1.0" encoding="utf-8"?>
<ds:datastoreItem xmlns:ds="http://schemas.openxmlformats.org/officeDocument/2006/customXml" ds:itemID="{0EAE9782-21D7-4B7C-9C4A-AE331EFAA9C7}"/>
</file>

<file path=customXml/itemProps3.xml><?xml version="1.0" encoding="utf-8"?>
<ds:datastoreItem xmlns:ds="http://schemas.openxmlformats.org/officeDocument/2006/customXml" ds:itemID="{EBF74A36-18A0-44A1-AA51-656ADAE14C92}"/>
</file>

<file path=customXml/itemProps4.xml><?xml version="1.0" encoding="utf-8"?>
<ds:datastoreItem xmlns:ds="http://schemas.openxmlformats.org/officeDocument/2006/customXml" ds:itemID="{DF821C52-F95C-4119-99DC-376F7ACE2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2019-03-06T01:38:24Z</cp:lastPrinted>
  <dcterms:created xsi:type="dcterms:W3CDTF">2008-02-08T22:02:15Z</dcterms:created>
  <dcterms:modified xsi:type="dcterms:W3CDTF">2020-09-24T21:17:53Z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