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jects.gasco.com\DavWWWRoot\operations\2017RateCase\WARateCase\Testimony and Exhibits\Cost of Service Study\Testimony and Exhibits\"/>
    </mc:Choice>
  </mc:AlternateContent>
  <bookViews>
    <workbookView xWindow="0" yWindow="0" windowWidth="21864" windowHeight="9012"/>
  </bookViews>
  <sheets>
    <sheet name="Exh. RJA-3" sheetId="1" r:id="rId1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52511" calcMode="manual" iterateCount="20" iterateDelta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B116" i="1"/>
  <c r="E115" i="1"/>
  <c r="B115" i="1"/>
  <c r="E114" i="1"/>
  <c r="B114" i="1"/>
  <c r="B113" i="1"/>
  <c r="B112" i="1"/>
  <c r="B111" i="1"/>
  <c r="N110" i="1"/>
  <c r="M110" i="1"/>
  <c r="L110" i="1"/>
  <c r="K110" i="1"/>
  <c r="J110" i="1"/>
  <c r="I110" i="1"/>
  <c r="E110" i="1"/>
  <c r="B110" i="1"/>
  <c r="N109" i="1"/>
  <c r="M109" i="1"/>
  <c r="L109" i="1"/>
  <c r="K109" i="1"/>
  <c r="J109" i="1"/>
  <c r="I109" i="1"/>
  <c r="E109" i="1"/>
  <c r="B109" i="1"/>
  <c r="N108" i="1"/>
  <c r="M108" i="1"/>
  <c r="L108" i="1"/>
  <c r="K108" i="1"/>
  <c r="J108" i="1"/>
  <c r="I108" i="1"/>
  <c r="E108" i="1"/>
  <c r="B108" i="1"/>
  <c r="B107" i="1"/>
  <c r="B106" i="1"/>
  <c r="B105" i="1"/>
  <c r="N104" i="1"/>
  <c r="M104" i="1"/>
  <c r="L104" i="1"/>
  <c r="K104" i="1"/>
  <c r="J104" i="1"/>
  <c r="I104" i="1"/>
  <c r="E104" i="1"/>
  <c r="B104" i="1"/>
  <c r="N103" i="1"/>
  <c r="M103" i="1"/>
  <c r="L103" i="1"/>
  <c r="K103" i="1"/>
  <c r="J103" i="1"/>
  <c r="I103" i="1"/>
  <c r="E103" i="1"/>
  <c r="B103" i="1"/>
  <c r="N102" i="1"/>
  <c r="M102" i="1"/>
  <c r="L102" i="1"/>
  <c r="K102" i="1"/>
  <c r="J102" i="1"/>
  <c r="I102" i="1"/>
  <c r="E102" i="1"/>
  <c r="B102" i="1"/>
  <c r="B101" i="1"/>
  <c r="B100" i="1"/>
  <c r="B99" i="1"/>
  <c r="N98" i="1"/>
  <c r="M98" i="1"/>
  <c r="L98" i="1"/>
  <c r="K98" i="1"/>
  <c r="J98" i="1"/>
  <c r="I98" i="1"/>
  <c r="E98" i="1"/>
  <c r="B98" i="1"/>
  <c r="N97" i="1"/>
  <c r="M97" i="1"/>
  <c r="L97" i="1"/>
  <c r="K97" i="1"/>
  <c r="J97" i="1"/>
  <c r="I97" i="1"/>
  <c r="E97" i="1"/>
  <c r="B97" i="1"/>
  <c r="N96" i="1"/>
  <c r="M96" i="1"/>
  <c r="L96" i="1"/>
  <c r="K96" i="1"/>
  <c r="J96" i="1"/>
  <c r="I96" i="1"/>
  <c r="E96" i="1"/>
  <c r="B96" i="1"/>
  <c r="B95" i="1"/>
  <c r="B94" i="1"/>
  <c r="B93" i="1"/>
  <c r="N92" i="1"/>
  <c r="M92" i="1"/>
  <c r="L92" i="1"/>
  <c r="K92" i="1"/>
  <c r="J92" i="1"/>
  <c r="I92" i="1"/>
  <c r="E92" i="1"/>
  <c r="B92" i="1"/>
  <c r="N91" i="1"/>
  <c r="M91" i="1"/>
  <c r="L91" i="1"/>
  <c r="K91" i="1"/>
  <c r="J91" i="1"/>
  <c r="I91" i="1"/>
  <c r="E91" i="1"/>
  <c r="B91" i="1"/>
  <c r="N90" i="1"/>
  <c r="M90" i="1"/>
  <c r="L90" i="1"/>
  <c r="K90" i="1"/>
  <c r="J90" i="1"/>
  <c r="I90" i="1"/>
  <c r="E90" i="1"/>
  <c r="B90" i="1"/>
  <c r="B89" i="1"/>
  <c r="A81" i="1"/>
  <c r="A79" i="1"/>
  <c r="A78" i="1"/>
  <c r="A76" i="1"/>
  <c r="A75" i="1"/>
  <c r="A74" i="1"/>
  <c r="N73" i="1"/>
  <c r="M73" i="1"/>
  <c r="L73" i="1"/>
  <c r="K73" i="1"/>
  <c r="J73" i="1"/>
  <c r="I73" i="1"/>
  <c r="E73" i="1"/>
  <c r="B73" i="1"/>
  <c r="N72" i="1"/>
  <c r="M72" i="1"/>
  <c r="L72" i="1"/>
  <c r="K72" i="1"/>
  <c r="J72" i="1"/>
  <c r="I72" i="1"/>
  <c r="E72" i="1"/>
  <c r="B72" i="1"/>
  <c r="N71" i="1"/>
  <c r="M71" i="1"/>
  <c r="L71" i="1"/>
  <c r="K71" i="1"/>
  <c r="J71" i="1"/>
  <c r="I71" i="1"/>
  <c r="E71" i="1"/>
  <c r="B71" i="1"/>
  <c r="N70" i="1"/>
  <c r="M70" i="1"/>
  <c r="L70" i="1"/>
  <c r="K70" i="1"/>
  <c r="J70" i="1"/>
  <c r="I70" i="1"/>
  <c r="E70" i="1"/>
  <c r="B70" i="1"/>
  <c r="B69" i="1"/>
  <c r="B68" i="1"/>
  <c r="N67" i="1"/>
  <c r="M67" i="1"/>
  <c r="L67" i="1"/>
  <c r="K67" i="1"/>
  <c r="J67" i="1"/>
  <c r="I67" i="1"/>
  <c r="E67" i="1"/>
  <c r="B67" i="1"/>
  <c r="E66" i="1"/>
  <c r="B66" i="1"/>
  <c r="E65" i="1"/>
  <c r="B65" i="1"/>
  <c r="E64" i="1"/>
  <c r="B64" i="1"/>
  <c r="B63" i="1"/>
  <c r="B62" i="1"/>
  <c r="N61" i="1"/>
  <c r="M61" i="1"/>
  <c r="L61" i="1"/>
  <c r="K61" i="1"/>
  <c r="J61" i="1"/>
  <c r="I61" i="1"/>
  <c r="E61" i="1"/>
  <c r="B61" i="1"/>
  <c r="E60" i="1"/>
  <c r="B60" i="1"/>
  <c r="E59" i="1"/>
  <c r="B59" i="1"/>
  <c r="E58" i="1"/>
  <c r="B58" i="1"/>
  <c r="B57" i="1"/>
  <c r="B56" i="1"/>
  <c r="N55" i="1"/>
  <c r="M55" i="1"/>
  <c r="L55" i="1"/>
  <c r="K55" i="1"/>
  <c r="J55" i="1"/>
  <c r="I55" i="1"/>
  <c r="E55" i="1"/>
  <c r="B55" i="1"/>
  <c r="E54" i="1"/>
  <c r="B54" i="1"/>
  <c r="E53" i="1"/>
  <c r="B53" i="1"/>
  <c r="E52" i="1"/>
  <c r="B52" i="1"/>
  <c r="B51" i="1"/>
  <c r="A43" i="1"/>
  <c r="A41" i="1"/>
  <c r="A40" i="1"/>
  <c r="B36" i="1"/>
  <c r="N35" i="1"/>
  <c r="M35" i="1"/>
  <c r="L35" i="1"/>
  <c r="K35" i="1"/>
  <c r="J35" i="1"/>
  <c r="I35" i="1"/>
  <c r="E35" i="1"/>
  <c r="B35" i="1"/>
  <c r="N34" i="1"/>
  <c r="M34" i="1"/>
  <c r="L34" i="1"/>
  <c r="K34" i="1"/>
  <c r="J34" i="1"/>
  <c r="I34" i="1"/>
  <c r="E34" i="1"/>
  <c r="B34" i="1"/>
  <c r="N33" i="1"/>
  <c r="M33" i="1"/>
  <c r="L33" i="1"/>
  <c r="K33" i="1"/>
  <c r="J33" i="1"/>
  <c r="I33" i="1"/>
  <c r="E33" i="1"/>
  <c r="B33" i="1"/>
  <c r="N32" i="1"/>
  <c r="M32" i="1"/>
  <c r="L32" i="1"/>
  <c r="K32" i="1"/>
  <c r="J32" i="1"/>
  <c r="I32" i="1"/>
  <c r="E32" i="1"/>
  <c r="B32" i="1"/>
  <c r="B31" i="1"/>
  <c r="B30" i="1"/>
  <c r="N29" i="1"/>
  <c r="M29" i="1"/>
  <c r="L29" i="1"/>
  <c r="K29" i="1"/>
  <c r="J29" i="1"/>
  <c r="I29" i="1"/>
  <c r="E29" i="1"/>
  <c r="B29" i="1"/>
  <c r="E28" i="1"/>
  <c r="B28" i="1"/>
  <c r="E27" i="1"/>
  <c r="B27" i="1"/>
  <c r="E26" i="1"/>
  <c r="B26" i="1"/>
  <c r="B25" i="1"/>
  <c r="B24" i="1"/>
  <c r="N23" i="1"/>
  <c r="M23" i="1"/>
  <c r="L23" i="1"/>
  <c r="K23" i="1"/>
  <c r="J23" i="1"/>
  <c r="I23" i="1"/>
  <c r="E23" i="1"/>
  <c r="B23" i="1"/>
  <c r="E22" i="1"/>
  <c r="B22" i="1"/>
  <c r="E21" i="1"/>
  <c r="B21" i="1"/>
  <c r="E20" i="1"/>
  <c r="B20" i="1"/>
  <c r="B19" i="1"/>
  <c r="B18" i="1"/>
  <c r="N17" i="1"/>
  <c r="M17" i="1"/>
  <c r="L17" i="1"/>
  <c r="K17" i="1"/>
  <c r="J17" i="1"/>
  <c r="I17" i="1"/>
  <c r="E17" i="1"/>
  <c r="B17" i="1"/>
  <c r="E16" i="1"/>
  <c r="B16" i="1"/>
  <c r="E15" i="1"/>
  <c r="B15" i="1"/>
  <c r="E14" i="1"/>
  <c r="B14" i="1"/>
  <c r="B13" i="1"/>
  <c r="B12" i="1"/>
</calcChain>
</file>

<file path=xl/sharedStrings.xml><?xml version="1.0" encoding="utf-8"?>
<sst xmlns="http://schemas.openxmlformats.org/spreadsheetml/2006/main" count="119" uniqueCount="42">
  <si>
    <t>Northwest Natural Gas Company</t>
  </si>
  <si>
    <t>Exhibit_____(RJA-3)</t>
  </si>
  <si>
    <t>12 Months Ended September 30, 2018</t>
  </si>
  <si>
    <t>Functionalized and Classified Rate Base and Revenue Requirement, and Unit Costs by Customer Class</t>
  </si>
  <si>
    <t>Functional Rate Base</t>
  </si>
  <si>
    <t>Schedule 1</t>
  </si>
  <si>
    <t>Schedule 2</t>
  </si>
  <si>
    <t>Schedule 3</t>
  </si>
  <si>
    <t>Schedule 27</t>
  </si>
  <si>
    <t>Schedule 41</t>
  </si>
  <si>
    <t>Schedule 42</t>
  </si>
  <si>
    <t>Line</t>
  </si>
  <si>
    <t>Description</t>
  </si>
  <si>
    <t>TOTAL</t>
  </si>
  <si>
    <t>General
Sales Service</t>
  </si>
  <si>
    <t>Residential
Sales Service</t>
  </si>
  <si>
    <t>Basic Firm
Sales Service</t>
  </si>
  <si>
    <t>Residential Heating Dry Out</t>
  </si>
  <si>
    <t>Non-Residential
Sales &amp; Transport</t>
  </si>
  <si>
    <t>Lg. Vol. Non-Res.
Sales and Transport</t>
  </si>
  <si>
    <t>Storage</t>
  </si>
  <si>
    <t>Demand</t>
  </si>
  <si>
    <t>Energy</t>
  </si>
  <si>
    <t>Customer</t>
  </si>
  <si>
    <t>Subtotal</t>
  </si>
  <si>
    <t>Transmission</t>
  </si>
  <si>
    <t>Distribution</t>
  </si>
  <si>
    <t>Total</t>
  </si>
  <si>
    <t>Total Rate Base</t>
  </si>
  <si>
    <t>Page 2 of 3</t>
  </si>
  <si>
    <t>Functional Revenue Requirement</t>
  </si>
  <si>
    <t>Total Revenue Requirement</t>
  </si>
  <si>
    <t>Page 3 of 3</t>
  </si>
  <si>
    <t>Unit Costs</t>
  </si>
  <si>
    <t>Demand (per peak day therm per month)</t>
  </si>
  <si>
    <t>Energy (per therm)</t>
  </si>
  <si>
    <t>Customer (per customer per month)</t>
  </si>
  <si>
    <t>BILLING DETERMINANTS</t>
  </si>
  <si>
    <t>Design_Day</t>
  </si>
  <si>
    <t>Throughput</t>
  </si>
  <si>
    <t>Cust_Average</t>
  </si>
  <si>
    <t>Exh. RJA-3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</si>
</sst>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_);_(&quot;$&quot;* \(#,##0.0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/>
    <xf numFmtId="0" fontId="0" fillId="0" borderId="0" xfId="0" applyBorder="1"/>
    <xf numFmtId="37" fontId="2" fillId="0" borderId="0" xfId="0" applyNumberFormat="1" applyFont="1"/>
    <xf numFmtId="0" fontId="0" fillId="0" borderId="0" xfId="0" applyBorder="1" applyAlignment="1">
      <alignment horizontal="right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horizontal="center" wrapText="1"/>
    </xf>
    <xf numFmtId="37" fontId="5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37" fontId="0" fillId="0" borderId="0" xfId="0" applyNumberFormat="1" applyBorder="1" applyAlignment="1">
      <alignment horizontal="left" indent="1"/>
    </xf>
    <xf numFmtId="164" fontId="0" fillId="0" borderId="0" xfId="1" applyNumberFormat="1" applyFont="1"/>
    <xf numFmtId="164" fontId="0" fillId="0" borderId="1" xfId="1" applyNumberFormat="1" applyFont="1" applyBorder="1"/>
    <xf numFmtId="37" fontId="0" fillId="0" borderId="0" xfId="0" applyNumberFormat="1" applyBorder="1"/>
    <xf numFmtId="37" fontId="2" fillId="0" borderId="0" xfId="0" applyNumberFormat="1" applyFont="1" applyBorder="1"/>
    <xf numFmtId="37" fontId="0" fillId="0" borderId="0" xfId="0" applyNumberFormat="1" applyFont="1" applyBorder="1" applyAlignment="1">
      <alignment horizontal="left" indent="1"/>
    </xf>
    <xf numFmtId="165" fontId="0" fillId="0" borderId="0" xfId="1" applyNumberFormat="1" applyFont="1"/>
    <xf numFmtId="165" fontId="0" fillId="0" borderId="0" xfId="0" applyNumberFormat="1"/>
    <xf numFmtId="44" fontId="0" fillId="0" borderId="0" xfId="1" applyNumberFormat="1" applyFont="1"/>
    <xf numFmtId="44" fontId="0" fillId="0" borderId="0" xfId="0" applyNumberFormat="1"/>
    <xf numFmtId="44" fontId="0" fillId="0" borderId="0" xfId="1" applyNumberFormat="1" applyFont="1" applyBorder="1"/>
    <xf numFmtId="166" fontId="0" fillId="0" borderId="0" xfId="0" applyNumberFormat="1"/>
    <xf numFmtId="44" fontId="0" fillId="0" borderId="0" xfId="1" applyNumberFormat="1" applyFont="1" applyFill="1"/>
    <xf numFmtId="37" fontId="0" fillId="0" borderId="1" xfId="0" applyNumberFormat="1" applyFont="1" applyBorder="1" applyAlignment="1">
      <alignment horizontal="left" indent="1"/>
    </xf>
    <xf numFmtId="37" fontId="7" fillId="2" borderId="2" xfId="0" applyNumberFormat="1" applyFont="1" applyFill="1" applyBorder="1" applyAlignment="1" applyProtection="1">
      <alignment horizontal="left"/>
      <protection locked="0"/>
    </xf>
    <xf numFmtId="37" fontId="0" fillId="0" borderId="1" xfId="0" applyNumberFormat="1" applyBorder="1"/>
    <xf numFmtId="0" fontId="0" fillId="0" borderId="1" xfId="0" applyBorder="1"/>
    <xf numFmtId="37" fontId="7" fillId="2" borderId="3" xfId="0" applyNumberFormat="1" applyFont="1" applyFill="1" applyBorder="1" applyAlignment="1" applyProtection="1">
      <alignment horizontal="left"/>
      <protection locked="0"/>
    </xf>
    <xf numFmtId="37" fontId="0" fillId="0" borderId="4" xfId="0" applyNumberFormat="1" applyFont="1" applyBorder="1" applyAlignment="1">
      <alignment horizontal="left" indent="1"/>
    </xf>
    <xf numFmtId="37" fontId="7" fillId="2" borderId="5" xfId="0" applyNumberFormat="1" applyFont="1" applyFill="1" applyBorder="1" applyAlignment="1" applyProtection="1">
      <alignment horizontal="left"/>
      <protection locked="0"/>
    </xf>
    <xf numFmtId="37" fontId="0" fillId="0" borderId="4" xfId="0" applyNumberFormat="1" applyBorder="1"/>
    <xf numFmtId="0" fontId="0" fillId="0" borderId="4" xfId="0" applyBorder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6"/>
  <sheetViews>
    <sheetView tabSelected="1" view="pageLayout" zoomScale="60" zoomScaleNormal="100" zoomScaleSheetLayoutView="85" zoomScalePageLayoutView="60" workbookViewId="0">
      <selection activeCell="N4" sqref="N4"/>
    </sheetView>
  </sheetViews>
  <sheetFormatPr defaultRowHeight="14.4" x14ac:dyDescent="0.3"/>
  <cols>
    <col min="1" max="1" width="2.88671875" customWidth="1"/>
    <col min="2" max="2" width="6.6640625" customWidth="1"/>
    <col min="3" max="3" width="24.5546875" customWidth="1"/>
    <col min="4" max="4" width="12.33203125" customWidth="1"/>
    <col min="5" max="5" width="14.88671875" customWidth="1"/>
    <col min="6" max="7" width="0" hidden="1" customWidth="1"/>
    <col min="8" max="8" width="3.33203125" customWidth="1"/>
    <col min="9" max="11" width="15.88671875" customWidth="1"/>
    <col min="12" max="12" width="16.6640625" customWidth="1"/>
    <col min="13" max="13" width="17" customWidth="1"/>
    <col min="14" max="14" width="20.109375" customWidth="1"/>
    <col min="15" max="15" width="2.88671875" customWidth="1"/>
    <col min="16" max="23" width="19.33203125" customWidth="1"/>
    <col min="24" max="24" width="9.109375" customWidth="1"/>
    <col min="25" max="25" width="10" bestFit="1" customWidth="1"/>
  </cols>
  <sheetData>
    <row r="1" spans="1:15" x14ac:dyDescent="0.3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3">
      <c r="A2" s="3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O2" s="4"/>
    </row>
    <row r="3" spans="1:15" x14ac:dyDescent="0.3">
      <c r="A3" s="3" t="s">
        <v>2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O3" s="4"/>
    </row>
    <row r="4" spans="1:15" x14ac:dyDescent="0.3">
      <c r="A4" s="36" t="s">
        <v>41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3">
      <c r="A5" s="3" t="s">
        <v>3</v>
      </c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3">
      <c r="A6" s="3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x14ac:dyDescent="0.3">
      <c r="B7" s="3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 ht="15.6" x14ac:dyDescent="0.3">
      <c r="B8" s="5" t="s">
        <v>4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10" spans="1:15" x14ac:dyDescent="0.3"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10</v>
      </c>
    </row>
    <row r="11" spans="1:15" ht="36" customHeight="1" x14ac:dyDescent="0.45">
      <c r="B11" s="9" t="s">
        <v>11</v>
      </c>
      <c r="C11" s="9" t="s">
        <v>12</v>
      </c>
      <c r="D11" s="10"/>
      <c r="E11" s="11" t="s">
        <v>13</v>
      </c>
      <c r="F11" s="10"/>
      <c r="G11" s="10"/>
      <c r="H11" s="10"/>
      <c r="I11" s="12" t="s">
        <v>14</v>
      </c>
      <c r="J11" s="12" t="s">
        <v>15</v>
      </c>
      <c r="K11" s="12" t="s">
        <v>16</v>
      </c>
      <c r="L11" s="12" t="s">
        <v>17</v>
      </c>
      <c r="M11" s="12" t="s">
        <v>18</v>
      </c>
      <c r="N11" s="12" t="s">
        <v>19</v>
      </c>
    </row>
    <row r="12" spans="1:15" x14ac:dyDescent="0.3">
      <c r="B12" t="str">
        <f ca="1">IF(C12="","",MAX($A$10:A11)+1)</f>
        <v/>
      </c>
    </row>
    <row r="13" spans="1:15" x14ac:dyDescent="0.3">
      <c r="B13" s="13">
        <f ca="1">IF(C13="","",MAX($B$10:B12)+1)</f>
        <v>1</v>
      </c>
      <c r="C13" s="3" t="s">
        <v>20</v>
      </c>
    </row>
    <row r="14" spans="1:15" x14ac:dyDescent="0.3">
      <c r="B14" s="13">
        <f ca="1">IF(C14="","",MAX($B$10:B13)+1)</f>
        <v>2</v>
      </c>
      <c r="C14" s="14" t="s">
        <v>21</v>
      </c>
      <c r="E14" s="15">
        <f ca="1">SUM(I14:N14)</f>
        <v>17758967.42064026</v>
      </c>
      <c r="I14" s="15">
        <v>51637.734684504241</v>
      </c>
      <c r="J14" s="15">
        <v>12562202.44412002</v>
      </c>
      <c r="K14" s="15">
        <v>3890377.3369996678</v>
      </c>
      <c r="L14" s="15">
        <v>149014.41596524735</v>
      </c>
      <c r="M14" s="15">
        <v>721941.8194101156</v>
      </c>
      <c r="N14" s="15">
        <v>383793.66946070438</v>
      </c>
    </row>
    <row r="15" spans="1:15" x14ac:dyDescent="0.3">
      <c r="B15" s="13">
        <f ca="1">IF(C15="","",MAX($B$10:B14)+1)</f>
        <v>3</v>
      </c>
      <c r="C15" s="14" t="s">
        <v>22</v>
      </c>
      <c r="E15" s="15">
        <f ca="1">SUM(I15:N15)</f>
        <v>1832015.4183329996</v>
      </c>
      <c r="I15" s="15">
        <v>4824.6930302216806</v>
      </c>
      <c r="J15" s="15">
        <v>1072445.5463648313</v>
      </c>
      <c r="K15" s="15">
        <v>354161.27205408947</v>
      </c>
      <c r="L15" s="15">
        <v>11895.063218954803</v>
      </c>
      <c r="M15" s="15">
        <v>98611.354888287286</v>
      </c>
      <c r="N15" s="15">
        <v>290077.48877661506</v>
      </c>
    </row>
    <row r="16" spans="1:15" x14ac:dyDescent="0.3">
      <c r="B16" s="13">
        <f ca="1">IF(C16="","",MAX($B$10:B15)+1)</f>
        <v>4</v>
      </c>
      <c r="C16" s="14" t="s">
        <v>23</v>
      </c>
      <c r="E16" s="15">
        <f ca="1">SUM(I16:N16)</f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</row>
    <row r="17" spans="2:14" x14ac:dyDescent="0.3">
      <c r="B17" s="13">
        <f ca="1">IF(C17="","",MAX($B$10:B16)+1)</f>
        <v>5</v>
      </c>
      <c r="C17" s="2" t="s">
        <v>24</v>
      </c>
      <c r="E17" s="16">
        <f ca="1">SUM(I17:N17)</f>
        <v>19590982.838973258</v>
      </c>
      <c r="F17" s="16"/>
      <c r="G17" s="16"/>
      <c r="H17" s="16"/>
      <c r="I17" s="16">
        <f t="shared" ref="I17:N17" ca="1" si="0">SUM(I14:I16)</f>
        <v>56462.42771472592</v>
      </c>
      <c r="J17" s="16">
        <f t="shared" ca="1" si="0"/>
        <v>13634647.99048485</v>
      </c>
      <c r="K17" s="16">
        <f t="shared" ca="1" si="0"/>
        <v>4244538.609053757</v>
      </c>
      <c r="L17" s="16">
        <f t="shared" ca="1" si="0"/>
        <v>160909.47918420215</v>
      </c>
      <c r="M17" s="16">
        <f t="shared" ca="1" si="0"/>
        <v>820553.17429840285</v>
      </c>
      <c r="N17" s="16">
        <f t="shared" ca="1" si="0"/>
        <v>673871.15823731944</v>
      </c>
    </row>
    <row r="18" spans="2:14" x14ac:dyDescent="0.3">
      <c r="B18" s="13" t="str">
        <f ca="1">IF(C18="","",MAX($B$10:B17)+1)</f>
        <v/>
      </c>
      <c r="C18" s="17"/>
    </row>
    <row r="19" spans="2:14" x14ac:dyDescent="0.3">
      <c r="B19" s="13">
        <f ca="1">IF(C19="","",MAX($B$10:B18)+1)</f>
        <v>6</v>
      </c>
      <c r="C19" s="18" t="s">
        <v>25</v>
      </c>
    </row>
    <row r="20" spans="2:14" x14ac:dyDescent="0.3">
      <c r="B20" s="13">
        <f ca="1">IF(C20="","",MAX($B$10:B19)+1)</f>
        <v>7</v>
      </c>
      <c r="C20" s="14" t="s">
        <v>21</v>
      </c>
      <c r="E20" s="15">
        <f ca="1">SUM(I20:N20)</f>
        <v>6654297.3627348766</v>
      </c>
      <c r="I20" s="15">
        <v>18899.941453464355</v>
      </c>
      <c r="J20" s="15">
        <v>4321680.1505177245</v>
      </c>
      <c r="K20" s="15">
        <v>1396299.0141732758</v>
      </c>
      <c r="L20" s="15">
        <v>46780.044929767762</v>
      </c>
      <c r="M20" s="15">
        <v>325875.90186169732</v>
      </c>
      <c r="N20" s="15">
        <v>544762.30979894684</v>
      </c>
    </row>
    <row r="21" spans="2:14" x14ac:dyDescent="0.3">
      <c r="B21" s="13">
        <f ca="1">IF(C21="","",MAX($B$10:B20)+1)</f>
        <v>8</v>
      </c>
      <c r="C21" s="14" t="s">
        <v>22</v>
      </c>
      <c r="E21" s="15">
        <f ca="1">SUM(I21:N21)</f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</row>
    <row r="22" spans="2:14" x14ac:dyDescent="0.3">
      <c r="B22" s="13">
        <f ca="1">IF(C22="","",MAX($B$10:B21)+1)</f>
        <v>9</v>
      </c>
      <c r="C22" s="14" t="s">
        <v>23</v>
      </c>
      <c r="E22" s="15">
        <f ca="1">SUM(I22:N22)</f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</row>
    <row r="23" spans="2:14" x14ac:dyDescent="0.3">
      <c r="B23" s="13">
        <f ca="1">IF(C23="","",MAX($B$10:B22)+1)</f>
        <v>10</v>
      </c>
      <c r="C23" s="2" t="s">
        <v>24</v>
      </c>
      <c r="E23" s="16">
        <f ca="1">SUM(I23:N23)</f>
        <v>6654297.3627348766</v>
      </c>
      <c r="F23" s="16"/>
      <c r="G23" s="16"/>
      <c r="H23" s="16"/>
      <c r="I23" s="16">
        <f t="shared" ref="I23:N23" ca="1" si="1">SUM(I20:I22)</f>
        <v>18899.941453464355</v>
      </c>
      <c r="J23" s="16">
        <f t="shared" ca="1" si="1"/>
        <v>4321680.1505177245</v>
      </c>
      <c r="K23" s="16">
        <f t="shared" ca="1" si="1"/>
        <v>1396299.0141732758</v>
      </c>
      <c r="L23" s="16">
        <f t="shared" ca="1" si="1"/>
        <v>46780.044929767762</v>
      </c>
      <c r="M23" s="16">
        <f t="shared" ca="1" si="1"/>
        <v>325875.90186169732</v>
      </c>
      <c r="N23" s="16">
        <f t="shared" ca="1" si="1"/>
        <v>544762.30979894684</v>
      </c>
    </row>
    <row r="24" spans="2:14" x14ac:dyDescent="0.3">
      <c r="B24" s="13" t="str">
        <f ca="1">IF(C24="","",MAX($B$10:B23)+1)</f>
        <v/>
      </c>
      <c r="C24" s="17"/>
    </row>
    <row r="25" spans="2:14" x14ac:dyDescent="0.3">
      <c r="B25" s="13">
        <f ca="1">IF(C25="","",MAX($B$10:B24)+1)</f>
        <v>11</v>
      </c>
      <c r="C25" s="18" t="s">
        <v>26</v>
      </c>
    </row>
    <row r="26" spans="2:14" x14ac:dyDescent="0.3">
      <c r="B26" s="13">
        <f ca="1">IF(C26="","",MAX($B$10:B25)+1)</f>
        <v>12</v>
      </c>
      <c r="C26" s="14" t="s">
        <v>21</v>
      </c>
      <c r="E26" s="15">
        <f ca="1">SUM(I26:N26)</f>
        <v>106439299.45261529</v>
      </c>
      <c r="I26" s="15">
        <v>309334.25118514383</v>
      </c>
      <c r="J26" s="15">
        <v>70658183.504506275</v>
      </c>
      <c r="K26" s="15">
        <v>22846568.030150224</v>
      </c>
      <c r="L26" s="15">
        <v>764447.97559791431</v>
      </c>
      <c r="M26" s="15">
        <v>5107040.5850704443</v>
      </c>
      <c r="N26" s="15">
        <v>6753725.1061052857</v>
      </c>
    </row>
    <row r="27" spans="2:14" x14ac:dyDescent="0.3">
      <c r="B27" s="13">
        <f ca="1">IF(C27="","",MAX($B$10:B26)+1)</f>
        <v>13</v>
      </c>
      <c r="C27" s="14" t="s">
        <v>22</v>
      </c>
      <c r="E27" s="15">
        <f ca="1">SUM(I27:N27)</f>
        <v>-81.730223803238061</v>
      </c>
      <c r="I27" s="15">
        <v>-0.20824994738442903</v>
      </c>
      <c r="J27" s="15">
        <v>-43.348984413066546</v>
      </c>
      <c r="K27" s="15">
        <v>-15.008266589867219</v>
      </c>
      <c r="L27" s="15">
        <v>-0.44677707174970926</v>
      </c>
      <c r="M27" s="15">
        <v>-4.5789170239410737</v>
      </c>
      <c r="N27" s="15">
        <v>-18.139028757229084</v>
      </c>
    </row>
    <row r="28" spans="2:14" x14ac:dyDescent="0.3">
      <c r="B28" s="13">
        <f ca="1">IF(C28="","",MAX($B$10:B27)+1)</f>
        <v>14</v>
      </c>
      <c r="C28" s="14" t="s">
        <v>23</v>
      </c>
      <c r="E28" s="15">
        <f ca="1">SUM(I28:N28)</f>
        <v>53794445.492979869</v>
      </c>
      <c r="I28" s="15">
        <v>546037.43696048018</v>
      </c>
      <c r="J28" s="15">
        <v>44436514.078271061</v>
      </c>
      <c r="K28" s="15">
        <v>7127066.7553131152</v>
      </c>
      <c r="L28" s="15">
        <v>723534.94505580026</v>
      </c>
      <c r="M28" s="15">
        <v>456099.2809448886</v>
      </c>
      <c r="N28" s="15">
        <v>505192.99643452454</v>
      </c>
    </row>
    <row r="29" spans="2:14" x14ac:dyDescent="0.3">
      <c r="B29" s="13">
        <f ca="1">IF(C29="","",MAX($B$10:B28)+1)</f>
        <v>15</v>
      </c>
      <c r="C29" s="2" t="s">
        <v>24</v>
      </c>
      <c r="E29" s="16">
        <f ca="1">SUM(I29:N29)</f>
        <v>160233663.21537137</v>
      </c>
      <c r="F29" s="16"/>
      <c r="G29" s="16"/>
      <c r="H29" s="16"/>
      <c r="I29" s="16">
        <f t="shared" ref="I29:N29" ca="1" si="2">SUM(I26:I28)</f>
        <v>855371.4798956766</v>
      </c>
      <c r="J29" s="16">
        <f t="shared" ca="1" si="2"/>
        <v>115094654.23379292</v>
      </c>
      <c r="K29" s="16">
        <f t="shared" ca="1" si="2"/>
        <v>29973619.77719675</v>
      </c>
      <c r="L29" s="16">
        <f t="shared" ca="1" si="2"/>
        <v>1487982.4738766428</v>
      </c>
      <c r="M29" s="16">
        <f t="shared" ca="1" si="2"/>
        <v>5563135.287098309</v>
      </c>
      <c r="N29" s="16">
        <f t="shared" ca="1" si="2"/>
        <v>7258899.9635110535</v>
      </c>
    </row>
    <row r="30" spans="2:14" x14ac:dyDescent="0.3">
      <c r="B30" s="13" t="str">
        <f ca="1">IF(C30="","",MAX($B$10:B29)+1)</f>
        <v/>
      </c>
    </row>
    <row r="31" spans="2:14" x14ac:dyDescent="0.3">
      <c r="B31" s="13">
        <f ca="1">IF(C31="","",MAX($B$10:B30)+1)</f>
        <v>16</v>
      </c>
      <c r="C31" s="18" t="s">
        <v>27</v>
      </c>
    </row>
    <row r="32" spans="2:14" x14ac:dyDescent="0.3">
      <c r="B32" s="13">
        <f ca="1">IF(C32="","",MAX($B$10:B31)+1)</f>
        <v>17</v>
      </c>
      <c r="C32" s="19" t="s">
        <v>21</v>
      </c>
      <c r="E32" s="15">
        <f ca="1">SUM(I32:N32)</f>
        <v>130852564.23599043</v>
      </c>
      <c r="I32" s="15">
        <f t="shared" ref="I32:N34" ca="1" si="3">SUM(I14,I20,I26)</f>
        <v>379871.92732311244</v>
      </c>
      <c r="J32" s="15">
        <f t="shared" ca="1" si="3"/>
        <v>87542066.099144012</v>
      </c>
      <c r="K32" s="15">
        <f t="shared" ca="1" si="3"/>
        <v>28133244.381323166</v>
      </c>
      <c r="L32" s="15">
        <f t="shared" ca="1" si="3"/>
        <v>960242.43649292947</v>
      </c>
      <c r="M32" s="15">
        <f t="shared" ca="1" si="3"/>
        <v>6154858.3063422572</v>
      </c>
      <c r="N32" s="15">
        <f t="shared" ca="1" si="3"/>
        <v>7682281.0853649369</v>
      </c>
    </row>
    <row r="33" spans="1:15" x14ac:dyDescent="0.3">
      <c r="B33" s="13">
        <f ca="1">IF(C33="","",MAX($B$10:B32)+1)</f>
        <v>18</v>
      </c>
      <c r="C33" s="19" t="s">
        <v>22</v>
      </c>
      <c r="E33" s="15">
        <f ca="1">SUM(I33:N33)</f>
        <v>1831933.6881091965</v>
      </c>
      <c r="I33" s="15">
        <f t="shared" ca="1" si="3"/>
        <v>4824.4847802742961</v>
      </c>
      <c r="J33" s="15">
        <f t="shared" ca="1" si="3"/>
        <v>1072402.1973804182</v>
      </c>
      <c r="K33" s="15">
        <f t="shared" ca="1" si="3"/>
        <v>354146.26378749957</v>
      </c>
      <c r="L33" s="15">
        <f t="shared" ca="1" si="3"/>
        <v>11894.616441883054</v>
      </c>
      <c r="M33" s="15">
        <f t="shared" ca="1" si="3"/>
        <v>98606.775971263341</v>
      </c>
      <c r="N33" s="15">
        <f t="shared" ca="1" si="3"/>
        <v>290059.34974785784</v>
      </c>
    </row>
    <row r="34" spans="1:15" x14ac:dyDescent="0.3">
      <c r="B34" s="13">
        <f ca="1">IF(C34="","",MAX($B$10:B33)+1)</f>
        <v>19</v>
      </c>
      <c r="C34" s="19" t="s">
        <v>23</v>
      </c>
      <c r="E34" s="15">
        <f ca="1">SUM(I34:N34)</f>
        <v>53794445.492979869</v>
      </c>
      <c r="I34" s="15">
        <f t="shared" ca="1" si="3"/>
        <v>546037.43696048018</v>
      </c>
      <c r="J34" s="15">
        <f t="shared" ca="1" si="3"/>
        <v>44436514.078271061</v>
      </c>
      <c r="K34" s="15">
        <f t="shared" ca="1" si="3"/>
        <v>7127066.7553131152</v>
      </c>
      <c r="L34" s="15">
        <f t="shared" ca="1" si="3"/>
        <v>723534.94505580026</v>
      </c>
      <c r="M34" s="15">
        <f t="shared" ca="1" si="3"/>
        <v>456099.2809448886</v>
      </c>
      <c r="N34" s="15">
        <f t="shared" ca="1" si="3"/>
        <v>505192.99643452454</v>
      </c>
    </row>
    <row r="35" spans="1:15" x14ac:dyDescent="0.3">
      <c r="B35" s="13">
        <f ca="1">IF(C35="","",MAX($B$10:B34)+1)</f>
        <v>20</v>
      </c>
      <c r="C35" s="1" t="s">
        <v>28</v>
      </c>
      <c r="E35" s="16">
        <f ca="1">SUM(I35:N35)</f>
        <v>186478943.41707948</v>
      </c>
      <c r="F35" s="16"/>
      <c r="G35" s="16"/>
      <c r="H35" s="16"/>
      <c r="I35" s="16">
        <f t="shared" ref="I35:N35" ca="1" si="4">SUM(I32:I34)</f>
        <v>930733.84906386689</v>
      </c>
      <c r="J35" s="16">
        <f t="shared" ca="1" si="4"/>
        <v>133050982.3747955</v>
      </c>
      <c r="K35" s="16">
        <f t="shared" ca="1" si="4"/>
        <v>35614457.40042378</v>
      </c>
      <c r="L35" s="16">
        <f t="shared" ca="1" si="4"/>
        <v>1695671.9979906129</v>
      </c>
      <c r="M35" s="16">
        <f t="shared" ca="1" si="4"/>
        <v>6709564.3632584093</v>
      </c>
      <c r="N35" s="16">
        <f t="shared" ca="1" si="4"/>
        <v>8477533.4315473195</v>
      </c>
    </row>
    <row r="36" spans="1:15" x14ac:dyDescent="0.3">
      <c r="B36" s="13" t="str">
        <f ca="1">IF(C36="","",MAX($B$10:B35)+1)</f>
        <v/>
      </c>
    </row>
    <row r="37" spans="1:15" x14ac:dyDescent="0.3">
      <c r="A37" s="13"/>
    </row>
    <row r="39" spans="1:15" x14ac:dyDescent="0.3"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5" x14ac:dyDescent="0.3">
      <c r="A40" s="3" t="str">
        <f ca="1">A2</f>
        <v>Northwest Natural Gas Company</v>
      </c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 t="s">
        <v>1</v>
      </c>
    </row>
    <row r="41" spans="1:15" x14ac:dyDescent="0.3">
      <c r="A41" s="3" t="str">
        <f ca="1">A3</f>
        <v>12 Months Ended September 30, 2018</v>
      </c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4" t="s">
        <v>29</v>
      </c>
    </row>
    <row r="42" spans="1:15" x14ac:dyDescent="0.3"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5" x14ac:dyDescent="0.3">
      <c r="A43" s="3" t="str">
        <f ca="1">A5</f>
        <v>Functionalized and Classified Rate Base and Revenue Requirement, and Unit Costs by Customer Class</v>
      </c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5" x14ac:dyDescent="0.3">
      <c r="A44" s="3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5" x14ac:dyDescent="0.3">
      <c r="B45" s="3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5" ht="15.6" x14ac:dyDescent="0.3">
      <c r="B46" s="5" t="s">
        <v>30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8" spans="1:15" x14ac:dyDescent="0.3"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</row>
    <row r="49" spans="2:14" ht="36" customHeight="1" x14ac:dyDescent="0.45">
      <c r="B49" s="9" t="s">
        <v>11</v>
      </c>
      <c r="C49" s="9" t="s">
        <v>12</v>
      </c>
      <c r="D49" s="10"/>
      <c r="E49" s="11" t="s">
        <v>13</v>
      </c>
      <c r="F49" s="10"/>
      <c r="G49" s="10"/>
      <c r="H49" s="10"/>
      <c r="I49" s="12" t="s">
        <v>14</v>
      </c>
      <c r="J49" s="12" t="s">
        <v>15</v>
      </c>
      <c r="K49" s="12" t="s">
        <v>16</v>
      </c>
      <c r="L49" s="12" t="s">
        <v>17</v>
      </c>
      <c r="M49" s="12" t="s">
        <v>18</v>
      </c>
      <c r="N49" s="12" t="s">
        <v>19</v>
      </c>
    </row>
    <row r="51" spans="2:14" x14ac:dyDescent="0.3">
      <c r="B51" s="13">
        <f ca="1">IF(C51="","",MAX($B$49:B50)+1)</f>
        <v>1</v>
      </c>
      <c r="C51" s="3" t="s">
        <v>20</v>
      </c>
    </row>
    <row r="52" spans="2:14" x14ac:dyDescent="0.3">
      <c r="B52" s="13">
        <f ca="1">IF(C52="","",MAX($B$49:B51)+1)</f>
        <v>2</v>
      </c>
      <c r="C52" s="14" t="s">
        <v>21</v>
      </c>
      <c r="E52" s="15">
        <f ca="1">SUM(I52:N52)</f>
        <v>3752984.0926844431</v>
      </c>
      <c r="I52" s="15">
        <v>12459.123913546495</v>
      </c>
      <c r="J52" s="15">
        <v>2693250.3575577745</v>
      </c>
      <c r="K52" s="15">
        <v>788489.76929345715</v>
      </c>
      <c r="L52" s="15">
        <v>34816.663549952929</v>
      </c>
      <c r="M52" s="15">
        <v>146578.49548938544</v>
      </c>
      <c r="N52" s="15">
        <v>77389.682880326029</v>
      </c>
    </row>
    <row r="53" spans="2:14" x14ac:dyDescent="0.3">
      <c r="B53" s="13">
        <f ca="1">IF(C53="","",MAX($B$49:B52)+1)</f>
        <v>3</v>
      </c>
      <c r="C53" s="14" t="s">
        <v>22</v>
      </c>
      <c r="E53" s="15">
        <f ca="1">SUM(I53:N53)</f>
        <v>163721.23662319916</v>
      </c>
      <c r="I53" s="15">
        <v>499.53954013989573</v>
      </c>
      <c r="J53" s="15">
        <v>98225.729584453176</v>
      </c>
      <c r="K53" s="15">
        <v>30296.612570361358</v>
      </c>
      <c r="L53" s="15">
        <v>1222.3786070612543</v>
      </c>
      <c r="M53" s="15">
        <v>8450.1971256203142</v>
      </c>
      <c r="N53" s="15">
        <v>25026.77919556314</v>
      </c>
    </row>
    <row r="54" spans="2:14" x14ac:dyDescent="0.3">
      <c r="B54" s="13">
        <f ca="1">IF(C54="","",MAX($B$49:B53)+1)</f>
        <v>4</v>
      </c>
      <c r="C54" s="14" t="s">
        <v>23</v>
      </c>
      <c r="E54" s="15">
        <f ca="1">SUM(I54:N54)</f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</row>
    <row r="55" spans="2:14" x14ac:dyDescent="0.3">
      <c r="B55" s="13">
        <f ca="1">IF(C55="","",MAX($B$49:B54)+1)</f>
        <v>5</v>
      </c>
      <c r="C55" s="2" t="s">
        <v>24</v>
      </c>
      <c r="E55" s="16">
        <f ca="1">SUM(I55:N55)</f>
        <v>3916705.3293076418</v>
      </c>
      <c r="F55" s="16"/>
      <c r="G55" s="16"/>
      <c r="H55" s="16"/>
      <c r="I55" s="16">
        <f t="shared" ref="I55:N55" ca="1" si="5">SUM(I52:I54)</f>
        <v>12958.663453686391</v>
      </c>
      <c r="J55" s="16">
        <f t="shared" ca="1" si="5"/>
        <v>2791476.0871422277</v>
      </c>
      <c r="K55" s="16">
        <f t="shared" ca="1" si="5"/>
        <v>818786.3818638185</v>
      </c>
      <c r="L55" s="16">
        <f t="shared" ca="1" si="5"/>
        <v>36039.042157014184</v>
      </c>
      <c r="M55" s="16">
        <f t="shared" ca="1" si="5"/>
        <v>155028.69261500577</v>
      </c>
      <c r="N55" s="16">
        <f t="shared" ca="1" si="5"/>
        <v>102416.46207588917</v>
      </c>
    </row>
    <row r="56" spans="2:14" x14ac:dyDescent="0.3">
      <c r="B56" s="13" t="str">
        <f ca="1">IF(C56="","",MAX($B$49:B55)+1)</f>
        <v/>
      </c>
      <c r="C56" s="17"/>
    </row>
    <row r="57" spans="2:14" x14ac:dyDescent="0.3">
      <c r="B57" s="13">
        <f ca="1">IF(C57="","",MAX($B$49:B56)+1)</f>
        <v>6</v>
      </c>
      <c r="C57" s="18" t="s">
        <v>25</v>
      </c>
    </row>
    <row r="58" spans="2:14" x14ac:dyDescent="0.3">
      <c r="B58" s="13">
        <f ca="1">IF(C58="","",MAX($B$49:B57)+1)</f>
        <v>7</v>
      </c>
      <c r="C58" s="14" t="s">
        <v>21</v>
      </c>
      <c r="E58" s="15">
        <f ca="1">SUM(I58:N58)</f>
        <v>911138.15119431191</v>
      </c>
      <c r="I58" s="15">
        <v>2961.9029131965117</v>
      </c>
      <c r="J58" s="15">
        <v>603481.20261448214</v>
      </c>
      <c r="K58" s="15">
        <v>183184.72069862916</v>
      </c>
      <c r="L58" s="15">
        <v>7288.6460770834119</v>
      </c>
      <c r="M58" s="15">
        <v>42752.652160464044</v>
      </c>
      <c r="N58" s="15">
        <v>71469.026730456681</v>
      </c>
    </row>
    <row r="59" spans="2:14" x14ac:dyDescent="0.3">
      <c r="B59" s="13">
        <f ca="1">IF(C59="","",MAX($B$49:B58)+1)</f>
        <v>8</v>
      </c>
      <c r="C59" s="14" t="s">
        <v>22</v>
      </c>
      <c r="E59" s="15">
        <f ca="1">SUM(I59:N59)</f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</row>
    <row r="60" spans="2:14" x14ac:dyDescent="0.3">
      <c r="B60" s="13">
        <f ca="1">IF(C60="","",MAX($B$49:B59)+1)</f>
        <v>9</v>
      </c>
      <c r="C60" s="14" t="s">
        <v>23</v>
      </c>
      <c r="E60" s="15">
        <f ca="1">SUM(I60:N60)</f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</row>
    <row r="61" spans="2:14" x14ac:dyDescent="0.3">
      <c r="B61" s="13">
        <f ca="1">IF(C61="","",MAX($B$49:B60)+1)</f>
        <v>10</v>
      </c>
      <c r="C61" s="2" t="s">
        <v>24</v>
      </c>
      <c r="E61" s="16">
        <f ca="1">SUM(I61:N61)</f>
        <v>911138.15119431191</v>
      </c>
      <c r="F61" s="16"/>
      <c r="G61" s="16"/>
      <c r="H61" s="16"/>
      <c r="I61" s="16">
        <f t="shared" ref="I61:N61" ca="1" si="6">SUM(I58:I60)</f>
        <v>2961.9029131965117</v>
      </c>
      <c r="J61" s="16">
        <f t="shared" ca="1" si="6"/>
        <v>603481.20261448214</v>
      </c>
      <c r="K61" s="16">
        <f t="shared" ca="1" si="6"/>
        <v>183184.72069862916</v>
      </c>
      <c r="L61" s="16">
        <f t="shared" ca="1" si="6"/>
        <v>7288.6460770834119</v>
      </c>
      <c r="M61" s="16">
        <f t="shared" ca="1" si="6"/>
        <v>42752.652160464044</v>
      </c>
      <c r="N61" s="16">
        <f t="shared" ca="1" si="6"/>
        <v>71469.026730456681</v>
      </c>
    </row>
    <row r="62" spans="2:14" x14ac:dyDescent="0.3">
      <c r="B62" s="13" t="str">
        <f ca="1">IF(C62="","",MAX($B$49:B61)+1)</f>
        <v/>
      </c>
      <c r="C62" s="17"/>
    </row>
    <row r="63" spans="2:14" x14ac:dyDescent="0.3">
      <c r="B63" s="13">
        <f ca="1">IF(C63="","",MAX($B$49:B62)+1)</f>
        <v>11</v>
      </c>
      <c r="C63" s="18" t="s">
        <v>26</v>
      </c>
    </row>
    <row r="64" spans="2:14" x14ac:dyDescent="0.3">
      <c r="B64" s="13">
        <f ca="1">IF(C64="","",MAX($B$49:B63)+1)</f>
        <v>12</v>
      </c>
      <c r="C64" s="14" t="s">
        <v>21</v>
      </c>
      <c r="E64" s="15">
        <f ca="1">SUM(I64:N64)</f>
        <v>19416675.316455688</v>
      </c>
      <c r="I64" s="15">
        <v>64309.534158212773</v>
      </c>
      <c r="J64" s="15">
        <v>13149076.487308297</v>
      </c>
      <c r="K64" s="15">
        <v>4005278.0470430208</v>
      </c>
      <c r="L64" s="15">
        <v>158057.73327942853</v>
      </c>
      <c r="M64" s="15">
        <v>891609.84185929713</v>
      </c>
      <c r="N64" s="15">
        <v>1148343.6728074341</v>
      </c>
    </row>
    <row r="65" spans="1:15" x14ac:dyDescent="0.3">
      <c r="B65" s="13">
        <f ca="1">IF(C65="","",MAX($B$49:B64)+1)</f>
        <v>13</v>
      </c>
      <c r="C65" s="14" t="s">
        <v>22</v>
      </c>
      <c r="E65" s="15">
        <f ca="1">SUM(I65:N65)</f>
        <v>656.44724784137816</v>
      </c>
      <c r="I65" s="15">
        <v>1.9368290195914757</v>
      </c>
      <c r="J65" s="15">
        <v>359.33828575297474</v>
      </c>
      <c r="K65" s="15">
        <v>115.74071826848181</v>
      </c>
      <c r="L65" s="15">
        <v>4.2352089924980509</v>
      </c>
      <c r="M65" s="15">
        <v>35.311682536378072</v>
      </c>
      <c r="N65" s="15">
        <v>139.88452327145399</v>
      </c>
    </row>
    <row r="66" spans="1:15" x14ac:dyDescent="0.3">
      <c r="B66" s="13">
        <f ca="1">IF(C66="","",MAX($B$49:B65)+1)</f>
        <v>14</v>
      </c>
      <c r="C66" s="14" t="s">
        <v>23</v>
      </c>
      <c r="E66" s="15">
        <f ca="1">SUM(I66:N66)</f>
        <v>25943185.899762291</v>
      </c>
      <c r="I66" s="15">
        <v>255660.02040399308</v>
      </c>
      <c r="J66" s="15">
        <v>21226821.460011762</v>
      </c>
      <c r="K66" s="15">
        <v>3146661.6394634042</v>
      </c>
      <c r="L66" s="15">
        <v>301075.33576392994</v>
      </c>
      <c r="M66" s="15">
        <v>376516.91293487384</v>
      </c>
      <c r="N66" s="15">
        <v>636450.53118433116</v>
      </c>
    </row>
    <row r="67" spans="1:15" x14ac:dyDescent="0.3">
      <c r="B67" s="13">
        <f ca="1">IF(C67="","",MAX($B$49:B66)+1)</f>
        <v>15</v>
      </c>
      <c r="C67" s="2" t="s">
        <v>24</v>
      </c>
      <c r="E67" s="16">
        <f ca="1">SUM(I67:N67)</f>
        <v>45360517.663465828</v>
      </c>
      <c r="F67" s="16"/>
      <c r="G67" s="16"/>
      <c r="H67" s="16"/>
      <c r="I67" s="16">
        <f t="shared" ref="I67:N67" ca="1" si="7">SUM(I64:I66)</f>
        <v>319971.49139122543</v>
      </c>
      <c r="J67" s="16">
        <f t="shared" ca="1" si="7"/>
        <v>34376257.285605811</v>
      </c>
      <c r="K67" s="16">
        <f t="shared" ca="1" si="7"/>
        <v>7152055.4272246938</v>
      </c>
      <c r="L67" s="16">
        <f t="shared" ca="1" si="7"/>
        <v>459137.30425235094</v>
      </c>
      <c r="M67" s="16">
        <f t="shared" ca="1" si="7"/>
        <v>1268162.0664767073</v>
      </c>
      <c r="N67" s="16">
        <f t="shared" ca="1" si="7"/>
        <v>1784934.0885150367</v>
      </c>
    </row>
    <row r="68" spans="1:15" x14ac:dyDescent="0.3">
      <c r="B68" s="13" t="str">
        <f ca="1">IF(C68="","",MAX($B$49:B67)+1)</f>
        <v/>
      </c>
    </row>
    <row r="69" spans="1:15" x14ac:dyDescent="0.3">
      <c r="B69" s="13">
        <f ca="1">IF(C69="","",MAX($B$49:B68)+1)</f>
        <v>16</v>
      </c>
      <c r="C69" s="18" t="s">
        <v>27</v>
      </c>
    </row>
    <row r="70" spans="1:15" x14ac:dyDescent="0.3">
      <c r="B70" s="13">
        <f ca="1">IF(C70="","",MAX($B$49:B69)+1)</f>
        <v>17</v>
      </c>
      <c r="C70" s="19" t="s">
        <v>21</v>
      </c>
      <c r="E70" s="15">
        <f ca="1">SUM(I70:N70)</f>
        <v>24080797.56033444</v>
      </c>
      <c r="I70" s="15">
        <f t="shared" ref="I70:N72" ca="1" si="8">SUM(I52,I58,I64)</f>
        <v>79730.56098495578</v>
      </c>
      <c r="J70" s="15">
        <f t="shared" ca="1" si="8"/>
        <v>16445808.047480553</v>
      </c>
      <c r="K70" s="15">
        <f t="shared" ca="1" si="8"/>
        <v>4976952.5370351076</v>
      </c>
      <c r="L70" s="15">
        <f t="shared" ca="1" si="8"/>
        <v>200163.04290646486</v>
      </c>
      <c r="M70" s="15">
        <f t="shared" ca="1" si="8"/>
        <v>1080940.9895091467</v>
      </c>
      <c r="N70" s="15">
        <f t="shared" ca="1" si="8"/>
        <v>1297202.3824182169</v>
      </c>
    </row>
    <row r="71" spans="1:15" x14ac:dyDescent="0.3">
      <c r="B71" s="13">
        <f ca="1">IF(C71="","",MAX($B$49:B70)+1)</f>
        <v>18</v>
      </c>
      <c r="C71" s="19" t="s">
        <v>22</v>
      </c>
      <c r="E71" s="15">
        <f ca="1">SUM(I71:N71)</f>
        <v>164377.68387104053</v>
      </c>
      <c r="I71" s="15">
        <f t="shared" ca="1" si="8"/>
        <v>501.47636915948721</v>
      </c>
      <c r="J71" s="15">
        <f t="shared" ca="1" si="8"/>
        <v>98585.067870206156</v>
      </c>
      <c r="K71" s="15">
        <f t="shared" ca="1" si="8"/>
        <v>30412.353288629838</v>
      </c>
      <c r="L71" s="15">
        <f t="shared" ca="1" si="8"/>
        <v>1226.6138160537523</v>
      </c>
      <c r="M71" s="15">
        <f t="shared" ca="1" si="8"/>
        <v>8485.5088081566919</v>
      </c>
      <c r="N71" s="15">
        <f t="shared" ca="1" si="8"/>
        <v>25166.663718834596</v>
      </c>
    </row>
    <row r="72" spans="1:15" x14ac:dyDescent="0.3">
      <c r="B72" s="13">
        <f ca="1">IF(C72="","",MAX($B$49:B71)+1)</f>
        <v>19</v>
      </c>
      <c r="C72" s="19" t="s">
        <v>23</v>
      </c>
      <c r="E72" s="15">
        <f ca="1">SUM(I72:N72)</f>
        <v>25943185.899762291</v>
      </c>
      <c r="I72" s="15">
        <f t="shared" ca="1" si="8"/>
        <v>255660.02040399308</v>
      </c>
      <c r="J72" s="15">
        <f t="shared" ca="1" si="8"/>
        <v>21226821.460011762</v>
      </c>
      <c r="K72" s="15">
        <f t="shared" ca="1" si="8"/>
        <v>3146661.6394634042</v>
      </c>
      <c r="L72" s="15">
        <f t="shared" ca="1" si="8"/>
        <v>301075.33576392994</v>
      </c>
      <c r="M72" s="15">
        <f t="shared" ca="1" si="8"/>
        <v>376516.91293487384</v>
      </c>
      <c r="N72" s="15">
        <f t="shared" ca="1" si="8"/>
        <v>636450.53118433116</v>
      </c>
    </row>
    <row r="73" spans="1:15" x14ac:dyDescent="0.3">
      <c r="B73" s="13">
        <f ca="1">IF(C73="","",MAX($B$49:B72)+1)</f>
        <v>20</v>
      </c>
      <c r="C73" s="1" t="s">
        <v>31</v>
      </c>
      <c r="E73" s="16">
        <f ca="1">SUM(I73:N73)</f>
        <v>50188361.14396777</v>
      </c>
      <c r="F73" s="16"/>
      <c r="G73" s="16"/>
      <c r="H73" s="16"/>
      <c r="I73" s="16">
        <f t="shared" ref="I73:N73" ca="1" si="9">SUM(I70:I72)</f>
        <v>335892.05775810836</v>
      </c>
      <c r="J73" s="16">
        <f t="shared" ca="1" si="9"/>
        <v>37771214.575362518</v>
      </c>
      <c r="K73" s="16">
        <f t="shared" ca="1" si="9"/>
        <v>8154026.5297871418</v>
      </c>
      <c r="L73" s="16">
        <f t="shared" ca="1" si="9"/>
        <v>502464.99248644855</v>
      </c>
      <c r="M73" s="16">
        <f t="shared" ca="1" si="9"/>
        <v>1465943.4112521773</v>
      </c>
      <c r="N73" s="16">
        <f t="shared" ca="1" si="9"/>
        <v>1958819.5773213827</v>
      </c>
    </row>
    <row r="74" spans="1:15" x14ac:dyDescent="0.3">
      <c r="A74" s="13" t="str">
        <f ca="1">IF(C74="","",MAX($B$49:B73)+1)</f>
        <v/>
      </c>
    </row>
    <row r="75" spans="1:15" x14ac:dyDescent="0.3">
      <c r="A75" s="13" t="str">
        <f ca="1">IF(C75="","",MAX($A$49:A74)+1)</f>
        <v/>
      </c>
    </row>
    <row r="76" spans="1:15" x14ac:dyDescent="0.3">
      <c r="A76" s="13" t="str">
        <f ca="1">IF(C76="","",MAX($A$49:A75)+1)</f>
        <v/>
      </c>
    </row>
    <row r="77" spans="1:15" x14ac:dyDescent="0.3"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5" x14ac:dyDescent="0.3">
      <c r="A78" s="3" t="str">
        <f ca="1">A2</f>
        <v>Northwest Natural Gas Company</v>
      </c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4" t="s">
        <v>1</v>
      </c>
    </row>
    <row r="79" spans="1:15" x14ac:dyDescent="0.3">
      <c r="A79" s="3" t="str">
        <f ca="1">A3</f>
        <v>12 Months Ended September 30, 2018</v>
      </c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4" t="s">
        <v>32</v>
      </c>
    </row>
    <row r="80" spans="1:15" x14ac:dyDescent="0.3"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3">
      <c r="A81" s="3" t="str">
        <f ca="1">A5</f>
        <v>Functionalized and Classified Rate Base and Revenue Requirement, and Unit Costs by Customer Class</v>
      </c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3">
      <c r="A82" s="3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3">
      <c r="B83" s="3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.6" x14ac:dyDescent="0.3">
      <c r="B84" s="5" t="s">
        <v>33</v>
      </c>
      <c r="C84" s="6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x14ac:dyDescent="0.3">
      <c r="I86" s="8" t="s">
        <v>5</v>
      </c>
      <c r="J86" s="8" t="s">
        <v>6</v>
      </c>
      <c r="K86" s="8" t="s">
        <v>7</v>
      </c>
      <c r="L86" s="8" t="s">
        <v>8</v>
      </c>
      <c r="M86" s="8" t="s">
        <v>9</v>
      </c>
      <c r="N86" s="8" t="s">
        <v>10</v>
      </c>
    </row>
    <row r="87" spans="1:14" ht="36" customHeight="1" x14ac:dyDescent="0.45">
      <c r="B87" s="9" t="s">
        <v>11</v>
      </c>
      <c r="C87" s="9" t="s">
        <v>12</v>
      </c>
      <c r="D87" s="10"/>
      <c r="E87" s="11" t="s">
        <v>13</v>
      </c>
      <c r="F87" s="10"/>
      <c r="G87" s="10"/>
      <c r="H87" s="10"/>
      <c r="I87" s="12" t="s">
        <v>14</v>
      </c>
      <c r="J87" s="12" t="s">
        <v>15</v>
      </c>
      <c r="K87" s="12" t="s">
        <v>16</v>
      </c>
      <c r="L87" s="12" t="s">
        <v>17</v>
      </c>
      <c r="M87" s="12" t="s">
        <v>18</v>
      </c>
      <c r="N87" s="12" t="s">
        <v>19</v>
      </c>
    </row>
    <row r="89" spans="1:14" x14ac:dyDescent="0.3">
      <c r="B89" s="13">
        <f ca="1">IF(C89="","",MAX($B$87:B88)+1)</f>
        <v>1</v>
      </c>
      <c r="C89" s="3" t="s">
        <v>20</v>
      </c>
    </row>
    <row r="90" spans="1:14" x14ac:dyDescent="0.3">
      <c r="B90" s="13">
        <f ca="1">IF(C90="","",MAX($B$87:B89)+1)</f>
        <v>2</v>
      </c>
      <c r="C90" s="14" t="s">
        <v>21</v>
      </c>
      <c r="E90" s="20">
        <f ca="1">E52/E$114/12</f>
        <v>0.33856234032196181</v>
      </c>
      <c r="F90" s="21"/>
      <c r="G90" s="21"/>
      <c r="H90" s="21"/>
      <c r="I90" s="20">
        <f t="shared" ref="I90:N90" ca="1" si="10">I52/I$114/12</f>
        <v>0.38298403647152096</v>
      </c>
      <c r="J90" s="20">
        <f t="shared" ca="1" si="10"/>
        <v>0.3531698348682471</v>
      </c>
      <c r="K90" s="20">
        <f t="shared" ca="1" si="10"/>
        <v>0.32583310146239813</v>
      </c>
      <c r="L90" s="20">
        <f t="shared" ca="1" si="10"/>
        <v>0.41680895710864502</v>
      </c>
      <c r="M90" s="20">
        <f t="shared" ca="1" si="10"/>
        <v>0.28319526342912155</v>
      </c>
      <c r="N90" s="20">
        <f t="shared" ca="1" si="10"/>
        <v>0.19082421668479663</v>
      </c>
    </row>
    <row r="91" spans="1:14" x14ac:dyDescent="0.3">
      <c r="B91" s="13">
        <f ca="1">IF(C91="","",MAX($B$87:B90)+1)</f>
        <v>3</v>
      </c>
      <c r="C91" s="14" t="s">
        <v>22</v>
      </c>
      <c r="E91" s="20">
        <f ca="1">E53/E$115</f>
        <v>1.7307316060681589E-3</v>
      </c>
      <c r="F91" s="21"/>
      <c r="G91" s="21"/>
      <c r="H91" s="21"/>
      <c r="I91" s="20">
        <f t="shared" ref="I91:N91" ca="1" si="11">I53/I$115</f>
        <v>2.0724896287067094E-3</v>
      </c>
      <c r="J91" s="20">
        <f t="shared" ca="1" si="11"/>
        <v>1.9577342223229405E-3</v>
      </c>
      <c r="K91" s="20">
        <f t="shared" ca="1" si="11"/>
        <v>1.7440982019964453E-3</v>
      </c>
      <c r="L91" s="20">
        <f t="shared" ca="1" si="11"/>
        <v>2.3638627653259411E-3</v>
      </c>
      <c r="M91" s="20">
        <f t="shared" ca="1" si="11"/>
        <v>1.5944520498997088E-3</v>
      </c>
      <c r="N91" s="20">
        <f t="shared" ca="1" si="11"/>
        <v>1.1920605870482136E-3</v>
      </c>
    </row>
    <row r="92" spans="1:14" x14ac:dyDescent="0.3">
      <c r="B92" s="13">
        <f ca="1">IF(C92="","",MAX($B$87:B91)+1)</f>
        <v>4</v>
      </c>
      <c r="C92" s="14" t="s">
        <v>23</v>
      </c>
      <c r="E92" s="22">
        <f ca="1">E54/E$116/12</f>
        <v>0</v>
      </c>
      <c r="F92" s="23"/>
      <c r="G92" s="23"/>
      <c r="H92" s="23"/>
      <c r="I92" s="22">
        <f t="shared" ref="I92:N92" ca="1" si="12">I54/I$116/12</f>
        <v>0</v>
      </c>
      <c r="J92" s="22">
        <f t="shared" ca="1" si="12"/>
        <v>0</v>
      </c>
      <c r="K92" s="22">
        <f t="shared" ca="1" si="12"/>
        <v>0</v>
      </c>
      <c r="L92" s="22">
        <f t="shared" ca="1" si="12"/>
        <v>0</v>
      </c>
      <c r="M92" s="22">
        <f t="shared" ca="1" si="12"/>
        <v>0</v>
      </c>
      <c r="N92" s="22">
        <f t="shared" ca="1" si="12"/>
        <v>0</v>
      </c>
    </row>
    <row r="93" spans="1:14" x14ac:dyDescent="0.3">
      <c r="B93" s="13" t="str">
        <f ca="1">IF(C93="","",MAX($B$87:B92)+1)</f>
        <v/>
      </c>
      <c r="C93" s="2"/>
      <c r="E93" s="24"/>
      <c r="F93" s="24"/>
      <c r="G93" s="24"/>
      <c r="H93" s="24"/>
      <c r="I93" s="24"/>
      <c r="J93" s="24"/>
      <c r="K93" s="24"/>
      <c r="L93" s="24"/>
      <c r="M93" s="24"/>
      <c r="N93" s="24"/>
    </row>
    <row r="94" spans="1:14" x14ac:dyDescent="0.3">
      <c r="B94" s="13" t="str">
        <f ca="1">IF(C94="","",MAX($B$87:B93)+1)</f>
        <v/>
      </c>
      <c r="C94" s="17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 x14ac:dyDescent="0.3">
      <c r="B95" s="13">
        <f ca="1">IF(C95="","",MAX($B$87:B94)+1)</f>
        <v>5</v>
      </c>
      <c r="C95" s="18" t="s">
        <v>25</v>
      </c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 x14ac:dyDescent="0.3">
      <c r="B96" s="13">
        <f ca="1">IF(C96="","",MAX($B$87:B95)+1)</f>
        <v>6</v>
      </c>
      <c r="C96" s="14" t="s">
        <v>21</v>
      </c>
      <c r="E96" s="20">
        <f ca="1">E58/E$114/12</f>
        <v>8.2195143173208474E-2</v>
      </c>
      <c r="F96" s="21"/>
      <c r="G96" s="21"/>
      <c r="H96" s="21"/>
      <c r="I96" s="20">
        <f t="shared" ref="I96:N96" ca="1" si="13">I58/I$114/12</f>
        <v>9.1046653135811104E-2</v>
      </c>
      <c r="J96" s="20">
        <f t="shared" ca="1" si="13"/>
        <v>7.9135367447500951E-2</v>
      </c>
      <c r="K96" s="20">
        <f t="shared" ca="1" si="13"/>
        <v>7.5698693895853417E-2</v>
      </c>
      <c r="L96" s="20">
        <f t="shared" ca="1" si="13"/>
        <v>8.7256292256851262E-2</v>
      </c>
      <c r="M96" s="20">
        <f t="shared" ca="1" si="13"/>
        <v>8.2599760288527294E-2</v>
      </c>
      <c r="N96" s="20">
        <f t="shared" ca="1" si="13"/>
        <v>0.17622531241216963</v>
      </c>
    </row>
    <row r="97" spans="2:25" x14ac:dyDescent="0.3">
      <c r="B97" s="13">
        <f ca="1">IF(C97="","",MAX($B$87:B96)+1)</f>
        <v>7</v>
      </c>
      <c r="C97" s="14" t="s">
        <v>22</v>
      </c>
      <c r="E97" s="20">
        <f ca="1">E59/E$115</f>
        <v>0</v>
      </c>
      <c r="F97" s="21"/>
      <c r="G97" s="21"/>
      <c r="H97" s="21"/>
      <c r="I97" s="20">
        <f t="shared" ref="I97:N97" ca="1" si="14">I59/I$115</f>
        <v>0</v>
      </c>
      <c r="J97" s="20">
        <f t="shared" ca="1" si="14"/>
        <v>0</v>
      </c>
      <c r="K97" s="20">
        <f t="shared" ca="1" si="14"/>
        <v>0</v>
      </c>
      <c r="L97" s="20">
        <f t="shared" ca="1" si="14"/>
        <v>0</v>
      </c>
      <c r="M97" s="20">
        <f t="shared" ca="1" si="14"/>
        <v>0</v>
      </c>
      <c r="N97" s="20">
        <f t="shared" ca="1" si="14"/>
        <v>0</v>
      </c>
    </row>
    <row r="98" spans="2:25" x14ac:dyDescent="0.3">
      <c r="B98" s="13">
        <f ca="1">IF(C98="","",MAX($B$87:B97)+1)</f>
        <v>8</v>
      </c>
      <c r="C98" s="14" t="s">
        <v>23</v>
      </c>
      <c r="E98" s="22">
        <f ca="1">E60/E$116/12</f>
        <v>0</v>
      </c>
      <c r="F98" s="23"/>
      <c r="G98" s="23"/>
      <c r="H98" s="23"/>
      <c r="I98" s="22">
        <f t="shared" ref="I98:N98" ca="1" si="15">I60/I$116/12</f>
        <v>0</v>
      </c>
      <c r="J98" s="22">
        <f t="shared" ca="1" si="15"/>
        <v>0</v>
      </c>
      <c r="K98" s="22">
        <f t="shared" ca="1" si="15"/>
        <v>0</v>
      </c>
      <c r="L98" s="22">
        <f t="shared" ca="1" si="15"/>
        <v>0</v>
      </c>
      <c r="M98" s="22">
        <f t="shared" ca="1" si="15"/>
        <v>0</v>
      </c>
      <c r="N98" s="22">
        <f t="shared" ca="1" si="15"/>
        <v>0</v>
      </c>
    </row>
    <row r="99" spans="2:25" x14ac:dyDescent="0.3">
      <c r="B99" s="13" t="str">
        <f ca="1">IF(C99="","",MAX($B$87:B98)+1)</f>
        <v/>
      </c>
      <c r="C99" s="2"/>
      <c r="E99" s="24"/>
      <c r="F99" s="24"/>
      <c r="G99" s="24"/>
      <c r="H99" s="24"/>
      <c r="I99" s="24"/>
      <c r="J99" s="24"/>
      <c r="K99" s="24"/>
      <c r="L99" s="24"/>
      <c r="M99" s="24"/>
      <c r="N99" s="24"/>
    </row>
    <row r="100" spans="2:25" x14ac:dyDescent="0.3">
      <c r="B100" s="13" t="str">
        <f ca="1">IF(C100="","",MAX($B$87:B99)+1)</f>
        <v/>
      </c>
      <c r="C100" s="17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2:25" x14ac:dyDescent="0.3">
      <c r="B101" s="13">
        <f ca="1">IF(C101="","",MAX($B$87:B100)+1)</f>
        <v>9</v>
      </c>
      <c r="C101" s="18" t="s">
        <v>26</v>
      </c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2:25" x14ac:dyDescent="0.3">
      <c r="B102" s="13">
        <f ca="1">IF(C102="","",MAX($B$87:B101)+1)</f>
        <v>10</v>
      </c>
      <c r="C102" s="14" t="s">
        <v>21</v>
      </c>
      <c r="E102" s="20">
        <f ca="1">E64/E$114/12</f>
        <v>1.751607487285888</v>
      </c>
      <c r="F102" s="21"/>
      <c r="G102" s="21"/>
      <c r="H102" s="21"/>
      <c r="I102" s="20">
        <f t="shared" ref="I102:N102" ca="1" si="16">I64/I$114/12</f>
        <v>1.9768263921620057</v>
      </c>
      <c r="J102" s="20">
        <f t="shared" ca="1" si="16"/>
        <v>1.7242575160757232</v>
      </c>
      <c r="K102" s="20">
        <f t="shared" ca="1" si="16"/>
        <v>1.6551288540581874</v>
      </c>
      <c r="L102" s="20">
        <f t="shared" ca="1" si="16"/>
        <v>1.8921939167615627</v>
      </c>
      <c r="M102" s="20">
        <f t="shared" ca="1" si="16"/>
        <v>1.722624339936863</v>
      </c>
      <c r="N102" s="20">
        <f t="shared" ca="1" si="16"/>
        <v>2.83153740515105</v>
      </c>
      <c r="X102" s="25"/>
      <c r="Y102" s="21"/>
    </row>
    <row r="103" spans="2:25" x14ac:dyDescent="0.3">
      <c r="B103" s="13">
        <f ca="1">IF(C103="","",MAX($B$87:B102)+1)</f>
        <v>11</v>
      </c>
      <c r="C103" s="14" t="s">
        <v>22</v>
      </c>
      <c r="E103" s="20">
        <f ca="1">E65/E$115</f>
        <v>6.939441840219657E-6</v>
      </c>
      <c r="F103" s="21"/>
      <c r="G103" s="21"/>
      <c r="H103" s="21"/>
      <c r="I103" s="20">
        <f t="shared" ref="I103:N103" ca="1" si="17">I65/I$115</f>
        <v>8.0355161766721873E-6</v>
      </c>
      <c r="J103" s="20">
        <f t="shared" ca="1" si="17"/>
        <v>7.161961151987252E-6</v>
      </c>
      <c r="K103" s="20">
        <f t="shared" ca="1" si="17"/>
        <v>6.6628959973999029E-6</v>
      </c>
      <c r="L103" s="20">
        <f t="shared" ca="1" si="17"/>
        <v>8.190140749279371E-6</v>
      </c>
      <c r="M103" s="20">
        <f t="shared" ca="1" si="17"/>
        <v>6.6628959973999045E-6</v>
      </c>
      <c r="N103" s="20">
        <f t="shared" ca="1" si="17"/>
        <v>6.6628959973999088E-6</v>
      </c>
    </row>
    <row r="104" spans="2:25" x14ac:dyDescent="0.3">
      <c r="B104" s="13">
        <f ca="1">IF(C104="","",MAX($B$87:B103)+1)</f>
        <v>12</v>
      </c>
      <c r="C104" s="14" t="s">
        <v>23</v>
      </c>
      <c r="E104" s="22">
        <f ca="1">E66/E$116/12</f>
        <v>26.196532566210113</v>
      </c>
      <c r="F104" s="23"/>
      <c r="G104" s="23"/>
      <c r="H104" s="23"/>
      <c r="I104" s="22">
        <f t="shared" ref="I104:N104" ca="1" si="18">I66/I$116/12</f>
        <v>23.744777598587635</v>
      </c>
      <c r="J104" s="22">
        <f t="shared" ca="1" si="18"/>
        <v>23.697895852092898</v>
      </c>
      <c r="K104" s="22">
        <f t="shared" ca="1" si="18"/>
        <v>43.45437475955152</v>
      </c>
      <c r="L104" s="22">
        <f t="shared" ca="1" si="18"/>
        <v>31.900332248774095</v>
      </c>
      <c r="M104" s="22">
        <f t="shared" ca="1" si="18"/>
        <v>261.28862799089092</v>
      </c>
      <c r="N104" s="22">
        <f t="shared" ca="1" si="18"/>
        <v>1169.9458293829616</v>
      </c>
    </row>
    <row r="105" spans="2:25" x14ac:dyDescent="0.3">
      <c r="B105" s="13" t="str">
        <f ca="1">IF(C105="","",MAX($B$87:B104)+1)</f>
        <v/>
      </c>
      <c r="C105" s="2"/>
      <c r="D105" s="2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2:25" x14ac:dyDescent="0.3">
      <c r="B106" s="13" t="str">
        <f ca="1">IF(C106="","",MAX($B$87:B105)+1)</f>
        <v/>
      </c>
      <c r="E106" s="23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2:25" x14ac:dyDescent="0.3">
      <c r="B107" s="13">
        <f ca="1">IF(C107="","",MAX($B$87:B106)+1)</f>
        <v>13</v>
      </c>
      <c r="C107" s="18" t="s">
        <v>27</v>
      </c>
      <c r="E107" s="23"/>
      <c r="F107" s="23"/>
      <c r="G107" s="23"/>
      <c r="H107" s="23"/>
      <c r="I107" s="23"/>
      <c r="J107" s="23"/>
      <c r="K107" s="23"/>
      <c r="L107" s="23"/>
      <c r="M107" s="23"/>
      <c r="N107" s="23"/>
    </row>
    <row r="108" spans="2:25" x14ac:dyDescent="0.3">
      <c r="B108" s="13">
        <f ca="1">IF(C108="","",MAX($B$87:B107)+1)</f>
        <v>14</v>
      </c>
      <c r="C108" s="19" t="s">
        <v>34</v>
      </c>
      <c r="E108" s="20">
        <f ca="1">E70/E$114/12</f>
        <v>2.1723649707810582</v>
      </c>
      <c r="F108" s="21"/>
      <c r="G108" s="21"/>
      <c r="H108" s="21"/>
      <c r="I108" s="20">
        <f t="shared" ref="I108:N108" ca="1" si="19">I70/I$114/12</f>
        <v>2.4508570817693376</v>
      </c>
      <c r="J108" s="20">
        <f t="shared" ca="1" si="19"/>
        <v>2.1565627183914713</v>
      </c>
      <c r="K108" s="20">
        <f t="shared" ca="1" si="19"/>
        <v>2.0566606494164392</v>
      </c>
      <c r="L108" s="20">
        <f t="shared" ca="1" si="19"/>
        <v>2.3962591661270589</v>
      </c>
      <c r="M108" s="20">
        <f t="shared" ca="1" si="19"/>
        <v>2.0884193636545119</v>
      </c>
      <c r="N108" s="20">
        <f t="shared" ca="1" si="19"/>
        <v>3.1985869342480164</v>
      </c>
    </row>
    <row r="109" spans="2:25" x14ac:dyDescent="0.3">
      <c r="B109" s="13">
        <f ca="1">IF(C109="","",MAX($B$87:B108)+1)</f>
        <v>15</v>
      </c>
      <c r="C109" s="19" t="s">
        <v>35</v>
      </c>
      <c r="E109" s="20">
        <f ca="1">E71/E$115</f>
        <v>1.7376710479083783E-3</v>
      </c>
      <c r="F109" s="21"/>
      <c r="G109" s="21"/>
      <c r="H109" s="21"/>
      <c r="I109" s="20">
        <f t="shared" ref="I109:N109" ca="1" si="20">I71/I$115</f>
        <v>2.0805251448833815E-3</v>
      </c>
      <c r="J109" s="20">
        <f t="shared" ca="1" si="20"/>
        <v>1.9648961834749278E-3</v>
      </c>
      <c r="K109" s="20">
        <f t="shared" ca="1" si="20"/>
        <v>1.7507610979938452E-3</v>
      </c>
      <c r="L109" s="20">
        <f t="shared" ca="1" si="20"/>
        <v>2.37205290607522E-3</v>
      </c>
      <c r="M109" s="20">
        <f t="shared" ca="1" si="20"/>
        <v>1.6011149458971087E-3</v>
      </c>
      <c r="N109" s="20">
        <f t="shared" ca="1" si="20"/>
        <v>1.1987234830456138E-3</v>
      </c>
    </row>
    <row r="110" spans="2:25" x14ac:dyDescent="0.3">
      <c r="B110" s="13">
        <f ca="1">IF(C110="","",MAX($B$87:B109)+1)</f>
        <v>16</v>
      </c>
      <c r="C110" s="19" t="s">
        <v>36</v>
      </c>
      <c r="E110" s="22">
        <f ca="1">E72/E$116/12</f>
        <v>26.196532566210113</v>
      </c>
      <c r="F110" s="23"/>
      <c r="G110" s="23"/>
      <c r="H110" s="23"/>
      <c r="I110" s="22">
        <f t="shared" ref="I110:N110" ca="1" si="21">I72/I$116/12</f>
        <v>23.744777598587635</v>
      </c>
      <c r="J110" s="22">
        <f t="shared" ca="1" si="21"/>
        <v>23.697895852092898</v>
      </c>
      <c r="K110" s="22">
        <f t="shared" ca="1" si="21"/>
        <v>43.45437475955152</v>
      </c>
      <c r="L110" s="22">
        <f t="shared" ca="1" si="21"/>
        <v>31.900332248774095</v>
      </c>
      <c r="M110" s="26">
        <f t="shared" ca="1" si="21"/>
        <v>261.28862799089092</v>
      </c>
      <c r="N110" s="26">
        <f t="shared" ca="1" si="21"/>
        <v>1169.9458293829616</v>
      </c>
    </row>
    <row r="111" spans="2:25" x14ac:dyDescent="0.3">
      <c r="B111" s="13" t="str">
        <f ca="1">IF(C111="","",MAX($B$87:B110)+1)</f>
        <v/>
      </c>
      <c r="C111" s="19"/>
      <c r="D111" s="2"/>
      <c r="E111" s="24"/>
      <c r="F111" s="24"/>
      <c r="G111" s="24"/>
      <c r="H111" s="24"/>
      <c r="I111" s="24"/>
      <c r="J111" s="24"/>
      <c r="K111" s="24"/>
      <c r="L111" s="24"/>
      <c r="M111" s="24"/>
      <c r="N111" s="24"/>
    </row>
    <row r="112" spans="2:25" x14ac:dyDescent="0.3">
      <c r="B112" s="13" t="str">
        <f ca="1">IF(C112="","",MAX($B$87:B111)+1)</f>
        <v/>
      </c>
    </row>
    <row r="113" spans="2:14" x14ac:dyDescent="0.3">
      <c r="B113" s="13">
        <f ca="1">IF(C113="","",MAX($B$87:B112)+1)</f>
        <v>17</v>
      </c>
      <c r="C113" s="1" t="s">
        <v>37</v>
      </c>
    </row>
    <row r="114" spans="2:14" x14ac:dyDescent="0.3">
      <c r="B114" s="13">
        <f ca="1">IF(C114="","",MAX($B$87:B113)+1)</f>
        <v>18</v>
      </c>
      <c r="C114" s="27" t="s">
        <v>21</v>
      </c>
      <c r="D114" s="28" t="s">
        <v>38</v>
      </c>
      <c r="E114" s="29">
        <f ca="1">SUM(I114:N114)</f>
        <v>923755.05820569536</v>
      </c>
      <c r="F114" s="30"/>
      <c r="G114" s="30"/>
      <c r="H114" s="30"/>
      <c r="I114" s="29">
        <v>2710.9754643940114</v>
      </c>
      <c r="J114" s="29">
        <v>635494.61940941098</v>
      </c>
      <c r="K114" s="29">
        <v>201659.93104920175</v>
      </c>
      <c r="L114" s="29">
        <v>6960.9555641254401</v>
      </c>
      <c r="M114" s="29">
        <v>43132.340831585301</v>
      </c>
      <c r="N114" s="29">
        <v>33796.235886977891</v>
      </c>
    </row>
    <row r="115" spans="2:14" x14ac:dyDescent="0.3">
      <c r="B115" s="13">
        <f ca="1">IF(C115="","",MAX($B$87:B114)+1)</f>
        <v>19</v>
      </c>
      <c r="C115" s="19" t="s">
        <v>22</v>
      </c>
      <c r="D115" s="31" t="s">
        <v>39</v>
      </c>
      <c r="E115" s="17">
        <f ca="1">SUM(I115:N115)</f>
        <v>94596548.67870459</v>
      </c>
      <c r="F115" s="2"/>
      <c r="G115" s="2"/>
      <c r="H115" s="2"/>
      <c r="I115" s="17">
        <v>241033.5536644505</v>
      </c>
      <c r="J115" s="17">
        <v>50173168.790962793</v>
      </c>
      <c r="K115" s="17">
        <v>17370932.746608671</v>
      </c>
      <c r="L115" s="17">
        <v>517110.64829633071</v>
      </c>
      <c r="M115" s="17">
        <v>5299749.9210790517</v>
      </c>
      <c r="N115" s="17">
        <v>20994553.018093295</v>
      </c>
    </row>
    <row r="116" spans="2:14" x14ac:dyDescent="0.3">
      <c r="B116" s="13">
        <f ca="1">IF(C116="","",MAX($B$87:B115)+1)</f>
        <v>20</v>
      </c>
      <c r="C116" s="32" t="s">
        <v>23</v>
      </c>
      <c r="D116" s="33" t="s">
        <v>40</v>
      </c>
      <c r="E116" s="34">
        <f ca="1">SUM(I116:N116)</f>
        <v>82527.416666666657</v>
      </c>
      <c r="F116" s="35"/>
      <c r="G116" s="35"/>
      <c r="H116" s="35"/>
      <c r="I116" s="34">
        <v>897.25</v>
      </c>
      <c r="J116" s="34">
        <v>74643.833333333328</v>
      </c>
      <c r="K116" s="34">
        <v>6034.4166666666661</v>
      </c>
      <c r="L116" s="34">
        <v>786.5</v>
      </c>
      <c r="M116" s="34">
        <v>120.08333333333333</v>
      </c>
      <c r="N116" s="34">
        <v>45.333333333333336</v>
      </c>
    </row>
  </sheetData>
  <pageMargins left="0.7" right="0.7" top="0.75" bottom="0.75" header="0.3" footer="0.3"/>
  <pageSetup scale="73" orientation="landscape" horizontalDpi="1200" verticalDpi="1200" r:id="rId1"/>
  <headerFooter>
    <oddHeader>&amp;R&amp;"Times New Roman,Regular"&amp;12Exh. RJA-3
Page &amp;P of &amp;N</oddHeader>
  </headerFooter>
  <rowBreaks count="2" manualBreakCount="2">
    <brk id="38" max="14" man="1"/>
    <brk id="76" max="14" man="1"/>
  </rowBreaks>
  <colBreaks count="1" manualBreakCount="1"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2018-12-31T08:00:00+00:00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4AA5ED5-D012-436E-94B9-A35F4CD21E14}"/>
</file>

<file path=customXml/itemProps2.xml><?xml version="1.0" encoding="utf-8"?>
<ds:datastoreItem xmlns:ds="http://schemas.openxmlformats.org/officeDocument/2006/customXml" ds:itemID="{5BBF9D07-1B68-404D-BF2F-5FC179F4A4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EBEF52-3C26-4574-BEE3-4ED33B4A65FB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C3636E8-5158-4DAA-9C24-7054A1019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RJA-3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Wyman, Robert</dc:creator>
  <cp:lastModifiedBy>Lee, Erica N</cp:lastModifiedBy>
  <dcterms:created xsi:type="dcterms:W3CDTF">2018-12-21T01:32:04Z</dcterms:created>
  <dcterms:modified xsi:type="dcterms:W3CDTF">2018-12-21T20:52:53Z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