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95" yWindow="90" windowWidth="28635" windowHeight="12390"/>
  </bookViews>
  <sheets>
    <sheet name="Exhibit No. JAP-10" sheetId="4" r:id="rId1"/>
  </sheets>
  <externalReferences>
    <externalReference r:id="rId2"/>
    <externalReference r:id="rId3"/>
  </externalReferences>
  <definedNames>
    <definedName name="__123Graph_ECURRENT" hidden="1">#N/A</definedName>
    <definedName name="_Fill" hidden="1">#REF!</definedName>
    <definedName name="_Order1" hidden="1">255</definedName>
    <definedName name="_Order2" hidden="1">255</definedName>
    <definedName name="a" hidden="1">{#N/A,#N/A,FALSE,"Coversheet";#N/A,#N/A,FALSE,"QA"}</definedName>
    <definedName name="AccessDatabase" hidden="1">"I:\COMTREL\FINICLE\TradeSummary.mdb"</definedName>
    <definedName name="B">{#N/A,#N/A,FALSE,"Coversheet";#N/A,#N/A,FALSE,"QA"}</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FIT">'[2]4.01 - 5.03'!$GH$20</definedName>
    <definedName name="_xlnm.Print_Area" localSheetId="0">'Exhibit No. JAP-10'!$F$6:$BC$73</definedName>
    <definedName name="_xlnm.Print_Titles" localSheetId="0">'Exhibit No. JAP-10'!$A:$E,'Exhibit No. JAP-10'!$1:$5</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Fundamental." hidden="1">{#N/A,#N/A,TRUE,"CoverPage";#N/A,#N/A,TRUE,"Gas";#N/A,#N/A,TRUE,"Power";#N/A,#N/A,TRUE,"Historical DJ Mthly Prices"}</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hidden="1">{#N/A,#N/A,FALSE,"2002 Small Tool OH";#N/A,#N/A,FALSE,"QA"}</definedName>
    <definedName name="xxx" hidden="1">{#N/A,#N/A,FALSE,"Coversheet";#N/A,#N/A,FALSE,"QA"}</definedName>
  </definedNames>
  <calcPr calcId="125725" iterate="1" calcOnSave="0"/>
</workbook>
</file>

<file path=xl/calcChain.xml><?xml version="1.0" encoding="utf-8"?>
<calcChain xmlns="http://schemas.openxmlformats.org/spreadsheetml/2006/main">
  <c r="G5" i="4"/>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A6"/>
  <c r="A7"/>
  <c r="A8"/>
  <c r="F11"/>
  <c r="H11"/>
  <c r="J11"/>
  <c r="L11"/>
  <c r="N11"/>
  <c r="P11"/>
  <c r="R11"/>
  <c r="T11"/>
  <c r="V11"/>
  <c r="X11"/>
  <c r="Z11"/>
  <c r="AB11"/>
  <c r="AD11"/>
  <c r="AF11"/>
  <c r="AH11"/>
  <c r="AJ11"/>
  <c r="AL11"/>
  <c r="AN11"/>
  <c r="AP11"/>
  <c r="AR11"/>
  <c r="AT11"/>
  <c r="AV11"/>
  <c r="AX11"/>
  <c r="AZ11"/>
  <c r="BC8"/>
  <c r="A9"/>
  <c r="BC9"/>
  <c r="A10"/>
  <c r="BC10"/>
  <c r="A11"/>
  <c r="E11"/>
  <c r="G11"/>
  <c r="I11"/>
  <c r="K11"/>
  <c r="M11"/>
  <c r="O11"/>
  <c r="Q11"/>
  <c r="S11"/>
  <c r="U11"/>
  <c r="W11"/>
  <c r="Y11"/>
  <c r="AA11"/>
  <c r="AC11"/>
  <c r="AE11"/>
  <c r="AG11"/>
  <c r="AI11"/>
  <c r="AK11"/>
  <c r="AM11"/>
  <c r="AO11"/>
  <c r="AQ11"/>
  <c r="AS11"/>
  <c r="AU11"/>
  <c r="AW11"/>
  <c r="AY11"/>
  <c r="BA11"/>
  <c r="A12"/>
  <c r="A13"/>
  <c r="A14"/>
  <c r="E17" s="1"/>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A15"/>
  <c r="E15"/>
  <c r="F15"/>
  <c r="F21" s="1"/>
  <c r="G21" s="1"/>
  <c r="G15"/>
  <c r="H15"/>
  <c r="H21" s="1"/>
  <c r="I21" s="1"/>
  <c r="I15"/>
  <c r="J15"/>
  <c r="J21" s="1"/>
  <c r="K21" s="1"/>
  <c r="K15"/>
  <c r="L15"/>
  <c r="L21" s="1"/>
  <c r="M21" s="1"/>
  <c r="M15"/>
  <c r="N15"/>
  <c r="N21" s="1"/>
  <c r="O21" s="1"/>
  <c r="O15"/>
  <c r="P15"/>
  <c r="P21" s="1"/>
  <c r="Q21" s="1"/>
  <c r="Q15"/>
  <c r="R15"/>
  <c r="R21" s="1"/>
  <c r="S21" s="1"/>
  <c r="S15"/>
  <c r="T15"/>
  <c r="T21" s="1"/>
  <c r="U21" s="1"/>
  <c r="U15"/>
  <c r="V15"/>
  <c r="V21" s="1"/>
  <c r="W21" s="1"/>
  <c r="W15"/>
  <c r="X15"/>
  <c r="X21" s="1"/>
  <c r="Y21" s="1"/>
  <c r="Y15"/>
  <c r="Z15"/>
  <c r="Z21" s="1"/>
  <c r="AA21" s="1"/>
  <c r="AA15"/>
  <c r="AB15"/>
  <c r="AB21" s="1"/>
  <c r="AC21" s="1"/>
  <c r="AC15"/>
  <c r="AD15"/>
  <c r="AD21" s="1"/>
  <c r="AE21" s="1"/>
  <c r="AE15"/>
  <c r="AF15"/>
  <c r="AF21" s="1"/>
  <c r="AG21" s="1"/>
  <c r="AG15"/>
  <c r="AH15"/>
  <c r="AH21" s="1"/>
  <c r="AI21" s="1"/>
  <c r="AI15"/>
  <c r="AJ15"/>
  <c r="AJ21" s="1"/>
  <c r="AK21" s="1"/>
  <c r="AK15"/>
  <c r="AL15"/>
  <c r="AL21" s="1"/>
  <c r="AM21" s="1"/>
  <c r="AM15"/>
  <c r="AN15"/>
  <c r="AN21" s="1"/>
  <c r="AO21" s="1"/>
  <c r="AO15"/>
  <c r="AP15"/>
  <c r="AP21" s="1"/>
  <c r="AQ21" s="1"/>
  <c r="AQ15"/>
  <c r="AR15"/>
  <c r="AR21" s="1"/>
  <c r="AS21" s="1"/>
  <c r="AS15"/>
  <c r="AT15"/>
  <c r="AT21" s="1"/>
  <c r="AU21" s="1"/>
  <c r="AU15"/>
  <c r="AV15"/>
  <c r="AV21" s="1"/>
  <c r="AW21" s="1"/>
  <c r="AW15"/>
  <c r="AX15"/>
  <c r="AX21" s="1"/>
  <c r="AY21" s="1"/>
  <c r="AY15"/>
  <c r="AZ15"/>
  <c r="AZ21" s="1"/>
  <c r="BA21" s="1"/>
  <c r="BA15"/>
  <c r="A16"/>
  <c r="E22" s="1"/>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A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A18"/>
  <c r="A19"/>
  <c r="A20"/>
  <c r="F20"/>
  <c r="G20" s="1"/>
  <c r="A21"/>
  <c r="E21"/>
  <c r="A22"/>
  <c r="F22"/>
  <c r="G22" s="1"/>
  <c r="H22" s="1"/>
  <c r="I22" s="1"/>
  <c r="J22" s="1"/>
  <c r="K22" s="1"/>
  <c r="L22" s="1"/>
  <c r="M22" s="1"/>
  <c r="N22" s="1"/>
  <c r="O22" s="1"/>
  <c r="P22" s="1"/>
  <c r="Q22" s="1"/>
  <c r="R22" s="1"/>
  <c r="S22" s="1"/>
  <c r="T22" s="1"/>
  <c r="U22" s="1"/>
  <c r="V22" s="1"/>
  <c r="W22" s="1"/>
  <c r="A23"/>
  <c r="E23"/>
  <c r="A24"/>
  <c r="A25"/>
  <c r="A26"/>
  <c r="A27"/>
  <c r="E27"/>
  <c r="F27"/>
  <c r="G27"/>
  <c r="V36" s="1"/>
  <c r="H27"/>
  <c r="I27"/>
  <c r="J27"/>
  <c r="K27"/>
  <c r="L27"/>
  <c r="M27"/>
  <c r="N27"/>
  <c r="O27"/>
  <c r="P27"/>
  <c r="Q27"/>
  <c r="A28"/>
  <c r="E28"/>
  <c r="F28"/>
  <c r="G28"/>
  <c r="V37" s="1"/>
  <c r="H28"/>
  <c r="I28"/>
  <c r="J28"/>
  <c r="K28"/>
  <c r="L28"/>
  <c r="M28"/>
  <c r="N28"/>
  <c r="O28"/>
  <c r="P28"/>
  <c r="Q28"/>
  <c r="A29"/>
  <c r="E29"/>
  <c r="F29"/>
  <c r="G29"/>
  <c r="V38" s="1"/>
  <c r="V52" s="1"/>
  <c r="V58" s="1"/>
  <c r="H29"/>
  <c r="I29"/>
  <c r="J29"/>
  <c r="K29"/>
  <c r="L29"/>
  <c r="M29"/>
  <c r="N29"/>
  <c r="O29"/>
  <c r="P29"/>
  <c r="Q29"/>
  <c r="A30"/>
  <c r="E30"/>
  <c r="F30"/>
  <c r="G30"/>
  <c r="H30"/>
  <c r="I30"/>
  <c r="J30"/>
  <c r="K30"/>
  <c r="L30"/>
  <c r="M30"/>
  <c r="N30"/>
  <c r="O30"/>
  <c r="P30"/>
  <c r="Q30"/>
  <c r="A31"/>
  <c r="A32"/>
  <c r="A33"/>
  <c r="A34"/>
  <c r="A35"/>
  <c r="A36"/>
  <c r="U36"/>
  <c r="W36"/>
  <c r="Y36"/>
  <c r="AA36"/>
  <c r="AC36"/>
  <c r="AE36"/>
  <c r="AG36"/>
  <c r="AI36"/>
  <c r="AI43" s="1"/>
  <c r="AK36"/>
  <c r="AM36"/>
  <c r="AM43" s="1"/>
  <c r="AO36"/>
  <c r="AQ36"/>
  <c r="AQ43" s="1"/>
  <c r="AS36"/>
  <c r="AU36"/>
  <c r="AU43" s="1"/>
  <c r="AW36"/>
  <c r="AY36"/>
  <c r="AY43" s="1"/>
  <c r="BA36"/>
  <c r="A37"/>
  <c r="E51" s="1"/>
  <c r="U37"/>
  <c r="W37"/>
  <c r="Y37"/>
  <c r="AA37"/>
  <c r="AA51" s="1"/>
  <c r="AA57" s="1"/>
  <c r="AC37"/>
  <c r="AE37"/>
  <c r="AE51" s="1"/>
  <c r="AE57" s="1"/>
  <c r="AG37"/>
  <c r="AI37"/>
  <c r="AI44" s="1"/>
  <c r="AK37"/>
  <c r="AK44" s="1"/>
  <c r="AM37"/>
  <c r="AM44" s="1"/>
  <c r="AO37"/>
  <c r="AO44" s="1"/>
  <c r="AQ37"/>
  <c r="AQ44" s="1"/>
  <c r="AS37"/>
  <c r="AS44" s="1"/>
  <c r="AU37"/>
  <c r="AU44" s="1"/>
  <c r="AW37"/>
  <c r="AW44" s="1"/>
  <c r="AY37"/>
  <c r="AY44" s="1"/>
  <c r="BA37"/>
  <c r="BA44" s="1"/>
  <c r="A38"/>
  <c r="U38"/>
  <c r="W38"/>
  <c r="Y38"/>
  <c r="AA38"/>
  <c r="AC38"/>
  <c r="AE38"/>
  <c r="AG38"/>
  <c r="AI38"/>
  <c r="AI45" s="1"/>
  <c r="AI52" s="1"/>
  <c r="AK38"/>
  <c r="AM38"/>
  <c r="AM45" s="1"/>
  <c r="AM52" s="1"/>
  <c r="AO38"/>
  <c r="AQ38"/>
  <c r="AQ45" s="1"/>
  <c r="AQ52" s="1"/>
  <c r="AS38"/>
  <c r="AU38"/>
  <c r="AU45" s="1"/>
  <c r="AU52" s="1"/>
  <c r="AW38"/>
  <c r="AY38"/>
  <c r="AY45" s="1"/>
  <c r="AY52" s="1"/>
  <c r="BA38"/>
  <c r="A39"/>
  <c r="U39"/>
  <c r="W39"/>
  <c r="Y39"/>
  <c r="AA39"/>
  <c r="AC39"/>
  <c r="AE39"/>
  <c r="AG39"/>
  <c r="AI39"/>
  <c r="AK39"/>
  <c r="AM39"/>
  <c r="AO39"/>
  <c r="AQ39"/>
  <c r="AS39"/>
  <c r="AU39"/>
  <c r="AW39"/>
  <c r="AY39"/>
  <c r="BA39"/>
  <c r="A40"/>
  <c r="A41"/>
  <c r="A42"/>
  <c r="A43"/>
  <c r="AK43"/>
  <c r="AO43"/>
  <c r="AS43"/>
  <c r="AW43"/>
  <c r="BA43"/>
  <c r="A44"/>
  <c r="E46" s="1"/>
  <c r="A45"/>
  <c r="AK45"/>
  <c r="AO45"/>
  <c r="AS45"/>
  <c r="AW45"/>
  <c r="BA45"/>
  <c r="A46"/>
  <c r="AK46"/>
  <c r="AO46"/>
  <c r="AS46"/>
  <c r="AW46"/>
  <c r="BA46"/>
  <c r="A47"/>
  <c r="E44" s="1"/>
  <c r="A48"/>
  <c r="A49"/>
  <c r="A50"/>
  <c r="E50"/>
  <c r="R50"/>
  <c r="S50"/>
  <c r="S53" s="1"/>
  <c r="T50"/>
  <c r="U50"/>
  <c r="U53" s="1"/>
  <c r="W50"/>
  <c r="Y50"/>
  <c r="Y53" s="1"/>
  <c r="AA50"/>
  <c r="AA53" s="1"/>
  <c r="AC50"/>
  <c r="AC53" s="1"/>
  <c r="AE50"/>
  <c r="AE53" s="1"/>
  <c r="AG50"/>
  <c r="AG53" s="1"/>
  <c r="AK50"/>
  <c r="AK53" s="1"/>
  <c r="AO50"/>
  <c r="AO53" s="1"/>
  <c r="AS50"/>
  <c r="AS53" s="1"/>
  <c r="AW50"/>
  <c r="AW53" s="1"/>
  <c r="BA50"/>
  <c r="BA53" s="1"/>
  <c r="A51"/>
  <c r="E53" s="1"/>
  <c r="R51"/>
  <c r="S51"/>
  <c r="T51"/>
  <c r="U51"/>
  <c r="V51"/>
  <c r="Y51"/>
  <c r="AC51"/>
  <c r="AG51"/>
  <c r="AK51"/>
  <c r="AO51"/>
  <c r="AS51"/>
  <c r="AW51"/>
  <c r="BA51"/>
  <c r="A52"/>
  <c r="E52"/>
  <c r="R52"/>
  <c r="S52"/>
  <c r="T52"/>
  <c r="U52"/>
  <c r="W52"/>
  <c r="Y52"/>
  <c r="AA52"/>
  <c r="AC52"/>
  <c r="AE52"/>
  <c r="AG52"/>
  <c r="AK52"/>
  <c r="AO52"/>
  <c r="AS52"/>
  <c r="AW52"/>
  <c r="BA52"/>
  <c r="A53"/>
  <c r="R53"/>
  <c r="T53"/>
  <c r="A54"/>
  <c r="A55"/>
  <c r="A56"/>
  <c r="E56"/>
  <c r="A57"/>
  <c r="E59" s="1"/>
  <c r="R57"/>
  <c r="S57"/>
  <c r="T57"/>
  <c r="U57"/>
  <c r="V57"/>
  <c r="Y57"/>
  <c r="AC57"/>
  <c r="AG57"/>
  <c r="AK57"/>
  <c r="AO57"/>
  <c r="AS57"/>
  <c r="AW57"/>
  <c r="BA57"/>
  <c r="A58"/>
  <c r="E58"/>
  <c r="R58"/>
  <c r="S58"/>
  <c r="T58"/>
  <c r="U58"/>
  <c r="W58"/>
  <c r="A59"/>
  <c r="A60"/>
  <c r="A61"/>
  <c r="A62"/>
  <c r="A63"/>
  <c r="S63"/>
  <c r="T63" s="1"/>
  <c r="V63"/>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A64"/>
  <c r="S64"/>
  <c r="T64" s="1"/>
  <c r="T70" s="1"/>
  <c r="V64"/>
  <c r="A65"/>
  <c r="S65"/>
  <c r="T65" s="1"/>
  <c r="T71" s="1"/>
  <c r="V65"/>
  <c r="W65" s="1"/>
  <c r="A66"/>
  <c r="A67"/>
  <c r="A68"/>
  <c r="A69"/>
  <c r="E69"/>
  <c r="A70"/>
  <c r="E72" s="1"/>
  <c r="R70"/>
  <c r="A71"/>
  <c r="E71"/>
  <c r="R71"/>
  <c r="S71"/>
  <c r="U71"/>
  <c r="A72"/>
  <c r="A73"/>
  <c r="X65" l="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W71"/>
  <c r="W64"/>
  <c r="X64" s="1"/>
  <c r="Y64" s="1"/>
  <c r="V70"/>
  <c r="AY46"/>
  <c r="AY50"/>
  <c r="AU46"/>
  <c r="AU50"/>
  <c r="AU53" s="1"/>
  <c r="AQ46"/>
  <c r="AQ50"/>
  <c r="AM46"/>
  <c r="AM50"/>
  <c r="AM53" s="1"/>
  <c r="AI46"/>
  <c r="AI50"/>
  <c r="V71"/>
  <c r="E36"/>
  <c r="E37"/>
  <c r="E38"/>
  <c r="E45"/>
  <c r="E43"/>
  <c r="E39"/>
  <c r="V39"/>
  <c r="X22"/>
  <c r="H20"/>
  <c r="G23"/>
  <c r="U70"/>
  <c r="S70"/>
  <c r="E70"/>
  <c r="E57"/>
  <c r="AY51"/>
  <c r="AY57" s="1"/>
  <c r="AU51"/>
  <c r="AU57" s="1"/>
  <c r="AQ51"/>
  <c r="AQ57" s="1"/>
  <c r="AM51"/>
  <c r="AM57" s="1"/>
  <c r="AI51"/>
  <c r="AI57" s="1"/>
  <c r="W51"/>
  <c r="V50"/>
  <c r="V53" s="1"/>
  <c r="BC21"/>
  <c r="BC11"/>
  <c r="AZ38"/>
  <c r="AX38"/>
  <c r="AV38"/>
  <c r="AT38"/>
  <c r="AR38"/>
  <c r="AP38"/>
  <c r="AN38"/>
  <c r="AL38"/>
  <c r="AJ38"/>
  <c r="AH38"/>
  <c r="AF38"/>
  <c r="AF52" s="1"/>
  <c r="AD38"/>
  <c r="AD52" s="1"/>
  <c r="AB38"/>
  <c r="AB52" s="1"/>
  <c r="Z38"/>
  <c r="Z52" s="1"/>
  <c r="X38"/>
  <c r="X52" s="1"/>
  <c r="AZ37"/>
  <c r="AX37"/>
  <c r="AV37"/>
  <c r="AT37"/>
  <c r="AR37"/>
  <c r="AP37"/>
  <c r="AN37"/>
  <c r="AL37"/>
  <c r="AJ37"/>
  <c r="AH37"/>
  <c r="AF37"/>
  <c r="AF51" s="1"/>
  <c r="AF57" s="1"/>
  <c r="AD37"/>
  <c r="AD51" s="1"/>
  <c r="AD57" s="1"/>
  <c r="AB37"/>
  <c r="AB51" s="1"/>
  <c r="AB57" s="1"/>
  <c r="Z37"/>
  <c r="Z51" s="1"/>
  <c r="Z57" s="1"/>
  <c r="X37"/>
  <c r="X51" s="1"/>
  <c r="X57" s="1"/>
  <c r="X70" s="1"/>
  <c r="AZ36"/>
  <c r="AX36"/>
  <c r="AV36"/>
  <c r="AT36"/>
  <c r="AR36"/>
  <c r="AP36"/>
  <c r="AN36"/>
  <c r="AL36"/>
  <c r="AJ36"/>
  <c r="AH36"/>
  <c r="AF36"/>
  <c r="AD36"/>
  <c r="AB36"/>
  <c r="Z36"/>
  <c r="X36"/>
  <c r="F23"/>
  <c r="E20"/>
  <c r="Z39" l="1"/>
  <c r="Z50"/>
  <c r="Z53" s="1"/>
  <c r="AH39"/>
  <c r="AH43"/>
  <c r="AH50" s="1"/>
  <c r="AP39"/>
  <c r="AP43"/>
  <c r="AP50"/>
  <c r="AJ44"/>
  <c r="AJ51"/>
  <c r="AJ57" s="1"/>
  <c r="AR44"/>
  <c r="AR51"/>
  <c r="AR57" s="1"/>
  <c r="AZ44"/>
  <c r="AZ51"/>
  <c r="AZ57" s="1"/>
  <c r="AL45"/>
  <c r="AL52"/>
  <c r="AP45"/>
  <c r="AP52"/>
  <c r="AX45"/>
  <c r="AX52"/>
  <c r="X39"/>
  <c r="X50"/>
  <c r="AB39"/>
  <c r="AB50"/>
  <c r="AB53" s="1"/>
  <c r="AF39"/>
  <c r="AF50"/>
  <c r="AF53" s="1"/>
  <c r="AJ39"/>
  <c r="AJ43"/>
  <c r="AJ50" s="1"/>
  <c r="AN39"/>
  <c r="AN43"/>
  <c r="AN50"/>
  <c r="AR39"/>
  <c r="AR43"/>
  <c r="AR50" s="1"/>
  <c r="AR53" s="1"/>
  <c r="AV39"/>
  <c r="AV43"/>
  <c r="AV50"/>
  <c r="AZ39"/>
  <c r="AZ43"/>
  <c r="AZ50" s="1"/>
  <c r="AH44"/>
  <c r="BC44" s="1"/>
  <c r="AL44"/>
  <c r="AL51" s="1"/>
  <c r="AL57" s="1"/>
  <c r="AP44"/>
  <c r="AP51" s="1"/>
  <c r="AP57" s="1"/>
  <c r="AT44"/>
  <c r="AT51" s="1"/>
  <c r="AT57" s="1"/>
  <c r="AX44"/>
  <c r="AX51" s="1"/>
  <c r="AX57" s="1"/>
  <c r="AJ45"/>
  <c r="AJ52" s="1"/>
  <c r="AN45"/>
  <c r="AN52" s="1"/>
  <c r="AR45"/>
  <c r="AR52" s="1"/>
  <c r="AV45"/>
  <c r="AV52" s="1"/>
  <c r="AZ45"/>
  <c r="AZ52" s="1"/>
  <c r="W57"/>
  <c r="I20"/>
  <c r="H23"/>
  <c r="Y22"/>
  <c r="X58"/>
  <c r="Z64"/>
  <c r="AA64" s="1"/>
  <c r="Y70"/>
  <c r="W53"/>
  <c r="BC37"/>
  <c r="AD39"/>
  <c r="AD50"/>
  <c r="AD53" s="1"/>
  <c r="AL39"/>
  <c r="AL43"/>
  <c r="AL46" s="1"/>
  <c r="AT39"/>
  <c r="AT43"/>
  <c r="AT50"/>
  <c r="AX39"/>
  <c r="AX43"/>
  <c r="AX46" s="1"/>
  <c r="AN44"/>
  <c r="AN51" s="1"/>
  <c r="AN57" s="1"/>
  <c r="AV44"/>
  <c r="AV51" s="1"/>
  <c r="AV57" s="1"/>
  <c r="AH45"/>
  <c r="BC45" s="1"/>
  <c r="AT45"/>
  <c r="AT52" s="1"/>
  <c r="BC36"/>
  <c r="BC38"/>
  <c r="AI53"/>
  <c r="AQ53"/>
  <c r="AY53"/>
  <c r="AZ53" l="1"/>
  <c r="AJ53"/>
  <c r="X71"/>
  <c r="AH52"/>
  <c r="BC52" s="1"/>
  <c r="AX50"/>
  <c r="AX53" s="1"/>
  <c r="AT46"/>
  <c r="AL50"/>
  <c r="AL53" s="1"/>
  <c r="Z70"/>
  <c r="AH51"/>
  <c r="AV46"/>
  <c r="AN46"/>
  <c r="BC39"/>
  <c r="AP46"/>
  <c r="AB64"/>
  <c r="AA70"/>
  <c r="Z22"/>
  <c r="Y58"/>
  <c r="Y71" s="1"/>
  <c r="J20"/>
  <c r="I23"/>
  <c r="W70"/>
  <c r="X53"/>
  <c r="BC50"/>
  <c r="BC43"/>
  <c r="AH46"/>
  <c r="BC46" s="1"/>
  <c r="AT53"/>
  <c r="AZ46"/>
  <c r="AV53"/>
  <c r="AR46"/>
  <c r="AN53"/>
  <c r="AJ46"/>
  <c r="AP53"/>
  <c r="K20" l="1"/>
  <c r="J23"/>
  <c r="AH57"/>
  <c r="BC51"/>
  <c r="AA22"/>
  <c r="Z58"/>
  <c r="Z71" s="1"/>
  <c r="AC64"/>
  <c r="AB70"/>
  <c r="AH53"/>
  <c r="BC53" s="1"/>
  <c r="AD64" l="1"/>
  <c r="AC70"/>
  <c r="AB22"/>
  <c r="AA58"/>
  <c r="BC57"/>
  <c r="L20"/>
  <c r="K23"/>
  <c r="M20" l="1"/>
  <c r="L23"/>
  <c r="AA71"/>
  <c r="AC22"/>
  <c r="AB58"/>
  <c r="AB71" s="1"/>
  <c r="AE64"/>
  <c r="AD70"/>
  <c r="AF64" l="1"/>
  <c r="AE70"/>
  <c r="AD22"/>
  <c r="AC58"/>
  <c r="AC71" s="1"/>
  <c r="N20"/>
  <c r="M23"/>
  <c r="O20" l="1"/>
  <c r="N23"/>
  <c r="AE22"/>
  <c r="AD58"/>
  <c r="AD71" s="1"/>
  <c r="AG64"/>
  <c r="AF70"/>
  <c r="AH64" l="1"/>
  <c r="AG70"/>
  <c r="AF22"/>
  <c r="AE58"/>
  <c r="AE71" s="1"/>
  <c r="P20"/>
  <c r="O23"/>
  <c r="Q20" l="1"/>
  <c r="P23"/>
  <c r="AG22"/>
  <c r="AF58"/>
  <c r="AF71" s="1"/>
  <c r="AI64"/>
  <c r="AH70"/>
  <c r="AJ64" l="1"/>
  <c r="AI70"/>
  <c r="AH22"/>
  <c r="AG58"/>
  <c r="AG71" s="1"/>
  <c r="R20"/>
  <c r="Q23"/>
  <c r="BC70"/>
  <c r="BC64" s="1"/>
  <c r="S20" l="1"/>
  <c r="R23"/>
  <c r="R56"/>
  <c r="AI22"/>
  <c r="AH58"/>
  <c r="BC22"/>
  <c r="AK64"/>
  <c r="AJ70"/>
  <c r="AJ22" l="1"/>
  <c r="AI58"/>
  <c r="AI71" s="1"/>
  <c r="AL64"/>
  <c r="AK70"/>
  <c r="AH71"/>
  <c r="BC71" s="1"/>
  <c r="BC58"/>
  <c r="R69"/>
  <c r="R59"/>
  <c r="T20"/>
  <c r="S23"/>
  <c r="S56"/>
  <c r="S59" l="1"/>
  <c r="S69"/>
  <c r="S72" s="1"/>
  <c r="U20"/>
  <c r="T23"/>
  <c r="T56"/>
  <c r="R72"/>
  <c r="AM64"/>
  <c r="AL70"/>
  <c r="AK22"/>
  <c r="AJ58"/>
  <c r="AJ71" s="1"/>
  <c r="BC65"/>
  <c r="AL22" l="1"/>
  <c r="AK58"/>
  <c r="AK71" s="1"/>
  <c r="AN64"/>
  <c r="AM70"/>
  <c r="T69"/>
  <c r="T59"/>
  <c r="V20"/>
  <c r="U23"/>
  <c r="U56"/>
  <c r="U59" l="1"/>
  <c r="U69"/>
  <c r="U72" s="1"/>
  <c r="W20"/>
  <c r="V23"/>
  <c r="V56"/>
  <c r="T72"/>
  <c r="AO64"/>
  <c r="AN70"/>
  <c r="AM22"/>
  <c r="AL58"/>
  <c r="AL71" s="1"/>
  <c r="AN22" l="1"/>
  <c r="AM58"/>
  <c r="AM71" s="1"/>
  <c r="AP64"/>
  <c r="AO70"/>
  <c r="V69"/>
  <c r="V59"/>
  <c r="X20"/>
  <c r="W23"/>
  <c r="W56"/>
  <c r="W59" l="1"/>
  <c r="W69"/>
  <c r="Y20"/>
  <c r="X23"/>
  <c r="X56"/>
  <c r="V72"/>
  <c r="AQ64"/>
  <c r="AP70"/>
  <c r="AO22"/>
  <c r="AN58"/>
  <c r="AN71" s="1"/>
  <c r="X69" l="1"/>
  <c r="X59"/>
  <c r="Z20"/>
  <c r="Y23"/>
  <c r="Y56"/>
  <c r="AP22"/>
  <c r="AO58"/>
  <c r="AO71" s="1"/>
  <c r="AR64"/>
  <c r="AQ70"/>
  <c r="W72"/>
  <c r="AS64" l="1"/>
  <c r="AR70"/>
  <c r="AQ22"/>
  <c r="AP58"/>
  <c r="AP71" s="1"/>
  <c r="Y59"/>
  <c r="Y69"/>
  <c r="AA20"/>
  <c r="Z23"/>
  <c r="Z56"/>
  <c r="X72"/>
  <c r="Z69" l="1"/>
  <c r="Z59"/>
  <c r="AB20"/>
  <c r="AA23"/>
  <c r="AA56"/>
  <c r="AR22"/>
  <c r="AQ58"/>
  <c r="AQ71" s="1"/>
  <c r="AT64"/>
  <c r="AS70"/>
  <c r="Y72"/>
  <c r="AU64" l="1"/>
  <c r="AT70"/>
  <c r="AS22"/>
  <c r="AR58"/>
  <c r="AR71" s="1"/>
  <c r="AA59"/>
  <c r="AA69"/>
  <c r="AC20"/>
  <c r="AB23"/>
  <c r="AB56"/>
  <c r="Z72"/>
  <c r="AB69" l="1"/>
  <c r="AB72" s="1"/>
  <c r="AB59"/>
  <c r="AD20"/>
  <c r="AC23"/>
  <c r="AC56"/>
  <c r="AT22"/>
  <c r="AS58"/>
  <c r="AS71" s="1"/>
  <c r="AV64"/>
  <c r="AU70"/>
  <c r="AA72"/>
  <c r="AW64" l="1"/>
  <c r="AV70"/>
  <c r="AU22"/>
  <c r="AT58"/>
  <c r="AT71" s="1"/>
  <c r="AC59"/>
  <c r="AC69"/>
  <c r="AE20"/>
  <c r="AD23"/>
  <c r="AD56"/>
  <c r="AC72" l="1"/>
  <c r="AD69"/>
  <c r="AD59"/>
  <c r="AF20"/>
  <c r="AE23"/>
  <c r="AE56"/>
  <c r="AV22"/>
  <c r="AU58"/>
  <c r="AU71" s="1"/>
  <c r="AX64"/>
  <c r="AW70"/>
  <c r="AY64" l="1"/>
  <c r="AX70"/>
  <c r="AW22"/>
  <c r="AV58"/>
  <c r="AV71" s="1"/>
  <c r="AE59"/>
  <c r="AE69"/>
  <c r="AG20"/>
  <c r="AF23"/>
  <c r="AF56"/>
  <c r="AD72"/>
  <c r="AE72" l="1"/>
  <c r="AF69"/>
  <c r="AF59"/>
  <c r="AH20"/>
  <c r="AG23"/>
  <c r="AG56"/>
  <c r="AX22"/>
  <c r="AW58"/>
  <c r="AW71" s="1"/>
  <c r="AZ64"/>
  <c r="AY70"/>
  <c r="AG59" l="1"/>
  <c r="AG69"/>
  <c r="AG72" s="1"/>
  <c r="AI20"/>
  <c r="AH23"/>
  <c r="BC23" s="1"/>
  <c r="AH56"/>
  <c r="BC20"/>
  <c r="AF72"/>
  <c r="BA64"/>
  <c r="BA70" s="1"/>
  <c r="AZ70"/>
  <c r="AY22"/>
  <c r="AX58"/>
  <c r="AX71" s="1"/>
  <c r="AZ22" l="1"/>
  <c r="AY58"/>
  <c r="AY71" s="1"/>
  <c r="AH69"/>
  <c r="AH59"/>
  <c r="BC59" s="1"/>
  <c r="BC56"/>
  <c r="AJ20"/>
  <c r="AI23"/>
  <c r="AI56"/>
  <c r="AI59" l="1"/>
  <c r="AI69"/>
  <c r="AK20"/>
  <c r="AJ23"/>
  <c r="AJ56"/>
  <c r="AH72"/>
  <c r="BC69"/>
  <c r="BC63" s="1"/>
  <c r="BA22"/>
  <c r="BA58" s="1"/>
  <c r="BA71" s="1"/>
  <c r="AZ58"/>
  <c r="AZ71" s="1"/>
  <c r="BC72" l="1"/>
  <c r="AI72"/>
  <c r="AJ69"/>
  <c r="AJ59"/>
  <c r="AL20"/>
  <c r="AK23"/>
  <c r="AK56"/>
  <c r="AK59" l="1"/>
  <c r="AK69"/>
  <c r="AK72" s="1"/>
  <c r="AM20"/>
  <c r="AL23"/>
  <c r="AL56"/>
  <c r="AJ72"/>
  <c r="AL69" l="1"/>
  <c r="AL72" s="1"/>
  <c r="AL59"/>
  <c r="AN20"/>
  <c r="AM23"/>
  <c r="AM56"/>
  <c r="AM59" l="1"/>
  <c r="AM69"/>
  <c r="AM72" s="1"/>
  <c r="AO20"/>
  <c r="AN23"/>
  <c r="AN56"/>
  <c r="AN69" l="1"/>
  <c r="AN72" s="1"/>
  <c r="AN59"/>
  <c r="AP20"/>
  <c r="AO23"/>
  <c r="AO56"/>
  <c r="AO59" l="1"/>
  <c r="AO69"/>
  <c r="AQ20"/>
  <c r="AP23"/>
  <c r="AP56"/>
  <c r="AO72" l="1"/>
  <c r="AP69"/>
  <c r="AP72" s="1"/>
  <c r="AP59"/>
  <c r="AR20"/>
  <c r="AQ23"/>
  <c r="AQ56"/>
  <c r="AQ59" l="1"/>
  <c r="AQ69"/>
  <c r="AQ72" s="1"/>
  <c r="AS20"/>
  <c r="AR23"/>
  <c r="AR56"/>
  <c r="AR69" l="1"/>
  <c r="AR59"/>
  <c r="AT20"/>
  <c r="AS23"/>
  <c r="AS56"/>
  <c r="AS59" l="1"/>
  <c r="AS69"/>
  <c r="AS72" s="1"/>
  <c r="AU20"/>
  <c r="AT23"/>
  <c r="AT56"/>
  <c r="AR72"/>
  <c r="AT69" l="1"/>
  <c r="AT72" s="1"/>
  <c r="AT59"/>
  <c r="AV20"/>
  <c r="AU23"/>
  <c r="AU56"/>
  <c r="AU59" l="1"/>
  <c r="AU69"/>
  <c r="AW20"/>
  <c r="AV23"/>
  <c r="AV56"/>
  <c r="AU72" l="1"/>
  <c r="AV69"/>
  <c r="AV72" s="1"/>
  <c r="AV59"/>
  <c r="AX20"/>
  <c r="AW23"/>
  <c r="AW56"/>
  <c r="AW59" l="1"/>
  <c r="AW69"/>
  <c r="AW72" s="1"/>
  <c r="AY20"/>
  <c r="AX23"/>
  <c r="AX56"/>
  <c r="AX69" l="1"/>
  <c r="AX72" s="1"/>
  <c r="AX59"/>
  <c r="AZ20"/>
  <c r="AY23"/>
  <c r="AY56"/>
  <c r="AY59" l="1"/>
  <c r="AY69"/>
  <c r="AY72" s="1"/>
  <c r="BA20"/>
  <c r="AZ23"/>
  <c r="AZ56"/>
  <c r="AZ69" l="1"/>
  <c r="AZ72" s="1"/>
  <c r="AZ59"/>
  <c r="BA23"/>
  <c r="BA56"/>
  <c r="BA59" l="1"/>
  <c r="BA69"/>
  <c r="BA72" l="1"/>
</calcChain>
</file>

<file path=xl/sharedStrings.xml><?xml version="1.0" encoding="utf-8"?>
<sst xmlns="http://schemas.openxmlformats.org/spreadsheetml/2006/main" count="121" uniqueCount="30">
  <si>
    <t>Total</t>
  </si>
  <si>
    <t>Schedules 85, 86 &amp; 87</t>
  </si>
  <si>
    <t>Schedules 31 &amp; 41</t>
  </si>
  <si>
    <t>Schedules 23 &amp; 53</t>
  </si>
  <si>
    <t>Impact of Company-Sponsored Energy Efficiency on PSE's Ability to Recover Gas System Costs</t>
  </si>
  <si>
    <t>Exh. JAP-14,Input</t>
  </si>
  <si>
    <t>Average Effective Margin-Related Rates ($/therm)</t>
  </si>
  <si>
    <t>Conservation Savings Since January 2010 Reducing Rate Revenues That Are Unrelated to Commodity Costs (Therms)</t>
  </si>
  <si>
    <t>Total Conservation Savings Achieved Since Jan. 2010 That Has Been Reflected in Rates and are Unrelated to Commodity Costs</t>
  </si>
  <si>
    <t>* Savings are first accumulated through 12-31-10 (i.e., the end of the test year).  The savings reflected in the 2010 GTIF rate case are then subtracted.These net conservation savings are then reflected in rates when they become effective (May 2012).</t>
  </si>
  <si>
    <t>2011 Rate Case*</t>
  </si>
  <si>
    <t>* Savings are first accumulated through 6-30-10 (i.e., the end of the test year).  These net conservation savings are then reflected in rates when they became effective (Apr. 2011).</t>
  </si>
  <si>
    <t>2010 GTIF Rate Case*</t>
  </si>
  <si>
    <t>Conservation Savings Since January 2010 Reflected in Margin-Related Rates (therms)</t>
  </si>
  <si>
    <t>* Amounts are accumulated during the test year.</t>
  </si>
  <si>
    <t>Phase-In of Test Period Conservation (therm)*</t>
  </si>
  <si>
    <t>Conservation Savings Reducing Revenues Unrelated to Commodity Costs</t>
  </si>
  <si>
    <t>Cumulative Monthly Conservation Savings Since Jan. 2010 (therms)</t>
  </si>
  <si>
    <t>Incremental Monthly Conservation Savings (therms)</t>
  </si>
  <si>
    <t>Exh. JAP-12,Input</t>
  </si>
  <si>
    <t>Total First-Year Conservation Savings (therms)</t>
  </si>
  <si>
    <t>Development of Cumulative Conservation Savings</t>
  </si>
  <si>
    <t>(Jul 11 - Jun 12)</t>
  </si>
  <si>
    <t>Row</t>
  </si>
  <si>
    <t>Rate Year</t>
  </si>
  <si>
    <t>UG-11XXXX</t>
  </si>
  <si>
    <t>UG-101644</t>
  </si>
  <si>
    <t>UG-090705</t>
  </si>
  <si>
    <t>Rate Years</t>
  </si>
  <si>
    <t>Test Years</t>
  </si>
</sst>
</file>

<file path=xl/styles.xml><?xml version="1.0" encoding="utf-8"?>
<styleSheet xmlns="http://schemas.openxmlformats.org/spreadsheetml/2006/main">
  <numFmts count="2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quot;$&quot;* #,##0.00000_);_(&quot;$&quot;* \(#,##0.00000\);_(&quot;$&quot;* &quot;-&quot;??_);_(@_)"/>
    <numFmt numFmtId="168" formatCode="[$-409]mmm\-yy;@"/>
    <numFmt numFmtId="169" formatCode="0.000000"/>
    <numFmt numFmtId="170" formatCode="_(* #,##0.00000_);_(* \(#,##0.00000\);_(* &quot;-&quot;??_);_(@_)"/>
    <numFmt numFmtId="171" formatCode="0.0000000"/>
    <numFmt numFmtId="172" formatCode="d\.mmm\.yy"/>
    <numFmt numFmtId="173" formatCode="#."/>
    <numFmt numFmtId="174" formatCode="_(* ###0_);_(* \(###0\);_(* &quot;-&quot;_);_(@_)"/>
    <numFmt numFmtId="175" formatCode="_(&quot;$&quot;* #,##0.000000_);_(&quot;$&quot;* \(#,##0.000000\);_(&quot;$&quot;* &quot;-&quot;??????_);_(@_)"/>
    <numFmt numFmtId="176" formatCode="&quot;$&quot;#,##0;\-&quot;$&quot;#,##0"/>
    <numFmt numFmtId="177" formatCode="_(&quot;$&quot;* #,##0.0000_);_(&quot;$&quot;* \(#,##0.0000\);_(&quot;$&quot;* &quot;-&quot;????_);_(@_)"/>
    <numFmt numFmtId="178" formatCode="_(* #,##0.0_);_(* \(#,##0.0\);_(* &quot;-&quot;_);_(@_)"/>
    <numFmt numFmtId="179" formatCode="0.000%"/>
    <numFmt numFmtId="180" formatCode="&quot;$&quot;#,##0.00"/>
  </numFmts>
  <fonts count="39">
    <font>
      <sz val="11"/>
      <color theme="1"/>
      <name val="Calibri"/>
      <family val="2"/>
      <scheme val="minor"/>
    </font>
    <font>
      <sz val="10"/>
      <name val="Arial"/>
    </font>
    <font>
      <sz val="10"/>
      <name val="Arial"/>
      <family val="2"/>
    </font>
    <font>
      <b/>
      <sz val="10"/>
      <name val="Arial"/>
      <family val="2"/>
    </font>
    <font>
      <b/>
      <u/>
      <sz val="10"/>
      <name val="Arial"/>
      <family val="2"/>
    </font>
    <font>
      <u/>
      <sz val="10"/>
      <name val="Arial"/>
      <family val="2"/>
    </font>
    <font>
      <b/>
      <i/>
      <u/>
      <sz val="10"/>
      <name val="Arial"/>
      <family val="2"/>
    </font>
    <font>
      <i/>
      <u/>
      <sz val="10"/>
      <name val="Arial"/>
      <family val="2"/>
    </font>
    <font>
      <u val="singleAccounting"/>
      <sz val="10"/>
      <name val="Arial"/>
      <family val="2"/>
    </font>
    <font>
      <sz val="12"/>
      <name val="Times New Roman"/>
      <family val="1"/>
    </font>
    <font>
      <sz val="11"/>
      <color indexed="8"/>
      <name val="Calibri"/>
      <family val="2"/>
    </font>
    <font>
      <sz val="10"/>
      <color indexed="8"/>
      <name val="MS Sans Serif"/>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0"/>
      <name val="Courier"/>
      <family val="3"/>
    </font>
    <font>
      <sz val="10"/>
      <color indexed="22"/>
      <name val="Arial"/>
      <family val="2"/>
    </font>
    <font>
      <sz val="8"/>
      <name val="Arial"/>
      <family val="2"/>
    </font>
    <font>
      <b/>
      <sz val="12"/>
      <name val="Arial"/>
      <family val="2"/>
    </font>
    <font>
      <b/>
      <sz val="8"/>
      <name val="Arial"/>
      <family val="2"/>
    </font>
    <font>
      <sz val="10"/>
      <color indexed="12"/>
      <name val="Arial"/>
      <family val="2"/>
    </font>
    <font>
      <b/>
      <sz val="12"/>
      <color indexed="20"/>
      <name val="Arial"/>
      <family val="2"/>
    </font>
    <font>
      <sz val="7"/>
      <name val="Small Fonts"/>
      <family val="2"/>
    </font>
    <font>
      <sz val="8"/>
      <name val="Helv"/>
    </font>
    <font>
      <sz val="10"/>
      <name val="MS Sans Serif"/>
      <family val="2"/>
    </font>
    <font>
      <b/>
      <sz val="10"/>
      <name val="MS Sans Serif"/>
      <family val="2"/>
    </font>
    <font>
      <sz val="12"/>
      <color indexed="10"/>
      <name val="Arial"/>
      <family val="2"/>
    </font>
    <font>
      <sz val="12"/>
      <color indexed="10"/>
      <name val="Times"/>
      <family val="1"/>
    </font>
    <font>
      <i/>
      <sz val="10"/>
      <name val="Arial"/>
      <family val="2"/>
    </font>
    <font>
      <sz val="10"/>
      <color indexed="8"/>
      <name val="Arial"/>
      <family val="2"/>
    </font>
    <font>
      <b/>
      <sz val="10"/>
      <color indexed="8"/>
      <name val="Arial"/>
      <family val="2"/>
    </font>
    <font>
      <b/>
      <sz val="16"/>
      <color indexed="23"/>
      <name val="Arial"/>
      <family val="2"/>
    </font>
    <font>
      <b/>
      <sz val="8"/>
      <color indexed="8"/>
      <name val="Helv"/>
    </font>
    <font>
      <b/>
      <i/>
      <sz val="10"/>
      <name val="Arial"/>
      <family val="2"/>
    </font>
    <font>
      <b/>
      <sz val="12"/>
      <color indexed="56"/>
      <name val="Arial"/>
      <family val="2"/>
    </font>
    <font>
      <b/>
      <sz val="14"/>
      <color indexed="56"/>
      <name val="Arial"/>
      <family val="2"/>
    </font>
  </fonts>
  <fills count="2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26"/>
      </patternFill>
    </fill>
    <fill>
      <patternFill patternType="solid">
        <fgColor indexed="41"/>
        <bgColor indexed="64"/>
      </patternFill>
    </fill>
    <fill>
      <patternFill patternType="mediumGray">
        <fgColor indexed="22"/>
      </patternFill>
    </fill>
    <fill>
      <patternFill patternType="solid">
        <fgColor indexed="31"/>
        <bgColor indexed="64"/>
      </patternFill>
    </fill>
    <fill>
      <patternFill patternType="lightUp">
        <fgColor indexed="22"/>
        <bgColor indexed="35"/>
      </patternFill>
    </fill>
    <fill>
      <patternFill patternType="solid">
        <fgColor indexed="35"/>
        <bgColor indexed="64"/>
      </patternFill>
    </fill>
    <fill>
      <patternFill patternType="solid">
        <fgColor indexed="23"/>
        <bgColor indexed="64"/>
      </patternFill>
    </fill>
    <fill>
      <patternFill patternType="gray0625">
        <fgColor indexed="8"/>
      </patternFill>
    </fill>
    <fill>
      <patternFill patternType="gray125">
        <fgColor indexed="8"/>
      </patternFill>
    </fill>
  </fills>
  <borders count="2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style="hair">
        <color indexed="64"/>
      </top>
      <bottom/>
      <diagonal/>
    </border>
    <border>
      <left/>
      <right/>
      <top style="double">
        <color indexed="8"/>
      </top>
      <bottom/>
      <diagonal/>
    </border>
  </borders>
  <cellStyleXfs count="407">
    <xf numFmtId="0" fontId="0" fillId="0" borderId="0"/>
    <xf numFmtId="0" fontId="1"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1"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0" fontId="9" fillId="0" borderId="0"/>
    <xf numFmtId="170" fontId="2" fillId="0" borderId="0">
      <alignment horizontal="left" wrapText="1"/>
    </xf>
    <xf numFmtId="17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0" fontId="2" fillId="0" borderId="0"/>
    <xf numFmtId="171" fontId="2" fillId="0" borderId="0">
      <alignment horizontal="left" wrapText="1"/>
    </xf>
    <xf numFmtId="171"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170" fontId="2" fillId="0" borderId="0">
      <alignment horizontal="left" wrapText="1"/>
    </xf>
    <xf numFmtId="0" fontId="9" fillId="0" borderId="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172" fontId="11" fillId="0" borderId="0" applyFill="0" applyBorder="0" applyAlignment="0"/>
    <xf numFmtId="41" fontId="2" fillId="14"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12" fillId="0" borderId="0" applyFont="0" applyFill="0" applyBorder="0" applyAlignment="0" applyProtection="0"/>
    <xf numFmtId="0" fontId="13" fillId="0" borderId="0"/>
    <xf numFmtId="0" fontId="13" fillId="0" borderId="0"/>
    <xf numFmtId="0" fontId="14" fillId="0" borderId="0"/>
    <xf numFmtId="3" fontId="15" fillId="0" borderId="0" applyFont="0" applyFill="0" applyBorder="0" applyAlignment="0" applyProtection="0"/>
    <xf numFmtId="3" fontId="15" fillId="0" borderId="0" applyFont="0" applyFill="0" applyBorder="0" applyAlignment="0" applyProtection="0"/>
    <xf numFmtId="3" fontId="15" fillId="0" borderId="0" applyFont="0" applyFill="0" applyBorder="0" applyAlignment="0" applyProtection="0"/>
    <xf numFmtId="173" fontId="16" fillId="0" borderId="0">
      <protection locked="0"/>
    </xf>
    <xf numFmtId="0" fontId="14" fillId="0" borderId="0"/>
    <xf numFmtId="0" fontId="17" fillId="0" borderId="0" applyNumberFormat="0" applyAlignment="0">
      <alignment horizontal="left"/>
    </xf>
    <xf numFmtId="0" fontId="18" fillId="0" borderId="0" applyNumberFormat="0" applyAlignment="0"/>
    <xf numFmtId="0" fontId="13" fillId="0" borderId="0"/>
    <xf numFmtId="0" fontId="14" fillId="0" borderId="0"/>
    <xf numFmtId="0" fontId="13" fillId="0" borderId="0"/>
    <xf numFmtId="0" fontId="14"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 fillId="0" borderId="0" applyFont="0" applyFill="0" applyBorder="0" applyAlignment="0" applyProtection="0"/>
    <xf numFmtId="0" fontId="12"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9" fillId="0" borderId="0" applyFont="0" applyFill="0" applyBorder="0" applyAlignment="0" applyProtection="0"/>
    <xf numFmtId="169" fontId="2" fillId="0" borderId="0"/>
    <xf numFmtId="2" fontId="12" fillId="0" borderId="0" applyFont="0" applyFill="0" applyBorder="0" applyAlignment="0" applyProtection="0"/>
    <xf numFmtId="0" fontId="13" fillId="0" borderId="0"/>
    <xf numFmtId="38" fontId="20" fillId="14" borderId="0" applyNumberFormat="0" applyBorder="0" applyAlignment="0" applyProtection="0"/>
    <xf numFmtId="38" fontId="20" fillId="14" borderId="0" applyNumberFormat="0" applyBorder="0" applyAlignment="0" applyProtection="0"/>
    <xf numFmtId="38" fontId="20" fillId="14" borderId="0" applyNumberFormat="0" applyBorder="0" applyAlignment="0" applyProtection="0"/>
    <xf numFmtId="38" fontId="20" fillId="14" borderId="0" applyNumberFormat="0" applyBorder="0" applyAlignment="0" applyProtection="0"/>
    <xf numFmtId="38" fontId="20" fillId="14" borderId="0" applyNumberFormat="0" applyBorder="0" applyAlignment="0" applyProtection="0"/>
    <xf numFmtId="0" fontId="21" fillId="0" borderId="12" applyNumberFormat="0" applyAlignment="0" applyProtection="0">
      <alignment horizontal="left"/>
    </xf>
    <xf numFmtId="0" fontId="21" fillId="0" borderId="13">
      <alignment horizontal="left"/>
    </xf>
    <xf numFmtId="38" fontId="22" fillId="0" borderId="0"/>
    <xf numFmtId="40" fontId="22" fillId="0" borderId="0"/>
    <xf numFmtId="10" fontId="20" fillId="15" borderId="14" applyNumberFormat="0" applyBorder="0" applyAlignment="0" applyProtection="0"/>
    <xf numFmtId="10" fontId="20" fillId="15" borderId="14" applyNumberFormat="0" applyBorder="0" applyAlignment="0" applyProtection="0"/>
    <xf numFmtId="10" fontId="20" fillId="15" borderId="14" applyNumberFormat="0" applyBorder="0" applyAlignment="0" applyProtection="0"/>
    <xf numFmtId="10" fontId="20" fillId="15" borderId="14" applyNumberFormat="0" applyBorder="0" applyAlignment="0" applyProtection="0"/>
    <xf numFmtId="10" fontId="20" fillId="15" borderId="14" applyNumberFormat="0" applyBorder="0" applyAlignment="0" applyProtection="0"/>
    <xf numFmtId="41" fontId="23" fillId="16" borderId="15">
      <alignment horizontal="left"/>
      <protection locked="0"/>
    </xf>
    <xf numFmtId="10" fontId="23" fillId="16" borderId="15">
      <alignment horizontal="right"/>
      <protection locked="0"/>
    </xf>
    <xf numFmtId="0" fontId="20" fillId="14" borderId="0"/>
    <xf numFmtId="3" fontId="24" fillId="0" borderId="0" applyFill="0" applyBorder="0" applyAlignment="0" applyProtection="0"/>
    <xf numFmtId="44" fontId="3" fillId="0" borderId="16" applyNumberFormat="0" applyFont="0" applyAlignment="0">
      <alignment horizontal="center"/>
    </xf>
    <xf numFmtId="44" fontId="3" fillId="0" borderId="16" applyNumberFormat="0" applyFont="0" applyAlignment="0">
      <alignment horizontal="center"/>
    </xf>
    <xf numFmtId="44" fontId="3" fillId="0" borderId="16" applyNumberFormat="0" applyFont="0" applyAlignment="0">
      <alignment horizontal="center"/>
    </xf>
    <xf numFmtId="44" fontId="3" fillId="0" borderId="16" applyNumberFormat="0" applyFont="0" applyAlignment="0">
      <alignment horizontal="center"/>
    </xf>
    <xf numFmtId="44" fontId="3" fillId="0" borderId="17" applyNumberFormat="0" applyFont="0" applyAlignment="0">
      <alignment horizontal="center"/>
    </xf>
    <xf numFmtId="44" fontId="3" fillId="0" borderId="17" applyNumberFormat="0" applyFont="0" applyAlignment="0">
      <alignment horizontal="center"/>
    </xf>
    <xf numFmtId="44" fontId="3" fillId="0" borderId="17" applyNumberFormat="0" applyFont="0" applyAlignment="0">
      <alignment horizontal="center"/>
    </xf>
    <xf numFmtId="44" fontId="3" fillId="0" borderId="17" applyNumberFormat="0" applyFont="0" applyAlignment="0">
      <alignment horizontal="center"/>
    </xf>
    <xf numFmtId="37" fontId="25" fillId="0" borderId="0"/>
    <xf numFmtId="175" fontId="26" fillId="0" borderId="0"/>
    <xf numFmtId="176" fontId="2" fillId="0" borderId="0"/>
    <xf numFmtId="176" fontId="2" fillId="0" borderId="0"/>
    <xf numFmtId="176" fontId="2" fillId="0" borderId="0"/>
    <xf numFmtId="176" fontId="2" fillId="0" borderId="0"/>
    <xf numFmtId="0" fontId="2" fillId="0" borderId="0"/>
    <xf numFmtId="0" fontId="10" fillId="0" borderId="0"/>
    <xf numFmtId="0" fontId="10" fillId="0" borderId="0"/>
    <xf numFmtId="0" fontId="27" fillId="0" borderId="0"/>
    <xf numFmtId="0" fontId="27" fillId="0" borderId="0"/>
    <xf numFmtId="0" fontId="27"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0" fillId="17" borderId="18" applyNumberFormat="0" applyFont="0" applyAlignment="0" applyProtection="0"/>
    <xf numFmtId="0" fontId="13" fillId="0" borderId="0"/>
    <xf numFmtId="0" fontId="13" fillId="0" borderId="0"/>
    <xf numFmtId="0" fontId="14" fillId="0" borderId="0"/>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1" fontId="2" fillId="18" borderId="15"/>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0" fontId="28" fillId="0" borderId="19">
      <alignment horizontal="center"/>
    </xf>
    <xf numFmtId="3" fontId="27" fillId="0" borderId="0" applyFont="0" applyFill="0" applyBorder="0" applyAlignment="0" applyProtection="0"/>
    <xf numFmtId="0" fontId="27" fillId="19" borderId="0" applyNumberFormat="0" applyFont="0" applyBorder="0" applyAlignment="0" applyProtection="0"/>
    <xf numFmtId="0" fontId="14" fillId="0" borderId="0"/>
    <xf numFmtId="3" fontId="29" fillId="0" borderId="0" applyFill="0" applyBorder="0" applyAlignment="0" applyProtection="0"/>
    <xf numFmtId="0" fontId="30" fillId="0" borderId="0"/>
    <xf numFmtId="3" fontId="29" fillId="0" borderId="0" applyFill="0" applyBorder="0" applyAlignment="0" applyProtection="0"/>
    <xf numFmtId="42" fontId="2" fillId="15" borderId="0"/>
    <xf numFmtId="42" fontId="2" fillId="15" borderId="20">
      <alignment vertical="center"/>
    </xf>
    <xf numFmtId="0" fontId="3" fillId="15" borderId="3" applyNumberFormat="0">
      <alignment horizontal="center" vertical="center" wrapText="1"/>
    </xf>
    <xf numFmtId="10" fontId="2" fillId="15" borderId="0"/>
    <xf numFmtId="177" fontId="2" fillId="15" borderId="0"/>
    <xf numFmtId="42" fontId="2" fillId="15" borderId="0"/>
    <xf numFmtId="164" fontId="22" fillId="0" borderId="0" applyBorder="0" applyAlignment="0"/>
    <xf numFmtId="42" fontId="2" fillId="15" borderId="8">
      <alignment horizontal="left"/>
    </xf>
    <xf numFmtId="177" fontId="31" fillId="15" borderId="8">
      <alignment horizontal="left"/>
    </xf>
    <xf numFmtId="164" fontId="22" fillId="0" borderId="0" applyBorder="0" applyAlignment="0"/>
    <xf numFmtId="14" fontId="26" fillId="0" borderId="0" applyNumberFormat="0" applyFill="0" applyBorder="0" applyAlignment="0" applyProtection="0">
      <alignment horizontal="left"/>
    </xf>
    <xf numFmtId="178" fontId="2" fillId="0" borderId="0" applyFont="0" applyFill="0" applyAlignment="0">
      <alignment horizontal="right"/>
    </xf>
    <xf numFmtId="4" fontId="32" fillId="16" borderId="21" applyNumberFormat="0" applyProtection="0">
      <alignment vertical="center"/>
    </xf>
    <xf numFmtId="4" fontId="32" fillId="16" borderId="21" applyNumberFormat="0" applyProtection="0">
      <alignment horizontal="left" vertical="center" indent="1"/>
    </xf>
    <xf numFmtId="0" fontId="2" fillId="20" borderId="21" applyNumberFormat="0" applyProtection="0">
      <alignment horizontal="left" vertical="center" indent="1"/>
    </xf>
    <xf numFmtId="4" fontId="33" fillId="21" borderId="21" applyNumberFormat="0" applyProtection="0">
      <alignment horizontal="left" vertical="center" indent="1"/>
    </xf>
    <xf numFmtId="4" fontId="32" fillId="22" borderId="22" applyNumberFormat="0" applyProtection="0">
      <alignment horizontal="left" vertical="center" indent="1"/>
    </xf>
    <xf numFmtId="4" fontId="32" fillId="22" borderId="21" applyNumberFormat="0" applyProtection="0">
      <alignment horizontal="left" vertical="center" indent="1"/>
    </xf>
    <xf numFmtId="4" fontId="32" fillId="23" borderId="21" applyNumberFormat="0" applyProtection="0">
      <alignment horizontal="left" vertical="center" indent="1"/>
    </xf>
    <xf numFmtId="0" fontId="2" fillId="23" borderId="21" applyNumberFormat="0" applyProtection="0">
      <alignment horizontal="left" vertical="center" indent="1"/>
    </xf>
    <xf numFmtId="4" fontId="32" fillId="22" borderId="21" applyNumberFormat="0" applyProtection="0">
      <alignment horizontal="right" vertical="center"/>
    </xf>
    <xf numFmtId="0" fontId="2" fillId="20" borderId="21" applyNumberFormat="0" applyProtection="0">
      <alignment horizontal="left" vertical="center" indent="1"/>
    </xf>
    <xf numFmtId="0" fontId="2" fillId="20" borderId="21" applyNumberFormat="0" applyProtection="0">
      <alignment horizontal="left" vertical="center" indent="1"/>
    </xf>
    <xf numFmtId="0" fontId="34" fillId="0" borderId="0"/>
    <xf numFmtId="39" fontId="2" fillId="24" borderId="0"/>
    <xf numFmtId="38" fontId="20" fillId="0" borderId="23"/>
    <xf numFmtId="38" fontId="20" fillId="0" borderId="23"/>
    <xf numFmtId="38" fontId="20" fillId="0" borderId="23"/>
    <xf numFmtId="38" fontId="20" fillId="0" borderId="23"/>
    <xf numFmtId="38" fontId="20" fillId="0" borderId="23"/>
    <xf numFmtId="38" fontId="22" fillId="0" borderId="8"/>
    <xf numFmtId="39" fontId="26" fillId="25" borderId="0"/>
    <xf numFmtId="17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169" fontId="2" fillId="0" borderId="0">
      <alignment horizontal="left" wrapText="1"/>
    </xf>
    <xf numFmtId="40" fontId="35" fillId="0" borderId="0" applyBorder="0">
      <alignment horizontal="right"/>
    </xf>
    <xf numFmtId="41" fontId="36" fillId="15" borderId="0">
      <alignment horizontal="left"/>
    </xf>
    <xf numFmtId="180" fontId="37" fillId="15" borderId="0">
      <alignment horizontal="left" vertical="center"/>
    </xf>
    <xf numFmtId="0" fontId="3" fillId="15" borderId="0">
      <alignment horizontal="left" wrapText="1"/>
    </xf>
    <xf numFmtId="0" fontId="38" fillId="0" borderId="0">
      <alignment horizontal="left" vertical="center"/>
    </xf>
    <xf numFmtId="0" fontId="14" fillId="0" borderId="24"/>
  </cellStyleXfs>
  <cellXfs count="135">
    <xf numFmtId="0" fontId="0" fillId="0" borderId="0" xfId="0"/>
    <xf numFmtId="0" fontId="1" fillId="0" borderId="0" xfId="1" applyFill="1"/>
    <xf numFmtId="0" fontId="1" fillId="0" borderId="0" xfId="1" applyFill="1" applyAlignment="1">
      <alignment horizontal="center"/>
    </xf>
    <xf numFmtId="164" fontId="0" fillId="0" borderId="0" xfId="2" applyNumberFormat="1" applyFont="1" applyFill="1"/>
    <xf numFmtId="165" fontId="3" fillId="2" borderId="1" xfId="3" applyNumberFormat="1" applyFont="1" applyFill="1" applyBorder="1"/>
    <xf numFmtId="0" fontId="3" fillId="2" borderId="1" xfId="1" applyFont="1" applyFill="1" applyBorder="1"/>
    <xf numFmtId="165" fontId="3" fillId="2" borderId="2" xfId="3" applyNumberFormat="1" applyFont="1" applyFill="1" applyBorder="1"/>
    <xf numFmtId="165" fontId="3" fillId="2" borderId="3" xfId="3" applyNumberFormat="1" applyFont="1" applyFill="1" applyBorder="1"/>
    <xf numFmtId="165" fontId="3" fillId="2" borderId="4" xfId="3" applyNumberFormat="1" applyFont="1" applyFill="1" applyBorder="1"/>
    <xf numFmtId="0" fontId="3" fillId="2" borderId="3" xfId="1" applyFont="1" applyFill="1" applyBorder="1" applyAlignment="1">
      <alignment horizontal="center"/>
    </xf>
    <xf numFmtId="0" fontId="3" fillId="2" borderId="3" xfId="1" applyFont="1" applyFill="1" applyBorder="1"/>
    <xf numFmtId="0" fontId="2" fillId="2" borderId="3" xfId="1" applyFont="1" applyFill="1" applyBorder="1"/>
    <xf numFmtId="0" fontId="3" fillId="2" borderId="1" xfId="1" applyFont="1" applyFill="1" applyBorder="1" applyAlignment="1">
      <alignment horizontal="center" vertical="center" textRotation="90" wrapText="1"/>
    </xf>
    <xf numFmtId="0" fontId="3" fillId="2" borderId="0" xfId="1" applyFont="1" applyFill="1" applyAlignment="1">
      <alignment horizontal="left" vertical="center"/>
    </xf>
    <xf numFmtId="165" fontId="3" fillId="2" borderId="5" xfId="3" applyNumberFormat="1" applyFont="1" applyFill="1" applyBorder="1"/>
    <xf numFmtId="0" fontId="2" fillId="2" borderId="6" xfId="1" applyFont="1" applyFill="1" applyBorder="1"/>
    <xf numFmtId="165" fontId="2" fillId="2" borderId="5" xfId="3" applyNumberFormat="1" applyFont="1" applyFill="1" applyBorder="1"/>
    <xf numFmtId="165" fontId="2" fillId="2" borderId="0" xfId="3" applyNumberFormat="1" applyFont="1" applyFill="1" applyBorder="1"/>
    <xf numFmtId="165" fontId="2" fillId="2" borderId="7" xfId="3" applyNumberFormat="1" applyFont="1" applyFill="1" applyBorder="1"/>
    <xf numFmtId="0" fontId="2" fillId="2" borderId="0" xfId="1" applyFont="1" applyFill="1" applyBorder="1" applyAlignment="1">
      <alignment horizontal="center"/>
    </xf>
    <xf numFmtId="0" fontId="2" fillId="2" borderId="0" xfId="1" applyFont="1" applyFill="1" applyBorder="1"/>
    <xf numFmtId="0" fontId="3" fillId="2" borderId="6" xfId="1" applyFont="1" applyFill="1" applyBorder="1" applyAlignment="1">
      <alignment horizontal="center" vertical="center" textRotation="90" wrapText="1"/>
    </xf>
    <xf numFmtId="165" fontId="4" fillId="2" borderId="5" xfId="3" applyNumberFormat="1" applyFont="1" applyFill="1" applyBorder="1"/>
    <xf numFmtId="165" fontId="5" fillId="2" borderId="5" xfId="3" applyNumberFormat="1" applyFont="1" applyFill="1" applyBorder="1"/>
    <xf numFmtId="165" fontId="5" fillId="2" borderId="0" xfId="3" applyNumberFormat="1" applyFont="1" applyFill="1" applyBorder="1"/>
    <xf numFmtId="165" fontId="5" fillId="2" borderId="7" xfId="3" applyNumberFormat="1" applyFont="1" applyFill="1" applyBorder="1"/>
    <xf numFmtId="0" fontId="1" fillId="2" borderId="0" xfId="1" applyFill="1" applyBorder="1"/>
    <xf numFmtId="0" fontId="3" fillId="2" borderId="5" xfId="1" applyFont="1" applyFill="1" applyBorder="1"/>
    <xf numFmtId="0" fontId="2" fillId="2" borderId="5" xfId="1" applyFont="1" applyFill="1" applyBorder="1"/>
    <xf numFmtId="0" fontId="2" fillId="2" borderId="7" xfId="1" applyFont="1" applyFill="1" applyBorder="1"/>
    <xf numFmtId="0" fontId="1" fillId="2" borderId="0" xfId="1" applyFill="1" applyAlignment="1">
      <alignment horizontal="left" wrapText="1"/>
    </xf>
    <xf numFmtId="0" fontId="6" fillId="2" borderId="7" xfId="1" applyFont="1" applyFill="1" applyBorder="1" applyAlignment="1">
      <alignment horizontal="left" wrapText="1"/>
    </xf>
    <xf numFmtId="0" fontId="2" fillId="2" borderId="8" xfId="1" applyFont="1" applyFill="1" applyBorder="1" applyAlignment="1">
      <alignment horizontal="center"/>
    </xf>
    <xf numFmtId="0" fontId="2" fillId="2" borderId="8" xfId="1" applyFont="1" applyFill="1" applyBorder="1"/>
    <xf numFmtId="0" fontId="3" fillId="2" borderId="9" xfId="1" applyFont="1" applyFill="1" applyBorder="1" applyAlignment="1">
      <alignment horizontal="center" vertical="center" textRotation="90" wrapText="1"/>
    </xf>
    <xf numFmtId="0" fontId="3" fillId="2" borderId="2" xfId="1" applyFont="1" applyFill="1" applyBorder="1"/>
    <xf numFmtId="0" fontId="1" fillId="2" borderId="1" xfId="1" applyFill="1" applyBorder="1"/>
    <xf numFmtId="166" fontId="2" fillId="2" borderId="2" xfId="4" applyNumberFormat="1" applyFont="1" applyFill="1" applyBorder="1"/>
    <xf numFmtId="166" fontId="2" fillId="2" borderId="3" xfId="4" applyNumberFormat="1" applyFont="1" applyFill="1" applyBorder="1"/>
    <xf numFmtId="166" fontId="2" fillId="2" borderId="4" xfId="4" applyNumberFormat="1" applyFont="1" applyFill="1" applyBorder="1"/>
    <xf numFmtId="167" fontId="2" fillId="2" borderId="3" xfId="1" applyNumberFormat="1" applyFont="1" applyFill="1" applyBorder="1"/>
    <xf numFmtId="167" fontId="2" fillId="2" borderId="4" xfId="1" applyNumberFormat="1" applyFont="1" applyFill="1" applyBorder="1"/>
    <xf numFmtId="167" fontId="2" fillId="2" borderId="2" xfId="1" applyNumberFormat="1" applyFont="1" applyFill="1" applyBorder="1"/>
    <xf numFmtId="0" fontId="2" fillId="2" borderId="0" xfId="1" applyFont="1" applyFill="1" applyBorder="1" applyAlignment="1">
      <alignment horizontal="left"/>
    </xf>
    <xf numFmtId="0" fontId="1" fillId="2" borderId="4" xfId="1" applyFill="1" applyBorder="1"/>
    <xf numFmtId="167" fontId="3" fillId="2" borderId="5" xfId="1" applyNumberFormat="1" applyFont="1" applyFill="1" applyBorder="1"/>
    <xf numFmtId="167" fontId="2" fillId="2" borderId="5" xfId="1" applyNumberFormat="1" applyFont="1" applyFill="1" applyBorder="1"/>
    <xf numFmtId="167" fontId="2" fillId="2" borderId="0" xfId="1" applyNumberFormat="1" applyFont="1" applyFill="1" applyBorder="1"/>
    <xf numFmtId="167" fontId="2" fillId="2" borderId="7" xfId="1" applyNumberFormat="1" applyFont="1" applyFill="1" applyBorder="1"/>
    <xf numFmtId="0" fontId="2" fillId="2" borderId="7" xfId="1" quotePrefix="1" applyFont="1" applyFill="1" applyBorder="1" applyAlignment="1">
      <alignment horizontal="left"/>
    </xf>
    <xf numFmtId="166" fontId="2" fillId="2" borderId="5" xfId="4" applyNumberFormat="1" applyFont="1" applyFill="1" applyBorder="1"/>
    <xf numFmtId="166" fontId="2" fillId="2" borderId="0" xfId="4" applyNumberFormat="1" applyFont="1" applyFill="1" applyBorder="1"/>
    <xf numFmtId="166" fontId="2" fillId="2" borderId="7" xfId="4" applyNumberFormat="1" applyFont="1" applyFill="1" applyBorder="1"/>
    <xf numFmtId="0" fontId="1" fillId="2" borderId="6" xfId="1" applyFill="1" applyBorder="1"/>
    <xf numFmtId="0" fontId="1" fillId="2" borderId="5" xfId="1" applyFill="1" applyBorder="1"/>
    <xf numFmtId="0" fontId="1" fillId="2" borderId="7" xfId="1" applyFill="1" applyBorder="1"/>
    <xf numFmtId="0" fontId="1" fillId="2" borderId="0" xfId="1" applyFill="1" applyBorder="1" applyAlignment="1">
      <alignment horizontal="center"/>
    </xf>
    <xf numFmtId="0" fontId="1" fillId="2" borderId="2" xfId="1" applyFill="1" applyBorder="1"/>
    <xf numFmtId="0" fontId="1" fillId="2" borderId="3" xfId="1" applyFill="1" applyBorder="1"/>
    <xf numFmtId="0" fontId="1" fillId="2" borderId="3" xfId="1" applyFill="1" applyBorder="1" applyAlignment="1">
      <alignment horizontal="center"/>
    </xf>
    <xf numFmtId="164" fontId="3" fillId="2" borderId="5" xfId="1" applyNumberFormat="1" applyFont="1" applyFill="1" applyBorder="1"/>
    <xf numFmtId="0" fontId="3" fillId="2" borderId="6" xfId="1" applyFont="1" applyFill="1" applyBorder="1"/>
    <xf numFmtId="164" fontId="3" fillId="2" borderId="0" xfId="1" applyNumberFormat="1" applyFont="1" applyFill="1" applyBorder="1"/>
    <xf numFmtId="164" fontId="3" fillId="2" borderId="7" xfId="1" applyNumberFormat="1" applyFont="1" applyFill="1" applyBorder="1"/>
    <xf numFmtId="0" fontId="3" fillId="2" borderId="0" xfId="1" quotePrefix="1" applyFont="1" applyFill="1" applyAlignment="1">
      <alignment horizontal="center"/>
    </xf>
    <xf numFmtId="0" fontId="3" fillId="2" borderId="0" xfId="1" applyFont="1" applyFill="1"/>
    <xf numFmtId="164" fontId="4" fillId="2" borderId="5" xfId="1" applyNumberFormat="1" applyFont="1" applyFill="1" applyBorder="1"/>
    <xf numFmtId="164" fontId="4" fillId="2" borderId="0" xfId="1" applyNumberFormat="1" applyFont="1" applyFill="1" applyBorder="1"/>
    <xf numFmtId="164" fontId="4" fillId="2" borderId="7" xfId="1" applyNumberFormat="1" applyFont="1" applyFill="1" applyBorder="1"/>
    <xf numFmtId="0" fontId="3" fillId="2" borderId="10" xfId="1" applyFont="1" applyFill="1" applyBorder="1"/>
    <xf numFmtId="0" fontId="3" fillId="2" borderId="9" xfId="1" applyFont="1" applyFill="1" applyBorder="1"/>
    <xf numFmtId="0" fontId="3" fillId="2" borderId="8" xfId="1" applyFont="1" applyFill="1" applyBorder="1"/>
    <xf numFmtId="0" fontId="3" fillId="2" borderId="11" xfId="1" applyFont="1" applyFill="1" applyBorder="1"/>
    <xf numFmtId="0" fontId="6" fillId="2" borderId="8" xfId="1" applyFont="1" applyFill="1" applyBorder="1" applyAlignment="1">
      <alignment horizontal="left" wrapText="1"/>
    </xf>
    <xf numFmtId="0" fontId="6" fillId="2" borderId="11" xfId="1" applyFont="1" applyFill="1" applyBorder="1" applyAlignment="1">
      <alignment horizontal="left" wrapText="1"/>
    </xf>
    <xf numFmtId="164" fontId="1" fillId="2" borderId="5" xfId="1" applyNumberFormat="1" applyFill="1" applyBorder="1"/>
    <xf numFmtId="164" fontId="1" fillId="2" borderId="0" xfId="1" applyNumberFormat="1" applyFill="1" applyBorder="1"/>
    <xf numFmtId="164" fontId="1" fillId="2" borderId="7" xfId="1" applyNumberFormat="1" applyFill="1" applyBorder="1"/>
    <xf numFmtId="0" fontId="1" fillId="2" borderId="0" xfId="1" quotePrefix="1" applyFill="1" applyAlignment="1">
      <alignment horizontal="center"/>
    </xf>
    <xf numFmtId="0" fontId="1" fillId="2" borderId="0" xfId="1" applyFill="1"/>
    <xf numFmtId="164" fontId="5" fillId="2" borderId="5" xfId="1" applyNumberFormat="1" applyFont="1" applyFill="1" applyBorder="1"/>
    <xf numFmtId="164" fontId="5" fillId="2" borderId="0" xfId="1" applyNumberFormat="1" applyFont="1" applyFill="1" applyBorder="1"/>
    <xf numFmtId="164" fontId="5" fillId="2" borderId="7" xfId="1" applyNumberFormat="1" applyFont="1" applyFill="1" applyBorder="1"/>
    <xf numFmtId="0" fontId="1" fillId="2" borderId="0" xfId="1" quotePrefix="1" applyFill="1" applyAlignment="1">
      <alignment horizontal="center" wrapText="1"/>
    </xf>
    <xf numFmtId="0" fontId="7" fillId="2" borderId="0" xfId="1" applyFont="1" applyFill="1" applyAlignment="1">
      <alignment horizontal="left" wrapText="1"/>
    </xf>
    <xf numFmtId="0" fontId="1" fillId="2" borderId="0" xfId="1" applyFill="1" applyAlignment="1">
      <alignment horizontal="center"/>
    </xf>
    <xf numFmtId="0" fontId="2" fillId="2" borderId="0" xfId="1" applyFont="1" applyFill="1" applyAlignment="1">
      <alignment horizontal="left" wrapText="1"/>
    </xf>
    <xf numFmtId="164" fontId="2" fillId="2" borderId="5" xfId="2" applyNumberFormat="1" applyFill="1" applyBorder="1"/>
    <xf numFmtId="164" fontId="2" fillId="2" borderId="0" xfId="2" applyNumberFormat="1" applyFill="1" applyBorder="1"/>
    <xf numFmtId="164" fontId="2" fillId="2" borderId="7" xfId="2" applyNumberFormat="1" applyFill="1" applyBorder="1"/>
    <xf numFmtId="0" fontId="1" fillId="2" borderId="0" xfId="1" applyFill="1" applyAlignment="1">
      <alignment horizontal="left" wrapText="1"/>
    </xf>
    <xf numFmtId="0" fontId="2" fillId="0" borderId="0" xfId="1" applyFont="1" applyFill="1"/>
    <xf numFmtId="0" fontId="6" fillId="2" borderId="0" xfId="1" applyFont="1" applyFill="1" applyAlignment="1">
      <alignment horizontal="left" wrapText="1"/>
    </xf>
    <xf numFmtId="0" fontId="2" fillId="2" borderId="0" xfId="1" applyFont="1" applyFill="1" applyAlignment="1">
      <alignment horizontal="center"/>
    </xf>
    <xf numFmtId="0" fontId="2" fillId="2" borderId="0" xfId="1" applyFont="1" applyFill="1"/>
    <xf numFmtId="3" fontId="3" fillId="2" borderId="5" xfId="1" applyNumberFormat="1" applyFont="1" applyFill="1" applyBorder="1"/>
    <xf numFmtId="0" fontId="2" fillId="2" borderId="5" xfId="1" applyFont="1" applyFill="1" applyBorder="1" applyAlignment="1">
      <alignment horizontal="left" wrapText="1"/>
    </xf>
    <xf numFmtId="0" fontId="2" fillId="2" borderId="7" xfId="1" applyFont="1" applyFill="1" applyBorder="1" applyAlignment="1">
      <alignment wrapText="1"/>
    </xf>
    <xf numFmtId="164" fontId="3" fillId="2" borderId="5" xfId="2" applyNumberFormat="1" applyFont="1" applyFill="1" applyBorder="1"/>
    <xf numFmtId="164" fontId="2" fillId="2" borderId="5" xfId="1" applyNumberFormat="1" applyFont="1" applyFill="1" applyBorder="1"/>
    <xf numFmtId="164" fontId="2" fillId="2" borderId="0" xfId="1" applyNumberFormat="1" applyFont="1" applyFill="1" applyBorder="1"/>
    <xf numFmtId="164" fontId="2" fillId="2" borderId="7" xfId="1" applyNumberFormat="1" applyFont="1" applyFill="1" applyBorder="1"/>
    <xf numFmtId="0" fontId="2" fillId="2" borderId="0" xfId="1" quotePrefix="1" applyFont="1" applyFill="1" applyAlignment="1">
      <alignment horizontal="center"/>
    </xf>
    <xf numFmtId="164" fontId="8" fillId="2" borderId="0" xfId="1" applyNumberFormat="1" applyFont="1" applyFill="1" applyBorder="1"/>
    <xf numFmtId="164" fontId="8" fillId="2" borderId="7" xfId="1" applyNumberFormat="1" applyFont="1" applyFill="1" applyBorder="1"/>
    <xf numFmtId="3" fontId="2" fillId="2" borderId="5" xfId="1" applyNumberFormat="1" applyFont="1" applyFill="1" applyBorder="1"/>
    <xf numFmtId="3" fontId="2" fillId="2" borderId="0" xfId="1" applyNumberFormat="1" applyFont="1" applyFill="1" applyBorder="1"/>
    <xf numFmtId="3" fontId="2" fillId="2" borderId="7" xfId="1" applyNumberFormat="1" applyFont="1" applyFill="1" applyBorder="1"/>
    <xf numFmtId="0" fontId="1" fillId="2" borderId="0" xfId="1" quotePrefix="1" applyFill="1" applyBorder="1" applyAlignment="1">
      <alignment horizontal="center"/>
    </xf>
    <xf numFmtId="164" fontId="5" fillId="2" borderId="5" xfId="2" applyNumberFormat="1" applyFont="1" applyFill="1" applyBorder="1"/>
    <xf numFmtId="164" fontId="5" fillId="2" borderId="0" xfId="2" applyNumberFormat="1" applyFont="1" applyFill="1" applyBorder="1"/>
    <xf numFmtId="164" fontId="5" fillId="2" borderId="7" xfId="2" applyNumberFormat="1" applyFont="1" applyFill="1" applyBorder="1"/>
    <xf numFmtId="0" fontId="6" fillId="2" borderId="0" xfId="1" applyFont="1" applyFill="1" applyBorder="1" applyAlignment="1">
      <alignment horizontal="left" wrapText="1"/>
    </xf>
    <xf numFmtId="164" fontId="4" fillId="2" borderId="5" xfId="2" applyNumberFormat="1" applyFont="1" applyFill="1" applyBorder="1"/>
    <xf numFmtId="3" fontId="4" fillId="2" borderId="5" xfId="1" applyNumberFormat="1" applyFont="1" applyFill="1" applyBorder="1"/>
    <xf numFmtId="0" fontId="7" fillId="2" borderId="0" xfId="1" applyFont="1" applyFill="1" applyBorder="1" applyAlignment="1">
      <alignment horizontal="center"/>
    </xf>
    <xf numFmtId="0" fontId="7" fillId="2" borderId="0" xfId="1" applyFont="1" applyFill="1" applyBorder="1"/>
    <xf numFmtId="0" fontId="6" fillId="2" borderId="7" xfId="1" applyFont="1" applyFill="1" applyBorder="1"/>
    <xf numFmtId="0" fontId="1" fillId="2" borderId="9" xfId="1" applyFill="1" applyBorder="1"/>
    <xf numFmtId="0" fontId="1" fillId="2" borderId="10" xfId="1" applyFill="1" applyBorder="1"/>
    <xf numFmtId="0" fontId="1" fillId="2" borderId="8" xfId="1" applyFill="1" applyBorder="1"/>
    <xf numFmtId="0" fontId="1" fillId="2" borderId="11" xfId="1" applyFill="1" applyBorder="1"/>
    <xf numFmtId="0" fontId="1" fillId="2" borderId="8" xfId="1" applyFill="1" applyBorder="1" applyAlignment="1">
      <alignment horizontal="center"/>
    </xf>
    <xf numFmtId="0" fontId="3" fillId="2" borderId="0" xfId="1" applyNumberFormat="1" applyFont="1" applyFill="1" applyBorder="1" applyAlignment="1">
      <alignment horizontal="center"/>
    </xf>
    <xf numFmtId="168" fontId="3" fillId="2" borderId="0" xfId="1" applyNumberFormat="1" applyFont="1" applyFill="1" applyBorder="1"/>
    <xf numFmtId="0" fontId="3" fillId="2" borderId="0" xfId="1" applyFont="1" applyFill="1" applyBorder="1" applyAlignment="1">
      <alignment horizontal="center"/>
    </xf>
    <xf numFmtId="0" fontId="3" fillId="2" borderId="0" xfId="1" applyFont="1" applyFill="1" applyBorder="1"/>
    <xf numFmtId="0" fontId="3" fillId="2" borderId="3" xfId="1" applyFont="1" applyFill="1" applyBorder="1" applyAlignment="1">
      <alignment horizontal="left"/>
    </xf>
    <xf numFmtId="0" fontId="4" fillId="2" borderId="0" xfId="1" applyFont="1" applyFill="1" applyBorder="1" applyAlignment="1">
      <alignment horizontal="center"/>
    </xf>
    <xf numFmtId="0" fontId="3" fillId="2" borderId="0" xfId="1" applyFont="1" applyFill="1" applyAlignment="1">
      <alignment horizontal="left"/>
    </xf>
    <xf numFmtId="0" fontId="3" fillId="3" borderId="0" xfId="1" applyFont="1" applyFill="1" applyBorder="1" applyAlignment="1">
      <alignment horizontal="center"/>
    </xf>
    <xf numFmtId="0" fontId="1" fillId="3" borderId="0" xfId="1" applyFill="1"/>
    <xf numFmtId="0" fontId="3" fillId="3" borderId="0" xfId="1" applyFont="1" applyFill="1" applyAlignment="1">
      <alignment horizontal="center"/>
    </xf>
    <xf numFmtId="0" fontId="1" fillId="3" borderId="0" xfId="1" applyFill="1" applyAlignment="1">
      <alignment horizontal="center"/>
    </xf>
    <xf numFmtId="0" fontId="3" fillId="3" borderId="0" xfId="1" applyFont="1" applyFill="1" applyAlignment="1">
      <alignment horizontal="left"/>
    </xf>
  </cellXfs>
  <cellStyles count="407">
    <cellStyle name="_x0013_" xfId="5"/>
    <cellStyle name="_4.06E Pass Throughs" xfId="6"/>
    <cellStyle name="_4.06E Pass Throughs_04 07E Wild Horse Wind Expansion (C) (2)" xfId="7"/>
    <cellStyle name="_4.06E Pass Throughs_04 07E Wild Horse Wind Expansion (C) (2)_JHS-4 through JHS-7 Elec (2009 GRC) " xfId="8"/>
    <cellStyle name="_4.06E Pass Throughs_INPUTS" xfId="9"/>
    <cellStyle name="_4.06E Pass Throughs_JHS-13 Story 09-28-09 (2009 GRC - Supplemental Filing)" xfId="10"/>
    <cellStyle name="_4.06E Pass Throughs_Production Adj 4.37" xfId="11"/>
    <cellStyle name="_4.06E Pass Throughs_Purchased Power Adj 4.03" xfId="12"/>
    <cellStyle name="_4.06E Pass Throughs_ROR &amp; CONV FACTOR" xfId="13"/>
    <cellStyle name="_4.06E Pass Throughs_ROR 5.02" xfId="14"/>
    <cellStyle name="_4.13E Montana Energy Tax" xfId="15"/>
    <cellStyle name="_4.13E Montana Energy Tax_04 07E Wild Horse Wind Expansion (C) (2)" xfId="16"/>
    <cellStyle name="_4.13E Montana Energy Tax_04 07E Wild Horse Wind Expansion (C) (2)_JHS-4 through JHS-7 Elec (2009 GRC) " xfId="17"/>
    <cellStyle name="_4.13E Montana Energy Tax_INPUTS" xfId="18"/>
    <cellStyle name="_4.13E Montana Energy Tax_JHS-13 Story 09-28-09 (2009 GRC - Supplemental Filing)" xfId="19"/>
    <cellStyle name="_4.13E Montana Energy Tax_Production Adj 4.37" xfId="20"/>
    <cellStyle name="_4.13E Montana Energy Tax_Purchased Power Adj 4.03" xfId="21"/>
    <cellStyle name="_4.13E Montana Energy Tax_ROR &amp; CONV FACTOR" xfId="22"/>
    <cellStyle name="_4.13E Montana Energy Tax_ROR 5.02" xfId="23"/>
    <cellStyle name="_Book1" xfId="24"/>
    <cellStyle name="_Book1 (2)" xfId="25"/>
    <cellStyle name="_Book1 (2)_04 07E Wild Horse Wind Expansion (C) (2)" xfId="26"/>
    <cellStyle name="_Book1 (2)_04 07E Wild Horse Wind Expansion (C) (2)_JHS-4 through JHS-7 Elec (2009 GRC) " xfId="27"/>
    <cellStyle name="_Book1 (2)_INPUTS" xfId="28"/>
    <cellStyle name="_Book1 (2)_JHS-13 Story 09-28-09 (2009 GRC - Supplemental Filing)" xfId="29"/>
    <cellStyle name="_Book1 (2)_Production Adj 4.37" xfId="30"/>
    <cellStyle name="_Book1 (2)_Purchased Power Adj 4.03" xfId="31"/>
    <cellStyle name="_Book1 (2)_ROR &amp; CONV FACTOR" xfId="32"/>
    <cellStyle name="_Book1 (2)_ROR 5.02" xfId="33"/>
    <cellStyle name="_Book1_Electric COS Inputs" xfId="34"/>
    <cellStyle name="_Book1_JHS-13 Story 09-28-09 (2009 GRC - Supplemental Filing)" xfId="35"/>
    <cellStyle name="_Book1_Production Adj 4.37" xfId="36"/>
    <cellStyle name="_Book1_Purchased Power Adj 4.03" xfId="37"/>
    <cellStyle name="_Book1_ROR 5.02" xfId="38"/>
    <cellStyle name="_Book2" xfId="39"/>
    <cellStyle name="_Book2_04 07E Wild Horse Wind Expansion (C) (2)" xfId="40"/>
    <cellStyle name="_Book2_04 07E Wild Horse Wind Expansion (C) (2)_JHS-4 through JHS-7 Elec (2009 GRC) " xfId="41"/>
    <cellStyle name="_Book2_INPUTS" xfId="42"/>
    <cellStyle name="_Book2_JHS-13 Story 09-28-09 (2009 GRC - Supplemental Filing)" xfId="43"/>
    <cellStyle name="_Book2_Production Adj 4.37" xfId="44"/>
    <cellStyle name="_Book2_Purchased Power Adj 4.03" xfId="45"/>
    <cellStyle name="_Book2_ROR &amp; CONV FACTOR" xfId="46"/>
    <cellStyle name="_Book2_ROR 5.02" xfId="47"/>
    <cellStyle name="_Chelan Debt Forecast 12.19.05" xfId="48"/>
    <cellStyle name="_Chelan Debt Forecast 12.19.05_INPUTS" xfId="49"/>
    <cellStyle name="_Chelan Debt Forecast 12.19.05_JHS-13 Story 09-28-09 (2009 GRC - Supplemental Filing)" xfId="50"/>
    <cellStyle name="_Chelan Debt Forecast 12.19.05_Production Adj 4.37" xfId="51"/>
    <cellStyle name="_Chelan Debt Forecast 12.19.05_Purchased Power Adj 4.03" xfId="52"/>
    <cellStyle name="_Chelan Debt Forecast 12.19.05_ROR &amp; CONV FACTOR" xfId="53"/>
    <cellStyle name="_Chelan Debt Forecast 12.19.05_ROR 5.02" xfId="54"/>
    <cellStyle name="_Costs not in AURORA 06GRC" xfId="55"/>
    <cellStyle name="_Costs not in AURORA 06GRC_04 07E Wild Horse Wind Expansion (C) (2)" xfId="56"/>
    <cellStyle name="_Costs not in AURORA 06GRC_04 07E Wild Horse Wind Expansion (C) (2)_JHS-4 through JHS-7 Elec (2009 GRC) " xfId="57"/>
    <cellStyle name="_Costs not in AURORA 06GRC_INPUTS" xfId="58"/>
    <cellStyle name="_Costs not in AURORA 06GRC_JHS-13 Story 09-28-09 (2009 GRC - Supplemental Filing)" xfId="59"/>
    <cellStyle name="_Costs not in AURORA 06GRC_Production Adj 4.37" xfId="60"/>
    <cellStyle name="_Costs not in AURORA 06GRC_Purchased Power Adj 4.03" xfId="61"/>
    <cellStyle name="_Costs not in AURORA 06GRC_ROR &amp; CONV FACTOR" xfId="62"/>
    <cellStyle name="_Costs not in AURORA 06GRC_ROR 5.02" xfId="63"/>
    <cellStyle name="_Costs not in AURORA 2006GRC 6.15.06" xfId="64"/>
    <cellStyle name="_Costs not in AURORA 2006GRC 6.15.06_04 07E Wild Horse Wind Expansion (C) (2)" xfId="65"/>
    <cellStyle name="_Costs not in AURORA 2006GRC 6.15.06_04 07E Wild Horse Wind Expansion (C) (2)_JHS-4 through JHS-7 Elec (2009 GRC) " xfId="66"/>
    <cellStyle name="_Costs not in AURORA 2006GRC 6.15.06_INPUTS" xfId="67"/>
    <cellStyle name="_Costs not in AURORA 2006GRC 6.15.06_JHS-13 Story 09-28-09 (2009 GRC - Supplemental Filing)" xfId="68"/>
    <cellStyle name="_Costs not in AURORA 2006GRC 6.15.06_Production Adj 4.37" xfId="69"/>
    <cellStyle name="_Costs not in AURORA 2006GRC 6.15.06_Purchased Power Adj 4.03" xfId="70"/>
    <cellStyle name="_Costs not in AURORA 2006GRC 6.15.06_ROR &amp; CONV FACTOR" xfId="71"/>
    <cellStyle name="_Costs not in AURORA 2006GRC 6.15.06_ROR 5.02" xfId="72"/>
    <cellStyle name="_Costs not in AURORA 2006GRC w gas price updated" xfId="73"/>
    <cellStyle name="_Costs not in AURORA 2006GRC w gas price updated_JHS-4 through JHS-7 Elec (2009 GRC) " xfId="74"/>
    <cellStyle name="_Costs not in AURORA 2007 Rate Case" xfId="75"/>
    <cellStyle name="_Costs not in AURORA 2007 Rate Case_Electric COS Inputs" xfId="76"/>
    <cellStyle name="_Costs not in AURORA 2007 Rate Case_JHS-13 Story 09-28-09 (2009 GRC - Supplemental Filing)" xfId="77"/>
    <cellStyle name="_Costs not in AURORA 2007 Rate Case_Production Adj 4.37" xfId="78"/>
    <cellStyle name="_Costs not in AURORA 2007 Rate Case_Purchased Power Adj 4.03" xfId="79"/>
    <cellStyle name="_Costs not in AURORA 2007 Rate Case_ROR 5.02" xfId="80"/>
    <cellStyle name="_Costs not in KWI3000 '06Budget" xfId="81"/>
    <cellStyle name="_Costs not in KWI3000 '06Budget_INPUTS" xfId="82"/>
    <cellStyle name="_Costs not in KWI3000 '06Budget_JHS-13 Story 09-28-09 (2009 GRC - Supplemental Filing)" xfId="83"/>
    <cellStyle name="_Costs not in KWI3000 '06Budget_Production Adj 4.37" xfId="84"/>
    <cellStyle name="_Costs not in KWI3000 '06Budget_Purchased Power Adj 4.03" xfId="85"/>
    <cellStyle name="_Costs not in KWI3000 '06Budget_ROR &amp; CONV FACTOR" xfId="86"/>
    <cellStyle name="_Costs not in KWI3000 '06Budget_ROR 5.02" xfId="87"/>
    <cellStyle name="_DEM-WP (C) Power Cost 2006GRC Order" xfId="88"/>
    <cellStyle name="_DEM-WP (C) Power Cost 2006GRC Order_04 07E Wild Horse Wind Expansion (C) (2)" xfId="89"/>
    <cellStyle name="_DEM-WP (C) Power Cost 2006GRC Order_04 07E Wild Horse Wind Expansion (C) (2)_JHS-4 through JHS-7 Elec (2009 GRC) " xfId="90"/>
    <cellStyle name="_DEM-WP (C) Power Cost 2006GRC Order_Electric COS Inputs" xfId="91"/>
    <cellStyle name="_DEM-WP (C) Power Cost 2006GRC Order_JHS-13 Story 09-28-09 (2009 GRC - Supplemental Filing)" xfId="92"/>
    <cellStyle name="_DEM-WP (C) Power Cost 2006GRC Order_Production Adj 4.37" xfId="93"/>
    <cellStyle name="_DEM-WP (C) Power Cost 2006GRC Order_Purchased Power Adj 4.03" xfId="94"/>
    <cellStyle name="_DEM-WP (C) Power Cost 2006GRC Order_ROR 5.02" xfId="95"/>
    <cellStyle name="_DEM-WP Revised (HC) Wild Horse 2006GRC" xfId="96"/>
    <cellStyle name="_DEM-WP Revised (HC) Wild Horse 2006GRC_JHS-4 through JHS-7 Elec (2009 GRC) " xfId="97"/>
    <cellStyle name="_DEM-WP(C) Costs not in AURORA 2006GRC" xfId="98"/>
    <cellStyle name="_DEM-WP(C) Costs not in AURORA 2006GRC_Electric COS Inputs" xfId="99"/>
    <cellStyle name="_DEM-WP(C) Costs not in AURORA 2006GRC_JHS-13 Story 09-28-09 (2009 GRC - Supplemental Filing)" xfId="100"/>
    <cellStyle name="_DEM-WP(C) Costs not in AURORA 2006GRC_Production Adj 4.37" xfId="101"/>
    <cellStyle name="_DEM-WP(C) Costs not in AURORA 2006GRC_Purchased Power Adj 4.03" xfId="102"/>
    <cellStyle name="_DEM-WP(C) Costs not in AURORA 2006GRC_ROR 5.02" xfId="103"/>
    <cellStyle name="_DEM-WP(C) Costs not in AURORA 2007GRC" xfId="104"/>
    <cellStyle name="_DEM-WP(C) Costs not in AURORA 2007GRC_JHS-4 through JHS-7 Elec (2009 GRC) " xfId="105"/>
    <cellStyle name="_DEM-WP(C) Costs not in AURORA 2007PCORC-5.07Update" xfId="106"/>
    <cellStyle name="_DEM-WP(C) Costs not in AURORA 2007PCORC-5.07Update_JHS-4 through JHS-7 Elec (2009 GRC) " xfId="107"/>
    <cellStyle name="_DEM-WP(C) Sumas Proforma 11.5.07" xfId="108"/>
    <cellStyle name="_DEM-WP(C) Westside Hydro Data_051007" xfId="109"/>
    <cellStyle name="_DEM-WP(C) Westside Hydro Data_051007_JHS-4 through JHS-7 Elec (2009 GRC) " xfId="110"/>
    <cellStyle name="_Fuel Prices 4-14" xfId="111"/>
    <cellStyle name="_Fuel Prices 4-14_04 07E Wild Horse Wind Expansion (C) (2)" xfId="112"/>
    <cellStyle name="_Fuel Prices 4-14_04 07E Wild Horse Wind Expansion (C) (2)_JHS-4 through JHS-7 Elec (2009 GRC) " xfId="113"/>
    <cellStyle name="_Fuel Prices 4-14_Direct Assignment Distribution Plant 2008" xfId="114"/>
    <cellStyle name="_Fuel Prices 4-14_Electric COS Inputs" xfId="115"/>
    <cellStyle name="_Fuel Prices 4-14_Electric Rate Spread and Rate Design 3.23.09" xfId="116"/>
    <cellStyle name="_Fuel Prices 4-14_INPUTS" xfId="117"/>
    <cellStyle name="_Fuel Prices 4-14_JHS-13 Story 09-28-09 (2009 GRC - Supplemental Filing)" xfId="118"/>
    <cellStyle name="_Fuel Prices 4-14_Leased Transformer &amp; Substation Plant &amp; Rev 12-2009" xfId="119"/>
    <cellStyle name="_Fuel Prices 4-14_Peak Credit Exhibits for 2009 GRC" xfId="120"/>
    <cellStyle name="_Fuel Prices 4-14_Production Adj 4.37" xfId="121"/>
    <cellStyle name="_Fuel Prices 4-14_Purchased Power Adj 4.03" xfId="122"/>
    <cellStyle name="_Fuel Prices 4-14_Rate Design Sch 24" xfId="123"/>
    <cellStyle name="_Fuel Prices 4-14_Rate Design Sch 25" xfId="124"/>
    <cellStyle name="_Fuel Prices 4-14_Rate Design Sch 26" xfId="125"/>
    <cellStyle name="_Fuel Prices 4-14_Rate Design Sch 31" xfId="126"/>
    <cellStyle name="_Fuel Prices 4-14_Rate Design Sch 43" xfId="127"/>
    <cellStyle name="_Fuel Prices 4-14_Rate Design Sch 448-449" xfId="128"/>
    <cellStyle name="_Fuel Prices 4-14_Rate Design Sch 46" xfId="129"/>
    <cellStyle name="_Fuel Prices 4-14_Rate Spread" xfId="130"/>
    <cellStyle name="_Fuel Prices 4-14_ROR 5.02" xfId="131"/>
    <cellStyle name="_x0013__JHS-4 through JHS-7 Elec (2009 GRC) " xfId="132"/>
    <cellStyle name="_NIM 06 Base Case Current Trends" xfId="133"/>
    <cellStyle name="_NIM 06 Base Case Current Trends_JHS-4 through JHS-7 Elec (2009 GRC) " xfId="134"/>
    <cellStyle name="_Portfolio SPlan Base Case.xls Chart 1" xfId="135"/>
    <cellStyle name="_Portfolio SPlan Base Case.xls Chart 1_JHS-4 through JHS-7 Elec (2009 GRC) " xfId="136"/>
    <cellStyle name="_Portfolio SPlan Base Case.xls Chart 2" xfId="137"/>
    <cellStyle name="_Portfolio SPlan Base Case.xls Chart 2_JHS-4 through JHS-7 Elec (2009 GRC) " xfId="138"/>
    <cellStyle name="_Portfolio SPlan Base Case.xls Chart 3" xfId="139"/>
    <cellStyle name="_Portfolio SPlan Base Case.xls Chart 3_JHS-4 through JHS-7 Elec (2009 GRC) " xfId="140"/>
    <cellStyle name="_Power Cost Value Copy 11.30.05 gas 1.09.06 AURORA at 1.10.06" xfId="141"/>
    <cellStyle name="_Power Cost Value Copy 11.30.05 gas 1.09.06 AURORA at 1.10.06_04 07E Wild Horse Wind Expansion (C) (2)" xfId="142"/>
    <cellStyle name="_Power Cost Value Copy 11.30.05 gas 1.09.06 AURORA at 1.10.06_04 07E Wild Horse Wind Expansion (C) (2)_JHS-4 through JHS-7 Elec (2009 GRC) " xfId="143"/>
    <cellStyle name="_Power Cost Value Copy 11.30.05 gas 1.09.06 AURORA at 1.10.06_Direct Assignment Distribution Plant 2008" xfId="144"/>
    <cellStyle name="_Power Cost Value Copy 11.30.05 gas 1.09.06 AURORA at 1.10.06_Electric COS Inputs" xfId="145"/>
    <cellStyle name="_Power Cost Value Copy 11.30.05 gas 1.09.06 AURORA at 1.10.06_Electric Rate Spread and Rate Design 3.23.09" xfId="146"/>
    <cellStyle name="_Power Cost Value Copy 11.30.05 gas 1.09.06 AURORA at 1.10.06_INPUTS" xfId="147"/>
    <cellStyle name="_Power Cost Value Copy 11.30.05 gas 1.09.06 AURORA at 1.10.06_JHS-13 Story 09-28-09 (2009 GRC - Supplemental Filing)" xfId="148"/>
    <cellStyle name="_Power Cost Value Copy 11.30.05 gas 1.09.06 AURORA at 1.10.06_Leased Transformer &amp; Substation Plant &amp; Rev 12-2009" xfId="149"/>
    <cellStyle name="_Power Cost Value Copy 11.30.05 gas 1.09.06 AURORA at 1.10.06_Production Adj 4.37" xfId="150"/>
    <cellStyle name="_Power Cost Value Copy 11.30.05 gas 1.09.06 AURORA at 1.10.06_Purchased Power Adj 4.03" xfId="151"/>
    <cellStyle name="_Power Cost Value Copy 11.30.05 gas 1.09.06 AURORA at 1.10.06_Rate Design Sch 24" xfId="152"/>
    <cellStyle name="_Power Cost Value Copy 11.30.05 gas 1.09.06 AURORA at 1.10.06_Rate Design Sch 25" xfId="153"/>
    <cellStyle name="_Power Cost Value Copy 11.30.05 gas 1.09.06 AURORA at 1.10.06_Rate Design Sch 26" xfId="154"/>
    <cellStyle name="_Power Cost Value Copy 11.30.05 gas 1.09.06 AURORA at 1.10.06_Rate Design Sch 31" xfId="155"/>
    <cellStyle name="_Power Cost Value Copy 11.30.05 gas 1.09.06 AURORA at 1.10.06_Rate Design Sch 43" xfId="156"/>
    <cellStyle name="_Power Cost Value Copy 11.30.05 gas 1.09.06 AURORA at 1.10.06_Rate Design Sch 448-449" xfId="157"/>
    <cellStyle name="_Power Cost Value Copy 11.30.05 gas 1.09.06 AURORA at 1.10.06_Rate Design Sch 46" xfId="158"/>
    <cellStyle name="_Power Cost Value Copy 11.30.05 gas 1.09.06 AURORA at 1.10.06_Rate Spread" xfId="159"/>
    <cellStyle name="_Power Cost Value Copy 11.30.05 gas 1.09.06 AURORA at 1.10.06_ROR 5.02" xfId="160"/>
    <cellStyle name="_Recon to Darrin's 5.11.05 proforma" xfId="161"/>
    <cellStyle name="_Recon to Darrin's 5.11.05 proforma_INPUTS" xfId="162"/>
    <cellStyle name="_Recon to Darrin's 5.11.05 proforma_JHS-13 Story 09-28-09 (2009 GRC - Supplemental Filing)" xfId="163"/>
    <cellStyle name="_Recon to Darrin's 5.11.05 proforma_Production Adj 4.37" xfId="164"/>
    <cellStyle name="_Recon to Darrin's 5.11.05 proforma_Purchased Power Adj 4.03" xfId="165"/>
    <cellStyle name="_Recon to Darrin's 5.11.05 proforma_ROR &amp; CONV FACTOR" xfId="166"/>
    <cellStyle name="_Recon to Darrin's 5.11.05 proforma_ROR 5.02" xfId="167"/>
    <cellStyle name="_Tenaska Comparison" xfId="168"/>
    <cellStyle name="_Tenaska Comparison_Electric COS Inputs" xfId="169"/>
    <cellStyle name="_Tenaska Comparison_JHS-13 Story 09-28-09 (2009 GRC - Supplemental Filing)" xfId="170"/>
    <cellStyle name="_Tenaska Comparison_Production Adj 4.37" xfId="171"/>
    <cellStyle name="_Tenaska Comparison_Purchased Power Adj 4.03" xfId="172"/>
    <cellStyle name="_Tenaska Comparison_ROR 5.02" xfId="173"/>
    <cellStyle name="_Value Copy 11 30 05 gas 12 09 05 AURORA at 12 14 05" xfId="174"/>
    <cellStyle name="_Value Copy 11 30 05 gas 12 09 05 AURORA at 12 14 05_04 07E Wild Horse Wind Expansion (C) (2)" xfId="175"/>
    <cellStyle name="_Value Copy 11 30 05 gas 12 09 05 AURORA at 12 14 05_04 07E Wild Horse Wind Expansion (C) (2)_JHS-4 through JHS-7 Elec (2009 GRC) " xfId="176"/>
    <cellStyle name="_Value Copy 11 30 05 gas 12 09 05 AURORA at 12 14 05_Direct Assignment Distribution Plant 2008" xfId="177"/>
    <cellStyle name="_Value Copy 11 30 05 gas 12 09 05 AURORA at 12 14 05_Electric COS Inputs" xfId="178"/>
    <cellStyle name="_Value Copy 11 30 05 gas 12 09 05 AURORA at 12 14 05_Electric Rate Spread and Rate Design 3.23.09" xfId="179"/>
    <cellStyle name="_Value Copy 11 30 05 gas 12 09 05 AURORA at 12 14 05_INPUTS" xfId="180"/>
    <cellStyle name="_Value Copy 11 30 05 gas 12 09 05 AURORA at 12 14 05_JHS-13 Story 09-28-09 (2009 GRC - Supplemental Filing)" xfId="181"/>
    <cellStyle name="_Value Copy 11 30 05 gas 12 09 05 AURORA at 12 14 05_Leased Transformer &amp; Substation Plant &amp; Rev 12-2009" xfId="182"/>
    <cellStyle name="_Value Copy 11 30 05 gas 12 09 05 AURORA at 12 14 05_Production Adj 4.37" xfId="183"/>
    <cellStyle name="_Value Copy 11 30 05 gas 12 09 05 AURORA at 12 14 05_Purchased Power Adj 4.03" xfId="184"/>
    <cellStyle name="_Value Copy 11 30 05 gas 12 09 05 AURORA at 12 14 05_Rate Design Sch 24" xfId="185"/>
    <cellStyle name="_Value Copy 11 30 05 gas 12 09 05 AURORA at 12 14 05_Rate Design Sch 25" xfId="186"/>
    <cellStyle name="_Value Copy 11 30 05 gas 12 09 05 AURORA at 12 14 05_Rate Design Sch 26" xfId="187"/>
    <cellStyle name="_Value Copy 11 30 05 gas 12 09 05 AURORA at 12 14 05_Rate Design Sch 31" xfId="188"/>
    <cellStyle name="_Value Copy 11 30 05 gas 12 09 05 AURORA at 12 14 05_Rate Design Sch 43" xfId="189"/>
    <cellStyle name="_Value Copy 11 30 05 gas 12 09 05 AURORA at 12 14 05_Rate Design Sch 448-449" xfId="190"/>
    <cellStyle name="_Value Copy 11 30 05 gas 12 09 05 AURORA at 12 14 05_Rate Design Sch 46" xfId="191"/>
    <cellStyle name="_Value Copy 11 30 05 gas 12 09 05 AURORA at 12 14 05_Rate Spread" xfId="192"/>
    <cellStyle name="_Value Copy 11 30 05 gas 12 09 05 AURORA at 12 14 05_ROR 5.02" xfId="193"/>
    <cellStyle name="_VC 6.15.06 update on 06GRC power costs.xls Chart 1" xfId="194"/>
    <cellStyle name="_VC 6.15.06 update on 06GRC power costs.xls Chart 1_04 07E Wild Horse Wind Expansion (C) (2)" xfId="195"/>
    <cellStyle name="_VC 6.15.06 update on 06GRC power costs.xls Chart 1_04 07E Wild Horse Wind Expansion (C) (2)_JHS-4 through JHS-7 Elec (2009 GRC) " xfId="196"/>
    <cellStyle name="_VC 6.15.06 update on 06GRC power costs.xls Chart 1_INPUTS" xfId="197"/>
    <cellStyle name="_VC 6.15.06 update on 06GRC power costs.xls Chart 1_JHS-13 Story 09-28-09 (2009 GRC - Supplemental Filing)" xfId="198"/>
    <cellStyle name="_VC 6.15.06 update on 06GRC power costs.xls Chart 1_Production Adj 4.37" xfId="199"/>
    <cellStyle name="_VC 6.15.06 update on 06GRC power costs.xls Chart 1_Purchased Power Adj 4.03" xfId="200"/>
    <cellStyle name="_VC 6.15.06 update on 06GRC power costs.xls Chart 1_ROR &amp; CONV FACTOR" xfId="201"/>
    <cellStyle name="_VC 6.15.06 update on 06GRC power costs.xls Chart 1_ROR 5.02" xfId="202"/>
    <cellStyle name="_VC 6.15.06 update on 06GRC power costs.xls Chart 2" xfId="203"/>
    <cellStyle name="_VC 6.15.06 update on 06GRC power costs.xls Chart 2_04 07E Wild Horse Wind Expansion (C) (2)" xfId="204"/>
    <cellStyle name="_VC 6.15.06 update on 06GRC power costs.xls Chart 2_04 07E Wild Horse Wind Expansion (C) (2)_JHS-4 through JHS-7 Elec (2009 GRC) " xfId="205"/>
    <cellStyle name="_VC 6.15.06 update on 06GRC power costs.xls Chart 2_INPUTS" xfId="206"/>
    <cellStyle name="_VC 6.15.06 update on 06GRC power costs.xls Chart 2_JHS-13 Story 09-28-09 (2009 GRC - Supplemental Filing)" xfId="207"/>
    <cellStyle name="_VC 6.15.06 update on 06GRC power costs.xls Chart 2_Production Adj 4.37" xfId="208"/>
    <cellStyle name="_VC 6.15.06 update on 06GRC power costs.xls Chart 2_Purchased Power Adj 4.03" xfId="209"/>
    <cellStyle name="_VC 6.15.06 update on 06GRC power costs.xls Chart 2_ROR &amp; CONV FACTOR" xfId="210"/>
    <cellStyle name="_VC 6.15.06 update on 06GRC power costs.xls Chart 2_ROR 5.02" xfId="211"/>
    <cellStyle name="_VC 6.15.06 update on 06GRC power costs.xls Chart 3" xfId="212"/>
    <cellStyle name="_VC 6.15.06 update on 06GRC power costs.xls Chart 3_04 07E Wild Horse Wind Expansion (C) (2)" xfId="213"/>
    <cellStyle name="_VC 6.15.06 update on 06GRC power costs.xls Chart 3_04 07E Wild Horse Wind Expansion (C) (2)_JHS-4 through JHS-7 Elec (2009 GRC) " xfId="214"/>
    <cellStyle name="_VC 6.15.06 update on 06GRC power costs.xls Chart 3_INPUTS" xfId="215"/>
    <cellStyle name="_VC 6.15.06 update on 06GRC power costs.xls Chart 3_JHS-13 Story 09-28-09 (2009 GRC - Supplemental Filing)" xfId="216"/>
    <cellStyle name="_VC 6.15.06 update on 06GRC power costs.xls Chart 3_Production Adj 4.37" xfId="217"/>
    <cellStyle name="_VC 6.15.06 update on 06GRC power costs.xls Chart 3_Purchased Power Adj 4.03" xfId="218"/>
    <cellStyle name="_VC 6.15.06 update on 06GRC power costs.xls Chart 3_ROR &amp; CONV FACTOR" xfId="219"/>
    <cellStyle name="_VC 6.15.06 update on 06GRC power costs.xls Chart 3_ROR 5.02" xfId="220"/>
    <cellStyle name="0,0_x000d__x000a_NA_x000d__x000a_" xfId="221"/>
    <cellStyle name="20% - Accent1 2" xfId="222"/>
    <cellStyle name="20% - Accent1 3" xfId="223"/>
    <cellStyle name="20% - Accent2 2" xfId="224"/>
    <cellStyle name="20% - Accent2 3" xfId="225"/>
    <cellStyle name="20% - Accent3 2" xfId="226"/>
    <cellStyle name="20% - Accent3 3" xfId="227"/>
    <cellStyle name="20% - Accent4 2" xfId="228"/>
    <cellStyle name="20% - Accent4 3" xfId="229"/>
    <cellStyle name="20% - Accent5 2" xfId="230"/>
    <cellStyle name="20% - Accent5 3" xfId="231"/>
    <cellStyle name="20% - Accent6 2" xfId="232"/>
    <cellStyle name="20% - Accent6 3" xfId="233"/>
    <cellStyle name="40% - Accent1 2" xfId="234"/>
    <cellStyle name="40% - Accent1 3" xfId="235"/>
    <cellStyle name="40% - Accent2 2" xfId="236"/>
    <cellStyle name="40% - Accent2 3" xfId="237"/>
    <cellStyle name="40% - Accent3 2" xfId="238"/>
    <cellStyle name="40% - Accent3 3" xfId="239"/>
    <cellStyle name="40% - Accent4 2" xfId="240"/>
    <cellStyle name="40% - Accent4 3" xfId="241"/>
    <cellStyle name="40% - Accent5 2" xfId="242"/>
    <cellStyle name="40% - Accent5 3" xfId="243"/>
    <cellStyle name="40% - Accent6 2" xfId="244"/>
    <cellStyle name="40% - Accent6 3" xfId="245"/>
    <cellStyle name="Calc Currency (0)" xfId="246"/>
    <cellStyle name="CheckCell" xfId="247"/>
    <cellStyle name="Comma 2" xfId="2"/>
    <cellStyle name="Comma 2 2" xfId="248"/>
    <cellStyle name="Comma 3" xfId="249"/>
    <cellStyle name="Comma 4" xfId="250"/>
    <cellStyle name="Comma 5" xfId="251"/>
    <cellStyle name="Comma 6" xfId="252"/>
    <cellStyle name="Comma 7" xfId="253"/>
    <cellStyle name="Comma 8" xfId="254"/>
    <cellStyle name="Comma0" xfId="255"/>
    <cellStyle name="Comma0 - Style2" xfId="256"/>
    <cellStyle name="Comma0 - Style4" xfId="257"/>
    <cellStyle name="Comma0 - Style5" xfId="258"/>
    <cellStyle name="Comma0 2" xfId="259"/>
    <cellStyle name="Comma0 3" xfId="260"/>
    <cellStyle name="Comma0 4" xfId="261"/>
    <cellStyle name="Comma0_00COS Ind Allocators" xfId="262"/>
    <cellStyle name="Comma1 - Style1" xfId="263"/>
    <cellStyle name="Copied" xfId="264"/>
    <cellStyle name="COST1" xfId="265"/>
    <cellStyle name="Curren - Style1" xfId="266"/>
    <cellStyle name="Curren - Style2" xfId="267"/>
    <cellStyle name="Curren - Style5" xfId="268"/>
    <cellStyle name="Curren - Style6" xfId="269"/>
    <cellStyle name="Currency 2" xfId="3"/>
    <cellStyle name="Currency 3" xfId="270"/>
    <cellStyle name="Currency 4" xfId="271"/>
    <cellStyle name="Currency 5" xfId="272"/>
    <cellStyle name="Currency 6" xfId="273"/>
    <cellStyle name="Currency 7" xfId="274"/>
    <cellStyle name="Currency 8" xfId="275"/>
    <cellStyle name="Currency0" xfId="276"/>
    <cellStyle name="Date" xfId="277"/>
    <cellStyle name="Date 2" xfId="278"/>
    <cellStyle name="Date 3" xfId="279"/>
    <cellStyle name="Date 4" xfId="280"/>
    <cellStyle name="Date_903 SAP 2-6-09" xfId="281"/>
    <cellStyle name="Entered" xfId="282"/>
    <cellStyle name="Fixed" xfId="283"/>
    <cellStyle name="Fixed3 - Style3" xfId="284"/>
    <cellStyle name="Grey" xfId="285"/>
    <cellStyle name="Grey 2" xfId="286"/>
    <cellStyle name="Grey 3" xfId="287"/>
    <cellStyle name="Grey 4" xfId="288"/>
    <cellStyle name="Grey_Direct Assignment Distribution Plant 2008" xfId="289"/>
    <cellStyle name="Header1" xfId="290"/>
    <cellStyle name="Header2" xfId="291"/>
    <cellStyle name="Heading1" xfId="292"/>
    <cellStyle name="Heading2" xfId="293"/>
    <cellStyle name="Input [yellow]" xfId="294"/>
    <cellStyle name="Input [yellow] 2" xfId="295"/>
    <cellStyle name="Input [yellow] 3" xfId="296"/>
    <cellStyle name="Input [yellow] 4" xfId="297"/>
    <cellStyle name="Input [yellow]_Direct Assignment Distribution Plant 2008" xfId="298"/>
    <cellStyle name="Input Cells" xfId="299"/>
    <cellStyle name="Input Cells Percent" xfId="300"/>
    <cellStyle name="Lines" xfId="301"/>
    <cellStyle name="LINKED" xfId="302"/>
    <cellStyle name="modified border" xfId="303"/>
    <cellStyle name="modified border 2" xfId="304"/>
    <cellStyle name="modified border 3" xfId="305"/>
    <cellStyle name="modified border 4" xfId="306"/>
    <cellStyle name="modified border1" xfId="307"/>
    <cellStyle name="modified border1 2" xfId="308"/>
    <cellStyle name="modified border1 3" xfId="309"/>
    <cellStyle name="modified border1 4" xfId="310"/>
    <cellStyle name="no dec" xfId="311"/>
    <cellStyle name="Normal" xfId="0" builtinId="0"/>
    <cellStyle name="Normal - Style1" xfId="312"/>
    <cellStyle name="Normal - Style1 2" xfId="313"/>
    <cellStyle name="Normal - Style1 3" xfId="314"/>
    <cellStyle name="Normal - Style1 4" xfId="315"/>
    <cellStyle name="Normal - Style1_903 SAP 2-6-09" xfId="316"/>
    <cellStyle name="Normal 2" xfId="1"/>
    <cellStyle name="Normal 2 2" xfId="317"/>
    <cellStyle name="Normal 2 2 2" xfId="318"/>
    <cellStyle name="Normal 2 2 3" xfId="319"/>
    <cellStyle name="Normal 2 2_4.14E Miscellaneous Operating Expense working file" xfId="320"/>
    <cellStyle name="Normal 2 3" xfId="321"/>
    <cellStyle name="Normal 2 4" xfId="322"/>
    <cellStyle name="Normal 2 5" xfId="323"/>
    <cellStyle name="Normal 2 6" xfId="324"/>
    <cellStyle name="Normal 2_GRC 2009 Load Research Rate Schedule Statistics - v2 2-26-2009" xfId="325"/>
    <cellStyle name="Normal 3" xfId="326"/>
    <cellStyle name="Normal 3 2" xfId="327"/>
    <cellStyle name="Normal 3 3" xfId="328"/>
    <cellStyle name="Normal 4" xfId="329"/>
    <cellStyle name="Normal 5" xfId="330"/>
    <cellStyle name="Normal 6" xfId="331"/>
    <cellStyle name="Normal 7" xfId="332"/>
    <cellStyle name="Normal 8" xfId="333"/>
    <cellStyle name="Normal 9" xfId="334"/>
    <cellStyle name="Note 10" xfId="335"/>
    <cellStyle name="Note 11" xfId="336"/>
    <cellStyle name="Note 2" xfId="337"/>
    <cellStyle name="Note 3" xfId="338"/>
    <cellStyle name="Note 4" xfId="339"/>
    <cellStyle name="Note 5" xfId="340"/>
    <cellStyle name="Note 6" xfId="341"/>
    <cellStyle name="Note 7" xfId="342"/>
    <cellStyle name="Note 8" xfId="343"/>
    <cellStyle name="Note 9" xfId="344"/>
    <cellStyle name="Percen - Style1" xfId="345"/>
    <cellStyle name="Percen - Style2" xfId="346"/>
    <cellStyle name="Percen - Style3" xfId="347"/>
    <cellStyle name="Percent [2]" xfId="348"/>
    <cellStyle name="Percent 2" xfId="4"/>
    <cellStyle name="Percent 3" xfId="349"/>
    <cellStyle name="Percent 4" xfId="350"/>
    <cellStyle name="Percent 5" xfId="351"/>
    <cellStyle name="Percent 6" xfId="352"/>
    <cellStyle name="Processing" xfId="353"/>
    <cellStyle name="PSChar" xfId="354"/>
    <cellStyle name="PSDate" xfId="355"/>
    <cellStyle name="PSDec" xfId="356"/>
    <cellStyle name="PSHeading" xfId="357"/>
    <cellStyle name="PSInt" xfId="358"/>
    <cellStyle name="PSSpacer" xfId="359"/>
    <cellStyle name="purple - Style8" xfId="360"/>
    <cellStyle name="RED" xfId="361"/>
    <cellStyle name="Red - Style7" xfId="362"/>
    <cellStyle name="RED_04 07E Wild Horse Wind Expansion (C) (2)" xfId="363"/>
    <cellStyle name="Report" xfId="364"/>
    <cellStyle name="Report Bar" xfId="365"/>
    <cellStyle name="Report Heading" xfId="366"/>
    <cellStyle name="Report Percent" xfId="367"/>
    <cellStyle name="Report Unit Cost" xfId="368"/>
    <cellStyle name="Report_JHS-4 through JHS-7 Elec (2009 GRC) " xfId="369"/>
    <cellStyle name="Reports" xfId="370"/>
    <cellStyle name="Reports Total" xfId="371"/>
    <cellStyle name="Reports Unit Cost Total" xfId="372"/>
    <cellStyle name="Reports_JHS-4 through JHS-7 Elec (2009 GRC) " xfId="373"/>
    <cellStyle name="RevList" xfId="374"/>
    <cellStyle name="round100" xfId="375"/>
    <cellStyle name="SAPBEXaggData" xfId="376"/>
    <cellStyle name="SAPBEXaggItem" xfId="377"/>
    <cellStyle name="SAPBEXchaText" xfId="378"/>
    <cellStyle name="SAPBEXfilterDrill" xfId="379"/>
    <cellStyle name="SAPBEXfilterItem" xfId="380"/>
    <cellStyle name="SAPBEXheaderItem" xfId="381"/>
    <cellStyle name="SAPBEXheaderText" xfId="382"/>
    <cellStyle name="SAPBEXHLevel0X" xfId="383"/>
    <cellStyle name="SAPBEXstdData" xfId="384"/>
    <cellStyle name="SAPBEXstdItem" xfId="385"/>
    <cellStyle name="SAPBEXstdItemX" xfId="386"/>
    <cellStyle name="SAPBEXtitle" xfId="387"/>
    <cellStyle name="shade" xfId="388"/>
    <cellStyle name="StmtTtl1" xfId="389"/>
    <cellStyle name="StmtTtl1 2" xfId="390"/>
    <cellStyle name="StmtTtl1 3" xfId="391"/>
    <cellStyle name="StmtTtl1 4" xfId="392"/>
    <cellStyle name="StmtTtl1_Direct Assignment Distribution Plant 2008" xfId="393"/>
    <cellStyle name="StmtTtl2" xfId="394"/>
    <cellStyle name="STYL1 - Style1" xfId="395"/>
    <cellStyle name="Style 1" xfId="396"/>
    <cellStyle name="Style 1 2" xfId="397"/>
    <cellStyle name="Style 1 3" xfId="398"/>
    <cellStyle name="Style 1 4" xfId="399"/>
    <cellStyle name="Style 1_4.14E Miscellaneous Operating Expense working file" xfId="400"/>
    <cellStyle name="Subtotal" xfId="401"/>
    <cellStyle name="Sub-total" xfId="402"/>
    <cellStyle name="Title: Major" xfId="403"/>
    <cellStyle name="Title: Minor" xfId="404"/>
    <cellStyle name="Title: Worksheet" xfId="405"/>
    <cellStyle name="Total4 - Style4" xfId="40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AP-10%20Piliaris%2005-20-11%20(Workpap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pRevnu\PUBLIC\%23%202009%20GRC\OriginalFiling2009GRC\Models&amp;Adjs2009GRCOrig\Electronic%20Files%20to%20be%20sent%20to%20WUTC%20-%20orig.%20filing\JHS-4%20through%20JHS-7%20Elec%20(2009%20GRC)%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servation Savings"/>
      <sheetName val="FCR Rate"/>
    </sheetNames>
    <sheetDataSet>
      <sheetData sheetId="0">
        <row r="3">
          <cell r="E3">
            <v>271959</v>
          </cell>
        </row>
      </sheetData>
      <sheetData sheetId="1">
        <row r="16">
          <cell r="D16">
            <v>0.374</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4.01 - 5.03"/>
      <sheetName val="4A-4E"/>
      <sheetName val="Summary"/>
      <sheetName val="JHS-6 Unit Cost"/>
      <sheetName val="JHS-7 Ex A-1"/>
      <sheetName val="Reconciliaton "/>
      <sheetName val="JHS-7 Ex A-2"/>
      <sheetName val="JHS-7 Ex A-3 Colstrip"/>
      <sheetName val="JHS-7 Ex A-4 Prod Adj"/>
      <sheetName val="JHS-7 Ex A-5 PC"/>
      <sheetName val="JHS-7 Exhibit D"/>
      <sheetName val="MF-RevReq"/>
      <sheetName val="WH-RevReq"/>
      <sheetName val="JHS-6 Unit Cost (Old)"/>
      <sheetName val="PCA Dfcncy"/>
      <sheetName val="Restated TY"/>
      <sheetName val="08-09"/>
      <sheetName val="P Tax 08-09"/>
      <sheetName val="557"/>
      <sheetName val="Production Adjustment"/>
      <sheetName val="Production Factor"/>
      <sheetName val="Production Plant Premiums"/>
      <sheetName val="Prod Plant"/>
      <sheetName val="Pwr Csts"/>
      <sheetName val="DEM RY PC"/>
      <sheetName val="Proforma Revenue"/>
      <sheetName val="Compare A-1"/>
      <sheetName val="Prodn OM09GRC"/>
      <sheetName val="Verify"/>
      <sheetName val="EB&amp;Taxes"/>
      <sheetName val="TransmRev"/>
      <sheetName val="Restating Print Macros"/>
      <sheetName val="Module13"/>
      <sheetName val="Module14"/>
      <sheetName val="Module15"/>
      <sheetName val="Module1"/>
    </sheetNames>
    <sheetDataSet>
      <sheetData sheetId="0">
        <row r="20">
          <cell r="GH20">
            <v>0.35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79"/>
  <sheetViews>
    <sheetView tabSelected="1" view="pageBreakPreview" zoomScale="90" workbookViewId="0">
      <pane xSplit="5" ySplit="5" topLeftCell="F6" activePane="bottomRight" state="frozenSplit"/>
      <selection pane="topRight" activeCell="P1" sqref="P1"/>
      <selection pane="bottomLeft" activeCell="A3" sqref="A3"/>
      <selection pane="bottomRight" activeCell="B6" sqref="B6:B24"/>
    </sheetView>
  </sheetViews>
  <sheetFormatPr defaultRowHeight="12.75"/>
  <cols>
    <col min="1" max="1" width="4.7109375" style="1" customWidth="1"/>
    <col min="2" max="2" width="7.140625" style="1" customWidth="1"/>
    <col min="3" max="3" width="3.42578125" style="1" customWidth="1"/>
    <col min="4" max="4" width="34.5703125" style="1" customWidth="1"/>
    <col min="5" max="5" width="23.140625" style="2" customWidth="1"/>
    <col min="6" max="53" width="12.5703125" style="1" customWidth="1"/>
    <col min="54" max="54" width="4" style="1" customWidth="1"/>
    <col min="55" max="55" width="15.5703125" style="1" bestFit="1" customWidth="1"/>
    <col min="56" max="16384" width="9.140625" style="1"/>
  </cols>
  <sheetData>
    <row r="1" spans="1:55">
      <c r="A1" s="134" t="s">
        <v>29</v>
      </c>
      <c r="B1" s="134"/>
      <c r="C1" s="131"/>
      <c r="D1" s="131"/>
      <c r="E1" s="133"/>
      <c r="F1" s="132" t="s">
        <v>26</v>
      </c>
      <c r="G1" s="132" t="s">
        <v>26</v>
      </c>
      <c r="H1" s="132" t="s">
        <v>26</v>
      </c>
      <c r="I1" s="132" t="s">
        <v>26</v>
      </c>
      <c r="J1" s="132" t="s">
        <v>26</v>
      </c>
      <c r="K1" s="132" t="s">
        <v>26</v>
      </c>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1"/>
      <c r="BC1" s="130"/>
    </row>
    <row r="2" spans="1:55">
      <c r="A2" s="134" t="s">
        <v>29</v>
      </c>
      <c r="B2" s="134"/>
      <c r="C2" s="131"/>
      <c r="D2" s="131"/>
      <c r="E2" s="133"/>
      <c r="F2" s="132" t="s">
        <v>25</v>
      </c>
      <c r="G2" s="132" t="s">
        <v>25</v>
      </c>
      <c r="H2" s="132" t="s">
        <v>25</v>
      </c>
      <c r="I2" s="132" t="s">
        <v>25</v>
      </c>
      <c r="J2" s="132" t="s">
        <v>25</v>
      </c>
      <c r="K2" s="132" t="s">
        <v>25</v>
      </c>
      <c r="L2" s="132" t="s">
        <v>25</v>
      </c>
      <c r="M2" s="132" t="s">
        <v>25</v>
      </c>
      <c r="N2" s="132" t="s">
        <v>25</v>
      </c>
      <c r="O2" s="132" t="s">
        <v>25</v>
      </c>
      <c r="P2" s="132" t="s">
        <v>25</v>
      </c>
      <c r="Q2" s="132" t="s">
        <v>25</v>
      </c>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1"/>
      <c r="BC2" s="130"/>
    </row>
    <row r="3" spans="1:55">
      <c r="A3" s="134" t="s">
        <v>28</v>
      </c>
      <c r="B3" s="134"/>
      <c r="C3" s="131"/>
      <c r="D3" s="131"/>
      <c r="E3" s="133"/>
      <c r="F3" s="131"/>
      <c r="G3" s="131"/>
      <c r="H3" s="131"/>
      <c r="I3" s="132" t="s">
        <v>27</v>
      </c>
      <c r="J3" s="132" t="s">
        <v>27</v>
      </c>
      <c r="K3" s="132" t="s">
        <v>27</v>
      </c>
      <c r="L3" s="132" t="s">
        <v>27</v>
      </c>
      <c r="M3" s="132" t="s">
        <v>27</v>
      </c>
      <c r="N3" s="132" t="s">
        <v>27</v>
      </c>
      <c r="O3" s="132" t="s">
        <v>27</v>
      </c>
      <c r="P3" s="132" t="s">
        <v>27</v>
      </c>
      <c r="Q3" s="132" t="s">
        <v>27</v>
      </c>
      <c r="R3" s="132" t="s">
        <v>27</v>
      </c>
      <c r="S3" s="132" t="s">
        <v>27</v>
      </c>
      <c r="T3" s="132" t="s">
        <v>27</v>
      </c>
      <c r="U3" s="132" t="s">
        <v>26</v>
      </c>
      <c r="V3" s="132" t="s">
        <v>26</v>
      </c>
      <c r="W3" s="132" t="s">
        <v>26</v>
      </c>
      <c r="X3" s="132" t="s">
        <v>26</v>
      </c>
      <c r="Y3" s="132" t="s">
        <v>26</v>
      </c>
      <c r="Z3" s="132" t="s">
        <v>26</v>
      </c>
      <c r="AA3" s="132" t="s">
        <v>26</v>
      </c>
      <c r="AB3" s="132" t="s">
        <v>26</v>
      </c>
      <c r="AC3" s="132" t="s">
        <v>26</v>
      </c>
      <c r="AD3" s="132" t="s">
        <v>26</v>
      </c>
      <c r="AE3" s="132" t="s">
        <v>26</v>
      </c>
      <c r="AF3" s="132" t="s">
        <v>26</v>
      </c>
      <c r="AG3" s="132"/>
      <c r="AH3" s="132" t="s">
        <v>25</v>
      </c>
      <c r="AI3" s="132" t="s">
        <v>25</v>
      </c>
      <c r="AJ3" s="132" t="s">
        <v>25</v>
      </c>
      <c r="AK3" s="132" t="s">
        <v>25</v>
      </c>
      <c r="AL3" s="132" t="s">
        <v>25</v>
      </c>
      <c r="AM3" s="132" t="s">
        <v>25</v>
      </c>
      <c r="AN3" s="132" t="s">
        <v>25</v>
      </c>
      <c r="AO3" s="132" t="s">
        <v>25</v>
      </c>
      <c r="AP3" s="132" t="s">
        <v>25</v>
      </c>
      <c r="AQ3" s="132" t="s">
        <v>25</v>
      </c>
      <c r="AR3" s="132" t="s">
        <v>25</v>
      </c>
      <c r="AS3" s="132" t="s">
        <v>25</v>
      </c>
      <c r="AT3" s="132"/>
      <c r="AU3" s="132"/>
      <c r="AV3" s="132"/>
      <c r="AW3" s="132"/>
      <c r="AX3" s="132"/>
      <c r="AY3" s="132"/>
      <c r="AZ3" s="132"/>
      <c r="BA3" s="132"/>
      <c r="BB3" s="131"/>
      <c r="BC3" s="130"/>
    </row>
    <row r="4" spans="1:55">
      <c r="A4" s="129"/>
      <c r="B4" s="129"/>
      <c r="C4" s="79"/>
      <c r="D4" s="79"/>
      <c r="E4" s="85"/>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128" t="s">
        <v>24</v>
      </c>
    </row>
    <row r="5" spans="1:55">
      <c r="A5" s="127" t="s">
        <v>23</v>
      </c>
      <c r="B5" s="127"/>
      <c r="C5" s="126"/>
      <c r="D5" s="126"/>
      <c r="E5" s="125"/>
      <c r="F5" s="124">
        <v>40179</v>
      </c>
      <c r="G5" s="124">
        <f>EDATE(F5,1)</f>
        <v>40210</v>
      </c>
      <c r="H5" s="124">
        <f>EDATE(G5,1)</f>
        <v>40238</v>
      </c>
      <c r="I5" s="124">
        <f>EDATE(H5,1)</f>
        <v>40269</v>
      </c>
      <c r="J5" s="124">
        <f>EDATE(I5,1)</f>
        <v>40299</v>
      </c>
      <c r="K5" s="124">
        <f>EDATE(J5,1)</f>
        <v>40330</v>
      </c>
      <c r="L5" s="124">
        <f>EDATE(K5,1)</f>
        <v>40360</v>
      </c>
      <c r="M5" s="124">
        <f>EDATE(L5,1)</f>
        <v>40391</v>
      </c>
      <c r="N5" s="124">
        <f>EDATE(M5,1)</f>
        <v>40422</v>
      </c>
      <c r="O5" s="124">
        <f>EDATE(N5,1)</f>
        <v>40452</v>
      </c>
      <c r="P5" s="124">
        <f>EDATE(O5,1)</f>
        <v>40483</v>
      </c>
      <c r="Q5" s="124">
        <f>EDATE(P5,1)</f>
        <v>40513</v>
      </c>
      <c r="R5" s="124">
        <f>EDATE(Q5,1)</f>
        <v>40544</v>
      </c>
      <c r="S5" s="124">
        <f>EDATE(R5,1)</f>
        <v>40575</v>
      </c>
      <c r="T5" s="124">
        <f>EDATE(S5,1)</f>
        <v>40603</v>
      </c>
      <c r="U5" s="124">
        <f>EDATE(T5,1)</f>
        <v>40634</v>
      </c>
      <c r="V5" s="124">
        <f>EDATE(U5,1)</f>
        <v>40664</v>
      </c>
      <c r="W5" s="124">
        <f>EDATE(V5,1)</f>
        <v>40695</v>
      </c>
      <c r="X5" s="124">
        <f>EDATE(W5,1)</f>
        <v>40725</v>
      </c>
      <c r="Y5" s="124">
        <f>EDATE(X5,1)</f>
        <v>40756</v>
      </c>
      <c r="Z5" s="124">
        <f>EDATE(Y5,1)</f>
        <v>40787</v>
      </c>
      <c r="AA5" s="124">
        <f>EDATE(Z5,1)</f>
        <v>40817</v>
      </c>
      <c r="AB5" s="124">
        <f>EDATE(AA5,1)</f>
        <v>40848</v>
      </c>
      <c r="AC5" s="124">
        <f>EDATE(AB5,1)</f>
        <v>40878</v>
      </c>
      <c r="AD5" s="124">
        <f>EDATE(AC5,1)</f>
        <v>40909</v>
      </c>
      <c r="AE5" s="124">
        <f>EDATE(AD5,1)</f>
        <v>40940</v>
      </c>
      <c r="AF5" s="124">
        <f>EDATE(AE5,1)</f>
        <v>40969</v>
      </c>
      <c r="AG5" s="124">
        <f>EDATE(AF5,1)</f>
        <v>41000</v>
      </c>
      <c r="AH5" s="124">
        <f>EDATE(AG5,1)</f>
        <v>41030</v>
      </c>
      <c r="AI5" s="124">
        <f>EDATE(AH5,1)</f>
        <v>41061</v>
      </c>
      <c r="AJ5" s="124">
        <f>EDATE(AI5,1)</f>
        <v>41091</v>
      </c>
      <c r="AK5" s="124">
        <f>EDATE(AJ5,1)</f>
        <v>41122</v>
      </c>
      <c r="AL5" s="124">
        <f>EDATE(AK5,1)</f>
        <v>41153</v>
      </c>
      <c r="AM5" s="124">
        <f>EDATE(AL5,1)</f>
        <v>41183</v>
      </c>
      <c r="AN5" s="124">
        <f>EDATE(AM5,1)</f>
        <v>41214</v>
      </c>
      <c r="AO5" s="124">
        <f>EDATE(AN5,1)</f>
        <v>41244</v>
      </c>
      <c r="AP5" s="124">
        <f>EDATE(AO5,1)</f>
        <v>41275</v>
      </c>
      <c r="AQ5" s="124">
        <f>EDATE(AP5,1)</f>
        <v>41306</v>
      </c>
      <c r="AR5" s="124">
        <f>EDATE(AQ5,1)</f>
        <v>41334</v>
      </c>
      <c r="AS5" s="124">
        <f>EDATE(AR5,1)</f>
        <v>41365</v>
      </c>
      <c r="AT5" s="124">
        <f>EDATE(AS5,1)</f>
        <v>41395</v>
      </c>
      <c r="AU5" s="124">
        <f>EDATE(AT5,1)</f>
        <v>41426</v>
      </c>
      <c r="AV5" s="124">
        <f>EDATE(AU5,1)</f>
        <v>41456</v>
      </c>
      <c r="AW5" s="124">
        <f>EDATE(AV5,1)</f>
        <v>41487</v>
      </c>
      <c r="AX5" s="124">
        <f>EDATE(AW5,1)</f>
        <v>41518</v>
      </c>
      <c r="AY5" s="124">
        <f>EDATE(AX5,1)</f>
        <v>41548</v>
      </c>
      <c r="AZ5" s="124">
        <f>EDATE(AY5,1)</f>
        <v>41579</v>
      </c>
      <c r="BA5" s="124">
        <f>EDATE(AZ5,1)</f>
        <v>41609</v>
      </c>
      <c r="BB5" s="79"/>
      <c r="BC5" s="123" t="s">
        <v>22</v>
      </c>
    </row>
    <row r="6" spans="1:55" ht="12.75" customHeight="1">
      <c r="A6" s="13">
        <f>ROW()</f>
        <v>6</v>
      </c>
      <c r="B6" s="34" t="s">
        <v>21</v>
      </c>
      <c r="C6" s="121"/>
      <c r="D6" s="120"/>
      <c r="E6" s="122"/>
      <c r="F6" s="121"/>
      <c r="G6" s="120"/>
      <c r="H6" s="120"/>
      <c r="I6" s="120"/>
      <c r="J6" s="120"/>
      <c r="K6" s="120"/>
      <c r="L6" s="120"/>
      <c r="M6" s="120"/>
      <c r="N6" s="120"/>
      <c r="O6" s="120"/>
      <c r="P6" s="120"/>
      <c r="Q6" s="119"/>
      <c r="R6" s="121"/>
      <c r="S6" s="120"/>
      <c r="T6" s="120"/>
      <c r="U6" s="120"/>
      <c r="V6" s="120"/>
      <c r="W6" s="120"/>
      <c r="X6" s="120"/>
      <c r="Y6" s="120"/>
      <c r="Z6" s="120"/>
      <c r="AA6" s="120"/>
      <c r="AB6" s="120"/>
      <c r="AC6" s="119"/>
      <c r="AD6" s="121"/>
      <c r="AE6" s="120"/>
      <c r="AF6" s="120"/>
      <c r="AG6" s="120"/>
      <c r="AH6" s="120"/>
      <c r="AI6" s="120"/>
      <c r="AJ6" s="120"/>
      <c r="AK6" s="120"/>
      <c r="AL6" s="120"/>
      <c r="AM6" s="120"/>
      <c r="AN6" s="120"/>
      <c r="AO6" s="119"/>
      <c r="AP6" s="121"/>
      <c r="AQ6" s="120"/>
      <c r="AR6" s="120"/>
      <c r="AS6" s="120"/>
      <c r="AT6" s="120"/>
      <c r="AU6" s="120"/>
      <c r="AV6" s="120"/>
      <c r="AW6" s="120"/>
      <c r="AX6" s="120"/>
      <c r="AY6" s="120"/>
      <c r="AZ6" s="120"/>
      <c r="BA6" s="119"/>
      <c r="BB6" s="118"/>
      <c r="BC6" s="69"/>
    </row>
    <row r="7" spans="1:55">
      <c r="A7" s="13">
        <f>ROW()</f>
        <v>7</v>
      </c>
      <c r="B7" s="21"/>
      <c r="C7" s="117" t="s">
        <v>20</v>
      </c>
      <c r="D7" s="116"/>
      <c r="E7" s="115"/>
      <c r="F7" s="55"/>
      <c r="G7" s="26"/>
      <c r="H7" s="26"/>
      <c r="I7" s="26"/>
      <c r="J7" s="26"/>
      <c r="K7" s="26"/>
      <c r="L7" s="26"/>
      <c r="M7" s="26"/>
      <c r="N7" s="26"/>
      <c r="O7" s="26"/>
      <c r="P7" s="26"/>
      <c r="Q7" s="54"/>
      <c r="R7" s="55"/>
      <c r="S7" s="26"/>
      <c r="T7" s="26"/>
      <c r="U7" s="26"/>
      <c r="V7" s="26"/>
      <c r="W7" s="26"/>
      <c r="X7" s="26"/>
      <c r="Y7" s="26"/>
      <c r="Z7" s="26"/>
      <c r="AA7" s="26"/>
      <c r="AB7" s="26"/>
      <c r="AC7" s="54"/>
      <c r="AD7" s="55"/>
      <c r="AE7" s="26"/>
      <c r="AF7" s="26"/>
      <c r="AG7" s="26"/>
      <c r="AH7" s="26"/>
      <c r="AI7" s="26"/>
      <c r="AJ7" s="26"/>
      <c r="AK7" s="26"/>
      <c r="AL7" s="26"/>
      <c r="AM7" s="26"/>
      <c r="AN7" s="26"/>
      <c r="AO7" s="54"/>
      <c r="AP7" s="55"/>
      <c r="AQ7" s="26"/>
      <c r="AR7" s="26"/>
      <c r="AS7" s="26"/>
      <c r="AT7" s="26"/>
      <c r="AU7" s="26"/>
      <c r="AV7" s="26"/>
      <c r="AW7" s="26"/>
      <c r="AX7" s="26"/>
      <c r="AY7" s="26"/>
      <c r="AZ7" s="26"/>
      <c r="BA7" s="54"/>
      <c r="BB7" s="53"/>
      <c r="BC7" s="27"/>
    </row>
    <row r="8" spans="1:55">
      <c r="A8" s="13">
        <f>ROW()</f>
        <v>8</v>
      </c>
      <c r="B8" s="21"/>
      <c r="C8" s="55"/>
      <c r="D8" s="26" t="s">
        <v>3</v>
      </c>
      <c r="E8" s="56" t="s">
        <v>19</v>
      </c>
      <c r="F8" s="89">
        <v>271959</v>
      </c>
      <c r="G8" s="88">
        <v>302401</v>
      </c>
      <c r="H8" s="88">
        <v>418854</v>
      </c>
      <c r="I8" s="88">
        <v>268368</v>
      </c>
      <c r="J8" s="88">
        <v>176277</v>
      </c>
      <c r="K8" s="88">
        <v>192657</v>
      </c>
      <c r="L8" s="88">
        <v>152471.04000000001</v>
      </c>
      <c r="M8" s="88">
        <v>169880</v>
      </c>
      <c r="N8" s="88">
        <v>180265</v>
      </c>
      <c r="O8" s="88">
        <v>89699</v>
      </c>
      <c r="P8" s="88">
        <v>108130</v>
      </c>
      <c r="Q8" s="87">
        <v>277306</v>
      </c>
      <c r="R8" s="89">
        <v>176250</v>
      </c>
      <c r="S8" s="88">
        <v>176250</v>
      </c>
      <c r="T8" s="88">
        <v>176250</v>
      </c>
      <c r="U8" s="88">
        <v>176250</v>
      </c>
      <c r="V8" s="88">
        <v>176250</v>
      </c>
      <c r="W8" s="88">
        <v>176250</v>
      </c>
      <c r="X8" s="88">
        <v>176250</v>
      </c>
      <c r="Y8" s="88">
        <v>176250</v>
      </c>
      <c r="Z8" s="88">
        <v>176250</v>
      </c>
      <c r="AA8" s="88">
        <v>176250</v>
      </c>
      <c r="AB8" s="88">
        <v>176250</v>
      </c>
      <c r="AC8" s="87">
        <v>176250</v>
      </c>
      <c r="AD8" s="89">
        <v>231641.59726027396</v>
      </c>
      <c r="AE8" s="88">
        <v>209224.66849315068</v>
      </c>
      <c r="AF8" s="88">
        <v>231641.59726027396</v>
      </c>
      <c r="AG8" s="88">
        <v>224169.28767123289</v>
      </c>
      <c r="AH8" s="88">
        <v>231641.59726027396</v>
      </c>
      <c r="AI8" s="88">
        <v>224169.28767123289</v>
      </c>
      <c r="AJ8" s="88">
        <v>231641.59726027396</v>
      </c>
      <c r="AK8" s="88">
        <v>231641.59726027396</v>
      </c>
      <c r="AL8" s="88">
        <v>224169.28767123289</v>
      </c>
      <c r="AM8" s="88">
        <v>231641.59726027396</v>
      </c>
      <c r="AN8" s="88">
        <v>224169.28767123289</v>
      </c>
      <c r="AO8" s="87">
        <v>231641.59726027396</v>
      </c>
      <c r="AP8" s="89">
        <v>231641.59726027396</v>
      </c>
      <c r="AQ8" s="88">
        <v>209224.66849315068</v>
      </c>
      <c r="AR8" s="88">
        <v>231641.59726027396</v>
      </c>
      <c r="AS8" s="88">
        <v>224169.28767123289</v>
      </c>
      <c r="AT8" s="88">
        <v>231641.59726027396</v>
      </c>
      <c r="AU8" s="88">
        <v>224169.28767123289</v>
      </c>
      <c r="AV8" s="88">
        <v>231641.59726027396</v>
      </c>
      <c r="AW8" s="88">
        <v>231641.59726027396</v>
      </c>
      <c r="AX8" s="88">
        <v>224169.28767123289</v>
      </c>
      <c r="AY8" s="88">
        <v>231641.59726027396</v>
      </c>
      <c r="AZ8" s="88">
        <v>224169.28767123289</v>
      </c>
      <c r="BA8" s="87">
        <v>231641.59726027396</v>
      </c>
      <c r="BB8" s="53"/>
      <c r="BC8" s="95">
        <f>SUM($W8:$AH8)</f>
        <v>2362068.7479452058</v>
      </c>
    </row>
    <row r="9" spans="1:55">
      <c r="A9" s="13">
        <f>ROW()</f>
        <v>9</v>
      </c>
      <c r="B9" s="21"/>
      <c r="C9" s="55"/>
      <c r="D9" s="26" t="s">
        <v>2</v>
      </c>
      <c r="E9" s="56" t="s">
        <v>19</v>
      </c>
      <c r="F9" s="89">
        <v>87811</v>
      </c>
      <c r="G9" s="88">
        <v>37264</v>
      </c>
      <c r="H9" s="88">
        <v>108670.02600739204</v>
      </c>
      <c r="I9" s="88">
        <v>63768.627359881953</v>
      </c>
      <c r="J9" s="88">
        <v>78872</v>
      </c>
      <c r="K9" s="88">
        <v>174408.39720315963</v>
      </c>
      <c r="L9" s="88">
        <v>47251.615769564043</v>
      </c>
      <c r="M9" s="88">
        <v>145557</v>
      </c>
      <c r="N9" s="88">
        <v>184775.45959245175</v>
      </c>
      <c r="O9" s="88">
        <v>149520.71061077731</v>
      </c>
      <c r="P9" s="88">
        <v>181086.87733668345</v>
      </c>
      <c r="Q9" s="87">
        <v>356087.49357928114</v>
      </c>
      <c r="R9" s="89">
        <v>158878.96961817367</v>
      </c>
      <c r="S9" s="88">
        <v>158878.96961817367</v>
      </c>
      <c r="T9" s="88">
        <v>158878.96961817367</v>
      </c>
      <c r="U9" s="88">
        <v>158878.96961817367</v>
      </c>
      <c r="V9" s="88">
        <v>158878.96961817367</v>
      </c>
      <c r="W9" s="88">
        <v>158878.96961817367</v>
      </c>
      <c r="X9" s="88">
        <v>158878.96961817367</v>
      </c>
      <c r="Y9" s="88">
        <v>158878.96961817367</v>
      </c>
      <c r="Z9" s="88">
        <v>158878.96961817367</v>
      </c>
      <c r="AA9" s="88">
        <v>158878.96961817367</v>
      </c>
      <c r="AB9" s="88">
        <v>158878.96961817367</v>
      </c>
      <c r="AC9" s="87">
        <v>158878.96961817367</v>
      </c>
      <c r="AD9" s="89">
        <v>93105.976251040804</v>
      </c>
      <c r="AE9" s="88">
        <v>93105.976251040804</v>
      </c>
      <c r="AF9" s="88">
        <v>93105.976251040804</v>
      </c>
      <c r="AG9" s="88">
        <v>93105.976251040804</v>
      </c>
      <c r="AH9" s="88">
        <v>93105.976251040804</v>
      </c>
      <c r="AI9" s="88">
        <v>93105.976251040804</v>
      </c>
      <c r="AJ9" s="88">
        <v>93105.976251040804</v>
      </c>
      <c r="AK9" s="88">
        <v>93105.976251040804</v>
      </c>
      <c r="AL9" s="88">
        <v>93105.976251040804</v>
      </c>
      <c r="AM9" s="88">
        <v>93105.976251040804</v>
      </c>
      <c r="AN9" s="88">
        <v>93105.976251040804</v>
      </c>
      <c r="AO9" s="87">
        <v>93105.976251040804</v>
      </c>
      <c r="AP9" s="89">
        <v>93105.976251040804</v>
      </c>
      <c r="AQ9" s="88">
        <v>93105.976251040804</v>
      </c>
      <c r="AR9" s="88">
        <v>93105.976251040804</v>
      </c>
      <c r="AS9" s="88">
        <v>93105.976251040804</v>
      </c>
      <c r="AT9" s="88">
        <v>93105.976251040804</v>
      </c>
      <c r="AU9" s="88">
        <v>93105.976251040804</v>
      </c>
      <c r="AV9" s="88">
        <v>93105.976251040804</v>
      </c>
      <c r="AW9" s="88">
        <v>93105.976251040804</v>
      </c>
      <c r="AX9" s="88">
        <v>93105.976251040804</v>
      </c>
      <c r="AY9" s="88">
        <v>93105.976251040804</v>
      </c>
      <c r="AZ9" s="88">
        <v>93105.976251040804</v>
      </c>
      <c r="BA9" s="87">
        <v>93105.976251040804</v>
      </c>
      <c r="BB9" s="53"/>
      <c r="BC9" s="95">
        <f>SUM($W9:$AH9)</f>
        <v>1577682.6685824196</v>
      </c>
    </row>
    <row r="10" spans="1:55">
      <c r="A10" s="13">
        <f>ROW()</f>
        <v>10</v>
      </c>
      <c r="B10" s="21"/>
      <c r="C10" s="55"/>
      <c r="D10" s="26" t="s">
        <v>1</v>
      </c>
      <c r="E10" s="56" t="s">
        <v>19</v>
      </c>
      <c r="F10" s="111">
        <v>3222</v>
      </c>
      <c r="G10" s="110">
        <v>68189</v>
      </c>
      <c r="H10" s="110">
        <v>40975.973992607978</v>
      </c>
      <c r="I10" s="110">
        <v>142555.37264011806</v>
      </c>
      <c r="J10" s="110">
        <v>0</v>
      </c>
      <c r="K10" s="110">
        <v>3222.6027968403632</v>
      </c>
      <c r="L10" s="110">
        <v>65412.384230435971</v>
      </c>
      <c r="M10" s="110">
        <v>0</v>
      </c>
      <c r="N10" s="110">
        <v>120060.54040754827</v>
      </c>
      <c r="O10" s="110">
        <v>11355.289389222708</v>
      </c>
      <c r="P10" s="110">
        <v>28443.122663316561</v>
      </c>
      <c r="Q10" s="109">
        <v>167534.50642071888</v>
      </c>
      <c r="R10" s="111">
        <v>64037.697048492999</v>
      </c>
      <c r="S10" s="110">
        <v>64037.697048492999</v>
      </c>
      <c r="T10" s="110">
        <v>64037.697048492999</v>
      </c>
      <c r="U10" s="110">
        <v>64037.697048492999</v>
      </c>
      <c r="V10" s="110">
        <v>64037.697048492999</v>
      </c>
      <c r="W10" s="110">
        <v>64037.697048492999</v>
      </c>
      <c r="X10" s="110">
        <v>64037.697048492999</v>
      </c>
      <c r="Y10" s="110">
        <v>64037.697048492999</v>
      </c>
      <c r="Z10" s="110">
        <v>64037.697048492999</v>
      </c>
      <c r="AA10" s="110">
        <v>64037.697048492999</v>
      </c>
      <c r="AB10" s="110">
        <v>64037.697048492999</v>
      </c>
      <c r="AC10" s="109">
        <v>64037.697048492999</v>
      </c>
      <c r="AD10" s="111">
        <v>37527.259365397615</v>
      </c>
      <c r="AE10" s="110">
        <v>37527.259365397615</v>
      </c>
      <c r="AF10" s="110">
        <v>37527.259365397615</v>
      </c>
      <c r="AG10" s="110">
        <v>37527.259365397615</v>
      </c>
      <c r="AH10" s="110">
        <v>37527.259365397615</v>
      </c>
      <c r="AI10" s="110">
        <v>37527.259365397615</v>
      </c>
      <c r="AJ10" s="110">
        <v>37527.259365397615</v>
      </c>
      <c r="AK10" s="110">
        <v>37527.259365397615</v>
      </c>
      <c r="AL10" s="110">
        <v>37527.259365397615</v>
      </c>
      <c r="AM10" s="110">
        <v>37527.259365397615</v>
      </c>
      <c r="AN10" s="110">
        <v>37527.259365397615</v>
      </c>
      <c r="AO10" s="109">
        <v>37527.259365397615</v>
      </c>
      <c r="AP10" s="111">
        <v>37527.259365397615</v>
      </c>
      <c r="AQ10" s="110">
        <v>37527.259365397615</v>
      </c>
      <c r="AR10" s="110">
        <v>37527.259365397615</v>
      </c>
      <c r="AS10" s="110">
        <v>37527.259365397615</v>
      </c>
      <c r="AT10" s="110">
        <v>37527.259365397615</v>
      </c>
      <c r="AU10" s="110">
        <v>37527.259365397615</v>
      </c>
      <c r="AV10" s="110">
        <v>37527.259365397615</v>
      </c>
      <c r="AW10" s="110">
        <v>37527.259365397615</v>
      </c>
      <c r="AX10" s="110">
        <v>37527.259365397615</v>
      </c>
      <c r="AY10" s="110">
        <v>37527.259365397615</v>
      </c>
      <c r="AZ10" s="110">
        <v>37527.259365397615</v>
      </c>
      <c r="BA10" s="109">
        <v>37527.259365397615</v>
      </c>
      <c r="BB10" s="53"/>
      <c r="BC10" s="114">
        <f>SUM($W10:$AH10)</f>
        <v>635900.17616643908</v>
      </c>
    </row>
    <row r="11" spans="1:55">
      <c r="A11" s="13">
        <f>ROW()</f>
        <v>11</v>
      </c>
      <c r="B11" s="21"/>
      <c r="C11" s="55"/>
      <c r="D11" s="26" t="s">
        <v>0</v>
      </c>
      <c r="E11" s="108" t="str">
        <f>"("&amp;A8&amp;")+"&amp;"("&amp;A9&amp;")+"&amp;"("&amp;A10&amp;")"</f>
        <v>(8)+(9)+(10)</v>
      </c>
      <c r="F11" s="89">
        <f>SUM(F8:F10)</f>
        <v>362992</v>
      </c>
      <c r="G11" s="88">
        <f>SUM(G8:G10)</f>
        <v>407854</v>
      </c>
      <c r="H11" s="88">
        <f>SUM(H8:H10)</f>
        <v>568500</v>
      </c>
      <c r="I11" s="88">
        <f>SUM(I8:I10)</f>
        <v>474692</v>
      </c>
      <c r="J11" s="88">
        <f>SUM(J8:J10)</f>
        <v>255149</v>
      </c>
      <c r="K11" s="88">
        <f>SUM(K8:K10)</f>
        <v>370288</v>
      </c>
      <c r="L11" s="88">
        <f>SUM(L8:L10)</f>
        <v>265135.04000000004</v>
      </c>
      <c r="M11" s="88">
        <f>SUM(M8:M10)</f>
        <v>315437</v>
      </c>
      <c r="N11" s="88">
        <f>SUM(N8:N10)</f>
        <v>485101</v>
      </c>
      <c r="O11" s="88">
        <f>SUM(O8:O10)</f>
        <v>250575.00000000003</v>
      </c>
      <c r="P11" s="88">
        <f>SUM(P8:P10)</f>
        <v>317660</v>
      </c>
      <c r="Q11" s="87">
        <f>SUM(Q8:Q10)</f>
        <v>800928</v>
      </c>
      <c r="R11" s="89">
        <f>SUM(R8:R10)</f>
        <v>399166.66666666669</v>
      </c>
      <c r="S11" s="88">
        <f>SUM(S8:S10)</f>
        <v>399166.66666666669</v>
      </c>
      <c r="T11" s="88">
        <f>SUM(T8:T10)</f>
        <v>399166.66666666669</v>
      </c>
      <c r="U11" s="88">
        <f>SUM(U8:U10)</f>
        <v>399166.66666666669</v>
      </c>
      <c r="V11" s="88">
        <f>SUM(V8:V10)</f>
        <v>399166.66666666669</v>
      </c>
      <c r="W11" s="88">
        <f>SUM(W8:W10)</f>
        <v>399166.66666666669</v>
      </c>
      <c r="X11" s="88">
        <f>SUM(X8:X10)</f>
        <v>399166.66666666669</v>
      </c>
      <c r="Y11" s="88">
        <f>SUM(Y8:Y10)</f>
        <v>399166.66666666669</v>
      </c>
      <c r="Z11" s="88">
        <f>SUM(Z8:Z10)</f>
        <v>399166.66666666669</v>
      </c>
      <c r="AA11" s="88">
        <f>SUM(AA8:AA10)</f>
        <v>399166.66666666669</v>
      </c>
      <c r="AB11" s="88">
        <f>SUM(AB8:AB10)</f>
        <v>399166.66666666669</v>
      </c>
      <c r="AC11" s="87">
        <f>SUM(AC8:AC10)</f>
        <v>399166.66666666669</v>
      </c>
      <c r="AD11" s="89">
        <f>SUM(AD8:AD10)</f>
        <v>362274.83287671237</v>
      </c>
      <c r="AE11" s="88">
        <f>SUM(AE8:AE10)</f>
        <v>339857.90410958912</v>
      </c>
      <c r="AF11" s="88">
        <f>SUM(AF8:AF10)</f>
        <v>362274.83287671237</v>
      </c>
      <c r="AG11" s="88">
        <f>SUM(AG8:AG10)</f>
        <v>354802.52328767133</v>
      </c>
      <c r="AH11" s="88">
        <f>SUM(AH8:AH10)</f>
        <v>362274.83287671237</v>
      </c>
      <c r="AI11" s="88">
        <f>SUM(AI8:AI10)</f>
        <v>354802.52328767133</v>
      </c>
      <c r="AJ11" s="88">
        <f>SUM(AJ8:AJ10)</f>
        <v>362274.83287671237</v>
      </c>
      <c r="AK11" s="88">
        <f>SUM(AK8:AK10)</f>
        <v>362274.83287671237</v>
      </c>
      <c r="AL11" s="88">
        <f>SUM(AL8:AL10)</f>
        <v>354802.52328767133</v>
      </c>
      <c r="AM11" s="88">
        <f>SUM(AM8:AM10)</f>
        <v>362274.83287671237</v>
      </c>
      <c r="AN11" s="88">
        <f>SUM(AN8:AN10)</f>
        <v>354802.52328767133</v>
      </c>
      <c r="AO11" s="87">
        <f>SUM(AO8:AO10)</f>
        <v>362274.83287671237</v>
      </c>
      <c r="AP11" s="89">
        <f>SUM(AP8:AP10)</f>
        <v>362274.83287671237</v>
      </c>
      <c r="AQ11" s="88">
        <f>SUM(AQ8:AQ10)</f>
        <v>339857.90410958912</v>
      </c>
      <c r="AR11" s="88">
        <f>SUM(AR8:AR10)</f>
        <v>362274.83287671237</v>
      </c>
      <c r="AS11" s="88">
        <f>SUM(AS8:AS10)</f>
        <v>354802.52328767133</v>
      </c>
      <c r="AT11" s="88">
        <f>SUM(AT8:AT10)</f>
        <v>362274.83287671237</v>
      </c>
      <c r="AU11" s="88">
        <f>SUM(AU8:AU10)</f>
        <v>354802.52328767133</v>
      </c>
      <c r="AV11" s="88">
        <f>SUM(AV8:AV10)</f>
        <v>362274.83287671237</v>
      </c>
      <c r="AW11" s="88">
        <f>SUM(AW8:AW10)</f>
        <v>362274.83287671237</v>
      </c>
      <c r="AX11" s="88">
        <f>SUM(AX8:AX10)</f>
        <v>354802.52328767133</v>
      </c>
      <c r="AY11" s="88">
        <f>SUM(AY8:AY10)</f>
        <v>362274.83287671237</v>
      </c>
      <c r="AZ11" s="88">
        <f>SUM(AZ8:AZ10)</f>
        <v>354802.52328767133</v>
      </c>
      <c r="BA11" s="87">
        <f>SUM(BA8:BA10)</f>
        <v>362274.83287671237</v>
      </c>
      <c r="BB11" s="53"/>
      <c r="BC11" s="95">
        <f>SUM($W11:$AH11)</f>
        <v>4575651.5926940646</v>
      </c>
    </row>
    <row r="12" spans="1:55">
      <c r="A12" s="13">
        <f>ROW()</f>
        <v>12</v>
      </c>
      <c r="B12" s="21"/>
      <c r="C12" s="55"/>
      <c r="D12" s="26"/>
      <c r="E12" s="56"/>
      <c r="F12" s="89"/>
      <c r="G12" s="88"/>
      <c r="H12" s="88"/>
      <c r="I12" s="88"/>
      <c r="J12" s="88"/>
      <c r="K12" s="88"/>
      <c r="L12" s="88"/>
      <c r="M12" s="88"/>
      <c r="N12" s="88"/>
      <c r="O12" s="88"/>
      <c r="P12" s="88"/>
      <c r="Q12" s="87"/>
      <c r="R12" s="89"/>
      <c r="S12" s="88"/>
      <c r="T12" s="88"/>
      <c r="U12" s="88"/>
      <c r="V12" s="88"/>
      <c r="W12" s="88"/>
      <c r="X12" s="88"/>
      <c r="Y12" s="88"/>
      <c r="Z12" s="88"/>
      <c r="AA12" s="88"/>
      <c r="AB12" s="88"/>
      <c r="AC12" s="87"/>
      <c r="AD12" s="89"/>
      <c r="AE12" s="88"/>
      <c r="AF12" s="88"/>
      <c r="AG12" s="88"/>
      <c r="AH12" s="88"/>
      <c r="AI12" s="88"/>
      <c r="AJ12" s="88"/>
      <c r="AK12" s="88"/>
      <c r="AL12" s="88"/>
      <c r="AM12" s="88"/>
      <c r="AN12" s="88"/>
      <c r="AO12" s="87"/>
      <c r="AP12" s="89"/>
      <c r="AQ12" s="88"/>
      <c r="AR12" s="88"/>
      <c r="AS12" s="88"/>
      <c r="AT12" s="88"/>
      <c r="AU12" s="88"/>
      <c r="AV12" s="88"/>
      <c r="AW12" s="88"/>
      <c r="AX12" s="88"/>
      <c r="AY12" s="88"/>
      <c r="AZ12" s="88"/>
      <c r="BA12" s="87"/>
      <c r="BB12" s="53"/>
      <c r="BC12" s="27"/>
    </row>
    <row r="13" spans="1:55" ht="12.75" customHeight="1">
      <c r="A13" s="13">
        <f>ROW()</f>
        <v>13</v>
      </c>
      <c r="B13" s="21"/>
      <c r="C13" s="31" t="s">
        <v>18</v>
      </c>
      <c r="D13" s="112"/>
      <c r="E13" s="112"/>
      <c r="F13" s="89"/>
      <c r="G13" s="88"/>
      <c r="H13" s="88"/>
      <c r="I13" s="88"/>
      <c r="J13" s="88"/>
      <c r="K13" s="88"/>
      <c r="L13" s="88"/>
      <c r="M13" s="88"/>
      <c r="N13" s="88"/>
      <c r="O13" s="88"/>
      <c r="P13" s="88"/>
      <c r="Q13" s="87"/>
      <c r="R13" s="89"/>
      <c r="S13" s="88"/>
      <c r="T13" s="88"/>
      <c r="U13" s="88"/>
      <c r="V13" s="88"/>
      <c r="W13" s="88"/>
      <c r="X13" s="88"/>
      <c r="Y13" s="88"/>
      <c r="Z13" s="88"/>
      <c r="AA13" s="88"/>
      <c r="AB13" s="88"/>
      <c r="AC13" s="87"/>
      <c r="AD13" s="89"/>
      <c r="AE13" s="88"/>
      <c r="AF13" s="88"/>
      <c r="AG13" s="88"/>
      <c r="AH13" s="88"/>
      <c r="AI13" s="88"/>
      <c r="AJ13" s="88"/>
      <c r="AK13" s="88"/>
      <c r="AL13" s="88"/>
      <c r="AM13" s="88"/>
      <c r="AN13" s="88"/>
      <c r="AO13" s="87"/>
      <c r="AP13" s="89"/>
      <c r="AQ13" s="88"/>
      <c r="AR13" s="88"/>
      <c r="AS13" s="88"/>
      <c r="AT13" s="88"/>
      <c r="AU13" s="88"/>
      <c r="AV13" s="88"/>
      <c r="AW13" s="88"/>
      <c r="AX13" s="88"/>
      <c r="AY13" s="88"/>
      <c r="AZ13" s="88"/>
      <c r="BA13" s="87"/>
      <c r="BB13" s="53"/>
      <c r="BC13" s="27"/>
    </row>
    <row r="14" spans="1:55">
      <c r="A14" s="13">
        <f>ROW()</f>
        <v>14</v>
      </c>
      <c r="B14" s="21"/>
      <c r="C14" s="55"/>
      <c r="D14" s="26" t="s">
        <v>3</v>
      </c>
      <c r="E14" s="108" t="str">
        <f>"("&amp;A8&amp;") / 12"</f>
        <v>(8) / 12</v>
      </c>
      <c r="F14" s="89">
        <f>F8/12</f>
        <v>22663.25</v>
      </c>
      <c r="G14" s="88">
        <f>G8/12</f>
        <v>25200.083333333332</v>
      </c>
      <c r="H14" s="88">
        <f>H8/12</f>
        <v>34904.5</v>
      </c>
      <c r="I14" s="88">
        <f>I8/12</f>
        <v>22364</v>
      </c>
      <c r="J14" s="88">
        <f>J8/12</f>
        <v>14689.75</v>
      </c>
      <c r="K14" s="88">
        <f>K8/12</f>
        <v>16054.75</v>
      </c>
      <c r="L14" s="88">
        <f>L8/12</f>
        <v>12705.92</v>
      </c>
      <c r="M14" s="88">
        <f>M8/12</f>
        <v>14156.666666666666</v>
      </c>
      <c r="N14" s="88">
        <f>N8/12</f>
        <v>15022.083333333334</v>
      </c>
      <c r="O14" s="88">
        <f>O8/12</f>
        <v>7474.916666666667</v>
      </c>
      <c r="P14" s="88">
        <f>P8/12</f>
        <v>9010.8333333333339</v>
      </c>
      <c r="Q14" s="87">
        <f>Q8/12</f>
        <v>23108.833333333332</v>
      </c>
      <c r="R14" s="89">
        <f>R8/12</f>
        <v>14687.5</v>
      </c>
      <c r="S14" s="88">
        <f>S8/12</f>
        <v>14687.5</v>
      </c>
      <c r="T14" s="88">
        <f>T8/12</f>
        <v>14687.5</v>
      </c>
      <c r="U14" s="88">
        <f>U8/12</f>
        <v>14687.5</v>
      </c>
      <c r="V14" s="88">
        <f>V8/12</f>
        <v>14687.5</v>
      </c>
      <c r="W14" s="88">
        <f>W8/12</f>
        <v>14687.5</v>
      </c>
      <c r="X14" s="88">
        <f>X8/12</f>
        <v>14687.5</v>
      </c>
      <c r="Y14" s="88">
        <f>Y8/12</f>
        <v>14687.5</v>
      </c>
      <c r="Z14" s="88">
        <f>Z8/12</f>
        <v>14687.5</v>
      </c>
      <c r="AA14" s="88">
        <f>AA8/12</f>
        <v>14687.5</v>
      </c>
      <c r="AB14" s="88">
        <f>AB8/12</f>
        <v>14687.5</v>
      </c>
      <c r="AC14" s="87">
        <f>AC8/12</f>
        <v>14687.5</v>
      </c>
      <c r="AD14" s="89">
        <f>AD8/12</f>
        <v>19303.466438356165</v>
      </c>
      <c r="AE14" s="88">
        <f>AE8/12</f>
        <v>17435.389041095888</v>
      </c>
      <c r="AF14" s="88">
        <f>AF8/12</f>
        <v>19303.466438356165</v>
      </c>
      <c r="AG14" s="88">
        <f>AG8/12</f>
        <v>18680.773972602739</v>
      </c>
      <c r="AH14" s="88">
        <f>AH8/12</f>
        <v>19303.466438356165</v>
      </c>
      <c r="AI14" s="88">
        <f>AI8/12</f>
        <v>18680.773972602739</v>
      </c>
      <c r="AJ14" s="88">
        <f>AJ8/12</f>
        <v>19303.466438356165</v>
      </c>
      <c r="AK14" s="88">
        <f>AK8/12</f>
        <v>19303.466438356165</v>
      </c>
      <c r="AL14" s="88">
        <f>AL8/12</f>
        <v>18680.773972602739</v>
      </c>
      <c r="AM14" s="88">
        <f>AM8/12</f>
        <v>19303.466438356165</v>
      </c>
      <c r="AN14" s="88">
        <f>AN8/12</f>
        <v>18680.773972602739</v>
      </c>
      <c r="AO14" s="87">
        <f>AO8/12</f>
        <v>19303.466438356165</v>
      </c>
      <c r="AP14" s="89">
        <f>AP8/12</f>
        <v>19303.466438356165</v>
      </c>
      <c r="AQ14" s="88">
        <f>AQ8/12</f>
        <v>17435.389041095888</v>
      </c>
      <c r="AR14" s="88">
        <f>AR8/12</f>
        <v>19303.466438356165</v>
      </c>
      <c r="AS14" s="88">
        <f>AS8/12</f>
        <v>18680.773972602739</v>
      </c>
      <c r="AT14" s="88">
        <f>AT8/12</f>
        <v>19303.466438356165</v>
      </c>
      <c r="AU14" s="88">
        <f>AU8/12</f>
        <v>18680.773972602739</v>
      </c>
      <c r="AV14" s="88">
        <f>AV8/12</f>
        <v>19303.466438356165</v>
      </c>
      <c r="AW14" s="88">
        <f>AW8/12</f>
        <v>19303.466438356165</v>
      </c>
      <c r="AX14" s="88">
        <f>AX8/12</f>
        <v>18680.773972602739</v>
      </c>
      <c r="AY14" s="88">
        <f>AY8/12</f>
        <v>19303.466438356165</v>
      </c>
      <c r="AZ14" s="88">
        <f>AZ8/12</f>
        <v>18680.773972602739</v>
      </c>
      <c r="BA14" s="87">
        <f>BA8/12</f>
        <v>19303.466438356165</v>
      </c>
      <c r="BB14" s="53"/>
      <c r="BC14" s="98"/>
    </row>
    <row r="15" spans="1:55">
      <c r="A15" s="13">
        <f>ROW()</f>
        <v>15</v>
      </c>
      <c r="B15" s="21"/>
      <c r="C15" s="55"/>
      <c r="D15" s="26" t="s">
        <v>2</v>
      </c>
      <c r="E15" s="108" t="str">
        <f>"("&amp;A9&amp;") / 12"</f>
        <v>(9) / 12</v>
      </c>
      <c r="F15" s="89">
        <f>F9/12</f>
        <v>7317.583333333333</v>
      </c>
      <c r="G15" s="88">
        <f>G9/12</f>
        <v>3105.3333333333335</v>
      </c>
      <c r="H15" s="88">
        <f>H9/12</f>
        <v>9055.8355006160036</v>
      </c>
      <c r="I15" s="88">
        <f>I9/12</f>
        <v>5314.0522799901628</v>
      </c>
      <c r="J15" s="88">
        <f>J9/12</f>
        <v>6572.666666666667</v>
      </c>
      <c r="K15" s="88">
        <f>K9/12</f>
        <v>14534.033100263303</v>
      </c>
      <c r="L15" s="88">
        <f>L9/12</f>
        <v>3937.6346474636703</v>
      </c>
      <c r="M15" s="88">
        <f>M9/12</f>
        <v>12129.75</v>
      </c>
      <c r="N15" s="88">
        <f>N9/12</f>
        <v>15397.954966037645</v>
      </c>
      <c r="O15" s="88">
        <f>O9/12</f>
        <v>12460.059217564776</v>
      </c>
      <c r="P15" s="88">
        <f>P9/12</f>
        <v>15090.573111390288</v>
      </c>
      <c r="Q15" s="87">
        <f>Q9/12</f>
        <v>29673.95779827343</v>
      </c>
      <c r="R15" s="89">
        <f>R9/12</f>
        <v>13239.914134847806</v>
      </c>
      <c r="S15" s="88">
        <f>S9/12</f>
        <v>13239.914134847806</v>
      </c>
      <c r="T15" s="88">
        <f>T9/12</f>
        <v>13239.914134847806</v>
      </c>
      <c r="U15" s="88">
        <f>U9/12</f>
        <v>13239.914134847806</v>
      </c>
      <c r="V15" s="88">
        <f>V9/12</f>
        <v>13239.914134847806</v>
      </c>
      <c r="W15" s="88">
        <f>W9/12</f>
        <v>13239.914134847806</v>
      </c>
      <c r="X15" s="88">
        <f>X9/12</f>
        <v>13239.914134847806</v>
      </c>
      <c r="Y15" s="88">
        <f>Y9/12</f>
        <v>13239.914134847806</v>
      </c>
      <c r="Z15" s="88">
        <f>Z9/12</f>
        <v>13239.914134847806</v>
      </c>
      <c r="AA15" s="88">
        <f>AA9/12</f>
        <v>13239.914134847806</v>
      </c>
      <c r="AB15" s="88">
        <f>AB9/12</f>
        <v>13239.914134847806</v>
      </c>
      <c r="AC15" s="87">
        <f>AC9/12</f>
        <v>13239.914134847806</v>
      </c>
      <c r="AD15" s="89">
        <f>AD9/12</f>
        <v>7758.8313542534006</v>
      </c>
      <c r="AE15" s="88">
        <f>AE9/12</f>
        <v>7758.8313542534006</v>
      </c>
      <c r="AF15" s="88">
        <f>AF9/12</f>
        <v>7758.8313542534006</v>
      </c>
      <c r="AG15" s="88">
        <f>AG9/12</f>
        <v>7758.8313542534006</v>
      </c>
      <c r="AH15" s="88">
        <f>AH9/12</f>
        <v>7758.8313542534006</v>
      </c>
      <c r="AI15" s="88">
        <f>AI9/12</f>
        <v>7758.8313542534006</v>
      </c>
      <c r="AJ15" s="88">
        <f>AJ9/12</f>
        <v>7758.8313542534006</v>
      </c>
      <c r="AK15" s="88">
        <f>AK9/12</f>
        <v>7758.8313542534006</v>
      </c>
      <c r="AL15" s="88">
        <f>AL9/12</f>
        <v>7758.8313542534006</v>
      </c>
      <c r="AM15" s="88">
        <f>AM9/12</f>
        <v>7758.8313542534006</v>
      </c>
      <c r="AN15" s="88">
        <f>AN9/12</f>
        <v>7758.8313542534006</v>
      </c>
      <c r="AO15" s="87">
        <f>AO9/12</f>
        <v>7758.8313542534006</v>
      </c>
      <c r="AP15" s="89">
        <f>AP9/12</f>
        <v>7758.8313542534006</v>
      </c>
      <c r="AQ15" s="88">
        <f>AQ9/12</f>
        <v>7758.8313542534006</v>
      </c>
      <c r="AR15" s="88">
        <f>AR9/12</f>
        <v>7758.8313542534006</v>
      </c>
      <c r="AS15" s="88">
        <f>AS9/12</f>
        <v>7758.8313542534006</v>
      </c>
      <c r="AT15" s="88">
        <f>AT9/12</f>
        <v>7758.8313542534006</v>
      </c>
      <c r="AU15" s="88">
        <f>AU9/12</f>
        <v>7758.8313542534006</v>
      </c>
      <c r="AV15" s="88">
        <f>AV9/12</f>
        <v>7758.8313542534006</v>
      </c>
      <c r="AW15" s="88">
        <f>AW9/12</f>
        <v>7758.8313542534006</v>
      </c>
      <c r="AX15" s="88">
        <f>AX9/12</f>
        <v>7758.8313542534006</v>
      </c>
      <c r="AY15" s="88">
        <f>AY9/12</f>
        <v>7758.8313542534006</v>
      </c>
      <c r="AZ15" s="88">
        <f>AZ9/12</f>
        <v>7758.8313542534006</v>
      </c>
      <c r="BA15" s="87">
        <f>BA9/12</f>
        <v>7758.8313542534006</v>
      </c>
      <c r="BB15" s="53"/>
      <c r="BC15" s="98"/>
    </row>
    <row r="16" spans="1:55">
      <c r="A16" s="13">
        <f>ROW()</f>
        <v>16</v>
      </c>
      <c r="B16" s="21"/>
      <c r="C16" s="55"/>
      <c r="D16" s="26" t="s">
        <v>1</v>
      </c>
      <c r="E16" s="108" t="str">
        <f>"("&amp;A10&amp;") / 12"</f>
        <v>(10) / 12</v>
      </c>
      <c r="F16" s="111">
        <f>F10/12</f>
        <v>268.5</v>
      </c>
      <c r="G16" s="110">
        <f>G10/12</f>
        <v>5682.416666666667</v>
      </c>
      <c r="H16" s="110">
        <f>H10/12</f>
        <v>3414.6644993839982</v>
      </c>
      <c r="I16" s="110">
        <f>I10/12</f>
        <v>11879.614386676505</v>
      </c>
      <c r="J16" s="110">
        <f>J10/12</f>
        <v>0</v>
      </c>
      <c r="K16" s="110">
        <f>K10/12</f>
        <v>268.55023307003029</v>
      </c>
      <c r="L16" s="110">
        <f>L10/12</f>
        <v>5451.0320192029976</v>
      </c>
      <c r="M16" s="110">
        <f>M10/12</f>
        <v>0</v>
      </c>
      <c r="N16" s="110">
        <f>N10/12</f>
        <v>10005.045033962355</v>
      </c>
      <c r="O16" s="110">
        <f>O10/12</f>
        <v>946.274115768559</v>
      </c>
      <c r="P16" s="110">
        <f>P10/12</f>
        <v>2370.2602219430469</v>
      </c>
      <c r="Q16" s="109">
        <f>Q10/12</f>
        <v>13961.20886839324</v>
      </c>
      <c r="R16" s="111">
        <f>R10/12</f>
        <v>5336.4747540410835</v>
      </c>
      <c r="S16" s="110">
        <f>S10/12</f>
        <v>5336.4747540410835</v>
      </c>
      <c r="T16" s="110">
        <f>T10/12</f>
        <v>5336.4747540410835</v>
      </c>
      <c r="U16" s="110">
        <f>U10/12</f>
        <v>5336.4747540410835</v>
      </c>
      <c r="V16" s="110">
        <f>V10/12</f>
        <v>5336.4747540410835</v>
      </c>
      <c r="W16" s="110">
        <f>W10/12</f>
        <v>5336.4747540410835</v>
      </c>
      <c r="X16" s="110">
        <f>X10/12</f>
        <v>5336.4747540410835</v>
      </c>
      <c r="Y16" s="110">
        <f>Y10/12</f>
        <v>5336.4747540410835</v>
      </c>
      <c r="Z16" s="110">
        <f>Z10/12</f>
        <v>5336.4747540410835</v>
      </c>
      <c r="AA16" s="110">
        <f>AA10/12</f>
        <v>5336.4747540410835</v>
      </c>
      <c r="AB16" s="110">
        <f>AB10/12</f>
        <v>5336.4747540410835</v>
      </c>
      <c r="AC16" s="109">
        <f>AC10/12</f>
        <v>5336.4747540410835</v>
      </c>
      <c r="AD16" s="111">
        <f>AD10/12</f>
        <v>3127.2716137831344</v>
      </c>
      <c r="AE16" s="110">
        <f>AE10/12</f>
        <v>3127.2716137831344</v>
      </c>
      <c r="AF16" s="110">
        <f>AF10/12</f>
        <v>3127.2716137831344</v>
      </c>
      <c r="AG16" s="110">
        <f>AG10/12</f>
        <v>3127.2716137831344</v>
      </c>
      <c r="AH16" s="110">
        <f>AH10/12</f>
        <v>3127.2716137831344</v>
      </c>
      <c r="AI16" s="110">
        <f>AI10/12</f>
        <v>3127.2716137831344</v>
      </c>
      <c r="AJ16" s="110">
        <f>AJ10/12</f>
        <v>3127.2716137831344</v>
      </c>
      <c r="AK16" s="110">
        <f>AK10/12</f>
        <v>3127.2716137831344</v>
      </c>
      <c r="AL16" s="110">
        <f>AL10/12</f>
        <v>3127.2716137831344</v>
      </c>
      <c r="AM16" s="110">
        <f>AM10/12</f>
        <v>3127.2716137831344</v>
      </c>
      <c r="AN16" s="110">
        <f>AN10/12</f>
        <v>3127.2716137831344</v>
      </c>
      <c r="AO16" s="109">
        <f>AO10/12</f>
        <v>3127.2716137831344</v>
      </c>
      <c r="AP16" s="111">
        <f>AP10/12</f>
        <v>3127.2716137831344</v>
      </c>
      <c r="AQ16" s="110">
        <f>AQ10/12</f>
        <v>3127.2716137831344</v>
      </c>
      <c r="AR16" s="110">
        <f>AR10/12</f>
        <v>3127.2716137831344</v>
      </c>
      <c r="AS16" s="110">
        <f>AS10/12</f>
        <v>3127.2716137831344</v>
      </c>
      <c r="AT16" s="110">
        <f>AT10/12</f>
        <v>3127.2716137831344</v>
      </c>
      <c r="AU16" s="110">
        <f>AU10/12</f>
        <v>3127.2716137831344</v>
      </c>
      <c r="AV16" s="110">
        <f>AV10/12</f>
        <v>3127.2716137831344</v>
      </c>
      <c r="AW16" s="110">
        <f>AW10/12</f>
        <v>3127.2716137831344</v>
      </c>
      <c r="AX16" s="110">
        <f>AX10/12</f>
        <v>3127.2716137831344</v>
      </c>
      <c r="AY16" s="110">
        <f>AY10/12</f>
        <v>3127.2716137831344</v>
      </c>
      <c r="AZ16" s="110">
        <f>AZ10/12</f>
        <v>3127.2716137831344</v>
      </c>
      <c r="BA16" s="109">
        <f>BA10/12</f>
        <v>3127.2716137831344</v>
      </c>
      <c r="BB16" s="53"/>
      <c r="BC16" s="113"/>
    </row>
    <row r="17" spans="1:55">
      <c r="A17" s="13">
        <f>ROW()</f>
        <v>17</v>
      </c>
      <c r="B17" s="21"/>
      <c r="C17" s="55"/>
      <c r="D17" s="26" t="s">
        <v>0</v>
      </c>
      <c r="E17" s="108" t="str">
        <f>"("&amp;A14&amp;")+"&amp;"("&amp;A15&amp;")+"&amp;"("&amp;A16&amp;")"</f>
        <v>(14)+(15)+(16)</v>
      </c>
      <c r="F17" s="89">
        <f>SUM(F14:F16)</f>
        <v>30249.333333333332</v>
      </c>
      <c r="G17" s="88">
        <f>SUM(G14:G16)</f>
        <v>33987.833333333328</v>
      </c>
      <c r="H17" s="88">
        <f>SUM(H14:H16)</f>
        <v>47375</v>
      </c>
      <c r="I17" s="88">
        <f>SUM(I14:I16)</f>
        <v>39557.666666666672</v>
      </c>
      <c r="J17" s="88">
        <f>SUM(J14:J16)</f>
        <v>21262.416666666668</v>
      </c>
      <c r="K17" s="88">
        <f>SUM(K14:K16)</f>
        <v>30857.333333333332</v>
      </c>
      <c r="L17" s="88">
        <f>SUM(L14:L16)</f>
        <v>22094.58666666667</v>
      </c>
      <c r="M17" s="88">
        <f>SUM(M14:M16)</f>
        <v>26286.416666666664</v>
      </c>
      <c r="N17" s="88">
        <f>SUM(N14:N16)</f>
        <v>40425.083333333336</v>
      </c>
      <c r="O17" s="88">
        <f>SUM(O14:O16)</f>
        <v>20881.250000000004</v>
      </c>
      <c r="P17" s="88">
        <f>SUM(P14:P16)</f>
        <v>26471.666666666672</v>
      </c>
      <c r="Q17" s="87">
        <f>SUM(Q14:Q16)</f>
        <v>66744</v>
      </c>
      <c r="R17" s="89">
        <f>SUM(R14:R16)</f>
        <v>33263.888888888891</v>
      </c>
      <c r="S17" s="88">
        <f>SUM(S14:S16)</f>
        <v>33263.888888888891</v>
      </c>
      <c r="T17" s="88">
        <f>SUM(T14:T16)</f>
        <v>33263.888888888891</v>
      </c>
      <c r="U17" s="88">
        <f>SUM(U14:U16)</f>
        <v>33263.888888888891</v>
      </c>
      <c r="V17" s="88">
        <f>SUM(V14:V16)</f>
        <v>33263.888888888891</v>
      </c>
      <c r="W17" s="88">
        <f>SUM(W14:W16)</f>
        <v>33263.888888888891</v>
      </c>
      <c r="X17" s="88">
        <f>SUM(X14:X16)</f>
        <v>33263.888888888891</v>
      </c>
      <c r="Y17" s="88">
        <f>SUM(Y14:Y16)</f>
        <v>33263.888888888891</v>
      </c>
      <c r="Z17" s="88">
        <f>SUM(Z14:Z16)</f>
        <v>33263.888888888891</v>
      </c>
      <c r="AA17" s="88">
        <f>SUM(AA14:AA16)</f>
        <v>33263.888888888891</v>
      </c>
      <c r="AB17" s="88">
        <f>SUM(AB14:AB16)</f>
        <v>33263.888888888891</v>
      </c>
      <c r="AC17" s="87">
        <f>SUM(AC14:AC16)</f>
        <v>33263.888888888891</v>
      </c>
      <c r="AD17" s="89">
        <f>SUM(AD14:AD16)</f>
        <v>30189.5694063927</v>
      </c>
      <c r="AE17" s="88">
        <f>SUM(AE14:AE16)</f>
        <v>28321.492009132424</v>
      </c>
      <c r="AF17" s="88">
        <f>SUM(AF14:AF16)</f>
        <v>30189.5694063927</v>
      </c>
      <c r="AG17" s="88">
        <f>SUM(AG14:AG16)</f>
        <v>29566.876940639275</v>
      </c>
      <c r="AH17" s="88">
        <f>SUM(AH14:AH16)</f>
        <v>30189.5694063927</v>
      </c>
      <c r="AI17" s="88">
        <f>SUM(AI14:AI16)</f>
        <v>29566.876940639275</v>
      </c>
      <c r="AJ17" s="88">
        <f>SUM(AJ14:AJ16)</f>
        <v>30189.5694063927</v>
      </c>
      <c r="AK17" s="88">
        <f>SUM(AK14:AK16)</f>
        <v>30189.5694063927</v>
      </c>
      <c r="AL17" s="88">
        <f>SUM(AL14:AL16)</f>
        <v>29566.876940639275</v>
      </c>
      <c r="AM17" s="88">
        <f>SUM(AM14:AM16)</f>
        <v>30189.5694063927</v>
      </c>
      <c r="AN17" s="88">
        <f>SUM(AN14:AN16)</f>
        <v>29566.876940639275</v>
      </c>
      <c r="AO17" s="87">
        <f>SUM(AO14:AO16)</f>
        <v>30189.5694063927</v>
      </c>
      <c r="AP17" s="89">
        <f>SUM(AP14:AP16)</f>
        <v>30189.5694063927</v>
      </c>
      <c r="AQ17" s="88">
        <f>SUM(AQ14:AQ16)</f>
        <v>28321.492009132424</v>
      </c>
      <c r="AR17" s="88">
        <f>SUM(AR14:AR16)</f>
        <v>30189.5694063927</v>
      </c>
      <c r="AS17" s="88">
        <f>SUM(AS14:AS16)</f>
        <v>29566.876940639275</v>
      </c>
      <c r="AT17" s="88">
        <f>SUM(AT14:AT16)</f>
        <v>30189.5694063927</v>
      </c>
      <c r="AU17" s="88">
        <f>SUM(AU14:AU16)</f>
        <v>29566.876940639275</v>
      </c>
      <c r="AV17" s="88">
        <f>SUM(AV14:AV16)</f>
        <v>30189.5694063927</v>
      </c>
      <c r="AW17" s="88">
        <f>SUM(AW14:AW16)</f>
        <v>30189.5694063927</v>
      </c>
      <c r="AX17" s="88">
        <f>SUM(AX14:AX16)</f>
        <v>29566.876940639275</v>
      </c>
      <c r="AY17" s="88">
        <f>SUM(AY14:AY16)</f>
        <v>30189.5694063927</v>
      </c>
      <c r="AZ17" s="88">
        <f>SUM(AZ14:AZ16)</f>
        <v>29566.876940639275</v>
      </c>
      <c r="BA17" s="87">
        <f>SUM(BA14:BA16)</f>
        <v>30189.5694063927</v>
      </c>
      <c r="BB17" s="53"/>
      <c r="BC17" s="95"/>
    </row>
    <row r="18" spans="1:55">
      <c r="A18" s="13">
        <f>ROW()</f>
        <v>18</v>
      </c>
      <c r="B18" s="21"/>
      <c r="C18" s="55"/>
      <c r="D18" s="26"/>
      <c r="E18" s="56"/>
      <c r="F18" s="89"/>
      <c r="G18" s="88"/>
      <c r="H18" s="88"/>
      <c r="I18" s="88"/>
      <c r="J18" s="88"/>
      <c r="K18" s="88"/>
      <c r="L18" s="88"/>
      <c r="M18" s="88"/>
      <c r="N18" s="88"/>
      <c r="O18" s="88"/>
      <c r="P18" s="88"/>
      <c r="Q18" s="87"/>
      <c r="R18" s="89"/>
      <c r="S18" s="88"/>
      <c r="T18" s="88"/>
      <c r="U18" s="88"/>
      <c r="V18" s="88"/>
      <c r="W18" s="88"/>
      <c r="X18" s="88"/>
      <c r="Y18" s="88"/>
      <c r="Z18" s="88"/>
      <c r="AA18" s="88"/>
      <c r="AB18" s="88"/>
      <c r="AC18" s="87"/>
      <c r="AD18" s="89"/>
      <c r="AE18" s="88"/>
      <c r="AF18" s="88"/>
      <c r="AG18" s="88"/>
      <c r="AH18" s="88"/>
      <c r="AI18" s="88"/>
      <c r="AJ18" s="88"/>
      <c r="AK18" s="88"/>
      <c r="AL18" s="88"/>
      <c r="AM18" s="88"/>
      <c r="AN18" s="88"/>
      <c r="AO18" s="87"/>
      <c r="AP18" s="89"/>
      <c r="AQ18" s="88"/>
      <c r="AR18" s="88"/>
      <c r="AS18" s="88"/>
      <c r="AT18" s="88"/>
      <c r="AU18" s="88"/>
      <c r="AV18" s="88"/>
      <c r="AW18" s="88"/>
      <c r="AX18" s="88"/>
      <c r="AY18" s="88"/>
      <c r="AZ18" s="88"/>
      <c r="BA18" s="87"/>
      <c r="BB18" s="53"/>
      <c r="BC18" s="27"/>
    </row>
    <row r="19" spans="1:55" ht="12.75" customHeight="1">
      <c r="A19" s="13">
        <f>ROW()</f>
        <v>19</v>
      </c>
      <c r="B19" s="21"/>
      <c r="C19" s="31" t="s">
        <v>17</v>
      </c>
      <c r="D19" s="112"/>
      <c r="E19" s="112"/>
      <c r="F19" s="89"/>
      <c r="G19" s="88"/>
      <c r="H19" s="88"/>
      <c r="I19" s="88"/>
      <c r="J19" s="88"/>
      <c r="K19" s="88"/>
      <c r="L19" s="88"/>
      <c r="M19" s="88"/>
      <c r="N19" s="88"/>
      <c r="O19" s="88"/>
      <c r="P19" s="88"/>
      <c r="Q19" s="87"/>
      <c r="R19" s="89"/>
      <c r="S19" s="88"/>
      <c r="T19" s="88"/>
      <c r="U19" s="88"/>
      <c r="V19" s="88"/>
      <c r="W19" s="88"/>
      <c r="X19" s="88"/>
      <c r="Y19" s="88"/>
      <c r="Z19" s="88"/>
      <c r="AA19" s="88"/>
      <c r="AB19" s="88"/>
      <c r="AC19" s="87"/>
      <c r="AD19" s="89"/>
      <c r="AE19" s="88"/>
      <c r="AF19" s="88"/>
      <c r="AG19" s="88"/>
      <c r="AH19" s="88"/>
      <c r="AI19" s="88"/>
      <c r="AJ19" s="88"/>
      <c r="AK19" s="88"/>
      <c r="AL19" s="88"/>
      <c r="AM19" s="88"/>
      <c r="AN19" s="88"/>
      <c r="AO19" s="87"/>
      <c r="AP19" s="89"/>
      <c r="AQ19" s="88"/>
      <c r="AR19" s="88"/>
      <c r="AS19" s="88"/>
      <c r="AT19" s="88"/>
      <c r="AU19" s="88"/>
      <c r="AV19" s="88"/>
      <c r="AW19" s="88"/>
      <c r="AX19" s="88"/>
      <c r="AY19" s="88"/>
      <c r="AZ19" s="88"/>
      <c r="BA19" s="87"/>
      <c r="BB19" s="53"/>
      <c r="BC19" s="27"/>
    </row>
    <row r="20" spans="1:55">
      <c r="A20" s="13">
        <f>ROW()</f>
        <v>20</v>
      </c>
      <c r="B20" s="21"/>
      <c r="C20" s="55"/>
      <c r="D20" s="26" t="s">
        <v>3</v>
      </c>
      <c r="E20" s="108" t="str">
        <f>"("&amp;A14&amp;") accumulated"</f>
        <v>(14) accumulated</v>
      </c>
      <c r="F20" s="89">
        <f>F14</f>
        <v>22663.25</v>
      </c>
      <c r="G20" s="88">
        <f>G14+F20</f>
        <v>47863.333333333328</v>
      </c>
      <c r="H20" s="88">
        <f>H14+G20</f>
        <v>82767.833333333328</v>
      </c>
      <c r="I20" s="88">
        <f>I14+H20</f>
        <v>105131.83333333333</v>
      </c>
      <c r="J20" s="88">
        <f>J14+I20</f>
        <v>119821.58333333333</v>
      </c>
      <c r="K20" s="88">
        <f>K14+J20</f>
        <v>135876.33333333331</v>
      </c>
      <c r="L20" s="88">
        <f>L14+K20</f>
        <v>148582.25333333333</v>
      </c>
      <c r="M20" s="88">
        <f>M14+L20</f>
        <v>162738.91999999998</v>
      </c>
      <c r="N20" s="88">
        <f>N14+M20</f>
        <v>177761.00333333333</v>
      </c>
      <c r="O20" s="88">
        <f>O14+N20</f>
        <v>185235.91999999998</v>
      </c>
      <c r="P20" s="88">
        <f>P14+O20</f>
        <v>194246.75333333333</v>
      </c>
      <c r="Q20" s="87">
        <f>Q14+P20</f>
        <v>217355.58666666667</v>
      </c>
      <c r="R20" s="89">
        <f>R14+Q20</f>
        <v>232043.08666666667</v>
      </c>
      <c r="S20" s="88">
        <f>S14+R20</f>
        <v>246730.58666666667</v>
      </c>
      <c r="T20" s="88">
        <f>T14+S20</f>
        <v>261418.08666666667</v>
      </c>
      <c r="U20" s="88">
        <f>U14+T20</f>
        <v>276105.58666666667</v>
      </c>
      <c r="V20" s="88">
        <f>V14+U20</f>
        <v>290793.08666666667</v>
      </c>
      <c r="W20" s="88">
        <f>W14+V20</f>
        <v>305480.58666666667</v>
      </c>
      <c r="X20" s="88">
        <f>X14+W20</f>
        <v>320168.08666666667</v>
      </c>
      <c r="Y20" s="88">
        <f>Y14+X20</f>
        <v>334855.58666666667</v>
      </c>
      <c r="Z20" s="88">
        <f>Z14+Y20</f>
        <v>349543.08666666667</v>
      </c>
      <c r="AA20" s="88">
        <f>AA14+Z20</f>
        <v>364230.58666666667</v>
      </c>
      <c r="AB20" s="88">
        <f>AB14+AA20</f>
        <v>378918.08666666667</v>
      </c>
      <c r="AC20" s="87">
        <f>AC14+AB20</f>
        <v>393605.58666666667</v>
      </c>
      <c r="AD20" s="89">
        <f>AD14+AC20</f>
        <v>412909.05310502282</v>
      </c>
      <c r="AE20" s="88">
        <f>AE14+AD20</f>
        <v>430344.44214611873</v>
      </c>
      <c r="AF20" s="88">
        <f>AF14+AE20</f>
        <v>449647.90858447488</v>
      </c>
      <c r="AG20" s="88">
        <f>AG14+AF20</f>
        <v>468328.68255707761</v>
      </c>
      <c r="AH20" s="88">
        <f>AH14+AG20</f>
        <v>487632.14899543376</v>
      </c>
      <c r="AI20" s="88">
        <f>AI14+AH20</f>
        <v>506312.9229680365</v>
      </c>
      <c r="AJ20" s="88">
        <f>AJ14+AI20</f>
        <v>525616.3894063927</v>
      </c>
      <c r="AK20" s="88">
        <f>AK14+AJ20</f>
        <v>544919.8558447489</v>
      </c>
      <c r="AL20" s="88">
        <f>AL14+AK20</f>
        <v>563600.6298173517</v>
      </c>
      <c r="AM20" s="88">
        <f>AM14+AL20</f>
        <v>582904.0962557079</v>
      </c>
      <c r="AN20" s="88">
        <f>AN14+AM20</f>
        <v>601584.8702283107</v>
      </c>
      <c r="AO20" s="87">
        <f>AO14+AN20</f>
        <v>620888.3366666669</v>
      </c>
      <c r="AP20" s="89">
        <f>AP14+AO20</f>
        <v>640191.80310502311</v>
      </c>
      <c r="AQ20" s="88">
        <f>AQ14+AP20</f>
        <v>657627.19214611896</v>
      </c>
      <c r="AR20" s="88">
        <f>AR14+AQ20</f>
        <v>676930.65858447517</v>
      </c>
      <c r="AS20" s="88">
        <f>AS14+AR20</f>
        <v>695611.43255707796</v>
      </c>
      <c r="AT20" s="88">
        <f>AT14+AS20</f>
        <v>714914.89899543417</v>
      </c>
      <c r="AU20" s="88">
        <f>AU14+AT20</f>
        <v>733595.67296803696</v>
      </c>
      <c r="AV20" s="88">
        <f>AV14+AU20</f>
        <v>752899.13940639317</v>
      </c>
      <c r="AW20" s="88">
        <f>AW14+AV20</f>
        <v>772202.60584474937</v>
      </c>
      <c r="AX20" s="88">
        <f>AX14+AW20</f>
        <v>790883.37981735216</v>
      </c>
      <c r="AY20" s="88">
        <f>AY14+AX20</f>
        <v>810186.84625570837</v>
      </c>
      <c r="AZ20" s="88">
        <f>AZ14+AY20</f>
        <v>828867.62022831116</v>
      </c>
      <c r="BA20" s="87">
        <f>BA14+AZ20</f>
        <v>848171.08666666737</v>
      </c>
      <c r="BB20" s="53"/>
      <c r="BC20" s="60">
        <f>SUM($W20:$AH20)</f>
        <v>4695663.8420547945</v>
      </c>
    </row>
    <row r="21" spans="1:55">
      <c r="A21" s="13">
        <f>ROW()</f>
        <v>21</v>
      </c>
      <c r="B21" s="21"/>
      <c r="C21" s="55"/>
      <c r="D21" s="26" t="s">
        <v>2</v>
      </c>
      <c r="E21" s="108" t="str">
        <f>"("&amp;A15&amp;") accumulated"</f>
        <v>(15) accumulated</v>
      </c>
      <c r="F21" s="89">
        <f>F15</f>
        <v>7317.583333333333</v>
      </c>
      <c r="G21" s="88">
        <f>G15+F21</f>
        <v>10422.916666666666</v>
      </c>
      <c r="H21" s="88">
        <f>H15+G21</f>
        <v>19478.75216728267</v>
      </c>
      <c r="I21" s="88">
        <f>I15+H21</f>
        <v>24792.804447272832</v>
      </c>
      <c r="J21" s="88">
        <f>J15+I21</f>
        <v>31365.4711139395</v>
      </c>
      <c r="K21" s="88">
        <f>K15+J21</f>
        <v>45899.504214202803</v>
      </c>
      <c r="L21" s="88">
        <f>L15+K21</f>
        <v>49837.138861666477</v>
      </c>
      <c r="M21" s="88">
        <f>M15+L21</f>
        <v>61966.888861666477</v>
      </c>
      <c r="N21" s="88">
        <f>N15+M21</f>
        <v>77364.843827704128</v>
      </c>
      <c r="O21" s="88">
        <f>O15+N21</f>
        <v>89824.903045268904</v>
      </c>
      <c r="P21" s="88">
        <f>P15+O21</f>
        <v>104915.47615665919</v>
      </c>
      <c r="Q21" s="87">
        <f>Q15+P21</f>
        <v>134589.43395493261</v>
      </c>
      <c r="R21" s="89">
        <f>R15+Q21</f>
        <v>147829.34808978043</v>
      </c>
      <c r="S21" s="88">
        <f>S15+R21</f>
        <v>161069.26222462824</v>
      </c>
      <c r="T21" s="88">
        <f>T15+S21</f>
        <v>174309.17635947606</v>
      </c>
      <c r="U21" s="88">
        <f>U15+T21</f>
        <v>187549.09049432387</v>
      </c>
      <c r="V21" s="88">
        <f>V15+U21</f>
        <v>200789.00462917169</v>
      </c>
      <c r="W21" s="88">
        <f>W15+V21</f>
        <v>214028.9187640195</v>
      </c>
      <c r="X21" s="88">
        <f>X15+W21</f>
        <v>227268.83289886732</v>
      </c>
      <c r="Y21" s="88">
        <f>Y15+X21</f>
        <v>240508.74703371513</v>
      </c>
      <c r="Z21" s="88">
        <f>Z15+Y21</f>
        <v>253748.66116856295</v>
      </c>
      <c r="AA21" s="88">
        <f>AA15+Z21</f>
        <v>266988.57530341076</v>
      </c>
      <c r="AB21" s="88">
        <f>AB15+AA21</f>
        <v>280228.48943825858</v>
      </c>
      <c r="AC21" s="87">
        <f>AC15+AB21</f>
        <v>293468.40357310639</v>
      </c>
      <c r="AD21" s="89">
        <f>AD15+AC21</f>
        <v>301227.23492735979</v>
      </c>
      <c r="AE21" s="88">
        <f>AE15+AD21</f>
        <v>308986.0662816132</v>
      </c>
      <c r="AF21" s="88">
        <f>AF15+AE21</f>
        <v>316744.8976358666</v>
      </c>
      <c r="AG21" s="88">
        <f>AG15+AF21</f>
        <v>324503.72899012</v>
      </c>
      <c r="AH21" s="88">
        <f>AH15+AG21</f>
        <v>332262.5603443734</v>
      </c>
      <c r="AI21" s="88">
        <f>AI15+AH21</f>
        <v>340021.3916986268</v>
      </c>
      <c r="AJ21" s="88">
        <f>AJ15+AI21</f>
        <v>347780.2230528802</v>
      </c>
      <c r="AK21" s="88">
        <f>AK15+AJ21</f>
        <v>355539.0544071336</v>
      </c>
      <c r="AL21" s="88">
        <f>AL15+AK21</f>
        <v>363297.88576138701</v>
      </c>
      <c r="AM21" s="88">
        <f>AM15+AL21</f>
        <v>371056.71711564041</v>
      </c>
      <c r="AN21" s="88">
        <f>AN15+AM21</f>
        <v>378815.54846989381</v>
      </c>
      <c r="AO21" s="87">
        <f>AO15+AN21</f>
        <v>386574.37982414721</v>
      </c>
      <c r="AP21" s="89">
        <f>AP15+AO21</f>
        <v>394333.21117840061</v>
      </c>
      <c r="AQ21" s="88">
        <f>AQ15+AP21</f>
        <v>402092.04253265401</v>
      </c>
      <c r="AR21" s="88">
        <f>AR15+AQ21</f>
        <v>409850.87388690741</v>
      </c>
      <c r="AS21" s="88">
        <f>AS15+AR21</f>
        <v>417609.70524116082</v>
      </c>
      <c r="AT21" s="88">
        <f>AT15+AS21</f>
        <v>425368.53659541422</v>
      </c>
      <c r="AU21" s="88">
        <f>AU15+AT21</f>
        <v>433127.36794966762</v>
      </c>
      <c r="AV21" s="88">
        <f>AV15+AU21</f>
        <v>440886.19930392102</v>
      </c>
      <c r="AW21" s="88">
        <f>AW15+AV21</f>
        <v>448645.03065817442</v>
      </c>
      <c r="AX21" s="88">
        <f>AX15+AW21</f>
        <v>456403.86201242782</v>
      </c>
      <c r="AY21" s="88">
        <f>AY15+AX21</f>
        <v>464162.69336668123</v>
      </c>
      <c r="AZ21" s="88">
        <f>AZ15+AY21</f>
        <v>471921.52472093463</v>
      </c>
      <c r="BA21" s="87">
        <f>BA15+AZ21</f>
        <v>479680.35607518803</v>
      </c>
      <c r="BB21" s="53"/>
      <c r="BC21" s="60">
        <f>SUM($W21:$AH21)</f>
        <v>3359965.1163592734</v>
      </c>
    </row>
    <row r="22" spans="1:55">
      <c r="A22" s="13">
        <f>ROW()</f>
        <v>22</v>
      </c>
      <c r="B22" s="21"/>
      <c r="C22" s="55"/>
      <c r="D22" s="26" t="s">
        <v>1</v>
      </c>
      <c r="E22" s="108" t="str">
        <f>"("&amp;A16&amp;") accumulated"</f>
        <v>(16) accumulated</v>
      </c>
      <c r="F22" s="111">
        <f>F16</f>
        <v>268.5</v>
      </c>
      <c r="G22" s="110">
        <f>G16+F22</f>
        <v>5950.916666666667</v>
      </c>
      <c r="H22" s="110">
        <f>H16+G22</f>
        <v>9365.5811660506661</v>
      </c>
      <c r="I22" s="110">
        <f>I16+H22</f>
        <v>21245.195552727171</v>
      </c>
      <c r="J22" s="110">
        <f>J16+I22</f>
        <v>21245.195552727171</v>
      </c>
      <c r="K22" s="110">
        <f>K16+J22</f>
        <v>21513.7457857972</v>
      </c>
      <c r="L22" s="110">
        <f>L16+K22</f>
        <v>26964.777805000198</v>
      </c>
      <c r="M22" s="110">
        <f>M16+L22</f>
        <v>26964.777805000198</v>
      </c>
      <c r="N22" s="110">
        <f>N16+M22</f>
        <v>36969.822838962551</v>
      </c>
      <c r="O22" s="110">
        <f>O16+N22</f>
        <v>37916.096954731111</v>
      </c>
      <c r="P22" s="110">
        <f>P16+O22</f>
        <v>40286.357176674159</v>
      </c>
      <c r="Q22" s="109">
        <f>Q16+P22</f>
        <v>54247.566045067397</v>
      </c>
      <c r="R22" s="111">
        <f>R16+Q22</f>
        <v>59584.040799108479</v>
      </c>
      <c r="S22" s="110">
        <f>S16+R22</f>
        <v>64920.515553149562</v>
      </c>
      <c r="T22" s="110">
        <f>T16+S22</f>
        <v>70256.990307190645</v>
      </c>
      <c r="U22" s="110">
        <f>U16+T22</f>
        <v>75593.465061231735</v>
      </c>
      <c r="V22" s="110">
        <f>V16+U22</f>
        <v>80929.939815272824</v>
      </c>
      <c r="W22" s="110">
        <f>W16+V22</f>
        <v>86266.414569313914</v>
      </c>
      <c r="X22" s="110">
        <f>X16+W22</f>
        <v>91602.889323355004</v>
      </c>
      <c r="Y22" s="110">
        <f>Y16+X22</f>
        <v>96939.364077396094</v>
      </c>
      <c r="Z22" s="110">
        <f>Z16+Y22</f>
        <v>102275.83883143718</v>
      </c>
      <c r="AA22" s="110">
        <f>AA16+Z22</f>
        <v>107612.31358547827</v>
      </c>
      <c r="AB22" s="110">
        <f>AB16+AA22</f>
        <v>112948.78833951936</v>
      </c>
      <c r="AC22" s="109">
        <f>AC16+AB22</f>
        <v>118285.26309356045</v>
      </c>
      <c r="AD22" s="111">
        <f>AD16+AC22</f>
        <v>121412.53470734358</v>
      </c>
      <c r="AE22" s="110">
        <f>AE16+AD22</f>
        <v>124539.80632112671</v>
      </c>
      <c r="AF22" s="110">
        <f>AF16+AE22</f>
        <v>127667.07793490984</v>
      </c>
      <c r="AG22" s="110">
        <f>AG16+AF22</f>
        <v>130794.34954869298</v>
      </c>
      <c r="AH22" s="110">
        <f>AH16+AG22</f>
        <v>133921.62116247611</v>
      </c>
      <c r="AI22" s="110">
        <f>AI16+AH22</f>
        <v>137048.89277625925</v>
      </c>
      <c r="AJ22" s="110">
        <f>AJ16+AI22</f>
        <v>140176.1643900424</v>
      </c>
      <c r="AK22" s="110">
        <f>AK16+AJ22</f>
        <v>143303.43600382554</v>
      </c>
      <c r="AL22" s="110">
        <f>AL16+AK22</f>
        <v>146430.70761760868</v>
      </c>
      <c r="AM22" s="110">
        <f>AM16+AL22</f>
        <v>149557.97923139183</v>
      </c>
      <c r="AN22" s="110">
        <f>AN16+AM22</f>
        <v>152685.25084517497</v>
      </c>
      <c r="AO22" s="109">
        <f>AO16+AN22</f>
        <v>155812.52245895812</v>
      </c>
      <c r="AP22" s="111">
        <f>AP16+AO22</f>
        <v>158939.79407274126</v>
      </c>
      <c r="AQ22" s="110">
        <f>AQ16+AP22</f>
        <v>162067.06568652441</v>
      </c>
      <c r="AR22" s="110">
        <f>AR16+AQ22</f>
        <v>165194.33730030755</v>
      </c>
      <c r="AS22" s="110">
        <f>AS16+AR22</f>
        <v>168321.6089140907</v>
      </c>
      <c r="AT22" s="110">
        <f>AT16+AS22</f>
        <v>171448.88052787384</v>
      </c>
      <c r="AU22" s="110">
        <f>AU16+AT22</f>
        <v>174576.15214165699</v>
      </c>
      <c r="AV22" s="110">
        <f>AV16+AU22</f>
        <v>177703.42375544013</v>
      </c>
      <c r="AW22" s="110">
        <f>AW16+AV22</f>
        <v>180830.69536922328</v>
      </c>
      <c r="AX22" s="110">
        <f>AX16+AW22</f>
        <v>183957.96698300642</v>
      </c>
      <c r="AY22" s="110">
        <f>AY16+AX22</f>
        <v>187085.23859678957</v>
      </c>
      <c r="AZ22" s="110">
        <f>AZ16+AY22</f>
        <v>190212.51021057271</v>
      </c>
      <c r="BA22" s="109">
        <f>BA16+AZ22</f>
        <v>193339.78182435586</v>
      </c>
      <c r="BB22" s="53"/>
      <c r="BC22" s="66">
        <f>SUM($W22:$AH22)</f>
        <v>1354266.2614946095</v>
      </c>
    </row>
    <row r="23" spans="1:55">
      <c r="A23" s="13">
        <f>ROW()</f>
        <v>23</v>
      </c>
      <c r="B23" s="21"/>
      <c r="C23" s="55"/>
      <c r="D23" s="26" t="s">
        <v>0</v>
      </c>
      <c r="E23" s="108" t="str">
        <f>"("&amp;A20&amp;")+"&amp;"("&amp;A21&amp;")+"&amp;"("&amp;A22&amp;")"</f>
        <v>(20)+(21)+(22)</v>
      </c>
      <c r="F23" s="89">
        <f>SUM(F20:F22)</f>
        <v>30249.333333333332</v>
      </c>
      <c r="G23" s="88">
        <f>SUM(G20:G22)</f>
        <v>64237.166666666657</v>
      </c>
      <c r="H23" s="88">
        <f>SUM(H20:H22)</f>
        <v>111612.16666666666</v>
      </c>
      <c r="I23" s="88">
        <f>SUM(I20:I22)</f>
        <v>151169.83333333334</v>
      </c>
      <c r="J23" s="88">
        <f>SUM(J20:J22)</f>
        <v>172432.25</v>
      </c>
      <c r="K23" s="88">
        <f>SUM(K20:K22)</f>
        <v>203289.58333333331</v>
      </c>
      <c r="L23" s="88">
        <f>SUM(L20:L22)</f>
        <v>225384.16999999998</v>
      </c>
      <c r="M23" s="88">
        <f>SUM(M20:M22)</f>
        <v>251670.58666666667</v>
      </c>
      <c r="N23" s="88">
        <f>SUM(N20:N22)</f>
        <v>292095.67</v>
      </c>
      <c r="O23" s="88">
        <f>SUM(O20:O22)</f>
        <v>312976.92</v>
      </c>
      <c r="P23" s="88">
        <f>SUM(P20:P22)</f>
        <v>339448.58666666667</v>
      </c>
      <c r="Q23" s="87">
        <f>SUM(Q20:Q22)</f>
        <v>406192.58666666667</v>
      </c>
      <c r="R23" s="89">
        <f>SUM(R20:R22)</f>
        <v>439456.47555555555</v>
      </c>
      <c r="S23" s="88">
        <f>SUM(S20:S22)</f>
        <v>472720.36444444448</v>
      </c>
      <c r="T23" s="88">
        <f>SUM(T20:T22)</f>
        <v>505984.25333333336</v>
      </c>
      <c r="U23" s="88">
        <f>SUM(U20:U22)</f>
        <v>539248.14222222229</v>
      </c>
      <c r="V23" s="88">
        <f>SUM(V20:V22)</f>
        <v>572512.03111111117</v>
      </c>
      <c r="W23" s="88">
        <f>SUM(W20:W22)</f>
        <v>605775.92000000004</v>
      </c>
      <c r="X23" s="88">
        <f>SUM(X20:X22)</f>
        <v>639039.80888888903</v>
      </c>
      <c r="Y23" s="88">
        <f>SUM(Y20:Y22)</f>
        <v>672303.69777777791</v>
      </c>
      <c r="Z23" s="88">
        <f>SUM(Z20:Z22)</f>
        <v>705567.58666666679</v>
      </c>
      <c r="AA23" s="88">
        <f>SUM(AA20:AA22)</f>
        <v>738831.47555555566</v>
      </c>
      <c r="AB23" s="88">
        <f>SUM(AB20:AB22)</f>
        <v>772095.36444444465</v>
      </c>
      <c r="AC23" s="87">
        <f>SUM(AC20:AC22)</f>
        <v>805359.25333333353</v>
      </c>
      <c r="AD23" s="89">
        <f>SUM(AD20:AD22)</f>
        <v>835548.82273972617</v>
      </c>
      <c r="AE23" s="88">
        <f>SUM(AE20:AE22)</f>
        <v>863870.31474885868</v>
      </c>
      <c r="AF23" s="88">
        <f>SUM(AF20:AF22)</f>
        <v>894059.88415525132</v>
      </c>
      <c r="AG23" s="88">
        <f>SUM(AG20:AG22)</f>
        <v>923626.76109589054</v>
      </c>
      <c r="AH23" s="88">
        <f>SUM(AH20:AH22)</f>
        <v>953816.33050228329</v>
      </c>
      <c r="AI23" s="88">
        <f>SUM(AI20:AI22)</f>
        <v>983383.20744292252</v>
      </c>
      <c r="AJ23" s="88">
        <f>SUM(AJ20:AJ22)</f>
        <v>1013572.7768493153</v>
      </c>
      <c r="AK23" s="88">
        <f>SUM(AK20:AK22)</f>
        <v>1043762.346255708</v>
      </c>
      <c r="AL23" s="88">
        <f>SUM(AL20:AL22)</f>
        <v>1073329.2231963472</v>
      </c>
      <c r="AM23" s="88">
        <f>SUM(AM20:AM22)</f>
        <v>1103518.7926027402</v>
      </c>
      <c r="AN23" s="88">
        <f>SUM(AN20:AN22)</f>
        <v>1133085.6695433795</v>
      </c>
      <c r="AO23" s="87">
        <f>SUM(AO20:AO22)</f>
        <v>1163275.2389497722</v>
      </c>
      <c r="AP23" s="89">
        <f>SUM(AP20:AP22)</f>
        <v>1193464.808356165</v>
      </c>
      <c r="AQ23" s="88">
        <f>SUM(AQ20:AQ22)</f>
        <v>1221786.3003652974</v>
      </c>
      <c r="AR23" s="88">
        <f>SUM(AR20:AR22)</f>
        <v>1251975.8697716901</v>
      </c>
      <c r="AS23" s="88">
        <f>SUM(AS20:AS22)</f>
        <v>1281542.7467123296</v>
      </c>
      <c r="AT23" s="88">
        <f>SUM(AT20:AT22)</f>
        <v>1311732.3161187221</v>
      </c>
      <c r="AU23" s="88">
        <f>SUM(AU20:AU22)</f>
        <v>1341299.1930593615</v>
      </c>
      <c r="AV23" s="88">
        <f>SUM(AV20:AV22)</f>
        <v>1371488.7624657543</v>
      </c>
      <c r="AW23" s="88">
        <f>SUM(AW20:AW22)</f>
        <v>1401678.3318721473</v>
      </c>
      <c r="AX23" s="88">
        <f>SUM(AX20:AX22)</f>
        <v>1431245.2088127863</v>
      </c>
      <c r="AY23" s="88">
        <f>SUM(AY20:AY22)</f>
        <v>1461434.7782191793</v>
      </c>
      <c r="AZ23" s="88">
        <f>SUM(AZ20:AZ22)</f>
        <v>1491001.6551598185</v>
      </c>
      <c r="BA23" s="87">
        <f>SUM(BA20:BA22)</f>
        <v>1521191.2245662115</v>
      </c>
      <c r="BB23" s="53"/>
      <c r="BC23" s="95">
        <f>SUM($W23:$AH23)</f>
        <v>9409895.219908677</v>
      </c>
    </row>
    <row r="24" spans="1:55">
      <c r="A24" s="13">
        <f>ROW()</f>
        <v>24</v>
      </c>
      <c r="B24" s="12"/>
      <c r="C24" s="44"/>
      <c r="D24" s="58"/>
      <c r="E24" s="59"/>
      <c r="F24" s="44"/>
      <c r="G24" s="58"/>
      <c r="H24" s="58"/>
      <c r="I24" s="58"/>
      <c r="J24" s="58"/>
      <c r="K24" s="58"/>
      <c r="L24" s="58"/>
      <c r="M24" s="58"/>
      <c r="N24" s="58"/>
      <c r="O24" s="58"/>
      <c r="P24" s="58"/>
      <c r="Q24" s="57"/>
      <c r="R24" s="44"/>
      <c r="S24" s="58"/>
      <c r="T24" s="58"/>
      <c r="U24" s="58"/>
      <c r="V24" s="58"/>
      <c r="W24" s="58"/>
      <c r="X24" s="58"/>
      <c r="Y24" s="58"/>
      <c r="Z24" s="58"/>
      <c r="AA24" s="58"/>
      <c r="AB24" s="58"/>
      <c r="AC24" s="57"/>
      <c r="AD24" s="44"/>
      <c r="AE24" s="58"/>
      <c r="AF24" s="58"/>
      <c r="AG24" s="58"/>
      <c r="AH24" s="58"/>
      <c r="AI24" s="58"/>
      <c r="AJ24" s="58"/>
      <c r="AK24" s="58"/>
      <c r="AL24" s="58"/>
      <c r="AM24" s="58"/>
      <c r="AN24" s="58"/>
      <c r="AO24" s="57"/>
      <c r="AP24" s="44"/>
      <c r="AQ24" s="58"/>
      <c r="AR24" s="58"/>
      <c r="AS24" s="58"/>
      <c r="AT24" s="58"/>
      <c r="AU24" s="58"/>
      <c r="AV24" s="58"/>
      <c r="AW24" s="58"/>
      <c r="AX24" s="58"/>
      <c r="AY24" s="58"/>
      <c r="AZ24" s="58"/>
      <c r="BA24" s="57"/>
      <c r="BB24" s="36"/>
      <c r="BC24" s="35"/>
    </row>
    <row r="25" spans="1:55" ht="12.75" customHeight="1">
      <c r="A25" s="13">
        <f>ROW()</f>
        <v>25</v>
      </c>
      <c r="B25" s="34" t="s">
        <v>16</v>
      </c>
      <c r="C25" s="26"/>
      <c r="D25" s="26"/>
      <c r="E25" s="56"/>
      <c r="F25" s="55"/>
      <c r="G25" s="26"/>
      <c r="H25" s="26"/>
      <c r="I25" s="26"/>
      <c r="J25" s="26"/>
      <c r="K25" s="26"/>
      <c r="L25" s="26"/>
      <c r="M25" s="26"/>
      <c r="N25" s="26"/>
      <c r="O25" s="26"/>
      <c r="P25" s="26"/>
      <c r="Q25" s="54"/>
      <c r="R25" s="55"/>
      <c r="S25" s="26"/>
      <c r="T25" s="26"/>
      <c r="U25" s="26"/>
      <c r="V25" s="26"/>
      <c r="W25" s="26"/>
      <c r="X25" s="26"/>
      <c r="Y25" s="26"/>
      <c r="Z25" s="26"/>
      <c r="AA25" s="26"/>
      <c r="AB25" s="26"/>
      <c r="AC25" s="54"/>
      <c r="AD25" s="55"/>
      <c r="AE25" s="26"/>
      <c r="AF25" s="26"/>
      <c r="AG25" s="26"/>
      <c r="AH25" s="26"/>
      <c r="AI25" s="26"/>
      <c r="AJ25" s="26"/>
      <c r="AK25" s="26"/>
      <c r="AL25" s="26"/>
      <c r="AM25" s="26"/>
      <c r="AN25" s="26"/>
      <c r="AO25" s="54"/>
      <c r="AP25" s="55"/>
      <c r="AQ25" s="26"/>
      <c r="AR25" s="26"/>
      <c r="AS25" s="26"/>
      <c r="AT25" s="26"/>
      <c r="AU25" s="26"/>
      <c r="AV25" s="26"/>
      <c r="AW25" s="26"/>
      <c r="AX25" s="26"/>
      <c r="AY25" s="26"/>
      <c r="AZ25" s="26"/>
      <c r="BA25" s="54"/>
      <c r="BB25" s="53"/>
      <c r="BC25" s="27"/>
    </row>
    <row r="26" spans="1:55" s="91" customFormat="1" ht="12.75" customHeight="1">
      <c r="A26" s="13">
        <f>ROW()</f>
        <v>26</v>
      </c>
      <c r="B26" s="21"/>
      <c r="C26" s="31" t="s">
        <v>15</v>
      </c>
      <c r="D26" s="92"/>
      <c r="E26" s="92"/>
      <c r="F26" s="107"/>
      <c r="G26" s="106"/>
      <c r="H26" s="106"/>
      <c r="I26" s="106"/>
      <c r="J26" s="106"/>
      <c r="K26" s="106"/>
      <c r="L26" s="106"/>
      <c r="M26" s="106"/>
      <c r="N26" s="106"/>
      <c r="O26" s="106"/>
      <c r="P26" s="106"/>
      <c r="Q26" s="105"/>
      <c r="R26" s="107"/>
      <c r="S26" s="106"/>
      <c r="T26" s="106"/>
      <c r="U26" s="106"/>
      <c r="V26" s="106"/>
      <c r="W26" s="106"/>
      <c r="X26" s="106"/>
      <c r="Y26" s="106"/>
      <c r="Z26" s="106"/>
      <c r="AA26" s="106"/>
      <c r="AB26" s="106"/>
      <c r="AC26" s="105"/>
      <c r="AD26" s="107"/>
      <c r="AE26" s="106"/>
      <c r="AF26" s="106"/>
      <c r="AG26" s="106"/>
      <c r="AH26" s="106"/>
      <c r="AI26" s="106"/>
      <c r="AJ26" s="106"/>
      <c r="AK26" s="106"/>
      <c r="AL26" s="106"/>
      <c r="AM26" s="106"/>
      <c r="AN26" s="106"/>
      <c r="AO26" s="105"/>
      <c r="AP26" s="107"/>
      <c r="AQ26" s="106"/>
      <c r="AR26" s="106"/>
      <c r="AS26" s="106"/>
      <c r="AT26" s="106"/>
      <c r="AU26" s="106"/>
      <c r="AV26" s="106"/>
      <c r="AW26" s="106"/>
      <c r="AX26" s="106"/>
      <c r="AY26" s="106"/>
      <c r="AZ26" s="106"/>
      <c r="BA26" s="105"/>
      <c r="BB26" s="15"/>
      <c r="BC26" s="95"/>
    </row>
    <row r="27" spans="1:55" s="91" customFormat="1">
      <c r="A27" s="13">
        <f>ROW()</f>
        <v>27</v>
      </c>
      <c r="B27" s="21"/>
      <c r="C27" s="94"/>
      <c r="D27" s="26" t="s">
        <v>3</v>
      </c>
      <c r="E27" s="102" t="str">
        <f>"("&amp;A14&amp;") accumulated"</f>
        <v>(14) accumulated</v>
      </c>
      <c r="F27" s="101">
        <f>SUM($F14:F14)</f>
        <v>22663.25</v>
      </c>
      <c r="G27" s="100">
        <f>SUM($F14:G14)</f>
        <v>47863.333333333328</v>
      </c>
      <c r="H27" s="100">
        <f>SUM($F14:H14)</f>
        <v>82767.833333333328</v>
      </c>
      <c r="I27" s="100">
        <f>SUM($F14:I14)</f>
        <v>105131.83333333333</v>
      </c>
      <c r="J27" s="100">
        <f>SUM($F14:J14)</f>
        <v>119821.58333333333</v>
      </c>
      <c r="K27" s="100">
        <f>SUM($F14:K14)</f>
        <v>135876.33333333331</v>
      </c>
      <c r="L27" s="100">
        <f>SUM($F14:L14)</f>
        <v>148582.25333333333</v>
      </c>
      <c r="M27" s="100">
        <f>SUM($F14:M14)</f>
        <v>162738.91999999998</v>
      </c>
      <c r="N27" s="100">
        <f>SUM($F14:N14)</f>
        <v>177761.00333333333</v>
      </c>
      <c r="O27" s="100">
        <f>SUM($F14:O14)</f>
        <v>185235.91999999998</v>
      </c>
      <c r="P27" s="100">
        <f>SUM($F14:P14)</f>
        <v>194246.75333333333</v>
      </c>
      <c r="Q27" s="99">
        <f>SUM($F14:Q14)</f>
        <v>217355.58666666667</v>
      </c>
      <c r="R27" s="101"/>
      <c r="S27" s="100"/>
      <c r="T27" s="100"/>
      <c r="U27" s="100"/>
      <c r="V27" s="100"/>
      <c r="W27" s="100"/>
      <c r="X27" s="100"/>
      <c r="Y27" s="100"/>
      <c r="Z27" s="100"/>
      <c r="AA27" s="100"/>
      <c r="AB27" s="100"/>
      <c r="AC27" s="99"/>
      <c r="AD27" s="101"/>
      <c r="AE27" s="100"/>
      <c r="AF27" s="100"/>
      <c r="AG27" s="100"/>
      <c r="AH27" s="100"/>
      <c r="AI27" s="100"/>
      <c r="AJ27" s="100"/>
      <c r="AK27" s="100"/>
      <c r="AL27" s="100"/>
      <c r="AM27" s="100"/>
      <c r="AN27" s="100"/>
      <c r="AO27" s="99"/>
      <c r="AP27" s="101"/>
      <c r="AQ27" s="100"/>
      <c r="AR27" s="100"/>
      <c r="AS27" s="100"/>
      <c r="AT27" s="100"/>
      <c r="AU27" s="100"/>
      <c r="AV27" s="100"/>
      <c r="AW27" s="100"/>
      <c r="AX27" s="100"/>
      <c r="AY27" s="100"/>
      <c r="AZ27" s="100"/>
      <c r="BA27" s="99"/>
      <c r="BB27" s="15"/>
      <c r="BC27" s="60"/>
    </row>
    <row r="28" spans="1:55" s="91" customFormat="1">
      <c r="A28" s="13">
        <f>ROW()</f>
        <v>28</v>
      </c>
      <c r="B28" s="21"/>
      <c r="C28" s="94"/>
      <c r="D28" s="26" t="s">
        <v>2</v>
      </c>
      <c r="E28" s="102" t="str">
        <f>"("&amp;A15&amp;") accumulated"</f>
        <v>(15) accumulated</v>
      </c>
      <c r="F28" s="101">
        <f>SUM($F15:F15)</f>
        <v>7317.583333333333</v>
      </c>
      <c r="G28" s="100">
        <f>SUM($F15:G15)</f>
        <v>10422.916666666666</v>
      </c>
      <c r="H28" s="100">
        <f>SUM($F15:H15)</f>
        <v>19478.75216728267</v>
      </c>
      <c r="I28" s="100">
        <f>SUM($F15:I15)</f>
        <v>24792.804447272832</v>
      </c>
      <c r="J28" s="100">
        <f>SUM($F15:J15)</f>
        <v>31365.4711139395</v>
      </c>
      <c r="K28" s="100">
        <f>SUM($F15:K15)</f>
        <v>45899.504214202803</v>
      </c>
      <c r="L28" s="100">
        <f>SUM($F15:L15)</f>
        <v>49837.138861666477</v>
      </c>
      <c r="M28" s="100">
        <f>SUM($F15:M15)</f>
        <v>61966.888861666477</v>
      </c>
      <c r="N28" s="100">
        <f>SUM($F15:N15)</f>
        <v>77364.843827704128</v>
      </c>
      <c r="O28" s="100">
        <f>SUM($F15:O15)</f>
        <v>89824.903045268904</v>
      </c>
      <c r="P28" s="100">
        <f>SUM($F15:P15)</f>
        <v>104915.47615665919</v>
      </c>
      <c r="Q28" s="99">
        <f>SUM($F15:Q15)</f>
        <v>134589.43395493261</v>
      </c>
      <c r="R28" s="101"/>
      <c r="S28" s="100"/>
      <c r="T28" s="100"/>
      <c r="U28" s="100"/>
      <c r="V28" s="100"/>
      <c r="W28" s="100"/>
      <c r="X28" s="100"/>
      <c r="Y28" s="100"/>
      <c r="Z28" s="100"/>
      <c r="AA28" s="100"/>
      <c r="AB28" s="100"/>
      <c r="AC28" s="99"/>
      <c r="AD28" s="101"/>
      <c r="AE28" s="100"/>
      <c r="AF28" s="100"/>
      <c r="AG28" s="100"/>
      <c r="AH28" s="100"/>
      <c r="AI28" s="100"/>
      <c r="AJ28" s="100"/>
      <c r="AK28" s="100"/>
      <c r="AL28" s="100"/>
      <c r="AM28" s="100"/>
      <c r="AN28" s="100"/>
      <c r="AO28" s="99"/>
      <c r="AP28" s="101"/>
      <c r="AQ28" s="100"/>
      <c r="AR28" s="100"/>
      <c r="AS28" s="100"/>
      <c r="AT28" s="100"/>
      <c r="AU28" s="100"/>
      <c r="AV28" s="100"/>
      <c r="AW28" s="100"/>
      <c r="AX28" s="100"/>
      <c r="AY28" s="100"/>
      <c r="AZ28" s="100"/>
      <c r="BA28" s="99"/>
      <c r="BB28" s="15"/>
      <c r="BC28" s="60"/>
    </row>
    <row r="29" spans="1:55" s="91" customFormat="1" ht="15">
      <c r="A29" s="13">
        <f>ROW()</f>
        <v>29</v>
      </c>
      <c r="B29" s="21"/>
      <c r="C29" s="94"/>
      <c r="D29" s="26" t="s">
        <v>1</v>
      </c>
      <c r="E29" s="102" t="str">
        <f>"("&amp;A16&amp;") accumulated"</f>
        <v>(16) accumulated</v>
      </c>
      <c r="F29" s="82">
        <f>SUM($F16:F16)</f>
        <v>268.5</v>
      </c>
      <c r="G29" s="81">
        <f>SUM($F16:G16)</f>
        <v>5950.916666666667</v>
      </c>
      <c r="H29" s="81">
        <f>SUM($F16:H16)</f>
        <v>9365.5811660506661</v>
      </c>
      <c r="I29" s="81">
        <f>SUM($F16:I16)</f>
        <v>21245.195552727171</v>
      </c>
      <c r="J29" s="81">
        <f>SUM($F16:J16)</f>
        <v>21245.195552727171</v>
      </c>
      <c r="K29" s="81">
        <f>SUM($F16:K16)</f>
        <v>21513.7457857972</v>
      </c>
      <c r="L29" s="81">
        <f>SUM($F16:L16)</f>
        <v>26964.777805000198</v>
      </c>
      <c r="M29" s="81">
        <f>SUM($F16:M16)</f>
        <v>26964.777805000198</v>
      </c>
      <c r="N29" s="81">
        <f>SUM($F16:N16)</f>
        <v>36969.822838962551</v>
      </c>
      <c r="O29" s="81">
        <f>SUM($F16:O16)</f>
        <v>37916.096954731111</v>
      </c>
      <c r="P29" s="81">
        <f>SUM($F16:P16)</f>
        <v>40286.357176674159</v>
      </c>
      <c r="Q29" s="80">
        <f>SUM($F16:Q16)</f>
        <v>54247.566045067397</v>
      </c>
      <c r="R29" s="104"/>
      <c r="S29" s="103"/>
      <c r="T29" s="103"/>
      <c r="U29" s="81"/>
      <c r="V29" s="81"/>
      <c r="W29" s="81"/>
      <c r="X29" s="81"/>
      <c r="Y29" s="81"/>
      <c r="Z29" s="81"/>
      <c r="AA29" s="81"/>
      <c r="AB29" s="81"/>
      <c r="AC29" s="80"/>
      <c r="AD29" s="82"/>
      <c r="AE29" s="81"/>
      <c r="AF29" s="81"/>
      <c r="AG29" s="81"/>
      <c r="AH29" s="81"/>
      <c r="AI29" s="81"/>
      <c r="AJ29" s="81"/>
      <c r="AK29" s="81"/>
      <c r="AL29" s="81"/>
      <c r="AM29" s="81"/>
      <c r="AN29" s="81"/>
      <c r="AO29" s="80"/>
      <c r="AP29" s="82"/>
      <c r="AQ29" s="81"/>
      <c r="AR29" s="81"/>
      <c r="AS29" s="81"/>
      <c r="AT29" s="81"/>
      <c r="AU29" s="81"/>
      <c r="AV29" s="81"/>
      <c r="AW29" s="81"/>
      <c r="AX29" s="81"/>
      <c r="AY29" s="81"/>
      <c r="AZ29" s="81"/>
      <c r="BA29" s="80"/>
      <c r="BB29" s="15"/>
      <c r="BC29" s="66"/>
    </row>
    <row r="30" spans="1:55" s="91" customFormat="1">
      <c r="A30" s="13">
        <f>ROW()</f>
        <v>30</v>
      </c>
      <c r="B30" s="21"/>
      <c r="C30" s="94"/>
      <c r="D30" s="94" t="s">
        <v>0</v>
      </c>
      <c r="E30" s="102" t="str">
        <f>"("&amp;A27&amp;")+"&amp;"("&amp;A28&amp;")+"&amp;"("&amp;A29&amp;")"</f>
        <v>(27)+(28)+(29)</v>
      </c>
      <c r="F30" s="101">
        <f>SUM(F27:F29)</f>
        <v>30249.333333333332</v>
      </c>
      <c r="G30" s="100">
        <f>SUM(G27:G29)</f>
        <v>64237.166666666657</v>
      </c>
      <c r="H30" s="100">
        <f>SUM(H27:H29)</f>
        <v>111612.16666666666</v>
      </c>
      <c r="I30" s="100">
        <f>SUM(I27:I29)</f>
        <v>151169.83333333334</v>
      </c>
      <c r="J30" s="100">
        <f>SUM(J27:J29)</f>
        <v>172432.25</v>
      </c>
      <c r="K30" s="100">
        <f>SUM(K27:K29)</f>
        <v>203289.58333333331</v>
      </c>
      <c r="L30" s="100">
        <f>SUM(L27:L29)</f>
        <v>225384.16999999998</v>
      </c>
      <c r="M30" s="100">
        <f>SUM(M27:M29)</f>
        <v>251670.58666666667</v>
      </c>
      <c r="N30" s="100">
        <f>SUM(N27:N29)</f>
        <v>292095.67</v>
      </c>
      <c r="O30" s="100">
        <f>SUM(O27:O29)</f>
        <v>312976.92</v>
      </c>
      <c r="P30" s="100">
        <f>SUM(P27:P29)</f>
        <v>339448.58666666667</v>
      </c>
      <c r="Q30" s="99">
        <f>SUM(Q27:Q29)</f>
        <v>406192.58666666667</v>
      </c>
      <c r="R30" s="101"/>
      <c r="S30" s="100"/>
      <c r="T30" s="100"/>
      <c r="U30" s="100"/>
      <c r="V30" s="100"/>
      <c r="W30" s="100"/>
      <c r="X30" s="100"/>
      <c r="Y30" s="100"/>
      <c r="Z30" s="100"/>
      <c r="AA30" s="100"/>
      <c r="AB30" s="100"/>
      <c r="AC30" s="99"/>
      <c r="AD30" s="101"/>
      <c r="AE30" s="100"/>
      <c r="AF30" s="100"/>
      <c r="AG30" s="100"/>
      <c r="AH30" s="100"/>
      <c r="AI30" s="100"/>
      <c r="AJ30" s="100"/>
      <c r="AK30" s="100"/>
      <c r="AL30" s="100"/>
      <c r="AM30" s="100"/>
      <c r="AN30" s="100"/>
      <c r="AO30" s="99"/>
      <c r="AP30" s="101"/>
      <c r="AQ30" s="100"/>
      <c r="AR30" s="100"/>
      <c r="AS30" s="100"/>
      <c r="AT30" s="100"/>
      <c r="AU30" s="100"/>
      <c r="AV30" s="100"/>
      <c r="AW30" s="100"/>
      <c r="AX30" s="100"/>
      <c r="AY30" s="100"/>
      <c r="AZ30" s="100"/>
      <c r="BA30" s="99"/>
      <c r="BB30" s="15"/>
      <c r="BC30" s="98"/>
    </row>
    <row r="31" spans="1:55" s="91" customFormat="1" ht="12.75" customHeight="1">
      <c r="A31" s="13">
        <f>ROW()</f>
        <v>31</v>
      </c>
      <c r="B31" s="21"/>
      <c r="C31" s="97"/>
      <c r="D31" s="86" t="s">
        <v>14</v>
      </c>
      <c r="E31" s="96"/>
      <c r="F31" s="29"/>
      <c r="G31" s="20"/>
      <c r="H31" s="20"/>
      <c r="I31" s="20"/>
      <c r="J31" s="20"/>
      <c r="K31" s="20"/>
      <c r="L31" s="20"/>
      <c r="M31" s="20"/>
      <c r="N31" s="20"/>
      <c r="O31" s="20"/>
      <c r="P31" s="20"/>
      <c r="Q31" s="28"/>
      <c r="R31" s="29"/>
      <c r="S31" s="20"/>
      <c r="T31" s="20"/>
      <c r="U31" s="20"/>
      <c r="V31" s="20"/>
      <c r="W31" s="20"/>
      <c r="X31" s="20"/>
      <c r="Y31" s="20"/>
      <c r="Z31" s="20"/>
      <c r="AA31" s="20"/>
      <c r="AB31" s="20"/>
      <c r="AC31" s="28"/>
      <c r="AD31" s="29"/>
      <c r="AE31" s="20"/>
      <c r="AF31" s="20"/>
      <c r="AG31" s="20"/>
      <c r="AH31" s="20"/>
      <c r="AI31" s="20"/>
      <c r="AJ31" s="20"/>
      <c r="AK31" s="20"/>
      <c r="AL31" s="20"/>
      <c r="AM31" s="20"/>
      <c r="AN31" s="20"/>
      <c r="AO31" s="28"/>
      <c r="AP31" s="29"/>
      <c r="AQ31" s="20"/>
      <c r="AR31" s="20"/>
      <c r="AS31" s="20"/>
      <c r="AT31" s="20"/>
      <c r="AU31" s="20"/>
      <c r="AV31" s="20"/>
      <c r="AW31" s="20"/>
      <c r="AX31" s="20"/>
      <c r="AY31" s="20"/>
      <c r="AZ31" s="20"/>
      <c r="BA31" s="28"/>
      <c r="BB31" s="15"/>
      <c r="BC31" s="95"/>
    </row>
    <row r="32" spans="1:55" s="91" customFormat="1">
      <c r="A32" s="13">
        <f>ROW()</f>
        <v>32</v>
      </c>
      <c r="B32" s="21"/>
      <c r="C32" s="94"/>
      <c r="D32" s="94"/>
      <c r="E32" s="93"/>
      <c r="F32" s="29"/>
      <c r="G32" s="20"/>
      <c r="H32" s="20"/>
      <c r="I32" s="20"/>
      <c r="J32" s="20"/>
      <c r="K32" s="20"/>
      <c r="L32" s="20"/>
      <c r="M32" s="20"/>
      <c r="N32" s="20"/>
      <c r="O32" s="20"/>
      <c r="P32" s="20"/>
      <c r="Q32" s="28"/>
      <c r="R32" s="29"/>
      <c r="S32" s="20"/>
      <c r="T32" s="20"/>
      <c r="U32" s="20"/>
      <c r="V32" s="20"/>
      <c r="W32" s="20"/>
      <c r="X32" s="20"/>
      <c r="Y32" s="20"/>
      <c r="Z32" s="20"/>
      <c r="AA32" s="20"/>
      <c r="AB32" s="20"/>
      <c r="AC32" s="28"/>
      <c r="AD32" s="29"/>
      <c r="AE32" s="20"/>
      <c r="AF32" s="20"/>
      <c r="AG32" s="20"/>
      <c r="AH32" s="20"/>
      <c r="AI32" s="20"/>
      <c r="AJ32" s="20"/>
      <c r="AK32" s="20"/>
      <c r="AL32" s="20"/>
      <c r="AM32" s="20"/>
      <c r="AN32" s="20"/>
      <c r="AO32" s="28"/>
      <c r="AP32" s="29"/>
      <c r="AQ32" s="20"/>
      <c r="AR32" s="20"/>
      <c r="AS32" s="20"/>
      <c r="AT32" s="20"/>
      <c r="AU32" s="20"/>
      <c r="AV32" s="20"/>
      <c r="AW32" s="20"/>
      <c r="AX32" s="20"/>
      <c r="AY32" s="20"/>
      <c r="AZ32" s="20"/>
      <c r="BA32" s="28"/>
      <c r="BB32" s="15"/>
      <c r="BC32" s="27"/>
    </row>
    <row r="33" spans="1:55" s="91" customFormat="1" ht="25.5" customHeight="1">
      <c r="A33" s="13">
        <f>ROW()</f>
        <v>33</v>
      </c>
      <c r="B33" s="21"/>
      <c r="C33" s="31" t="s">
        <v>13</v>
      </c>
      <c r="D33" s="92"/>
      <c r="E33" s="92"/>
      <c r="F33" s="29"/>
      <c r="G33" s="20"/>
      <c r="H33" s="20"/>
      <c r="I33" s="20"/>
      <c r="J33" s="20"/>
      <c r="K33" s="20"/>
      <c r="L33" s="20"/>
      <c r="M33" s="20"/>
      <c r="N33" s="20"/>
      <c r="O33" s="20"/>
      <c r="P33" s="20"/>
      <c r="Q33" s="28"/>
      <c r="R33" s="29"/>
      <c r="S33" s="20"/>
      <c r="T33" s="20"/>
      <c r="U33" s="20"/>
      <c r="V33" s="20"/>
      <c r="W33" s="20"/>
      <c r="X33" s="20"/>
      <c r="Y33" s="20"/>
      <c r="Z33" s="20"/>
      <c r="AA33" s="20"/>
      <c r="AB33" s="20"/>
      <c r="AC33" s="28"/>
      <c r="AD33" s="29"/>
      <c r="AE33" s="20"/>
      <c r="AF33" s="20"/>
      <c r="AG33" s="20"/>
      <c r="AH33" s="20"/>
      <c r="AI33" s="20"/>
      <c r="AJ33" s="20"/>
      <c r="AK33" s="20"/>
      <c r="AL33" s="20"/>
      <c r="AM33" s="20"/>
      <c r="AN33" s="20"/>
      <c r="AO33" s="28"/>
      <c r="AP33" s="29"/>
      <c r="AQ33" s="20"/>
      <c r="AR33" s="20"/>
      <c r="AS33" s="20"/>
      <c r="AT33" s="20"/>
      <c r="AU33" s="20"/>
      <c r="AV33" s="20"/>
      <c r="AW33" s="20"/>
      <c r="AX33" s="20"/>
      <c r="AY33" s="20"/>
      <c r="AZ33" s="20"/>
      <c r="BA33" s="28"/>
      <c r="BB33" s="15"/>
      <c r="BC33" s="27"/>
    </row>
    <row r="34" spans="1:55">
      <c r="A34" s="13">
        <f>ROW()</f>
        <v>34</v>
      </c>
      <c r="B34" s="21"/>
      <c r="C34" s="79"/>
      <c r="D34" s="79"/>
      <c r="E34" s="85"/>
      <c r="F34" s="55"/>
      <c r="G34" s="26"/>
      <c r="H34" s="26"/>
      <c r="I34" s="26"/>
      <c r="J34" s="26"/>
      <c r="K34" s="26"/>
      <c r="L34" s="26"/>
      <c r="M34" s="26"/>
      <c r="N34" s="26"/>
      <c r="O34" s="26"/>
      <c r="P34" s="26"/>
      <c r="Q34" s="54"/>
      <c r="R34" s="55"/>
      <c r="S34" s="26"/>
      <c r="T34" s="26"/>
      <c r="U34" s="26"/>
      <c r="V34" s="26"/>
      <c r="W34" s="26"/>
      <c r="X34" s="26"/>
      <c r="Y34" s="26"/>
      <c r="Z34" s="26"/>
      <c r="AA34" s="26"/>
      <c r="AB34" s="26"/>
      <c r="AC34" s="54"/>
      <c r="AD34" s="55"/>
      <c r="AE34" s="26"/>
      <c r="AF34" s="26"/>
      <c r="AG34" s="26"/>
      <c r="AH34" s="26"/>
      <c r="AI34" s="26"/>
      <c r="AJ34" s="26"/>
      <c r="AK34" s="26"/>
      <c r="AL34" s="26"/>
      <c r="AM34" s="26"/>
      <c r="AN34" s="26"/>
      <c r="AO34" s="54"/>
      <c r="AP34" s="55"/>
      <c r="AQ34" s="26"/>
      <c r="AR34" s="26"/>
      <c r="AS34" s="26"/>
      <c r="AT34" s="26"/>
      <c r="AU34" s="26"/>
      <c r="AV34" s="26"/>
      <c r="AW34" s="26"/>
      <c r="AX34" s="26"/>
      <c r="AY34" s="26"/>
      <c r="AZ34" s="26"/>
      <c r="BA34" s="54"/>
      <c r="BB34" s="53"/>
      <c r="BC34" s="27"/>
    </row>
    <row r="35" spans="1:55">
      <c r="A35" s="13">
        <f>ROW()</f>
        <v>35</v>
      </c>
      <c r="B35" s="21"/>
      <c r="C35" s="79"/>
      <c r="D35" s="84" t="s">
        <v>12</v>
      </c>
      <c r="E35" s="84"/>
      <c r="F35" s="55"/>
      <c r="G35" s="26"/>
      <c r="H35" s="26"/>
      <c r="I35" s="26"/>
      <c r="J35" s="26"/>
      <c r="K35" s="26"/>
      <c r="L35" s="26"/>
      <c r="M35" s="26"/>
      <c r="N35" s="26"/>
      <c r="O35" s="26"/>
      <c r="P35" s="26"/>
      <c r="Q35" s="54"/>
      <c r="R35" s="55"/>
      <c r="S35" s="26"/>
      <c r="T35" s="26"/>
      <c r="U35" s="26"/>
      <c r="V35" s="26"/>
      <c r="W35" s="26"/>
      <c r="X35" s="26"/>
      <c r="Y35" s="26"/>
      <c r="Z35" s="26"/>
      <c r="AA35" s="26"/>
      <c r="AB35" s="26"/>
      <c r="AC35" s="54"/>
      <c r="AD35" s="55"/>
      <c r="AE35" s="26"/>
      <c r="AF35" s="26"/>
      <c r="AG35" s="26"/>
      <c r="AH35" s="26"/>
      <c r="AI35" s="26"/>
      <c r="AJ35" s="26"/>
      <c r="AK35" s="26"/>
      <c r="AL35" s="26"/>
      <c r="AM35" s="26"/>
      <c r="AN35" s="26"/>
      <c r="AO35" s="54"/>
      <c r="AP35" s="55"/>
      <c r="AQ35" s="26"/>
      <c r="AR35" s="26"/>
      <c r="AS35" s="26"/>
      <c r="AT35" s="26"/>
      <c r="AU35" s="26"/>
      <c r="AV35" s="26"/>
      <c r="AW35" s="26"/>
      <c r="AX35" s="26"/>
      <c r="AY35" s="26"/>
      <c r="AZ35" s="26"/>
      <c r="BA35" s="54"/>
      <c r="BB35" s="53"/>
      <c r="BC35" s="27"/>
    </row>
    <row r="36" spans="1:55">
      <c r="A36" s="13">
        <f>ROW()</f>
        <v>36</v>
      </c>
      <c r="B36" s="21"/>
      <c r="C36" s="79"/>
      <c r="D36" s="26" t="s">
        <v>3</v>
      </c>
      <c r="E36" s="85" t="str">
        <f>"See ("&amp;A$40&amp;")"</f>
        <v>See (40)</v>
      </c>
      <c r="F36" s="55"/>
      <c r="G36" s="26"/>
      <c r="H36" s="26"/>
      <c r="I36" s="26"/>
      <c r="J36" s="26"/>
      <c r="K36" s="26"/>
      <c r="L36" s="26"/>
      <c r="M36" s="26"/>
      <c r="N36" s="26"/>
      <c r="O36" s="26"/>
      <c r="P36" s="26"/>
      <c r="Q36" s="54"/>
      <c r="R36" s="55"/>
      <c r="S36" s="26"/>
      <c r="T36" s="26"/>
      <c r="U36" s="88">
        <f>(SUM($F27:$K27)/12)</f>
        <v>42843.680555555555</v>
      </c>
      <c r="V36" s="88">
        <f>(SUM($F27:$K27)/12)</f>
        <v>42843.680555555555</v>
      </c>
      <c r="W36" s="88">
        <f>(SUM($F27:$K27)/12)</f>
        <v>42843.680555555555</v>
      </c>
      <c r="X36" s="88">
        <f>(SUM($F27:$K27)/12)</f>
        <v>42843.680555555555</v>
      </c>
      <c r="Y36" s="88">
        <f>(SUM($F27:$K27)/12)</f>
        <v>42843.680555555555</v>
      </c>
      <c r="Z36" s="88">
        <f>(SUM($F27:$K27)/12)</f>
        <v>42843.680555555555</v>
      </c>
      <c r="AA36" s="88">
        <f>(SUM($F27:$K27)/12)</f>
        <v>42843.680555555555</v>
      </c>
      <c r="AB36" s="88">
        <f>(SUM($F27:$K27)/12)</f>
        <v>42843.680555555555</v>
      </c>
      <c r="AC36" s="87">
        <f>(SUM($F27:$K27)/12)</f>
        <v>42843.680555555555</v>
      </c>
      <c r="AD36" s="89">
        <f>(SUM($F27:$K27)/12)</f>
        <v>42843.680555555555</v>
      </c>
      <c r="AE36" s="88">
        <f>(SUM($F27:$K27)/12)</f>
        <v>42843.680555555555</v>
      </c>
      <c r="AF36" s="88">
        <f>(SUM($F27:$K27)/12)</f>
        <v>42843.680555555555</v>
      </c>
      <c r="AG36" s="88">
        <f>(SUM($F27:$K27)/12)</f>
        <v>42843.680555555555</v>
      </c>
      <c r="AH36" s="88">
        <f>(SUM($F27:$K27)/12)</f>
        <v>42843.680555555555</v>
      </c>
      <c r="AI36" s="88">
        <f>(SUM($F27:$K27)/12)</f>
        <v>42843.680555555555</v>
      </c>
      <c r="AJ36" s="88">
        <f>(SUM($F27:$K27)/12)</f>
        <v>42843.680555555555</v>
      </c>
      <c r="AK36" s="88">
        <f>(SUM($F27:$K27)/12)</f>
        <v>42843.680555555555</v>
      </c>
      <c r="AL36" s="88">
        <f>(SUM($F27:$K27)/12)</f>
        <v>42843.680555555555</v>
      </c>
      <c r="AM36" s="88">
        <f>(SUM($F27:$K27)/12)</f>
        <v>42843.680555555555</v>
      </c>
      <c r="AN36" s="88">
        <f>(SUM($F27:$K27)/12)</f>
        <v>42843.680555555555</v>
      </c>
      <c r="AO36" s="87">
        <f>(SUM($F27:$K27)/12)</f>
        <v>42843.680555555555</v>
      </c>
      <c r="AP36" s="89">
        <f>(SUM($F27:$K27)/12)</f>
        <v>42843.680555555555</v>
      </c>
      <c r="AQ36" s="88">
        <f>(SUM($F27:$K27)/12)</f>
        <v>42843.680555555555</v>
      </c>
      <c r="AR36" s="88">
        <f>(SUM($F27:$K27)/12)</f>
        <v>42843.680555555555</v>
      </c>
      <c r="AS36" s="88">
        <f>(SUM($F27:$K27)/12)</f>
        <v>42843.680555555555</v>
      </c>
      <c r="AT36" s="88">
        <f>(SUM($F27:$K27)/12)</f>
        <v>42843.680555555555</v>
      </c>
      <c r="AU36" s="88">
        <f>(SUM($F27:$K27)/12)</f>
        <v>42843.680555555555</v>
      </c>
      <c r="AV36" s="88">
        <f>(SUM($F27:$K27)/12)</f>
        <v>42843.680555555555</v>
      </c>
      <c r="AW36" s="88">
        <f>(SUM($F27:$K27)/12)</f>
        <v>42843.680555555555</v>
      </c>
      <c r="AX36" s="88">
        <f>(SUM($F27:$K27)/12)</f>
        <v>42843.680555555555</v>
      </c>
      <c r="AY36" s="88">
        <f>(SUM($F27:$K27)/12)</f>
        <v>42843.680555555555</v>
      </c>
      <c r="AZ36" s="88">
        <f>(SUM($F27:$K27)/12)</f>
        <v>42843.680555555555</v>
      </c>
      <c r="BA36" s="87">
        <f>(SUM($F27:$K27)/12)</f>
        <v>42843.680555555555</v>
      </c>
      <c r="BB36" s="53"/>
      <c r="BC36" s="60">
        <f>SUM($W36:$AH36)</f>
        <v>514124.16666666669</v>
      </c>
    </row>
    <row r="37" spans="1:55">
      <c r="A37" s="13">
        <f>ROW()</f>
        <v>37</v>
      </c>
      <c r="B37" s="21"/>
      <c r="C37" s="79"/>
      <c r="D37" s="26" t="s">
        <v>2</v>
      </c>
      <c r="E37" s="85" t="str">
        <f>"See ("&amp;A$40&amp;")"</f>
        <v>See (40)</v>
      </c>
      <c r="F37" s="55"/>
      <c r="G37" s="26"/>
      <c r="H37" s="26"/>
      <c r="I37" s="26"/>
      <c r="J37" s="26"/>
      <c r="K37" s="26"/>
      <c r="L37" s="26"/>
      <c r="M37" s="26"/>
      <c r="N37" s="26"/>
      <c r="O37" s="26"/>
      <c r="P37" s="26"/>
      <c r="Q37" s="54"/>
      <c r="R37" s="55"/>
      <c r="S37" s="26"/>
      <c r="T37" s="26"/>
      <c r="U37" s="76">
        <f>(SUM($F28:$K28)/12)</f>
        <v>11606.419328558151</v>
      </c>
      <c r="V37" s="76">
        <f>(SUM($F28:$K28)/12)</f>
        <v>11606.419328558151</v>
      </c>
      <c r="W37" s="76">
        <f>(SUM($F28:$K28)/12)</f>
        <v>11606.419328558151</v>
      </c>
      <c r="X37" s="76">
        <f>(SUM($F28:$K28)/12)</f>
        <v>11606.419328558151</v>
      </c>
      <c r="Y37" s="76">
        <f>(SUM($F28:$K28)/12)</f>
        <v>11606.419328558151</v>
      </c>
      <c r="Z37" s="76">
        <f>(SUM($F28:$K28)/12)</f>
        <v>11606.419328558151</v>
      </c>
      <c r="AA37" s="76">
        <f>(SUM($F28:$K28)/12)</f>
        <v>11606.419328558151</v>
      </c>
      <c r="AB37" s="76">
        <f>(SUM($F28:$K28)/12)</f>
        <v>11606.419328558151</v>
      </c>
      <c r="AC37" s="75">
        <f>(SUM($F28:$K28)/12)</f>
        <v>11606.419328558151</v>
      </c>
      <c r="AD37" s="77">
        <f>(SUM($F28:$K28)/12)</f>
        <v>11606.419328558151</v>
      </c>
      <c r="AE37" s="76">
        <f>(SUM($F28:$K28)/12)</f>
        <v>11606.419328558151</v>
      </c>
      <c r="AF37" s="76">
        <f>(SUM($F28:$K28)/12)</f>
        <v>11606.419328558151</v>
      </c>
      <c r="AG37" s="76">
        <f>(SUM($F28:$K28)/12)</f>
        <v>11606.419328558151</v>
      </c>
      <c r="AH37" s="76">
        <f>(SUM($F28:$K28)/12)</f>
        <v>11606.419328558151</v>
      </c>
      <c r="AI37" s="76">
        <f>(SUM($F28:$K28)/12)</f>
        <v>11606.419328558151</v>
      </c>
      <c r="AJ37" s="76">
        <f>(SUM($F28:$K28)/12)</f>
        <v>11606.419328558151</v>
      </c>
      <c r="AK37" s="76">
        <f>(SUM($F28:$K28)/12)</f>
        <v>11606.419328558151</v>
      </c>
      <c r="AL37" s="76">
        <f>(SUM($F28:$K28)/12)</f>
        <v>11606.419328558151</v>
      </c>
      <c r="AM37" s="76">
        <f>(SUM($F28:$K28)/12)</f>
        <v>11606.419328558151</v>
      </c>
      <c r="AN37" s="76">
        <f>(SUM($F28:$K28)/12)</f>
        <v>11606.419328558151</v>
      </c>
      <c r="AO37" s="75">
        <f>(SUM($F28:$K28)/12)</f>
        <v>11606.419328558151</v>
      </c>
      <c r="AP37" s="77">
        <f>(SUM($F28:$K28)/12)</f>
        <v>11606.419328558151</v>
      </c>
      <c r="AQ37" s="76">
        <f>(SUM($F28:$K28)/12)</f>
        <v>11606.419328558151</v>
      </c>
      <c r="AR37" s="76">
        <f>(SUM($F28:$K28)/12)</f>
        <v>11606.419328558151</v>
      </c>
      <c r="AS37" s="76">
        <f>(SUM($F28:$K28)/12)</f>
        <v>11606.419328558151</v>
      </c>
      <c r="AT37" s="76">
        <f>(SUM($F28:$K28)/12)</f>
        <v>11606.419328558151</v>
      </c>
      <c r="AU37" s="76">
        <f>(SUM($F28:$K28)/12)</f>
        <v>11606.419328558151</v>
      </c>
      <c r="AV37" s="76">
        <f>(SUM($F28:$K28)/12)</f>
        <v>11606.419328558151</v>
      </c>
      <c r="AW37" s="76">
        <f>(SUM($F28:$K28)/12)</f>
        <v>11606.419328558151</v>
      </c>
      <c r="AX37" s="76">
        <f>(SUM($F28:$K28)/12)</f>
        <v>11606.419328558151</v>
      </c>
      <c r="AY37" s="76">
        <f>(SUM($F28:$K28)/12)</f>
        <v>11606.419328558151</v>
      </c>
      <c r="AZ37" s="76">
        <f>(SUM($F28:$K28)/12)</f>
        <v>11606.419328558151</v>
      </c>
      <c r="BA37" s="75">
        <f>(SUM($F28:$K28)/12)</f>
        <v>11606.419328558151</v>
      </c>
      <c r="BB37" s="53"/>
      <c r="BC37" s="60">
        <f>SUM($W37:$AH37)</f>
        <v>139277.03194269785</v>
      </c>
    </row>
    <row r="38" spans="1:55">
      <c r="A38" s="13">
        <f>ROW()</f>
        <v>38</v>
      </c>
      <c r="B38" s="21"/>
      <c r="C38" s="79"/>
      <c r="D38" s="26" t="s">
        <v>1</v>
      </c>
      <c r="E38" s="85" t="str">
        <f>"See ("&amp;A$40&amp;")"</f>
        <v>See (40)</v>
      </c>
      <c r="F38" s="55"/>
      <c r="G38" s="26"/>
      <c r="H38" s="26"/>
      <c r="I38" s="26"/>
      <c r="J38" s="26"/>
      <c r="K38" s="26"/>
      <c r="L38" s="26"/>
      <c r="M38" s="26"/>
      <c r="N38" s="26"/>
      <c r="O38" s="26"/>
      <c r="P38" s="26"/>
      <c r="Q38" s="54"/>
      <c r="R38" s="55"/>
      <c r="S38" s="26"/>
      <c r="T38" s="26"/>
      <c r="U38" s="81">
        <f>(SUM($F29:$K29)/12)</f>
        <v>6632.4278936640731</v>
      </c>
      <c r="V38" s="81">
        <f>(SUM($F29:$K29)/12)</f>
        <v>6632.4278936640731</v>
      </c>
      <c r="W38" s="81">
        <f>(SUM($F29:$K29)/12)</f>
        <v>6632.4278936640731</v>
      </c>
      <c r="X38" s="81">
        <f>(SUM($F29:$K29)/12)</f>
        <v>6632.4278936640731</v>
      </c>
      <c r="Y38" s="81">
        <f>(SUM($F29:$K29)/12)</f>
        <v>6632.4278936640731</v>
      </c>
      <c r="Z38" s="81">
        <f>(SUM($F29:$K29)/12)</f>
        <v>6632.4278936640731</v>
      </c>
      <c r="AA38" s="81">
        <f>(SUM($F29:$K29)/12)</f>
        <v>6632.4278936640731</v>
      </c>
      <c r="AB38" s="81">
        <f>(SUM($F29:$K29)/12)</f>
        <v>6632.4278936640731</v>
      </c>
      <c r="AC38" s="80">
        <f>(SUM($F29:$K29)/12)</f>
        <v>6632.4278936640731</v>
      </c>
      <c r="AD38" s="82">
        <f>(SUM($F29:$K29)/12)</f>
        <v>6632.4278936640731</v>
      </c>
      <c r="AE38" s="81">
        <f>(SUM($F29:$K29)/12)</f>
        <v>6632.4278936640731</v>
      </c>
      <c r="AF38" s="81">
        <f>(SUM($F29:$K29)/12)</f>
        <v>6632.4278936640731</v>
      </c>
      <c r="AG38" s="81">
        <f>(SUM($F29:$K29)/12)</f>
        <v>6632.4278936640731</v>
      </c>
      <c r="AH38" s="81">
        <f>(SUM($F29:$K29)/12)</f>
        <v>6632.4278936640731</v>
      </c>
      <c r="AI38" s="81">
        <f>(SUM($F29:$K29)/12)</f>
        <v>6632.4278936640731</v>
      </c>
      <c r="AJ38" s="81">
        <f>(SUM($F29:$K29)/12)</f>
        <v>6632.4278936640731</v>
      </c>
      <c r="AK38" s="81">
        <f>(SUM($F29:$K29)/12)</f>
        <v>6632.4278936640731</v>
      </c>
      <c r="AL38" s="81">
        <f>(SUM($F29:$K29)/12)</f>
        <v>6632.4278936640731</v>
      </c>
      <c r="AM38" s="81">
        <f>(SUM($F29:$K29)/12)</f>
        <v>6632.4278936640731</v>
      </c>
      <c r="AN38" s="81">
        <f>(SUM($F29:$K29)/12)</f>
        <v>6632.4278936640731</v>
      </c>
      <c r="AO38" s="80">
        <f>(SUM($F29:$K29)/12)</f>
        <v>6632.4278936640731</v>
      </c>
      <c r="AP38" s="82">
        <f>(SUM($F29:$K29)/12)</f>
        <v>6632.4278936640731</v>
      </c>
      <c r="AQ38" s="81">
        <f>(SUM($F29:$K29)/12)</f>
        <v>6632.4278936640731</v>
      </c>
      <c r="AR38" s="81">
        <f>(SUM($F29:$K29)/12)</f>
        <v>6632.4278936640731</v>
      </c>
      <c r="AS38" s="81">
        <f>(SUM($F29:$K29)/12)</f>
        <v>6632.4278936640731</v>
      </c>
      <c r="AT38" s="81">
        <f>(SUM($F29:$K29)/12)</f>
        <v>6632.4278936640731</v>
      </c>
      <c r="AU38" s="81">
        <f>(SUM($F29:$K29)/12)</f>
        <v>6632.4278936640731</v>
      </c>
      <c r="AV38" s="81">
        <f>(SUM($F29:$K29)/12)</f>
        <v>6632.4278936640731</v>
      </c>
      <c r="AW38" s="81">
        <f>(SUM($F29:$K29)/12)</f>
        <v>6632.4278936640731</v>
      </c>
      <c r="AX38" s="81">
        <f>(SUM($F29:$K29)/12)</f>
        <v>6632.4278936640731</v>
      </c>
      <c r="AY38" s="81">
        <f>(SUM($F29:$K29)/12)</f>
        <v>6632.4278936640731</v>
      </c>
      <c r="AZ38" s="81">
        <f>(SUM($F29:$K29)/12)</f>
        <v>6632.4278936640731</v>
      </c>
      <c r="BA38" s="80">
        <f>(SUM($F29:$K29)/12)</f>
        <v>6632.4278936640731</v>
      </c>
      <c r="BB38" s="53"/>
      <c r="BC38" s="66">
        <f>SUM($W38:$AH38)</f>
        <v>79589.134723968906</v>
      </c>
    </row>
    <row r="39" spans="1:55">
      <c r="A39" s="13">
        <f>ROW()</f>
        <v>39</v>
      </c>
      <c r="B39" s="21"/>
      <c r="C39" s="79"/>
      <c r="D39" s="79" t="s">
        <v>0</v>
      </c>
      <c r="E39" s="78" t="str">
        <f>"("&amp;A36&amp;")+"&amp;"("&amp;A37&amp;")+"&amp;"("&amp;A38&amp;")"</f>
        <v>(36)+(37)+(38)</v>
      </c>
      <c r="F39" s="55"/>
      <c r="G39" s="26"/>
      <c r="H39" s="26"/>
      <c r="I39" s="26"/>
      <c r="J39" s="26"/>
      <c r="K39" s="26"/>
      <c r="L39" s="26"/>
      <c r="M39" s="26"/>
      <c r="N39" s="26"/>
      <c r="O39" s="26"/>
      <c r="P39" s="26"/>
      <c r="Q39" s="54"/>
      <c r="R39" s="55"/>
      <c r="S39" s="26"/>
      <c r="T39" s="26"/>
      <c r="U39" s="76">
        <f>SUM(U36:U38)</f>
        <v>61082.527777777781</v>
      </c>
      <c r="V39" s="76">
        <f>SUM(V36:V38)</f>
        <v>61082.527777777781</v>
      </c>
      <c r="W39" s="76">
        <f>SUM(W36:W38)</f>
        <v>61082.527777777781</v>
      </c>
      <c r="X39" s="76">
        <f>SUM(X36:X38)</f>
        <v>61082.527777777781</v>
      </c>
      <c r="Y39" s="76">
        <f>SUM(Y36:Y38)</f>
        <v>61082.527777777781</v>
      </c>
      <c r="Z39" s="76">
        <f>SUM(Z36:Z38)</f>
        <v>61082.527777777781</v>
      </c>
      <c r="AA39" s="76">
        <f>SUM(AA36:AA38)</f>
        <v>61082.527777777781</v>
      </c>
      <c r="AB39" s="76">
        <f>SUM(AB36:AB38)</f>
        <v>61082.527777777781</v>
      </c>
      <c r="AC39" s="75">
        <f>SUM(AC36:AC38)</f>
        <v>61082.527777777781</v>
      </c>
      <c r="AD39" s="77">
        <f>SUM(AD36:AD38)</f>
        <v>61082.527777777781</v>
      </c>
      <c r="AE39" s="76">
        <f>SUM(AE36:AE38)</f>
        <v>61082.527777777781</v>
      </c>
      <c r="AF39" s="76">
        <f>SUM(AF36:AF38)</f>
        <v>61082.527777777781</v>
      </c>
      <c r="AG39" s="76">
        <f>SUM(AG36:AG38)</f>
        <v>61082.527777777781</v>
      </c>
      <c r="AH39" s="76">
        <f>SUM(AH36:AH38)</f>
        <v>61082.527777777781</v>
      </c>
      <c r="AI39" s="76">
        <f>SUM(AI36:AI38)</f>
        <v>61082.527777777781</v>
      </c>
      <c r="AJ39" s="76">
        <f>SUM(AJ36:AJ38)</f>
        <v>61082.527777777781</v>
      </c>
      <c r="AK39" s="76">
        <f>SUM(AK36:AK38)</f>
        <v>61082.527777777781</v>
      </c>
      <c r="AL39" s="76">
        <f>SUM(AL36:AL38)</f>
        <v>61082.527777777781</v>
      </c>
      <c r="AM39" s="76">
        <f>SUM(AM36:AM38)</f>
        <v>61082.527777777781</v>
      </c>
      <c r="AN39" s="76">
        <f>SUM(AN36:AN38)</f>
        <v>61082.527777777781</v>
      </c>
      <c r="AO39" s="75">
        <f>SUM(AO36:AO38)</f>
        <v>61082.527777777781</v>
      </c>
      <c r="AP39" s="77">
        <f>SUM(AP36:AP38)</f>
        <v>61082.527777777781</v>
      </c>
      <c r="AQ39" s="76">
        <f>SUM(AQ36:AQ38)</f>
        <v>61082.527777777781</v>
      </c>
      <c r="AR39" s="76">
        <f>SUM(AR36:AR38)</f>
        <v>61082.527777777781</v>
      </c>
      <c r="AS39" s="76">
        <f>SUM(AS36:AS38)</f>
        <v>61082.527777777781</v>
      </c>
      <c r="AT39" s="76">
        <f>SUM(AT36:AT38)</f>
        <v>61082.527777777781</v>
      </c>
      <c r="AU39" s="76">
        <f>SUM(AU36:AU38)</f>
        <v>61082.527777777781</v>
      </c>
      <c r="AV39" s="76">
        <f>SUM(AV36:AV38)</f>
        <v>61082.527777777781</v>
      </c>
      <c r="AW39" s="76">
        <f>SUM(AW36:AW38)</f>
        <v>61082.527777777781</v>
      </c>
      <c r="AX39" s="76">
        <f>SUM(AX36:AX38)</f>
        <v>61082.527777777781</v>
      </c>
      <c r="AY39" s="76">
        <f>SUM(AY36:AY38)</f>
        <v>61082.527777777781</v>
      </c>
      <c r="AZ39" s="76">
        <f>SUM(AZ36:AZ38)</f>
        <v>61082.527777777781</v>
      </c>
      <c r="BA39" s="75">
        <f>SUM(BA36:BA38)</f>
        <v>61082.527777777781</v>
      </c>
      <c r="BB39" s="53"/>
      <c r="BC39" s="60">
        <f>SUM($W39:$AH39)</f>
        <v>732990.33333333314</v>
      </c>
    </row>
    <row r="40" spans="1:55" ht="43.5" customHeight="1">
      <c r="A40" s="13">
        <f>ROW()</f>
        <v>40</v>
      </c>
      <c r="B40" s="21"/>
      <c r="C40" s="79"/>
      <c r="D40" s="30" t="s">
        <v>11</v>
      </c>
      <c r="E40" s="30"/>
      <c r="F40" s="55"/>
      <c r="G40" s="26"/>
      <c r="H40" s="26"/>
      <c r="I40" s="26"/>
      <c r="J40" s="26"/>
      <c r="K40" s="26"/>
      <c r="L40" s="26"/>
      <c r="M40" s="26"/>
      <c r="N40" s="26"/>
      <c r="O40" s="26"/>
      <c r="P40" s="26"/>
      <c r="Q40" s="54"/>
      <c r="R40" s="55"/>
      <c r="S40" s="26"/>
      <c r="T40" s="26"/>
      <c r="U40" s="26"/>
      <c r="V40" s="26"/>
      <c r="W40" s="26"/>
      <c r="X40" s="26"/>
      <c r="Y40" s="26"/>
      <c r="Z40" s="26"/>
      <c r="AA40" s="26"/>
      <c r="AB40" s="26"/>
      <c r="AC40" s="54"/>
      <c r="AD40" s="55"/>
      <c r="AE40" s="26"/>
      <c r="AF40" s="26"/>
      <c r="AG40" s="26"/>
      <c r="AH40" s="26"/>
      <c r="AI40" s="26"/>
      <c r="AJ40" s="26"/>
      <c r="AK40" s="26"/>
      <c r="AL40" s="26"/>
      <c r="AM40" s="26"/>
      <c r="AN40" s="26"/>
      <c r="AO40" s="54"/>
      <c r="AP40" s="55"/>
      <c r="AQ40" s="26"/>
      <c r="AR40" s="26"/>
      <c r="AS40" s="26"/>
      <c r="AT40" s="26"/>
      <c r="AU40" s="26"/>
      <c r="AV40" s="26"/>
      <c r="AW40" s="26"/>
      <c r="AX40" s="26"/>
      <c r="AY40" s="26"/>
      <c r="AZ40" s="26"/>
      <c r="BA40" s="54"/>
      <c r="BB40" s="53"/>
      <c r="BC40" s="27"/>
    </row>
    <row r="41" spans="1:55">
      <c r="A41" s="13">
        <f>ROW()</f>
        <v>41</v>
      </c>
      <c r="B41" s="21"/>
      <c r="C41" s="79"/>
      <c r="D41" s="90"/>
      <c r="E41" s="90"/>
      <c r="F41" s="55"/>
      <c r="G41" s="26"/>
      <c r="H41" s="26"/>
      <c r="I41" s="26"/>
      <c r="J41" s="26"/>
      <c r="K41" s="26"/>
      <c r="L41" s="26"/>
      <c r="M41" s="26"/>
      <c r="N41" s="26"/>
      <c r="O41" s="26"/>
      <c r="P41" s="26"/>
      <c r="Q41" s="54"/>
      <c r="R41" s="55"/>
      <c r="S41" s="26"/>
      <c r="T41" s="26"/>
      <c r="U41" s="26"/>
      <c r="V41" s="26"/>
      <c r="W41" s="26"/>
      <c r="X41" s="26"/>
      <c r="Y41" s="26"/>
      <c r="Z41" s="26"/>
      <c r="AA41" s="26"/>
      <c r="AB41" s="26"/>
      <c r="AC41" s="54"/>
      <c r="AD41" s="55"/>
      <c r="AE41" s="26"/>
      <c r="AF41" s="26"/>
      <c r="AG41" s="26"/>
      <c r="AH41" s="26"/>
      <c r="AI41" s="26"/>
      <c r="AJ41" s="26"/>
      <c r="AK41" s="26"/>
      <c r="AL41" s="26"/>
      <c r="AM41" s="26"/>
      <c r="AN41" s="26"/>
      <c r="AO41" s="54"/>
      <c r="AP41" s="55"/>
      <c r="AQ41" s="26"/>
      <c r="AR41" s="26"/>
      <c r="AS41" s="26"/>
      <c r="AT41" s="26"/>
      <c r="AU41" s="26"/>
      <c r="AV41" s="26"/>
      <c r="AW41" s="26"/>
      <c r="AX41" s="26"/>
      <c r="AY41" s="26"/>
      <c r="AZ41" s="26"/>
      <c r="BA41" s="54"/>
      <c r="BB41" s="53"/>
      <c r="BC41" s="27"/>
    </row>
    <row r="42" spans="1:55">
      <c r="A42" s="13">
        <f>ROW()</f>
        <v>42</v>
      </c>
      <c r="B42" s="21"/>
      <c r="C42" s="79"/>
      <c r="D42" s="84" t="s">
        <v>10</v>
      </c>
      <c r="E42" s="84"/>
      <c r="F42" s="55"/>
      <c r="G42" s="26"/>
      <c r="H42" s="26"/>
      <c r="I42" s="26"/>
      <c r="J42" s="26"/>
      <c r="K42" s="26"/>
      <c r="L42" s="26"/>
      <c r="M42" s="26"/>
      <c r="N42" s="26"/>
      <c r="O42" s="26"/>
      <c r="P42" s="26"/>
      <c r="Q42" s="54"/>
      <c r="R42" s="55"/>
      <c r="S42" s="26"/>
      <c r="T42" s="26"/>
      <c r="U42" s="26"/>
      <c r="V42" s="26"/>
      <c r="W42" s="26"/>
      <c r="X42" s="26"/>
      <c r="Y42" s="26"/>
      <c r="Z42" s="26"/>
      <c r="AA42" s="26"/>
      <c r="AB42" s="26"/>
      <c r="AC42" s="54"/>
      <c r="AD42" s="55"/>
      <c r="AE42" s="26"/>
      <c r="AF42" s="26"/>
      <c r="AG42" s="26"/>
      <c r="AH42" s="26"/>
      <c r="AI42" s="26"/>
      <c r="AJ42" s="26"/>
      <c r="AK42" s="26"/>
      <c r="AL42" s="26"/>
      <c r="AM42" s="26"/>
      <c r="AN42" s="26"/>
      <c r="AO42" s="54"/>
      <c r="AP42" s="55"/>
      <c r="AQ42" s="26"/>
      <c r="AR42" s="26"/>
      <c r="AS42" s="26"/>
      <c r="AT42" s="26"/>
      <c r="AU42" s="26"/>
      <c r="AV42" s="26"/>
      <c r="AW42" s="26"/>
      <c r="AX42" s="26"/>
      <c r="AY42" s="26"/>
      <c r="AZ42" s="26"/>
      <c r="BA42" s="54"/>
      <c r="BB42" s="53"/>
      <c r="BC42" s="27"/>
    </row>
    <row r="43" spans="1:55">
      <c r="A43" s="13">
        <f>ROW()</f>
        <v>43</v>
      </c>
      <c r="B43" s="21"/>
      <c r="C43" s="79"/>
      <c r="D43" s="26" t="s">
        <v>3</v>
      </c>
      <c r="E43" s="85" t="str">
        <f>"See ("&amp;A$47&amp;")"</f>
        <v>See (47)</v>
      </c>
      <c r="F43" s="55"/>
      <c r="G43" s="26"/>
      <c r="H43" s="26"/>
      <c r="I43" s="26"/>
      <c r="J43" s="26"/>
      <c r="K43" s="26"/>
      <c r="L43" s="26"/>
      <c r="M43" s="26"/>
      <c r="N43" s="26"/>
      <c r="O43" s="26"/>
      <c r="P43" s="26"/>
      <c r="Q43" s="54"/>
      <c r="R43" s="55"/>
      <c r="S43" s="26"/>
      <c r="T43" s="26"/>
      <c r="U43" s="26"/>
      <c r="V43" s="26"/>
      <c r="W43" s="26"/>
      <c r="X43" s="26"/>
      <c r="Y43" s="26"/>
      <c r="Z43" s="26"/>
      <c r="AA43" s="26"/>
      <c r="AB43" s="26"/>
      <c r="AC43" s="54"/>
      <c r="AD43" s="55"/>
      <c r="AE43" s="26"/>
      <c r="AF43" s="26"/>
      <c r="AG43" s="26"/>
      <c r="AH43" s="88">
        <f>(SUM($F27:$Q27)/12)-AH36</f>
        <v>90493.369722222211</v>
      </c>
      <c r="AI43" s="88">
        <f>(SUM($F27:$Q27)/12)-AI36</f>
        <v>90493.369722222211</v>
      </c>
      <c r="AJ43" s="88">
        <f>(SUM($F27:$Q27)/12)-AJ36</f>
        <v>90493.369722222211</v>
      </c>
      <c r="AK43" s="88">
        <f>(SUM($F27:$Q27)/12)-AK36</f>
        <v>90493.369722222211</v>
      </c>
      <c r="AL43" s="88">
        <f>(SUM($F27:$Q27)/12)-AL36</f>
        <v>90493.369722222211</v>
      </c>
      <c r="AM43" s="88">
        <f>(SUM($F27:$Q27)/12)-AM36</f>
        <v>90493.369722222211</v>
      </c>
      <c r="AN43" s="88">
        <f>(SUM($F27:$Q27)/12)-AN36</f>
        <v>90493.369722222211</v>
      </c>
      <c r="AO43" s="87">
        <f>(SUM($F27:$Q27)/12)-AO36</f>
        <v>90493.369722222211</v>
      </c>
      <c r="AP43" s="89">
        <f>(SUM($F27:$Q27)/12)-AP36</f>
        <v>90493.369722222211</v>
      </c>
      <c r="AQ43" s="88">
        <f>(SUM($F27:$Q27)/12)-AQ36</f>
        <v>90493.369722222211</v>
      </c>
      <c r="AR43" s="88">
        <f>(SUM($F27:$Q27)/12)-AR36</f>
        <v>90493.369722222211</v>
      </c>
      <c r="AS43" s="88">
        <f>(SUM($F27:$Q27)/12)-AS36</f>
        <v>90493.369722222211</v>
      </c>
      <c r="AT43" s="88">
        <f>(SUM($F27:$Q27)/12)-AT36</f>
        <v>90493.369722222211</v>
      </c>
      <c r="AU43" s="88">
        <f>(SUM($F27:$Q27)/12)-AU36</f>
        <v>90493.369722222211</v>
      </c>
      <c r="AV43" s="88">
        <f>(SUM($F27:$Q27)/12)-AV36</f>
        <v>90493.369722222211</v>
      </c>
      <c r="AW43" s="88">
        <f>(SUM($F27:$Q27)/12)-AW36</f>
        <v>90493.369722222211</v>
      </c>
      <c r="AX43" s="88">
        <f>(SUM($F27:$Q27)/12)-AX36</f>
        <v>90493.369722222211</v>
      </c>
      <c r="AY43" s="88">
        <f>(SUM($F27:$Q27)/12)-AY36</f>
        <v>90493.369722222211</v>
      </c>
      <c r="AZ43" s="88">
        <f>(SUM($F27:$Q27)/12)-AZ36</f>
        <v>90493.369722222211</v>
      </c>
      <c r="BA43" s="87">
        <f>(SUM($F27:$Q27)/12)-BA36</f>
        <v>90493.369722222211</v>
      </c>
      <c r="BB43" s="53"/>
      <c r="BC43" s="60">
        <f>SUM($W43:$AH43)</f>
        <v>90493.369722222211</v>
      </c>
    </row>
    <row r="44" spans="1:55">
      <c r="A44" s="13">
        <f>ROW()</f>
        <v>44</v>
      </c>
      <c r="B44" s="21"/>
      <c r="C44" s="79"/>
      <c r="D44" s="26" t="s">
        <v>2</v>
      </c>
      <c r="E44" s="85" t="str">
        <f>"See ("&amp;A$47&amp;")"</f>
        <v>See (47)</v>
      </c>
      <c r="F44" s="55"/>
      <c r="G44" s="26"/>
      <c r="H44" s="26"/>
      <c r="I44" s="26"/>
      <c r="J44" s="26"/>
      <c r="K44" s="26"/>
      <c r="L44" s="26"/>
      <c r="M44" s="26"/>
      <c r="N44" s="26"/>
      <c r="O44" s="26"/>
      <c r="P44" s="26"/>
      <c r="Q44" s="54"/>
      <c r="R44" s="55"/>
      <c r="S44" s="26"/>
      <c r="T44" s="26"/>
      <c r="U44" s="26"/>
      <c r="V44" s="26"/>
      <c r="W44" s="26"/>
      <c r="X44" s="26"/>
      <c r="Y44" s="26"/>
      <c r="Z44" s="26"/>
      <c r="AA44" s="26"/>
      <c r="AB44" s="26"/>
      <c r="AC44" s="54"/>
      <c r="AD44" s="55"/>
      <c r="AE44" s="26"/>
      <c r="AF44" s="26"/>
      <c r="AG44" s="26"/>
      <c r="AH44" s="76">
        <f>(SUM($F28:$Q28)/12)-AH37</f>
        <v>43208.223725658157</v>
      </c>
      <c r="AI44" s="76">
        <f>(SUM($F28:$Q28)/12)-AI37</f>
        <v>43208.223725658157</v>
      </c>
      <c r="AJ44" s="76">
        <f>(SUM($F28:$Q28)/12)-AJ37</f>
        <v>43208.223725658157</v>
      </c>
      <c r="AK44" s="76">
        <f>(SUM($F28:$Q28)/12)-AK37</f>
        <v>43208.223725658157</v>
      </c>
      <c r="AL44" s="76">
        <f>(SUM($F28:$Q28)/12)-AL37</f>
        <v>43208.223725658157</v>
      </c>
      <c r="AM44" s="76">
        <f>(SUM($F28:$Q28)/12)-AM37</f>
        <v>43208.223725658157</v>
      </c>
      <c r="AN44" s="76">
        <f>(SUM($F28:$Q28)/12)-AN37</f>
        <v>43208.223725658157</v>
      </c>
      <c r="AO44" s="75">
        <f>(SUM($F28:$Q28)/12)-AO37</f>
        <v>43208.223725658157</v>
      </c>
      <c r="AP44" s="77">
        <f>(SUM($F28:$Q28)/12)-AP37</f>
        <v>43208.223725658157</v>
      </c>
      <c r="AQ44" s="76">
        <f>(SUM($F28:$Q28)/12)-AQ37</f>
        <v>43208.223725658157</v>
      </c>
      <c r="AR44" s="76">
        <f>(SUM($F28:$Q28)/12)-AR37</f>
        <v>43208.223725658157</v>
      </c>
      <c r="AS44" s="76">
        <f>(SUM($F28:$Q28)/12)-AS37</f>
        <v>43208.223725658157</v>
      </c>
      <c r="AT44" s="76">
        <f>(SUM($F28:$Q28)/12)-AT37</f>
        <v>43208.223725658157</v>
      </c>
      <c r="AU44" s="76">
        <f>(SUM($F28:$Q28)/12)-AU37</f>
        <v>43208.223725658157</v>
      </c>
      <c r="AV44" s="76">
        <f>(SUM($F28:$Q28)/12)-AV37</f>
        <v>43208.223725658157</v>
      </c>
      <c r="AW44" s="76">
        <f>(SUM($F28:$Q28)/12)-AW37</f>
        <v>43208.223725658157</v>
      </c>
      <c r="AX44" s="76">
        <f>(SUM($F28:$Q28)/12)-AX37</f>
        <v>43208.223725658157</v>
      </c>
      <c r="AY44" s="76">
        <f>(SUM($F28:$Q28)/12)-AY37</f>
        <v>43208.223725658157</v>
      </c>
      <c r="AZ44" s="76">
        <f>(SUM($F28:$Q28)/12)-AZ37</f>
        <v>43208.223725658157</v>
      </c>
      <c r="BA44" s="75">
        <f>(SUM($F28:$Q28)/12)-BA37</f>
        <v>43208.223725658157</v>
      </c>
      <c r="BB44" s="53"/>
      <c r="BC44" s="60">
        <f>SUM($W44:$AH44)</f>
        <v>43208.223725658157</v>
      </c>
    </row>
    <row r="45" spans="1:55">
      <c r="A45" s="13">
        <f>ROW()</f>
        <v>45</v>
      </c>
      <c r="B45" s="21"/>
      <c r="C45" s="79"/>
      <c r="D45" s="26" t="s">
        <v>1</v>
      </c>
      <c r="E45" s="85" t="str">
        <f>"See ("&amp;A$47&amp;")"</f>
        <v>See (47)</v>
      </c>
      <c r="F45" s="55"/>
      <c r="G45" s="26"/>
      <c r="H45" s="26"/>
      <c r="I45" s="26"/>
      <c r="J45" s="26"/>
      <c r="K45" s="26"/>
      <c r="L45" s="26"/>
      <c r="M45" s="26"/>
      <c r="N45" s="26"/>
      <c r="O45" s="26"/>
      <c r="P45" s="26"/>
      <c r="Q45" s="54"/>
      <c r="R45" s="55"/>
      <c r="S45" s="26"/>
      <c r="T45" s="26"/>
      <c r="U45" s="26"/>
      <c r="V45" s="26"/>
      <c r="W45" s="26"/>
      <c r="X45" s="26"/>
      <c r="Y45" s="26"/>
      <c r="Z45" s="26"/>
      <c r="AA45" s="26"/>
      <c r="AB45" s="26"/>
      <c r="AC45" s="54"/>
      <c r="AD45" s="55"/>
      <c r="AE45" s="26"/>
      <c r="AF45" s="26"/>
      <c r="AG45" s="26"/>
      <c r="AH45" s="81">
        <f>(SUM($F29:$Q29)/12)-AH38</f>
        <v>18612.44988545297</v>
      </c>
      <c r="AI45" s="81">
        <f>(SUM($F29:$Q29)/12)-AI38</f>
        <v>18612.44988545297</v>
      </c>
      <c r="AJ45" s="81">
        <f>(SUM($F29:$Q29)/12)-AJ38</f>
        <v>18612.44988545297</v>
      </c>
      <c r="AK45" s="81">
        <f>(SUM($F29:$Q29)/12)-AK38</f>
        <v>18612.44988545297</v>
      </c>
      <c r="AL45" s="81">
        <f>(SUM($F29:$Q29)/12)-AL38</f>
        <v>18612.44988545297</v>
      </c>
      <c r="AM45" s="81">
        <f>(SUM($F29:$Q29)/12)-AM38</f>
        <v>18612.44988545297</v>
      </c>
      <c r="AN45" s="81">
        <f>(SUM($F29:$Q29)/12)-AN38</f>
        <v>18612.44988545297</v>
      </c>
      <c r="AO45" s="80">
        <f>(SUM($F29:$Q29)/12)-AO38</f>
        <v>18612.44988545297</v>
      </c>
      <c r="AP45" s="82">
        <f>(SUM($F29:$Q29)/12)-AP38</f>
        <v>18612.44988545297</v>
      </c>
      <c r="AQ45" s="81">
        <f>(SUM($F29:$Q29)/12)-AQ38</f>
        <v>18612.44988545297</v>
      </c>
      <c r="AR45" s="81">
        <f>(SUM($F29:$Q29)/12)-AR38</f>
        <v>18612.44988545297</v>
      </c>
      <c r="AS45" s="81">
        <f>(SUM($F29:$Q29)/12)-AS38</f>
        <v>18612.44988545297</v>
      </c>
      <c r="AT45" s="81">
        <f>(SUM($F29:$Q29)/12)-AT38</f>
        <v>18612.44988545297</v>
      </c>
      <c r="AU45" s="81">
        <f>(SUM($F29:$Q29)/12)-AU38</f>
        <v>18612.44988545297</v>
      </c>
      <c r="AV45" s="81">
        <f>(SUM($F29:$Q29)/12)-AV38</f>
        <v>18612.44988545297</v>
      </c>
      <c r="AW45" s="81">
        <f>(SUM($F29:$Q29)/12)-AW38</f>
        <v>18612.44988545297</v>
      </c>
      <c r="AX45" s="81">
        <f>(SUM($F29:$Q29)/12)-AX38</f>
        <v>18612.44988545297</v>
      </c>
      <c r="AY45" s="81">
        <f>(SUM($F29:$Q29)/12)-AY38</f>
        <v>18612.44988545297</v>
      </c>
      <c r="AZ45" s="81">
        <f>(SUM($F29:$Q29)/12)-AZ38</f>
        <v>18612.44988545297</v>
      </c>
      <c r="BA45" s="80">
        <f>(SUM($F29:$Q29)/12)-BA38</f>
        <v>18612.44988545297</v>
      </c>
      <c r="BB45" s="53"/>
      <c r="BC45" s="66">
        <f>SUM($W45:$AH45)</f>
        <v>18612.44988545297</v>
      </c>
    </row>
    <row r="46" spans="1:55">
      <c r="A46" s="13">
        <f>ROW()</f>
        <v>46</v>
      </c>
      <c r="B46" s="21"/>
      <c r="C46" s="79"/>
      <c r="D46" s="79" t="s">
        <v>0</v>
      </c>
      <c r="E46" s="78" t="str">
        <f>"("&amp;A43&amp;")+"&amp;"("&amp;A44&amp;")+"&amp;"("&amp;A45&amp;")"</f>
        <v>(43)+(44)+(45)</v>
      </c>
      <c r="F46" s="55"/>
      <c r="G46" s="26"/>
      <c r="H46" s="26"/>
      <c r="I46" s="26"/>
      <c r="J46" s="26"/>
      <c r="K46" s="26"/>
      <c r="L46" s="26"/>
      <c r="M46" s="26"/>
      <c r="N46" s="26"/>
      <c r="O46" s="26"/>
      <c r="P46" s="26"/>
      <c r="Q46" s="54"/>
      <c r="R46" s="55"/>
      <c r="S46" s="26"/>
      <c r="T46" s="26"/>
      <c r="U46" s="26"/>
      <c r="V46" s="26"/>
      <c r="W46" s="26"/>
      <c r="X46" s="26"/>
      <c r="Y46" s="26"/>
      <c r="Z46" s="26"/>
      <c r="AA46" s="26"/>
      <c r="AB46" s="26"/>
      <c r="AC46" s="54"/>
      <c r="AD46" s="55"/>
      <c r="AE46" s="26"/>
      <c r="AF46" s="26"/>
      <c r="AG46" s="26"/>
      <c r="AH46" s="76">
        <f>SUM(AH43:AH45)</f>
        <v>152314.04333333333</v>
      </c>
      <c r="AI46" s="76">
        <f>SUM(AI43:AI45)</f>
        <v>152314.04333333333</v>
      </c>
      <c r="AJ46" s="76">
        <f>SUM(AJ43:AJ45)</f>
        <v>152314.04333333333</v>
      </c>
      <c r="AK46" s="76">
        <f>SUM(AK43:AK45)</f>
        <v>152314.04333333333</v>
      </c>
      <c r="AL46" s="76">
        <f>SUM(AL43:AL45)</f>
        <v>152314.04333333333</v>
      </c>
      <c r="AM46" s="76">
        <f>SUM(AM43:AM45)</f>
        <v>152314.04333333333</v>
      </c>
      <c r="AN46" s="76">
        <f>SUM(AN43:AN45)</f>
        <v>152314.04333333333</v>
      </c>
      <c r="AO46" s="75">
        <f>SUM(AO43:AO45)</f>
        <v>152314.04333333333</v>
      </c>
      <c r="AP46" s="77">
        <f>SUM(AP43:AP45)</f>
        <v>152314.04333333333</v>
      </c>
      <c r="AQ46" s="76">
        <f>SUM(AQ43:AQ45)</f>
        <v>152314.04333333333</v>
      </c>
      <c r="AR46" s="76">
        <f>SUM(AR43:AR45)</f>
        <v>152314.04333333333</v>
      </c>
      <c r="AS46" s="76">
        <f>SUM(AS43:AS45)</f>
        <v>152314.04333333333</v>
      </c>
      <c r="AT46" s="76">
        <f>SUM(AT43:AT45)</f>
        <v>152314.04333333333</v>
      </c>
      <c r="AU46" s="76">
        <f>SUM(AU43:AU45)</f>
        <v>152314.04333333333</v>
      </c>
      <c r="AV46" s="76">
        <f>SUM(AV43:AV45)</f>
        <v>152314.04333333333</v>
      </c>
      <c r="AW46" s="76">
        <f>SUM(AW43:AW45)</f>
        <v>152314.04333333333</v>
      </c>
      <c r="AX46" s="76">
        <f>SUM(AX43:AX45)</f>
        <v>152314.04333333333</v>
      </c>
      <c r="AY46" s="76">
        <f>SUM(AY43:AY45)</f>
        <v>152314.04333333333</v>
      </c>
      <c r="AZ46" s="76">
        <f>SUM(AZ43:AZ45)</f>
        <v>152314.04333333333</v>
      </c>
      <c r="BA46" s="75">
        <f>SUM(BA43:BA45)</f>
        <v>152314.04333333333</v>
      </c>
      <c r="BB46" s="53"/>
      <c r="BC46" s="60">
        <f>SUM($W46:$AH46)</f>
        <v>152314.04333333333</v>
      </c>
    </row>
    <row r="47" spans="1:55" ht="54" customHeight="1">
      <c r="A47" s="13">
        <f>ROW()</f>
        <v>47</v>
      </c>
      <c r="B47" s="21"/>
      <c r="C47" s="79"/>
      <c r="D47" s="86" t="s">
        <v>9</v>
      </c>
      <c r="E47" s="30"/>
      <c r="F47" s="55"/>
      <c r="G47" s="26"/>
      <c r="H47" s="26"/>
      <c r="I47" s="26"/>
      <c r="J47" s="26"/>
      <c r="K47" s="26"/>
      <c r="L47" s="26"/>
      <c r="M47" s="26"/>
      <c r="N47" s="26"/>
      <c r="O47" s="26"/>
      <c r="P47" s="26"/>
      <c r="Q47" s="54"/>
      <c r="R47" s="55"/>
      <c r="S47" s="26"/>
      <c r="T47" s="26"/>
      <c r="U47" s="26"/>
      <c r="V47" s="26"/>
      <c r="W47" s="26"/>
      <c r="X47" s="26"/>
      <c r="Y47" s="26"/>
      <c r="Z47" s="26"/>
      <c r="AA47" s="26"/>
      <c r="AB47" s="26"/>
      <c r="AC47" s="54"/>
      <c r="AD47" s="55"/>
      <c r="AE47" s="26"/>
      <c r="AF47" s="26"/>
      <c r="AG47" s="26"/>
      <c r="AH47" s="26"/>
      <c r="AI47" s="26"/>
      <c r="AJ47" s="26"/>
      <c r="AK47" s="26"/>
      <c r="AL47" s="26"/>
      <c r="AM47" s="26"/>
      <c r="AN47" s="26"/>
      <c r="AO47" s="54"/>
      <c r="AP47" s="55"/>
      <c r="AQ47" s="26"/>
      <c r="AR47" s="26"/>
      <c r="AS47" s="26"/>
      <c r="AT47" s="26"/>
      <c r="AU47" s="26"/>
      <c r="AV47" s="26"/>
      <c r="AW47" s="26"/>
      <c r="AX47" s="26"/>
      <c r="AY47" s="26"/>
      <c r="AZ47" s="26"/>
      <c r="BA47" s="54"/>
      <c r="BB47" s="53"/>
      <c r="BC47" s="27"/>
    </row>
    <row r="48" spans="1:55">
      <c r="A48" s="13">
        <f>ROW()</f>
        <v>48</v>
      </c>
      <c r="B48" s="21"/>
      <c r="C48" s="79"/>
      <c r="D48" s="79"/>
      <c r="E48" s="85"/>
      <c r="F48" s="55"/>
      <c r="G48" s="26"/>
      <c r="H48" s="26"/>
      <c r="I48" s="26"/>
      <c r="J48" s="26"/>
      <c r="K48" s="26"/>
      <c r="L48" s="26"/>
      <c r="M48" s="26"/>
      <c r="N48" s="26"/>
      <c r="O48" s="26"/>
      <c r="P48" s="26"/>
      <c r="Q48" s="54"/>
      <c r="R48" s="55"/>
      <c r="S48" s="26"/>
      <c r="T48" s="26"/>
      <c r="U48" s="26"/>
      <c r="V48" s="26"/>
      <c r="W48" s="26"/>
      <c r="X48" s="26"/>
      <c r="Y48" s="26"/>
      <c r="Z48" s="26"/>
      <c r="AA48" s="26"/>
      <c r="AB48" s="26"/>
      <c r="AC48" s="54"/>
      <c r="AD48" s="55"/>
      <c r="AE48" s="26"/>
      <c r="AF48" s="26"/>
      <c r="AG48" s="26"/>
      <c r="AH48" s="26"/>
      <c r="AI48" s="26"/>
      <c r="AJ48" s="26"/>
      <c r="AK48" s="26"/>
      <c r="AL48" s="26"/>
      <c r="AM48" s="26"/>
      <c r="AN48" s="26"/>
      <c r="AO48" s="54"/>
      <c r="AP48" s="55"/>
      <c r="AQ48" s="26"/>
      <c r="AR48" s="26"/>
      <c r="AS48" s="26"/>
      <c r="AT48" s="26"/>
      <c r="AU48" s="26"/>
      <c r="AV48" s="26"/>
      <c r="AW48" s="26"/>
      <c r="AX48" s="26"/>
      <c r="AY48" s="26"/>
      <c r="AZ48" s="26"/>
      <c r="BA48" s="54"/>
      <c r="BB48" s="53"/>
      <c r="BC48" s="27"/>
    </row>
    <row r="49" spans="1:55" ht="29.25" customHeight="1">
      <c r="A49" s="13">
        <f>ROW()</f>
        <v>49</v>
      </c>
      <c r="B49" s="21"/>
      <c r="C49" s="79"/>
      <c r="D49" s="84" t="s">
        <v>8</v>
      </c>
      <c r="E49" s="84"/>
      <c r="F49" s="55"/>
      <c r="G49" s="26"/>
      <c r="H49" s="26"/>
      <c r="I49" s="26"/>
      <c r="J49" s="26"/>
      <c r="K49" s="26"/>
      <c r="L49" s="26"/>
      <c r="M49" s="26"/>
      <c r="N49" s="26"/>
      <c r="O49" s="26"/>
      <c r="P49" s="26"/>
      <c r="Q49" s="54"/>
      <c r="R49" s="55"/>
      <c r="S49" s="26"/>
      <c r="T49" s="26"/>
      <c r="U49" s="26"/>
      <c r="V49" s="26"/>
      <c r="W49" s="26"/>
      <c r="X49" s="26"/>
      <c r="Y49" s="26"/>
      <c r="Z49" s="26"/>
      <c r="AA49" s="26"/>
      <c r="AB49" s="26"/>
      <c r="AC49" s="54"/>
      <c r="AD49" s="55"/>
      <c r="AE49" s="26"/>
      <c r="AF49" s="26"/>
      <c r="AG49" s="26"/>
      <c r="AH49" s="26"/>
      <c r="AI49" s="26"/>
      <c r="AJ49" s="26"/>
      <c r="AK49" s="26"/>
      <c r="AL49" s="26"/>
      <c r="AM49" s="26"/>
      <c r="AN49" s="26"/>
      <c r="AO49" s="54"/>
      <c r="AP49" s="55"/>
      <c r="AQ49" s="26"/>
      <c r="AR49" s="26"/>
      <c r="AS49" s="26"/>
      <c r="AT49" s="26"/>
      <c r="AU49" s="26"/>
      <c r="AV49" s="26"/>
      <c r="AW49" s="26"/>
      <c r="AX49" s="26"/>
      <c r="AY49" s="26"/>
      <c r="AZ49" s="26"/>
      <c r="BA49" s="54"/>
      <c r="BB49" s="53"/>
      <c r="BC49" s="27"/>
    </row>
    <row r="50" spans="1:55">
      <c r="A50" s="13">
        <f>ROW()</f>
        <v>50</v>
      </c>
      <c r="B50" s="21"/>
      <c r="C50" s="79"/>
      <c r="D50" s="26" t="s">
        <v>3</v>
      </c>
      <c r="E50" s="83" t="str">
        <f>"("&amp;A36&amp;")+("&amp;A43&amp;")"</f>
        <v>(36)+(43)</v>
      </c>
      <c r="F50" s="77"/>
      <c r="G50" s="76"/>
      <c r="H50" s="76"/>
      <c r="I50" s="76"/>
      <c r="J50" s="76"/>
      <c r="K50" s="76"/>
      <c r="L50" s="76"/>
      <c r="M50" s="76"/>
      <c r="N50" s="76"/>
      <c r="O50" s="76"/>
      <c r="P50" s="76"/>
      <c r="Q50" s="75"/>
      <c r="R50" s="77">
        <f>R36+R43</f>
        <v>0</v>
      </c>
      <c r="S50" s="76">
        <f>S36+S43</f>
        <v>0</v>
      </c>
      <c r="T50" s="76">
        <f>T36+T43</f>
        <v>0</v>
      </c>
      <c r="U50" s="76">
        <f>U36+U43</f>
        <v>42843.680555555555</v>
      </c>
      <c r="V50" s="76">
        <f>V36+V43</f>
        <v>42843.680555555555</v>
      </c>
      <c r="W50" s="76">
        <f>W36+W43</f>
        <v>42843.680555555555</v>
      </c>
      <c r="X50" s="76">
        <f>X36+X43</f>
        <v>42843.680555555555</v>
      </c>
      <c r="Y50" s="76">
        <f>Y36+Y43</f>
        <v>42843.680555555555</v>
      </c>
      <c r="Z50" s="76">
        <f>Z36+Z43</f>
        <v>42843.680555555555</v>
      </c>
      <c r="AA50" s="76">
        <f>AA36+AA43</f>
        <v>42843.680555555555</v>
      </c>
      <c r="AB50" s="76">
        <f>AB36+AB43</f>
        <v>42843.680555555555</v>
      </c>
      <c r="AC50" s="75">
        <f>AC36+AC43</f>
        <v>42843.680555555555</v>
      </c>
      <c r="AD50" s="77">
        <f>AD36+AD43</f>
        <v>42843.680555555555</v>
      </c>
      <c r="AE50" s="76">
        <f>AE36+AE43</f>
        <v>42843.680555555555</v>
      </c>
      <c r="AF50" s="76">
        <f>AF36+AF43</f>
        <v>42843.680555555555</v>
      </c>
      <c r="AG50" s="76">
        <f>AG36+AG43</f>
        <v>42843.680555555555</v>
      </c>
      <c r="AH50" s="76">
        <f>AH36+AH43</f>
        <v>133337.05027777777</v>
      </c>
      <c r="AI50" s="76">
        <f>AI36+AI43</f>
        <v>133337.05027777777</v>
      </c>
      <c r="AJ50" s="76">
        <f>AJ36+AJ43</f>
        <v>133337.05027777777</v>
      </c>
      <c r="AK50" s="76">
        <f>AK36+AK43</f>
        <v>133337.05027777777</v>
      </c>
      <c r="AL50" s="76">
        <f>AL36+AL43</f>
        <v>133337.05027777777</v>
      </c>
      <c r="AM50" s="76">
        <f>AM36+AM43</f>
        <v>133337.05027777777</v>
      </c>
      <c r="AN50" s="76">
        <f>AN36+AN43</f>
        <v>133337.05027777777</v>
      </c>
      <c r="AO50" s="75">
        <f>AO36+AO43</f>
        <v>133337.05027777777</v>
      </c>
      <c r="AP50" s="77">
        <f>AP36+AP43</f>
        <v>133337.05027777777</v>
      </c>
      <c r="AQ50" s="76">
        <f>AQ36+AQ43</f>
        <v>133337.05027777777</v>
      </c>
      <c r="AR50" s="76">
        <f>AR36+AR43</f>
        <v>133337.05027777777</v>
      </c>
      <c r="AS50" s="76">
        <f>AS36+AS43</f>
        <v>133337.05027777777</v>
      </c>
      <c r="AT50" s="76">
        <f>AT36+AT43</f>
        <v>133337.05027777777</v>
      </c>
      <c r="AU50" s="76">
        <f>AU36+AU43</f>
        <v>133337.05027777777</v>
      </c>
      <c r="AV50" s="76">
        <f>AV36+AV43</f>
        <v>133337.05027777777</v>
      </c>
      <c r="AW50" s="76">
        <f>AW36+AW43</f>
        <v>133337.05027777777</v>
      </c>
      <c r="AX50" s="76">
        <f>AX36+AX43</f>
        <v>133337.05027777777</v>
      </c>
      <c r="AY50" s="76">
        <f>AY36+AY43</f>
        <v>133337.05027777777</v>
      </c>
      <c r="AZ50" s="76">
        <f>AZ36+AZ43</f>
        <v>133337.05027777777</v>
      </c>
      <c r="BA50" s="75">
        <f>BA36+BA43</f>
        <v>133337.05027777777</v>
      </c>
      <c r="BB50" s="53"/>
      <c r="BC50" s="60">
        <f>SUM($W50:$AH50)</f>
        <v>604617.53638888896</v>
      </c>
    </row>
    <row r="51" spans="1:55">
      <c r="A51" s="13">
        <f>ROW()</f>
        <v>51</v>
      </c>
      <c r="B51" s="21"/>
      <c r="C51" s="79"/>
      <c r="D51" s="26" t="s">
        <v>2</v>
      </c>
      <c r="E51" s="83" t="str">
        <f>"("&amp;A37&amp;")+("&amp;A44&amp;")"</f>
        <v>(37)+(44)</v>
      </c>
      <c r="F51" s="77"/>
      <c r="G51" s="76"/>
      <c r="H51" s="76"/>
      <c r="I51" s="76"/>
      <c r="J51" s="76"/>
      <c r="K51" s="76"/>
      <c r="L51" s="76"/>
      <c r="M51" s="76"/>
      <c r="N51" s="76"/>
      <c r="O51" s="76"/>
      <c r="P51" s="76"/>
      <c r="Q51" s="75"/>
      <c r="R51" s="77">
        <f>R37+R44</f>
        <v>0</v>
      </c>
      <c r="S51" s="76">
        <f>S37+S44</f>
        <v>0</v>
      </c>
      <c r="T51" s="76">
        <f>T37+T44</f>
        <v>0</v>
      </c>
      <c r="U51" s="76">
        <f>U37+U44</f>
        <v>11606.419328558151</v>
      </c>
      <c r="V51" s="76">
        <f>V37+V44</f>
        <v>11606.419328558151</v>
      </c>
      <c r="W51" s="76">
        <f>W37+W44</f>
        <v>11606.419328558151</v>
      </c>
      <c r="X51" s="76">
        <f>X37+X44</f>
        <v>11606.419328558151</v>
      </c>
      <c r="Y51" s="76">
        <f>Y37+Y44</f>
        <v>11606.419328558151</v>
      </c>
      <c r="Z51" s="76">
        <f>Z37+Z44</f>
        <v>11606.419328558151</v>
      </c>
      <c r="AA51" s="76">
        <f>AA37+AA44</f>
        <v>11606.419328558151</v>
      </c>
      <c r="AB51" s="76">
        <f>AB37+AB44</f>
        <v>11606.419328558151</v>
      </c>
      <c r="AC51" s="75">
        <f>AC37+AC44</f>
        <v>11606.419328558151</v>
      </c>
      <c r="AD51" s="77">
        <f>AD37+AD44</f>
        <v>11606.419328558151</v>
      </c>
      <c r="AE51" s="76">
        <f>AE37+AE44</f>
        <v>11606.419328558151</v>
      </c>
      <c r="AF51" s="76">
        <f>AF37+AF44</f>
        <v>11606.419328558151</v>
      </c>
      <c r="AG51" s="76">
        <f>AG37+AG44</f>
        <v>11606.419328558151</v>
      </c>
      <c r="AH51" s="76">
        <f>AH37+AH44</f>
        <v>54814.643054216307</v>
      </c>
      <c r="AI51" s="76">
        <f>AI37+AI44</f>
        <v>54814.643054216307</v>
      </c>
      <c r="AJ51" s="76">
        <f>AJ37+AJ44</f>
        <v>54814.643054216307</v>
      </c>
      <c r="AK51" s="76">
        <f>AK37+AK44</f>
        <v>54814.643054216307</v>
      </c>
      <c r="AL51" s="76">
        <f>AL37+AL44</f>
        <v>54814.643054216307</v>
      </c>
      <c r="AM51" s="76">
        <f>AM37+AM44</f>
        <v>54814.643054216307</v>
      </c>
      <c r="AN51" s="76">
        <f>AN37+AN44</f>
        <v>54814.643054216307</v>
      </c>
      <c r="AO51" s="75">
        <f>AO37+AO44</f>
        <v>54814.643054216307</v>
      </c>
      <c r="AP51" s="77">
        <f>AP37+AP44</f>
        <v>54814.643054216307</v>
      </c>
      <c r="AQ51" s="76">
        <f>AQ37+AQ44</f>
        <v>54814.643054216307</v>
      </c>
      <c r="AR51" s="76">
        <f>AR37+AR44</f>
        <v>54814.643054216307</v>
      </c>
      <c r="AS51" s="76">
        <f>AS37+AS44</f>
        <v>54814.643054216307</v>
      </c>
      <c r="AT51" s="76">
        <f>AT37+AT44</f>
        <v>54814.643054216307</v>
      </c>
      <c r="AU51" s="76">
        <f>AU37+AU44</f>
        <v>54814.643054216307</v>
      </c>
      <c r="AV51" s="76">
        <f>AV37+AV44</f>
        <v>54814.643054216307</v>
      </c>
      <c r="AW51" s="76">
        <f>AW37+AW44</f>
        <v>54814.643054216307</v>
      </c>
      <c r="AX51" s="76">
        <f>AX37+AX44</f>
        <v>54814.643054216307</v>
      </c>
      <c r="AY51" s="76">
        <f>AY37+AY44</f>
        <v>54814.643054216307</v>
      </c>
      <c r="AZ51" s="76">
        <f>AZ37+AZ44</f>
        <v>54814.643054216307</v>
      </c>
      <c r="BA51" s="75">
        <f>BA37+BA44</f>
        <v>54814.643054216307</v>
      </c>
      <c r="BB51" s="53"/>
      <c r="BC51" s="60">
        <f>SUM($W51:$AH51)</f>
        <v>182485.255668356</v>
      </c>
    </row>
    <row r="52" spans="1:55">
      <c r="A52" s="13">
        <f>ROW()</f>
        <v>52</v>
      </c>
      <c r="B52" s="21"/>
      <c r="C52" s="79"/>
      <c r="D52" s="26" t="s">
        <v>1</v>
      </c>
      <c r="E52" s="83" t="str">
        <f>"("&amp;A38&amp;")+("&amp;A45&amp;")"</f>
        <v>(38)+(45)</v>
      </c>
      <c r="F52" s="82"/>
      <c r="G52" s="81"/>
      <c r="H52" s="81"/>
      <c r="I52" s="81"/>
      <c r="J52" s="81"/>
      <c r="K52" s="81"/>
      <c r="L52" s="81"/>
      <c r="M52" s="81"/>
      <c r="N52" s="81"/>
      <c r="O52" s="81"/>
      <c r="P52" s="81"/>
      <c r="Q52" s="80"/>
      <c r="R52" s="82">
        <f>R38+R45</f>
        <v>0</v>
      </c>
      <c r="S52" s="81">
        <f>S38+S45</f>
        <v>0</v>
      </c>
      <c r="T52" s="81">
        <f>T38+T45</f>
        <v>0</v>
      </c>
      <c r="U52" s="81">
        <f>U38+U45</f>
        <v>6632.4278936640731</v>
      </c>
      <c r="V52" s="81">
        <f>V38+V45</f>
        <v>6632.4278936640731</v>
      </c>
      <c r="W52" s="81">
        <f>W38+W45</f>
        <v>6632.4278936640731</v>
      </c>
      <c r="X52" s="81">
        <f>X38+X45</f>
        <v>6632.4278936640731</v>
      </c>
      <c r="Y52" s="81">
        <f>Y38+Y45</f>
        <v>6632.4278936640731</v>
      </c>
      <c r="Z52" s="81">
        <f>Z38+Z45</f>
        <v>6632.4278936640731</v>
      </c>
      <c r="AA52" s="81">
        <f>AA38+AA45</f>
        <v>6632.4278936640731</v>
      </c>
      <c r="AB52" s="81">
        <f>AB38+AB45</f>
        <v>6632.4278936640731</v>
      </c>
      <c r="AC52" s="80">
        <f>AC38+AC45</f>
        <v>6632.4278936640731</v>
      </c>
      <c r="AD52" s="82">
        <f>AD38+AD45</f>
        <v>6632.4278936640731</v>
      </c>
      <c r="AE52" s="81">
        <f>AE38+AE45</f>
        <v>6632.4278936640731</v>
      </c>
      <c r="AF52" s="81">
        <f>AF38+AF45</f>
        <v>6632.4278936640731</v>
      </c>
      <c r="AG52" s="81">
        <f>AG38+AG45</f>
        <v>6632.4278936640731</v>
      </c>
      <c r="AH52" s="81">
        <f>AH38+AH45</f>
        <v>25244.877779117043</v>
      </c>
      <c r="AI52" s="81">
        <f>AI38+AI45</f>
        <v>25244.877779117043</v>
      </c>
      <c r="AJ52" s="81">
        <f>AJ38+AJ45</f>
        <v>25244.877779117043</v>
      </c>
      <c r="AK52" s="81">
        <f>AK38+AK45</f>
        <v>25244.877779117043</v>
      </c>
      <c r="AL52" s="81">
        <f>AL38+AL45</f>
        <v>25244.877779117043</v>
      </c>
      <c r="AM52" s="81">
        <f>AM38+AM45</f>
        <v>25244.877779117043</v>
      </c>
      <c r="AN52" s="81">
        <f>AN38+AN45</f>
        <v>25244.877779117043</v>
      </c>
      <c r="AO52" s="80">
        <f>AO38+AO45</f>
        <v>25244.877779117043</v>
      </c>
      <c r="AP52" s="82">
        <f>AP38+AP45</f>
        <v>25244.877779117043</v>
      </c>
      <c r="AQ52" s="81">
        <f>AQ38+AQ45</f>
        <v>25244.877779117043</v>
      </c>
      <c r="AR52" s="81">
        <f>AR38+AR45</f>
        <v>25244.877779117043</v>
      </c>
      <c r="AS52" s="81">
        <f>AS38+AS45</f>
        <v>25244.877779117043</v>
      </c>
      <c r="AT52" s="81">
        <f>AT38+AT45</f>
        <v>25244.877779117043</v>
      </c>
      <c r="AU52" s="81">
        <f>AU38+AU45</f>
        <v>25244.877779117043</v>
      </c>
      <c r="AV52" s="81">
        <f>AV38+AV45</f>
        <v>25244.877779117043</v>
      </c>
      <c r="AW52" s="81">
        <f>AW38+AW45</f>
        <v>25244.877779117043</v>
      </c>
      <c r="AX52" s="81">
        <f>AX38+AX45</f>
        <v>25244.877779117043</v>
      </c>
      <c r="AY52" s="81">
        <f>AY38+AY45</f>
        <v>25244.877779117043</v>
      </c>
      <c r="AZ52" s="81">
        <f>AZ38+AZ45</f>
        <v>25244.877779117043</v>
      </c>
      <c r="BA52" s="80">
        <f>BA38+BA45</f>
        <v>25244.877779117043</v>
      </c>
      <c r="BB52" s="53"/>
      <c r="BC52" s="66">
        <f>SUM($W52:$AH52)</f>
        <v>98201.584609421872</v>
      </c>
    </row>
    <row r="53" spans="1:55">
      <c r="A53" s="13">
        <f>ROW()</f>
        <v>53</v>
      </c>
      <c r="B53" s="21"/>
      <c r="C53" s="79"/>
      <c r="D53" s="79" t="s">
        <v>0</v>
      </c>
      <c r="E53" s="78" t="str">
        <f>"("&amp;A50&amp;")+"&amp;"("&amp;A51&amp;")+"&amp;"("&amp;A52&amp;")"</f>
        <v>(50)+(51)+(52)</v>
      </c>
      <c r="F53" s="77"/>
      <c r="G53" s="76"/>
      <c r="H53" s="76"/>
      <c r="I53" s="76"/>
      <c r="J53" s="76"/>
      <c r="K53" s="76"/>
      <c r="L53" s="76"/>
      <c r="M53" s="76"/>
      <c r="N53" s="76"/>
      <c r="O53" s="76"/>
      <c r="P53" s="76"/>
      <c r="Q53" s="75"/>
      <c r="R53" s="77">
        <f>SUM(R50:R52)</f>
        <v>0</v>
      </c>
      <c r="S53" s="76">
        <f>SUM(S50:S52)</f>
        <v>0</v>
      </c>
      <c r="T53" s="76">
        <f>SUM(T50:T52)</f>
        <v>0</v>
      </c>
      <c r="U53" s="76">
        <f>SUM(U50:U52)</f>
        <v>61082.527777777781</v>
      </c>
      <c r="V53" s="76">
        <f>SUM(V50:V52)</f>
        <v>61082.527777777781</v>
      </c>
      <c r="W53" s="76">
        <f>SUM(W50:W52)</f>
        <v>61082.527777777781</v>
      </c>
      <c r="X53" s="76">
        <f>SUM(X50:X52)</f>
        <v>61082.527777777781</v>
      </c>
      <c r="Y53" s="76">
        <f>SUM(Y50:Y52)</f>
        <v>61082.527777777781</v>
      </c>
      <c r="Z53" s="76">
        <f>SUM(Z50:Z52)</f>
        <v>61082.527777777781</v>
      </c>
      <c r="AA53" s="76">
        <f>SUM(AA50:AA52)</f>
        <v>61082.527777777781</v>
      </c>
      <c r="AB53" s="76">
        <f>SUM(AB50:AB52)</f>
        <v>61082.527777777781</v>
      </c>
      <c r="AC53" s="75">
        <f>SUM(AC50:AC52)</f>
        <v>61082.527777777781</v>
      </c>
      <c r="AD53" s="77">
        <f>SUM(AD50:AD52)</f>
        <v>61082.527777777781</v>
      </c>
      <c r="AE53" s="76">
        <f>SUM(AE50:AE52)</f>
        <v>61082.527777777781</v>
      </c>
      <c r="AF53" s="76">
        <f>SUM(AF50:AF52)</f>
        <v>61082.527777777781</v>
      </c>
      <c r="AG53" s="76">
        <f>SUM(AG50:AG52)</f>
        <v>61082.527777777781</v>
      </c>
      <c r="AH53" s="76">
        <f>SUM(AH50:AH52)</f>
        <v>213396.57111111115</v>
      </c>
      <c r="AI53" s="76">
        <f>SUM(AI50:AI52)</f>
        <v>213396.57111111115</v>
      </c>
      <c r="AJ53" s="76">
        <f>SUM(AJ50:AJ52)</f>
        <v>213396.57111111115</v>
      </c>
      <c r="AK53" s="76">
        <f>SUM(AK50:AK52)</f>
        <v>213396.57111111115</v>
      </c>
      <c r="AL53" s="76">
        <f>SUM(AL50:AL52)</f>
        <v>213396.57111111115</v>
      </c>
      <c r="AM53" s="76">
        <f>SUM(AM50:AM52)</f>
        <v>213396.57111111115</v>
      </c>
      <c r="AN53" s="76">
        <f>SUM(AN50:AN52)</f>
        <v>213396.57111111115</v>
      </c>
      <c r="AO53" s="75">
        <f>SUM(AO50:AO52)</f>
        <v>213396.57111111115</v>
      </c>
      <c r="AP53" s="77">
        <f>SUM(AP50:AP52)</f>
        <v>213396.57111111115</v>
      </c>
      <c r="AQ53" s="76">
        <f>SUM(AQ50:AQ52)</f>
        <v>213396.57111111115</v>
      </c>
      <c r="AR53" s="76">
        <f>SUM(AR50:AR52)</f>
        <v>213396.57111111115</v>
      </c>
      <c r="AS53" s="76">
        <f>SUM(AS50:AS52)</f>
        <v>213396.57111111115</v>
      </c>
      <c r="AT53" s="76">
        <f>SUM(AT50:AT52)</f>
        <v>213396.57111111115</v>
      </c>
      <c r="AU53" s="76">
        <f>SUM(AU50:AU52)</f>
        <v>213396.57111111115</v>
      </c>
      <c r="AV53" s="76">
        <f>SUM(AV50:AV52)</f>
        <v>213396.57111111115</v>
      </c>
      <c r="AW53" s="76">
        <f>SUM(AW50:AW52)</f>
        <v>213396.57111111115</v>
      </c>
      <c r="AX53" s="76">
        <f>SUM(AX50:AX52)</f>
        <v>213396.57111111115</v>
      </c>
      <c r="AY53" s="76">
        <f>SUM(AY50:AY52)</f>
        <v>213396.57111111115</v>
      </c>
      <c r="AZ53" s="76">
        <f>SUM(AZ50:AZ52)</f>
        <v>213396.57111111115</v>
      </c>
      <c r="BA53" s="75">
        <f>SUM(BA50:BA52)</f>
        <v>213396.57111111115</v>
      </c>
      <c r="BB53" s="53"/>
      <c r="BC53" s="60">
        <f>SUM($W53:$AH53)</f>
        <v>885304.37666666647</v>
      </c>
    </row>
    <row r="54" spans="1:55">
      <c r="A54" s="13">
        <f>ROW()</f>
        <v>54</v>
      </c>
      <c r="B54" s="21"/>
      <c r="C54" s="44"/>
      <c r="D54" s="58"/>
      <c r="E54" s="59"/>
      <c r="F54" s="44"/>
      <c r="G54" s="58"/>
      <c r="H54" s="58"/>
      <c r="I54" s="58"/>
      <c r="J54" s="58"/>
      <c r="K54" s="58"/>
      <c r="L54" s="58"/>
      <c r="M54" s="58"/>
      <c r="N54" s="58"/>
      <c r="O54" s="58"/>
      <c r="P54" s="58"/>
      <c r="Q54" s="57"/>
      <c r="R54" s="44"/>
      <c r="S54" s="58"/>
      <c r="T54" s="58"/>
      <c r="U54" s="58"/>
      <c r="V54" s="58"/>
      <c r="W54" s="58"/>
      <c r="X54" s="58"/>
      <c r="Y54" s="58"/>
      <c r="Z54" s="58"/>
      <c r="AA54" s="58"/>
      <c r="AB54" s="58"/>
      <c r="AC54" s="57"/>
      <c r="AD54" s="44"/>
      <c r="AE54" s="58"/>
      <c r="AF54" s="58"/>
      <c r="AG54" s="58"/>
      <c r="AH54" s="58"/>
      <c r="AI54" s="58"/>
      <c r="AJ54" s="58"/>
      <c r="AK54" s="58"/>
      <c r="AL54" s="58"/>
      <c r="AM54" s="58"/>
      <c r="AN54" s="58"/>
      <c r="AO54" s="57"/>
      <c r="AP54" s="44"/>
      <c r="AQ54" s="58"/>
      <c r="AR54" s="58"/>
      <c r="AS54" s="58"/>
      <c r="AT54" s="58"/>
      <c r="AU54" s="58"/>
      <c r="AV54" s="58"/>
      <c r="AW54" s="58"/>
      <c r="AX54" s="58"/>
      <c r="AY54" s="58"/>
      <c r="AZ54" s="58"/>
      <c r="BA54" s="57"/>
      <c r="BB54" s="36"/>
      <c r="BC54" s="35"/>
    </row>
    <row r="55" spans="1:55" ht="36" customHeight="1">
      <c r="A55" s="13">
        <f>ROW()</f>
        <v>55</v>
      </c>
      <c r="B55" s="21"/>
      <c r="C55" s="74" t="s">
        <v>7</v>
      </c>
      <c r="D55" s="73"/>
      <c r="E55" s="73"/>
      <c r="F55" s="72"/>
      <c r="G55" s="71"/>
      <c r="H55" s="71"/>
      <c r="I55" s="71"/>
      <c r="J55" s="71"/>
      <c r="K55" s="71"/>
      <c r="L55" s="71"/>
      <c r="M55" s="71"/>
      <c r="N55" s="71"/>
      <c r="O55" s="71"/>
      <c r="P55" s="71"/>
      <c r="Q55" s="69"/>
      <c r="R55" s="72"/>
      <c r="S55" s="71"/>
      <c r="T55" s="71"/>
      <c r="U55" s="71"/>
      <c r="V55" s="71"/>
      <c r="W55" s="71"/>
      <c r="X55" s="71"/>
      <c r="Y55" s="71"/>
      <c r="Z55" s="71"/>
      <c r="AA55" s="71"/>
      <c r="AB55" s="71"/>
      <c r="AC55" s="69"/>
      <c r="AD55" s="72"/>
      <c r="AE55" s="71"/>
      <c r="AF55" s="71"/>
      <c r="AG55" s="71"/>
      <c r="AH55" s="71"/>
      <c r="AI55" s="71"/>
      <c r="AJ55" s="71"/>
      <c r="AK55" s="71"/>
      <c r="AL55" s="71"/>
      <c r="AM55" s="71"/>
      <c r="AN55" s="71"/>
      <c r="AO55" s="69"/>
      <c r="AP55" s="72"/>
      <c r="AQ55" s="71"/>
      <c r="AR55" s="71"/>
      <c r="AS55" s="71"/>
      <c r="AT55" s="71"/>
      <c r="AU55" s="71"/>
      <c r="AV55" s="71"/>
      <c r="AW55" s="71"/>
      <c r="AX55" s="71"/>
      <c r="AY55" s="71"/>
      <c r="AZ55" s="71"/>
      <c r="BA55" s="69"/>
      <c r="BB55" s="70"/>
      <c r="BC55" s="69"/>
    </row>
    <row r="56" spans="1:55">
      <c r="A56" s="13">
        <f>ROW()</f>
        <v>56</v>
      </c>
      <c r="B56" s="21"/>
      <c r="C56" s="65"/>
      <c r="D56" s="65" t="s">
        <v>3</v>
      </c>
      <c r="E56" s="64" t="str">
        <f>"("&amp;A20&amp;") - "&amp;"("&amp;A50&amp;")"</f>
        <v>(20) - (50)</v>
      </c>
      <c r="F56" s="63"/>
      <c r="G56" s="62"/>
      <c r="H56" s="62"/>
      <c r="I56" s="62"/>
      <c r="J56" s="62"/>
      <c r="K56" s="62"/>
      <c r="L56" s="62"/>
      <c r="M56" s="62"/>
      <c r="N56" s="62"/>
      <c r="O56" s="62"/>
      <c r="P56" s="62"/>
      <c r="Q56" s="60"/>
      <c r="R56" s="63">
        <f>R20-R50</f>
        <v>232043.08666666667</v>
      </c>
      <c r="S56" s="62">
        <f>S20-S50</f>
        <v>246730.58666666667</v>
      </c>
      <c r="T56" s="62">
        <f>T20-T50</f>
        <v>261418.08666666667</v>
      </c>
      <c r="U56" s="62">
        <f>U20-U50</f>
        <v>233261.90611111111</v>
      </c>
      <c r="V56" s="62">
        <f>V20-V50</f>
        <v>247949.40611111111</v>
      </c>
      <c r="W56" s="62">
        <f>W20-W50</f>
        <v>262636.90611111111</v>
      </c>
      <c r="X56" s="62">
        <f>X20-X50</f>
        <v>277324.40611111111</v>
      </c>
      <c r="Y56" s="62">
        <f>Y20-Y50</f>
        <v>292011.90611111111</v>
      </c>
      <c r="Z56" s="62">
        <f>Z20-Z50</f>
        <v>306699.40611111111</v>
      </c>
      <c r="AA56" s="62">
        <f>AA20-AA50</f>
        <v>321386.90611111111</v>
      </c>
      <c r="AB56" s="62">
        <f>AB20-AB50</f>
        <v>336074.40611111111</v>
      </c>
      <c r="AC56" s="60">
        <f>AC20-AC50</f>
        <v>350761.90611111111</v>
      </c>
      <c r="AD56" s="63">
        <f>AD20-AD50</f>
        <v>370065.37254946725</v>
      </c>
      <c r="AE56" s="62">
        <f>AE20-AE50</f>
        <v>387500.76159056317</v>
      </c>
      <c r="AF56" s="62">
        <f>AF20-AF50</f>
        <v>406804.22802891931</v>
      </c>
      <c r="AG56" s="62">
        <f>AG20-AG50</f>
        <v>425485.00200152205</v>
      </c>
      <c r="AH56" s="62">
        <f>AH20-AH50</f>
        <v>354295.09871765599</v>
      </c>
      <c r="AI56" s="62">
        <f>AI20-AI50</f>
        <v>372975.87269025872</v>
      </c>
      <c r="AJ56" s="62">
        <f>AJ20-AJ50</f>
        <v>392279.33912861493</v>
      </c>
      <c r="AK56" s="62">
        <f>AK20-AK50</f>
        <v>411582.80556697113</v>
      </c>
      <c r="AL56" s="62">
        <f>AL20-AL50</f>
        <v>430263.57953957393</v>
      </c>
      <c r="AM56" s="62">
        <f>AM20-AM50</f>
        <v>449567.04597793013</v>
      </c>
      <c r="AN56" s="62">
        <f>AN20-AN50</f>
        <v>468247.81995053292</v>
      </c>
      <c r="AO56" s="60">
        <f>AO20-AO50</f>
        <v>487551.28638888913</v>
      </c>
      <c r="AP56" s="63">
        <f>AP20-AP50</f>
        <v>506854.75282724533</v>
      </c>
      <c r="AQ56" s="62">
        <f>AQ20-AQ50</f>
        <v>524290.14186834125</v>
      </c>
      <c r="AR56" s="62">
        <f>AR20-AR50</f>
        <v>543593.60830669734</v>
      </c>
      <c r="AS56" s="62">
        <f>AS20-AS50</f>
        <v>562274.38227930013</v>
      </c>
      <c r="AT56" s="62">
        <f>AT20-AT50</f>
        <v>581577.84871765645</v>
      </c>
      <c r="AU56" s="62">
        <f>AU20-AU50</f>
        <v>600258.62269025925</v>
      </c>
      <c r="AV56" s="62">
        <f>AV20-AV50</f>
        <v>619562.08912861533</v>
      </c>
      <c r="AW56" s="62">
        <f>AW20-AW50</f>
        <v>638865.55556697166</v>
      </c>
      <c r="AX56" s="62">
        <f>AX20-AX50</f>
        <v>657546.32953957445</v>
      </c>
      <c r="AY56" s="62">
        <f>AY20-AY50</f>
        <v>676849.79597793054</v>
      </c>
      <c r="AZ56" s="62">
        <f>AZ20-AZ50</f>
        <v>695530.56995053333</v>
      </c>
      <c r="BA56" s="60">
        <f>BA20-BA50</f>
        <v>714834.03638888965</v>
      </c>
      <c r="BB56" s="61"/>
      <c r="BC56" s="60">
        <f>SUM($W56:$AH56)</f>
        <v>4091046.3056659056</v>
      </c>
    </row>
    <row r="57" spans="1:55">
      <c r="A57" s="13">
        <f>ROW()</f>
        <v>57</v>
      </c>
      <c r="B57" s="21"/>
      <c r="C57" s="65"/>
      <c r="D57" s="65" t="s">
        <v>2</v>
      </c>
      <c r="E57" s="64" t="str">
        <f>"("&amp;A21&amp;") - "&amp;"("&amp;A51&amp;")"</f>
        <v>(21) - (51)</v>
      </c>
      <c r="F57" s="63"/>
      <c r="G57" s="62"/>
      <c r="H57" s="62"/>
      <c r="I57" s="62"/>
      <c r="J57" s="62"/>
      <c r="K57" s="62"/>
      <c r="L57" s="62"/>
      <c r="M57" s="62"/>
      <c r="N57" s="62"/>
      <c r="O57" s="62"/>
      <c r="P57" s="62"/>
      <c r="Q57" s="60"/>
      <c r="R57" s="63">
        <f>R21-R51</f>
        <v>147829.34808978043</v>
      </c>
      <c r="S57" s="62">
        <f>S21-S51</f>
        <v>161069.26222462824</v>
      </c>
      <c r="T57" s="62">
        <f>T21-T51</f>
        <v>174309.17635947606</v>
      </c>
      <c r="U57" s="62">
        <f>U21-U51</f>
        <v>175942.67116576573</v>
      </c>
      <c r="V57" s="62">
        <f>V21-V51</f>
        <v>189182.58530061354</v>
      </c>
      <c r="W57" s="62">
        <f>W21-W51</f>
        <v>202422.49943546136</v>
      </c>
      <c r="X57" s="62">
        <f>X21-X51</f>
        <v>215662.41357030917</v>
      </c>
      <c r="Y57" s="62">
        <f>Y21-Y51</f>
        <v>228902.32770515699</v>
      </c>
      <c r="Z57" s="62">
        <f>Z21-Z51</f>
        <v>242142.2418400048</v>
      </c>
      <c r="AA57" s="62">
        <f>AA21-AA51</f>
        <v>255382.15597485262</v>
      </c>
      <c r="AB57" s="62">
        <f>AB21-AB51</f>
        <v>268622.07010970043</v>
      </c>
      <c r="AC57" s="60">
        <f>AC21-AC51</f>
        <v>281861.98424454825</v>
      </c>
      <c r="AD57" s="63">
        <f>AD21-AD51</f>
        <v>289620.81559880165</v>
      </c>
      <c r="AE57" s="62">
        <f>AE21-AE51</f>
        <v>297379.64695305505</v>
      </c>
      <c r="AF57" s="62">
        <f>AF21-AF51</f>
        <v>305138.47830730845</v>
      </c>
      <c r="AG57" s="62">
        <f>AG21-AG51</f>
        <v>312897.30966156186</v>
      </c>
      <c r="AH57" s="62">
        <f>AH21-AH51</f>
        <v>277447.91729015711</v>
      </c>
      <c r="AI57" s="62">
        <f>AI21-AI51</f>
        <v>285206.74864441052</v>
      </c>
      <c r="AJ57" s="62">
        <f>AJ21-AJ51</f>
        <v>292965.57999866392</v>
      </c>
      <c r="AK57" s="62">
        <f>AK21-AK51</f>
        <v>300724.41135291732</v>
      </c>
      <c r="AL57" s="62">
        <f>AL21-AL51</f>
        <v>308483.24270717072</v>
      </c>
      <c r="AM57" s="62">
        <f>AM21-AM51</f>
        <v>316242.07406142412</v>
      </c>
      <c r="AN57" s="62">
        <f>AN21-AN51</f>
        <v>324000.90541567752</v>
      </c>
      <c r="AO57" s="60">
        <f>AO21-AO51</f>
        <v>331759.73676993093</v>
      </c>
      <c r="AP57" s="63">
        <f>AP21-AP51</f>
        <v>339518.56812418433</v>
      </c>
      <c r="AQ57" s="62">
        <f>AQ21-AQ51</f>
        <v>347277.39947843773</v>
      </c>
      <c r="AR57" s="62">
        <f>AR21-AR51</f>
        <v>355036.23083269113</v>
      </c>
      <c r="AS57" s="62">
        <f>AS21-AS51</f>
        <v>362795.06218694453</v>
      </c>
      <c r="AT57" s="62">
        <f>AT21-AT51</f>
        <v>370553.89354119793</v>
      </c>
      <c r="AU57" s="62">
        <f>AU21-AU51</f>
        <v>378312.72489545133</v>
      </c>
      <c r="AV57" s="62">
        <f>AV21-AV51</f>
        <v>386071.55624970474</v>
      </c>
      <c r="AW57" s="62">
        <f>AW21-AW51</f>
        <v>393830.38760395814</v>
      </c>
      <c r="AX57" s="62">
        <f>AX21-AX51</f>
        <v>401589.21895821154</v>
      </c>
      <c r="AY57" s="62">
        <f>AY21-AY51</f>
        <v>409348.05031246494</v>
      </c>
      <c r="AZ57" s="62">
        <f>AZ21-AZ51</f>
        <v>417106.88166671834</v>
      </c>
      <c r="BA57" s="60">
        <f>BA21-BA51</f>
        <v>424865.71302097174</v>
      </c>
      <c r="BB57" s="61"/>
      <c r="BC57" s="60">
        <f>SUM($W57:$AH57)</f>
        <v>3177479.8606909183</v>
      </c>
    </row>
    <row r="58" spans="1:55">
      <c r="A58" s="13">
        <f>ROW()</f>
        <v>58</v>
      </c>
      <c r="B58" s="21"/>
      <c r="C58" s="65"/>
      <c r="D58" s="65" t="s">
        <v>1</v>
      </c>
      <c r="E58" s="64" t="str">
        <f>"("&amp;A22&amp;") - "&amp;"("&amp;A52&amp;")"</f>
        <v>(22) - (52)</v>
      </c>
      <c r="F58" s="68"/>
      <c r="G58" s="67"/>
      <c r="H58" s="67"/>
      <c r="I58" s="67"/>
      <c r="J58" s="67"/>
      <c r="K58" s="67"/>
      <c r="L58" s="67"/>
      <c r="M58" s="67"/>
      <c r="N58" s="67"/>
      <c r="O58" s="67"/>
      <c r="P58" s="67"/>
      <c r="Q58" s="66"/>
      <c r="R58" s="68">
        <f>R22-R52</f>
        <v>59584.040799108479</v>
      </c>
      <c r="S58" s="67">
        <f>S22-S52</f>
        <v>64920.515553149562</v>
      </c>
      <c r="T58" s="67">
        <f>T22-T52</f>
        <v>70256.990307190645</v>
      </c>
      <c r="U58" s="67">
        <f>U22-U52</f>
        <v>68961.037167567658</v>
      </c>
      <c r="V58" s="67">
        <f>V22-V52</f>
        <v>74297.511921608748</v>
      </c>
      <c r="W58" s="67">
        <f>W22-W52</f>
        <v>79633.986675649838</v>
      </c>
      <c r="X58" s="67">
        <f>X22-X52</f>
        <v>84970.461429690928</v>
      </c>
      <c r="Y58" s="67">
        <f>Y22-Y52</f>
        <v>90306.936183732018</v>
      </c>
      <c r="Z58" s="67">
        <f>Z22-Z52</f>
        <v>95643.410937773107</v>
      </c>
      <c r="AA58" s="67">
        <f>AA22-AA52</f>
        <v>100979.8856918142</v>
      </c>
      <c r="AB58" s="67">
        <f>AB22-AB52</f>
        <v>106316.36044585529</v>
      </c>
      <c r="AC58" s="66">
        <f>AC22-AC52</f>
        <v>111652.83519989638</v>
      </c>
      <c r="AD58" s="68">
        <f>AD22-AD52</f>
        <v>114780.10681367951</v>
      </c>
      <c r="AE58" s="67">
        <f>AE22-AE52</f>
        <v>117907.37842746264</v>
      </c>
      <c r="AF58" s="67">
        <f>AF22-AF52</f>
        <v>121034.65004124577</v>
      </c>
      <c r="AG58" s="67">
        <f>AG22-AG52</f>
        <v>124161.9216550289</v>
      </c>
      <c r="AH58" s="67">
        <f>AH22-AH52</f>
        <v>108676.74338335906</v>
      </c>
      <c r="AI58" s="67">
        <f>AI22-AI52</f>
        <v>111804.01499714221</v>
      </c>
      <c r="AJ58" s="67">
        <f>AJ22-AJ52</f>
        <v>114931.28661092535</v>
      </c>
      <c r="AK58" s="67">
        <f>AK22-AK52</f>
        <v>118058.5582247085</v>
      </c>
      <c r="AL58" s="67">
        <f>AL22-AL52</f>
        <v>121185.82983849164</v>
      </c>
      <c r="AM58" s="67">
        <f>AM22-AM52</f>
        <v>124313.10145227479</v>
      </c>
      <c r="AN58" s="67">
        <f>AN22-AN52</f>
        <v>127440.37306605793</v>
      </c>
      <c r="AO58" s="66">
        <f>AO22-AO52</f>
        <v>130567.64467984108</v>
      </c>
      <c r="AP58" s="68">
        <f>AP22-AP52</f>
        <v>133694.91629362421</v>
      </c>
      <c r="AQ58" s="67">
        <f>AQ22-AQ52</f>
        <v>136822.18790740735</v>
      </c>
      <c r="AR58" s="67">
        <f>AR22-AR52</f>
        <v>139949.4595211905</v>
      </c>
      <c r="AS58" s="67">
        <f>AS22-AS52</f>
        <v>143076.73113497364</v>
      </c>
      <c r="AT58" s="67">
        <f>AT22-AT52</f>
        <v>146204.00274875679</v>
      </c>
      <c r="AU58" s="67">
        <f>AU22-AU52</f>
        <v>149331.27436253993</v>
      </c>
      <c r="AV58" s="67">
        <f>AV22-AV52</f>
        <v>152458.54597632308</v>
      </c>
      <c r="AW58" s="67">
        <f>AW22-AW52</f>
        <v>155585.81759010622</v>
      </c>
      <c r="AX58" s="67">
        <f>AX22-AX52</f>
        <v>158713.08920388937</v>
      </c>
      <c r="AY58" s="67">
        <f>AY22-AY52</f>
        <v>161840.36081767251</v>
      </c>
      <c r="AZ58" s="67">
        <f>AZ22-AZ52</f>
        <v>164967.63243145566</v>
      </c>
      <c r="BA58" s="66">
        <f>BA22-BA52</f>
        <v>168094.9040452388</v>
      </c>
      <c r="BB58" s="61"/>
      <c r="BC58" s="66">
        <f>SUM($W58:$AH58)</f>
        <v>1256064.6768851876</v>
      </c>
    </row>
    <row r="59" spans="1:55">
      <c r="A59" s="13">
        <f>ROW()</f>
        <v>59</v>
      </c>
      <c r="B59" s="21"/>
      <c r="C59" s="65"/>
      <c r="D59" s="65" t="s">
        <v>0</v>
      </c>
      <c r="E59" s="64" t="str">
        <f>"("&amp;A56&amp;")+"&amp;"("&amp;A57&amp;")+"&amp;"("&amp;A58&amp;")"</f>
        <v>(56)+(57)+(58)</v>
      </c>
      <c r="F59" s="63"/>
      <c r="G59" s="62"/>
      <c r="H59" s="62"/>
      <c r="I59" s="62"/>
      <c r="J59" s="62"/>
      <c r="K59" s="62"/>
      <c r="L59" s="62"/>
      <c r="M59" s="62"/>
      <c r="N59" s="62"/>
      <c r="O59" s="62"/>
      <c r="P59" s="62"/>
      <c r="Q59" s="60"/>
      <c r="R59" s="63">
        <f>SUM(R56:R58)</f>
        <v>439456.47555555555</v>
      </c>
      <c r="S59" s="62">
        <f>SUM(S56:S58)</f>
        <v>472720.36444444448</v>
      </c>
      <c r="T59" s="62">
        <f>SUM(T56:T58)</f>
        <v>505984.25333333336</v>
      </c>
      <c r="U59" s="62">
        <f>SUM(U56:U58)</f>
        <v>478165.61444444448</v>
      </c>
      <c r="V59" s="62">
        <f>SUM(V56:V58)</f>
        <v>511429.50333333341</v>
      </c>
      <c r="W59" s="62">
        <f>SUM(W56:W58)</f>
        <v>544693.39222222229</v>
      </c>
      <c r="X59" s="62">
        <f>SUM(X56:X58)</f>
        <v>577957.28111111117</v>
      </c>
      <c r="Y59" s="62">
        <f>SUM(Y56:Y58)</f>
        <v>611221.17000000016</v>
      </c>
      <c r="Z59" s="62">
        <f>SUM(Z56:Z58)</f>
        <v>644485.05888888892</v>
      </c>
      <c r="AA59" s="62">
        <f>SUM(AA56:AA58)</f>
        <v>677748.94777777803</v>
      </c>
      <c r="AB59" s="62">
        <f>SUM(AB56:AB58)</f>
        <v>711012.83666666679</v>
      </c>
      <c r="AC59" s="60">
        <f>SUM(AC56:AC58)</f>
        <v>744276.72555555578</v>
      </c>
      <c r="AD59" s="63">
        <f>SUM(AD56:AD58)</f>
        <v>774466.29496194841</v>
      </c>
      <c r="AE59" s="62">
        <f>SUM(AE56:AE58)</f>
        <v>802787.78697108082</v>
      </c>
      <c r="AF59" s="62">
        <f>SUM(AF56:AF58)</f>
        <v>832977.35637747345</v>
      </c>
      <c r="AG59" s="62">
        <f>SUM(AG56:AG58)</f>
        <v>862544.23331811291</v>
      </c>
      <c r="AH59" s="62">
        <f>SUM(AH56:AH58)</f>
        <v>740419.75939117221</v>
      </c>
      <c r="AI59" s="62">
        <f>SUM(AI56:AI58)</f>
        <v>769986.63633181143</v>
      </c>
      <c r="AJ59" s="62">
        <f>SUM(AJ56:AJ58)</f>
        <v>800176.20573820418</v>
      </c>
      <c r="AK59" s="62">
        <f>SUM(AK56:AK58)</f>
        <v>830365.77514459705</v>
      </c>
      <c r="AL59" s="62">
        <f>SUM(AL56:AL58)</f>
        <v>859932.65208523627</v>
      </c>
      <c r="AM59" s="62">
        <f>SUM(AM56:AM58)</f>
        <v>890122.22149162914</v>
      </c>
      <c r="AN59" s="62">
        <f>SUM(AN56:AN58)</f>
        <v>919689.09843226837</v>
      </c>
      <c r="AO59" s="60">
        <f>SUM(AO56:AO58)</f>
        <v>949878.66783866123</v>
      </c>
      <c r="AP59" s="63">
        <f>SUM(AP56:AP58)</f>
        <v>980068.23724505387</v>
      </c>
      <c r="AQ59" s="62">
        <f>SUM(AQ56:AQ58)</f>
        <v>1008389.7292541864</v>
      </c>
      <c r="AR59" s="62">
        <f>SUM(AR56:AR58)</f>
        <v>1038579.2986605789</v>
      </c>
      <c r="AS59" s="62">
        <f>SUM(AS56:AS58)</f>
        <v>1068146.1756012184</v>
      </c>
      <c r="AT59" s="62">
        <f>SUM(AT56:AT58)</f>
        <v>1098335.7450076113</v>
      </c>
      <c r="AU59" s="62">
        <f>SUM(AU56:AU58)</f>
        <v>1127902.6219482506</v>
      </c>
      <c r="AV59" s="62">
        <f>SUM(AV56:AV58)</f>
        <v>1158092.1913546431</v>
      </c>
      <c r="AW59" s="62">
        <f>SUM(AW56:AW58)</f>
        <v>1188281.7607610361</v>
      </c>
      <c r="AX59" s="62">
        <f>SUM(AX56:AX58)</f>
        <v>1217848.6377016753</v>
      </c>
      <c r="AY59" s="62">
        <f>SUM(AY56:AY58)</f>
        <v>1248038.207108068</v>
      </c>
      <c r="AZ59" s="62">
        <f>SUM(AZ56:AZ58)</f>
        <v>1277605.0840487073</v>
      </c>
      <c r="BA59" s="60">
        <f>SUM(BA56:BA58)</f>
        <v>1307794.6534551003</v>
      </c>
      <c r="BB59" s="61"/>
      <c r="BC59" s="60">
        <f>SUM($W59:$AH59)</f>
        <v>8524590.8432420101</v>
      </c>
    </row>
    <row r="60" spans="1:55">
      <c r="A60" s="13">
        <f>ROW()</f>
        <v>60</v>
      </c>
      <c r="B60" s="12"/>
      <c r="C60" s="44"/>
      <c r="D60" s="58"/>
      <c r="E60" s="59"/>
      <c r="F60" s="44"/>
      <c r="G60" s="58"/>
      <c r="H60" s="58"/>
      <c r="I60" s="58"/>
      <c r="J60" s="58"/>
      <c r="K60" s="58"/>
      <c r="L60" s="58"/>
      <c r="M60" s="58"/>
      <c r="N60" s="58"/>
      <c r="O60" s="58"/>
      <c r="P60" s="58"/>
      <c r="Q60" s="57"/>
      <c r="R60" s="44"/>
      <c r="S60" s="58"/>
      <c r="T60" s="58"/>
      <c r="U60" s="58"/>
      <c r="V60" s="58"/>
      <c r="W60" s="58"/>
      <c r="X60" s="58"/>
      <c r="Y60" s="58"/>
      <c r="Z60" s="58"/>
      <c r="AA60" s="58"/>
      <c r="AB60" s="58"/>
      <c r="AC60" s="57"/>
      <c r="AD60" s="44"/>
      <c r="AE60" s="58"/>
      <c r="AF60" s="58"/>
      <c r="AG60" s="58"/>
      <c r="AH60" s="58"/>
      <c r="AI60" s="58"/>
      <c r="AJ60" s="58"/>
      <c r="AK60" s="58"/>
      <c r="AL60" s="58"/>
      <c r="AM60" s="58"/>
      <c r="AN60" s="58"/>
      <c r="AO60" s="57"/>
      <c r="AP60" s="44"/>
      <c r="AQ60" s="58"/>
      <c r="AR60" s="58"/>
      <c r="AS60" s="58"/>
      <c r="AT60" s="58"/>
      <c r="AU60" s="58"/>
      <c r="AV60" s="58"/>
      <c r="AW60" s="58"/>
      <c r="AX60" s="58"/>
      <c r="AY60" s="58"/>
      <c r="AZ60" s="58"/>
      <c r="BA60" s="57"/>
      <c r="BB60" s="36"/>
      <c r="BC60" s="35"/>
    </row>
    <row r="61" spans="1:55" ht="12.75" customHeight="1">
      <c r="A61" s="13">
        <f>ROW()</f>
        <v>61</v>
      </c>
      <c r="B61" s="34"/>
      <c r="C61" s="26"/>
      <c r="D61" s="26"/>
      <c r="E61" s="56"/>
      <c r="F61" s="55"/>
      <c r="G61" s="26"/>
      <c r="H61" s="26"/>
      <c r="I61" s="26"/>
      <c r="J61" s="26"/>
      <c r="K61" s="26"/>
      <c r="L61" s="26"/>
      <c r="M61" s="26"/>
      <c r="N61" s="26"/>
      <c r="O61" s="26"/>
      <c r="P61" s="26"/>
      <c r="Q61" s="54"/>
      <c r="R61" s="55"/>
      <c r="S61" s="26"/>
      <c r="T61" s="26"/>
      <c r="U61" s="26"/>
      <c r="V61" s="26"/>
      <c r="W61" s="26"/>
      <c r="X61" s="26"/>
      <c r="Y61" s="26"/>
      <c r="Z61" s="26"/>
      <c r="AA61" s="26"/>
      <c r="AB61" s="26"/>
      <c r="AC61" s="54"/>
      <c r="AD61" s="55"/>
      <c r="AE61" s="26"/>
      <c r="AF61" s="26"/>
      <c r="AG61" s="26"/>
      <c r="AH61" s="26"/>
      <c r="AI61" s="26"/>
      <c r="AJ61" s="26"/>
      <c r="AK61" s="26"/>
      <c r="AL61" s="26"/>
      <c r="AM61" s="26"/>
      <c r="AN61" s="26"/>
      <c r="AO61" s="54"/>
      <c r="AP61" s="55"/>
      <c r="AQ61" s="26"/>
      <c r="AR61" s="26"/>
      <c r="AS61" s="26"/>
      <c r="AT61" s="26"/>
      <c r="AU61" s="26"/>
      <c r="AV61" s="26"/>
      <c r="AW61" s="26"/>
      <c r="AX61" s="26"/>
      <c r="AY61" s="26"/>
      <c r="AZ61" s="26"/>
      <c r="BA61" s="54"/>
      <c r="BB61" s="53"/>
      <c r="BC61" s="27"/>
    </row>
    <row r="62" spans="1:55">
      <c r="A62" s="13">
        <f>ROW()</f>
        <v>62</v>
      </c>
      <c r="B62" s="21"/>
      <c r="C62" s="31" t="s">
        <v>6</v>
      </c>
      <c r="D62" s="30"/>
      <c r="E62" s="30"/>
      <c r="F62" s="29"/>
      <c r="G62" s="51"/>
      <c r="H62" s="51"/>
      <c r="I62" s="51"/>
      <c r="J62" s="51"/>
      <c r="K62" s="51"/>
      <c r="L62" s="51"/>
      <c r="M62" s="51"/>
      <c r="N62" s="51"/>
      <c r="O62" s="51"/>
      <c r="P62" s="51"/>
      <c r="Q62" s="50"/>
      <c r="R62" s="52"/>
      <c r="S62" s="51"/>
      <c r="T62" s="51"/>
      <c r="U62" s="51"/>
      <c r="V62" s="51"/>
      <c r="W62" s="51"/>
      <c r="X62" s="51"/>
      <c r="Y62" s="51"/>
      <c r="Z62" s="51"/>
      <c r="AA62" s="51"/>
      <c r="AB62" s="51"/>
      <c r="AC62" s="50"/>
      <c r="AD62" s="52"/>
      <c r="AE62" s="51"/>
      <c r="AF62" s="51"/>
      <c r="AG62" s="51"/>
      <c r="AH62" s="51"/>
      <c r="AI62" s="51"/>
      <c r="AJ62" s="51"/>
      <c r="AK62" s="51"/>
      <c r="AL62" s="51"/>
      <c r="AM62" s="51"/>
      <c r="AN62" s="51"/>
      <c r="AO62" s="50"/>
      <c r="AP62" s="52"/>
      <c r="AQ62" s="51"/>
      <c r="AR62" s="51"/>
      <c r="AS62" s="51"/>
      <c r="AT62" s="51"/>
      <c r="AU62" s="51"/>
      <c r="AV62" s="51"/>
      <c r="AW62" s="51"/>
      <c r="AX62" s="51"/>
      <c r="AY62" s="51"/>
      <c r="AZ62" s="51"/>
      <c r="BA62" s="50"/>
      <c r="BB62" s="15"/>
      <c r="BC62" s="27"/>
    </row>
    <row r="63" spans="1:55">
      <c r="A63" s="13">
        <f>ROW()</f>
        <v>63</v>
      </c>
      <c r="B63" s="21"/>
      <c r="C63" s="29"/>
      <c r="D63" s="26" t="s">
        <v>3</v>
      </c>
      <c r="E63" s="19" t="s">
        <v>5</v>
      </c>
      <c r="F63" s="48"/>
      <c r="G63" s="47"/>
      <c r="H63" s="47"/>
      <c r="I63" s="47"/>
      <c r="J63" s="47"/>
      <c r="K63" s="47"/>
      <c r="L63" s="47"/>
      <c r="M63" s="47"/>
      <c r="N63" s="47"/>
      <c r="O63" s="47"/>
      <c r="P63" s="47"/>
      <c r="Q63" s="46"/>
      <c r="R63" s="48">
        <v>0.34899999999999998</v>
      </c>
      <c r="S63" s="47">
        <f>R63</f>
        <v>0.34899999999999998</v>
      </c>
      <c r="T63" s="47">
        <f>S63</f>
        <v>0.34899999999999998</v>
      </c>
      <c r="U63" s="47">
        <v>0.374</v>
      </c>
      <c r="V63" s="47">
        <f>U63</f>
        <v>0.374</v>
      </c>
      <c r="W63" s="47">
        <f>V63</f>
        <v>0.374</v>
      </c>
      <c r="X63" s="47">
        <f>W63</f>
        <v>0.374</v>
      </c>
      <c r="Y63" s="47">
        <f>X63</f>
        <v>0.374</v>
      </c>
      <c r="Z63" s="47">
        <f>Y63</f>
        <v>0.374</v>
      </c>
      <c r="AA63" s="47">
        <f>Z63</f>
        <v>0.374</v>
      </c>
      <c r="AB63" s="47">
        <f>AA63</f>
        <v>0.374</v>
      </c>
      <c r="AC63" s="46">
        <f>AB63</f>
        <v>0.374</v>
      </c>
      <c r="AD63" s="48">
        <f>AC63</f>
        <v>0.374</v>
      </c>
      <c r="AE63" s="47">
        <f>AD63</f>
        <v>0.374</v>
      </c>
      <c r="AF63" s="47">
        <f>AE63</f>
        <v>0.374</v>
      </c>
      <c r="AG63" s="47">
        <f>AF63</f>
        <v>0.374</v>
      </c>
      <c r="AH63" s="47">
        <f>AG63</f>
        <v>0.374</v>
      </c>
      <c r="AI63" s="47">
        <f>AH63</f>
        <v>0.374</v>
      </c>
      <c r="AJ63" s="47">
        <f>AI63</f>
        <v>0.374</v>
      </c>
      <c r="AK63" s="47">
        <f>AJ63</f>
        <v>0.374</v>
      </c>
      <c r="AL63" s="47">
        <f>AK63</f>
        <v>0.374</v>
      </c>
      <c r="AM63" s="47">
        <f>AL63</f>
        <v>0.374</v>
      </c>
      <c r="AN63" s="47">
        <f>AM63</f>
        <v>0.374</v>
      </c>
      <c r="AO63" s="46">
        <f>AN63</f>
        <v>0.374</v>
      </c>
      <c r="AP63" s="48">
        <f>AO63</f>
        <v>0.374</v>
      </c>
      <c r="AQ63" s="47">
        <f>AP63</f>
        <v>0.374</v>
      </c>
      <c r="AR63" s="47">
        <f>AQ63</f>
        <v>0.374</v>
      </c>
      <c r="AS63" s="47">
        <f>AR63</f>
        <v>0.374</v>
      </c>
      <c r="AT63" s="47">
        <f>AS63</f>
        <v>0.374</v>
      </c>
      <c r="AU63" s="47">
        <f>AT63</f>
        <v>0.374</v>
      </c>
      <c r="AV63" s="47">
        <f>AU63</f>
        <v>0.374</v>
      </c>
      <c r="AW63" s="47">
        <f>AV63</f>
        <v>0.374</v>
      </c>
      <c r="AX63" s="47">
        <f>AW63</f>
        <v>0.374</v>
      </c>
      <c r="AY63" s="47">
        <f>AX63</f>
        <v>0.374</v>
      </c>
      <c r="AZ63" s="47">
        <f>AY63</f>
        <v>0.374</v>
      </c>
      <c r="BA63" s="46">
        <f>AZ63</f>
        <v>0.374</v>
      </c>
      <c r="BB63" s="15"/>
      <c r="BC63" s="45">
        <f>BC69/BC56</f>
        <v>0.374</v>
      </c>
    </row>
    <row r="64" spans="1:55">
      <c r="A64" s="13">
        <f>ROW()</f>
        <v>64</v>
      </c>
      <c r="B64" s="21"/>
      <c r="C64" s="29"/>
      <c r="D64" s="26" t="s">
        <v>2</v>
      </c>
      <c r="E64" s="19" t="s">
        <v>5</v>
      </c>
      <c r="F64" s="48"/>
      <c r="G64" s="47"/>
      <c r="H64" s="47"/>
      <c r="I64" s="47"/>
      <c r="J64" s="47"/>
      <c r="K64" s="47"/>
      <c r="L64" s="47"/>
      <c r="M64" s="47"/>
      <c r="N64" s="47"/>
      <c r="O64" s="47"/>
      <c r="P64" s="47"/>
      <c r="Q64" s="46"/>
      <c r="R64" s="48">
        <v>0.25900000000000001</v>
      </c>
      <c r="S64" s="47">
        <f>R64</f>
        <v>0.25900000000000001</v>
      </c>
      <c r="T64" s="47">
        <f>S64</f>
        <v>0.25900000000000001</v>
      </c>
      <c r="U64" s="47">
        <v>0.27500000000000002</v>
      </c>
      <c r="V64" s="47">
        <f>U64</f>
        <v>0.27500000000000002</v>
      </c>
      <c r="W64" s="47">
        <f>V64</f>
        <v>0.27500000000000002</v>
      </c>
      <c r="X64" s="47">
        <f>W64</f>
        <v>0.27500000000000002</v>
      </c>
      <c r="Y64" s="47">
        <f>X64</f>
        <v>0.27500000000000002</v>
      </c>
      <c r="Z64" s="47">
        <f>Y64</f>
        <v>0.27500000000000002</v>
      </c>
      <c r="AA64" s="47">
        <f>Z64</f>
        <v>0.27500000000000002</v>
      </c>
      <c r="AB64" s="47">
        <f>AA64</f>
        <v>0.27500000000000002</v>
      </c>
      <c r="AC64" s="46">
        <f>AB64</f>
        <v>0.27500000000000002</v>
      </c>
      <c r="AD64" s="48">
        <f>AC64</f>
        <v>0.27500000000000002</v>
      </c>
      <c r="AE64" s="47">
        <f>AD64</f>
        <v>0.27500000000000002</v>
      </c>
      <c r="AF64" s="47">
        <f>AE64</f>
        <v>0.27500000000000002</v>
      </c>
      <c r="AG64" s="47">
        <f>AF64</f>
        <v>0.27500000000000002</v>
      </c>
      <c r="AH64" s="47">
        <f>AG64</f>
        <v>0.27500000000000002</v>
      </c>
      <c r="AI64" s="47">
        <f>AH64</f>
        <v>0.27500000000000002</v>
      </c>
      <c r="AJ64" s="47">
        <f>AI64</f>
        <v>0.27500000000000002</v>
      </c>
      <c r="AK64" s="47">
        <f>AJ64</f>
        <v>0.27500000000000002</v>
      </c>
      <c r="AL64" s="47">
        <f>AK64</f>
        <v>0.27500000000000002</v>
      </c>
      <c r="AM64" s="47">
        <f>AL64</f>
        <v>0.27500000000000002</v>
      </c>
      <c r="AN64" s="47">
        <f>AM64</f>
        <v>0.27500000000000002</v>
      </c>
      <c r="AO64" s="46">
        <f>AN64</f>
        <v>0.27500000000000002</v>
      </c>
      <c r="AP64" s="48">
        <f>AO64</f>
        <v>0.27500000000000002</v>
      </c>
      <c r="AQ64" s="47">
        <f>AP64</f>
        <v>0.27500000000000002</v>
      </c>
      <c r="AR64" s="47">
        <f>AQ64</f>
        <v>0.27500000000000002</v>
      </c>
      <c r="AS64" s="47">
        <f>AR64</f>
        <v>0.27500000000000002</v>
      </c>
      <c r="AT64" s="47">
        <f>AS64</f>
        <v>0.27500000000000002</v>
      </c>
      <c r="AU64" s="47">
        <f>AT64</f>
        <v>0.27500000000000002</v>
      </c>
      <c r="AV64" s="47">
        <f>AU64</f>
        <v>0.27500000000000002</v>
      </c>
      <c r="AW64" s="47">
        <f>AV64</f>
        <v>0.27500000000000002</v>
      </c>
      <c r="AX64" s="47">
        <f>AW64</f>
        <v>0.27500000000000002</v>
      </c>
      <c r="AY64" s="47">
        <f>AX64</f>
        <v>0.27500000000000002</v>
      </c>
      <c r="AZ64" s="47">
        <f>AY64</f>
        <v>0.27500000000000002</v>
      </c>
      <c r="BA64" s="46">
        <f>AZ64</f>
        <v>0.27500000000000002</v>
      </c>
      <c r="BB64" s="15"/>
      <c r="BC64" s="45">
        <f>BC70/BC57</f>
        <v>0.27499999999999997</v>
      </c>
    </row>
    <row r="65" spans="1:55">
      <c r="A65" s="13">
        <f>ROW()</f>
        <v>65</v>
      </c>
      <c r="B65" s="21"/>
      <c r="C65" s="49"/>
      <c r="D65" s="26" t="s">
        <v>1</v>
      </c>
      <c r="E65" s="19" t="s">
        <v>5</v>
      </c>
      <c r="F65" s="48"/>
      <c r="G65" s="47"/>
      <c r="H65" s="47"/>
      <c r="I65" s="47"/>
      <c r="J65" s="47"/>
      <c r="K65" s="47"/>
      <c r="L65" s="47"/>
      <c r="M65" s="47"/>
      <c r="N65" s="47"/>
      <c r="O65" s="47"/>
      <c r="P65" s="47"/>
      <c r="Q65" s="46"/>
      <c r="R65" s="48">
        <v>9.1999999999999998E-2</v>
      </c>
      <c r="S65" s="47">
        <f>R65</f>
        <v>9.1999999999999998E-2</v>
      </c>
      <c r="T65" s="47">
        <f>S65</f>
        <v>9.1999999999999998E-2</v>
      </c>
      <c r="U65" s="47">
        <v>9.2999999999999999E-2</v>
      </c>
      <c r="V65" s="47">
        <f>U65</f>
        <v>9.2999999999999999E-2</v>
      </c>
      <c r="W65" s="47">
        <f>V65</f>
        <v>9.2999999999999999E-2</v>
      </c>
      <c r="X65" s="47">
        <f>W65</f>
        <v>9.2999999999999999E-2</v>
      </c>
      <c r="Y65" s="47">
        <f>X65</f>
        <v>9.2999999999999999E-2</v>
      </c>
      <c r="Z65" s="47">
        <f>Y65</f>
        <v>9.2999999999999999E-2</v>
      </c>
      <c r="AA65" s="47">
        <f>Z65</f>
        <v>9.2999999999999999E-2</v>
      </c>
      <c r="AB65" s="47">
        <f>AA65</f>
        <v>9.2999999999999999E-2</v>
      </c>
      <c r="AC65" s="46">
        <f>AB65</f>
        <v>9.2999999999999999E-2</v>
      </c>
      <c r="AD65" s="48">
        <f>AC65</f>
        <v>9.2999999999999999E-2</v>
      </c>
      <c r="AE65" s="47">
        <f>AD65</f>
        <v>9.2999999999999999E-2</v>
      </c>
      <c r="AF65" s="47">
        <f>AE65</f>
        <v>9.2999999999999999E-2</v>
      </c>
      <c r="AG65" s="47">
        <f>AF65</f>
        <v>9.2999999999999999E-2</v>
      </c>
      <c r="AH65" s="47">
        <f>AG65</f>
        <v>9.2999999999999999E-2</v>
      </c>
      <c r="AI65" s="47">
        <f>AH65</f>
        <v>9.2999999999999999E-2</v>
      </c>
      <c r="AJ65" s="47">
        <f>AI65</f>
        <v>9.2999999999999999E-2</v>
      </c>
      <c r="AK65" s="47">
        <f>AJ65</f>
        <v>9.2999999999999999E-2</v>
      </c>
      <c r="AL65" s="47">
        <f>AK65</f>
        <v>9.2999999999999999E-2</v>
      </c>
      <c r="AM65" s="47">
        <f>AL65</f>
        <v>9.2999999999999999E-2</v>
      </c>
      <c r="AN65" s="47">
        <f>AM65</f>
        <v>9.2999999999999999E-2</v>
      </c>
      <c r="AO65" s="46">
        <f>AN65</f>
        <v>9.2999999999999999E-2</v>
      </c>
      <c r="AP65" s="48">
        <f>AO65</f>
        <v>9.2999999999999999E-2</v>
      </c>
      <c r="AQ65" s="47">
        <f>AP65</f>
        <v>9.2999999999999999E-2</v>
      </c>
      <c r="AR65" s="47">
        <f>AQ65</f>
        <v>9.2999999999999999E-2</v>
      </c>
      <c r="AS65" s="47">
        <f>AR65</f>
        <v>9.2999999999999999E-2</v>
      </c>
      <c r="AT65" s="47">
        <f>AS65</f>
        <v>9.2999999999999999E-2</v>
      </c>
      <c r="AU65" s="47">
        <f>AT65</f>
        <v>9.2999999999999999E-2</v>
      </c>
      <c r="AV65" s="47">
        <f>AU65</f>
        <v>9.2999999999999999E-2</v>
      </c>
      <c r="AW65" s="47">
        <f>AV65</f>
        <v>9.2999999999999999E-2</v>
      </c>
      <c r="AX65" s="47">
        <f>AW65</f>
        <v>9.2999999999999999E-2</v>
      </c>
      <c r="AY65" s="47">
        <f>AX65</f>
        <v>9.2999999999999999E-2</v>
      </c>
      <c r="AZ65" s="47">
        <f>AY65</f>
        <v>9.2999999999999999E-2</v>
      </c>
      <c r="BA65" s="46">
        <f>AZ65</f>
        <v>9.2999999999999999E-2</v>
      </c>
      <c r="BB65" s="15"/>
      <c r="BC65" s="45">
        <f>BC71/BC58</f>
        <v>9.2999999999999999E-2</v>
      </c>
    </row>
    <row r="66" spans="1:55">
      <c r="A66" s="13">
        <f>ROW()</f>
        <v>66</v>
      </c>
      <c r="B66" s="12"/>
      <c r="C66" s="44"/>
      <c r="D66" s="43"/>
      <c r="E66" s="19"/>
      <c r="F66" s="41"/>
      <c r="G66" s="40"/>
      <c r="H66" s="40"/>
      <c r="I66" s="40"/>
      <c r="J66" s="40"/>
      <c r="K66" s="40"/>
      <c r="L66" s="40"/>
      <c r="M66" s="40"/>
      <c r="N66" s="40"/>
      <c r="O66" s="40"/>
      <c r="P66" s="40"/>
      <c r="Q66" s="42"/>
      <c r="R66" s="41"/>
      <c r="S66" s="40"/>
      <c r="T66" s="40"/>
      <c r="U66" s="40"/>
      <c r="V66" s="40"/>
      <c r="W66" s="38"/>
      <c r="X66" s="38"/>
      <c r="Y66" s="38"/>
      <c r="Z66" s="38"/>
      <c r="AA66" s="38"/>
      <c r="AB66" s="38"/>
      <c r="AC66" s="37"/>
      <c r="AD66" s="39"/>
      <c r="AE66" s="38"/>
      <c r="AF66" s="38"/>
      <c r="AG66" s="38"/>
      <c r="AH66" s="38"/>
      <c r="AI66" s="38"/>
      <c r="AJ66" s="38"/>
      <c r="AK66" s="38"/>
      <c r="AL66" s="38"/>
      <c r="AM66" s="38"/>
      <c r="AN66" s="38"/>
      <c r="AO66" s="37"/>
      <c r="AP66" s="39"/>
      <c r="AQ66" s="38"/>
      <c r="AR66" s="38"/>
      <c r="AS66" s="38"/>
      <c r="AT66" s="38"/>
      <c r="AU66" s="38"/>
      <c r="AV66" s="38"/>
      <c r="AW66" s="38"/>
      <c r="AX66" s="38"/>
      <c r="AY66" s="38"/>
      <c r="AZ66" s="38"/>
      <c r="BA66" s="37"/>
      <c r="BB66" s="36"/>
      <c r="BC66" s="35"/>
    </row>
    <row r="67" spans="1:55">
      <c r="A67" s="13">
        <f>ROW()</f>
        <v>67</v>
      </c>
      <c r="B67" s="34"/>
      <c r="C67" s="33"/>
      <c r="D67" s="33"/>
      <c r="E67" s="32"/>
      <c r="F67" s="29"/>
      <c r="G67" s="20"/>
      <c r="H67" s="20"/>
      <c r="I67" s="20"/>
      <c r="J67" s="20"/>
      <c r="K67" s="20"/>
      <c r="L67" s="20"/>
      <c r="M67" s="20"/>
      <c r="N67" s="20"/>
      <c r="O67" s="20"/>
      <c r="P67" s="20"/>
      <c r="Q67" s="28"/>
      <c r="R67" s="29"/>
      <c r="S67" s="20"/>
      <c r="T67" s="20"/>
      <c r="U67" s="20"/>
      <c r="V67" s="20"/>
      <c r="W67" s="20"/>
      <c r="X67" s="20"/>
      <c r="Y67" s="20"/>
      <c r="Z67" s="20"/>
      <c r="AA67" s="20"/>
      <c r="AB67" s="20"/>
      <c r="AC67" s="28"/>
      <c r="AD67" s="29"/>
      <c r="AE67" s="20"/>
      <c r="AF67" s="20"/>
      <c r="AG67" s="20"/>
      <c r="AH67" s="20"/>
      <c r="AI67" s="20"/>
      <c r="AJ67" s="20"/>
      <c r="AK67" s="20"/>
      <c r="AL67" s="20"/>
      <c r="AM67" s="20"/>
      <c r="AN67" s="20"/>
      <c r="AO67" s="28"/>
      <c r="AP67" s="29"/>
      <c r="AQ67" s="20"/>
      <c r="AR67" s="20"/>
      <c r="AS67" s="20"/>
      <c r="AT67" s="20"/>
      <c r="AU67" s="20"/>
      <c r="AV67" s="20"/>
      <c r="AW67" s="20"/>
      <c r="AX67" s="20"/>
      <c r="AY67" s="20"/>
      <c r="AZ67" s="20"/>
      <c r="BA67" s="28"/>
      <c r="BB67" s="15"/>
      <c r="BC67" s="27"/>
    </row>
    <row r="68" spans="1:55" ht="25.5" customHeight="1">
      <c r="A68" s="13">
        <f>ROW()</f>
        <v>68</v>
      </c>
      <c r="B68" s="21"/>
      <c r="C68" s="31" t="s">
        <v>4</v>
      </c>
      <c r="D68" s="30"/>
      <c r="E68" s="30"/>
      <c r="F68" s="29"/>
      <c r="G68" s="20"/>
      <c r="H68" s="20"/>
      <c r="I68" s="20"/>
      <c r="J68" s="20"/>
      <c r="K68" s="20"/>
      <c r="L68" s="20"/>
      <c r="M68" s="20"/>
      <c r="N68" s="20"/>
      <c r="O68" s="20"/>
      <c r="P68" s="20"/>
      <c r="Q68" s="28"/>
      <c r="R68" s="29"/>
      <c r="S68" s="20"/>
      <c r="T68" s="20"/>
      <c r="U68" s="20"/>
      <c r="V68" s="20"/>
      <c r="W68" s="20"/>
      <c r="X68" s="20"/>
      <c r="Y68" s="20"/>
      <c r="Z68" s="20"/>
      <c r="AA68" s="20"/>
      <c r="AB68" s="20"/>
      <c r="AC68" s="28"/>
      <c r="AD68" s="29"/>
      <c r="AE68" s="20"/>
      <c r="AF68" s="20"/>
      <c r="AG68" s="20"/>
      <c r="AH68" s="20"/>
      <c r="AI68" s="20"/>
      <c r="AJ68" s="20"/>
      <c r="AK68" s="20"/>
      <c r="AL68" s="20"/>
      <c r="AM68" s="20"/>
      <c r="AN68" s="20"/>
      <c r="AO68" s="28"/>
      <c r="AP68" s="29"/>
      <c r="AQ68" s="20"/>
      <c r="AR68" s="20"/>
      <c r="AS68" s="20"/>
      <c r="AT68" s="20"/>
      <c r="AU68" s="20"/>
      <c r="AV68" s="20"/>
      <c r="AW68" s="20"/>
      <c r="AX68" s="20"/>
      <c r="AY68" s="20"/>
      <c r="AZ68" s="20"/>
      <c r="BA68" s="28"/>
      <c r="BB68" s="15"/>
      <c r="BC68" s="27"/>
    </row>
    <row r="69" spans="1:55">
      <c r="A69" s="13">
        <f>ROW()</f>
        <v>69</v>
      </c>
      <c r="B69" s="21"/>
      <c r="C69" s="20"/>
      <c r="D69" s="26" t="s">
        <v>3</v>
      </c>
      <c r="E69" s="19" t="str">
        <f>"("&amp;A56&amp;") x "&amp;"("&amp;A63&amp;")"</f>
        <v>(56) x (63)</v>
      </c>
      <c r="F69" s="18"/>
      <c r="G69" s="17"/>
      <c r="H69" s="17"/>
      <c r="I69" s="17"/>
      <c r="J69" s="17"/>
      <c r="K69" s="17"/>
      <c r="L69" s="17"/>
      <c r="M69" s="17"/>
      <c r="N69" s="17"/>
      <c r="O69" s="17"/>
      <c r="P69" s="17"/>
      <c r="Q69" s="16"/>
      <c r="R69" s="18">
        <f>R56*R63</f>
        <v>80983.037246666659</v>
      </c>
      <c r="S69" s="17">
        <f>S56*S63</f>
        <v>86108.974746666659</v>
      </c>
      <c r="T69" s="17">
        <f>T56*T63</f>
        <v>91234.912246666659</v>
      </c>
      <c r="U69" s="17">
        <f>U56*U63</f>
        <v>87239.952885555555</v>
      </c>
      <c r="V69" s="17">
        <f>V56*V63</f>
        <v>92733.077885555555</v>
      </c>
      <c r="W69" s="17">
        <f>W56*W63</f>
        <v>98226.202885555555</v>
      </c>
      <c r="X69" s="17">
        <f>X56*X63</f>
        <v>103719.32788555555</v>
      </c>
      <c r="Y69" s="17">
        <f>Y56*Y63</f>
        <v>109212.45288555555</v>
      </c>
      <c r="Z69" s="17">
        <f>Z56*Z63</f>
        <v>114705.57788555555</v>
      </c>
      <c r="AA69" s="17">
        <f>AA56*AA63</f>
        <v>120198.70288555555</v>
      </c>
      <c r="AB69" s="17">
        <f>AB56*AB63</f>
        <v>125691.82788555555</v>
      </c>
      <c r="AC69" s="16">
        <f>AC56*AC63</f>
        <v>131184.95288555554</v>
      </c>
      <c r="AD69" s="18">
        <f>AD56*AD63</f>
        <v>138404.44933350076</v>
      </c>
      <c r="AE69" s="17">
        <f>AE56*AE63</f>
        <v>144925.28483487063</v>
      </c>
      <c r="AF69" s="17">
        <f>AF56*AF63</f>
        <v>152144.78128281582</v>
      </c>
      <c r="AG69" s="17">
        <f>AG56*AG63</f>
        <v>159131.39074856925</v>
      </c>
      <c r="AH69" s="17">
        <f>AH56*AH63</f>
        <v>132506.36692040335</v>
      </c>
      <c r="AI69" s="17">
        <f>AI56*AI63</f>
        <v>139492.97638615675</v>
      </c>
      <c r="AJ69" s="17">
        <f>AJ56*AJ63</f>
        <v>146712.47283410199</v>
      </c>
      <c r="AK69" s="17">
        <f>AK56*AK63</f>
        <v>153931.96928204721</v>
      </c>
      <c r="AL69" s="17">
        <f>AL56*AL63</f>
        <v>160918.57874780064</v>
      </c>
      <c r="AM69" s="17">
        <f>AM56*AM63</f>
        <v>168138.07519574586</v>
      </c>
      <c r="AN69" s="17">
        <f>AN56*AN63</f>
        <v>175124.68466149931</v>
      </c>
      <c r="AO69" s="16">
        <f>AO56*AO63</f>
        <v>182344.18110944453</v>
      </c>
      <c r="AP69" s="18">
        <f>AP56*AP63</f>
        <v>189563.67755738975</v>
      </c>
      <c r="AQ69" s="17">
        <f>AQ56*AQ63</f>
        <v>196084.51305875962</v>
      </c>
      <c r="AR69" s="17">
        <f>AR56*AR63</f>
        <v>203304.00950670481</v>
      </c>
      <c r="AS69" s="17">
        <f>AS56*AS63</f>
        <v>210290.61897245824</v>
      </c>
      <c r="AT69" s="17">
        <f>AT56*AT63</f>
        <v>217510.11542040351</v>
      </c>
      <c r="AU69" s="17">
        <f>AU56*AU63</f>
        <v>224496.72488615697</v>
      </c>
      <c r="AV69" s="17">
        <f>AV56*AV63</f>
        <v>231716.22133410213</v>
      </c>
      <c r="AW69" s="17">
        <f>AW56*AW63</f>
        <v>238935.7177820474</v>
      </c>
      <c r="AX69" s="17">
        <f>AX56*AX63</f>
        <v>245922.32724780083</v>
      </c>
      <c r="AY69" s="17">
        <f>AY56*AY63</f>
        <v>253141.82369574602</v>
      </c>
      <c r="AZ69" s="17">
        <f>AZ56*AZ63</f>
        <v>260128.43316149947</v>
      </c>
      <c r="BA69" s="16">
        <f>BA56*BA63</f>
        <v>267347.92960944475</v>
      </c>
      <c r="BB69" s="15"/>
      <c r="BC69" s="14">
        <f>SUM($W69:$AH69)</f>
        <v>1530051.3183190487</v>
      </c>
    </row>
    <row r="70" spans="1:55">
      <c r="A70" s="13">
        <f>ROW()</f>
        <v>70</v>
      </c>
      <c r="B70" s="21"/>
      <c r="C70" s="20"/>
      <c r="D70" s="26" t="s">
        <v>2</v>
      </c>
      <c r="E70" s="19" t="str">
        <f>"("&amp;A57&amp;") x "&amp;"("&amp;A64&amp;")"</f>
        <v>(57) x (64)</v>
      </c>
      <c r="F70" s="18"/>
      <c r="G70" s="17"/>
      <c r="H70" s="17"/>
      <c r="I70" s="17"/>
      <c r="J70" s="17"/>
      <c r="K70" s="17"/>
      <c r="L70" s="17"/>
      <c r="M70" s="17"/>
      <c r="N70" s="17"/>
      <c r="O70" s="17"/>
      <c r="P70" s="17"/>
      <c r="Q70" s="16"/>
      <c r="R70" s="18">
        <f>R57*R64</f>
        <v>38287.801155253132</v>
      </c>
      <c r="S70" s="17">
        <f>S57*S64</f>
        <v>41716.938916178719</v>
      </c>
      <c r="T70" s="17">
        <f>T57*T64</f>
        <v>45146.076677104298</v>
      </c>
      <c r="U70" s="17">
        <f>U57*U64</f>
        <v>48384.234570585577</v>
      </c>
      <c r="V70" s="17">
        <f>V57*V64</f>
        <v>52025.210957668729</v>
      </c>
      <c r="W70" s="17">
        <f>W57*W64</f>
        <v>55666.187344751881</v>
      </c>
      <c r="X70" s="17">
        <f>X57*X64</f>
        <v>59307.163731835026</v>
      </c>
      <c r="Y70" s="17">
        <f>Y57*Y64</f>
        <v>62948.140118918178</v>
      </c>
      <c r="Z70" s="17">
        <f>Z57*Z64</f>
        <v>66589.11650600133</v>
      </c>
      <c r="AA70" s="17">
        <f>AA57*AA64</f>
        <v>70230.092893084482</v>
      </c>
      <c r="AB70" s="17">
        <f>AB57*AB64</f>
        <v>73871.06928016762</v>
      </c>
      <c r="AC70" s="16">
        <f>AC57*AC64</f>
        <v>77512.045667250772</v>
      </c>
      <c r="AD70" s="18">
        <f>AD57*AD64</f>
        <v>79645.724289670456</v>
      </c>
      <c r="AE70" s="17">
        <f>AE57*AE64</f>
        <v>81779.40291209014</v>
      </c>
      <c r="AF70" s="17">
        <f>AF57*AF64</f>
        <v>83913.081534509838</v>
      </c>
      <c r="AG70" s="17">
        <f>AG57*AG64</f>
        <v>86046.760156929522</v>
      </c>
      <c r="AH70" s="17">
        <f>AH57*AH64</f>
        <v>76298.17725479322</v>
      </c>
      <c r="AI70" s="17">
        <f>AI57*AI64</f>
        <v>78431.855877212904</v>
      </c>
      <c r="AJ70" s="17">
        <f>AJ57*AJ64</f>
        <v>80565.534499632588</v>
      </c>
      <c r="AK70" s="17">
        <f>AK57*AK64</f>
        <v>82699.213122052272</v>
      </c>
      <c r="AL70" s="17">
        <f>AL57*AL64</f>
        <v>84832.891744471955</v>
      </c>
      <c r="AM70" s="17">
        <f>AM57*AM64</f>
        <v>86966.570366891639</v>
      </c>
      <c r="AN70" s="17">
        <f>AN57*AN64</f>
        <v>89100.248989311323</v>
      </c>
      <c r="AO70" s="16">
        <f>AO57*AO64</f>
        <v>91233.927611731007</v>
      </c>
      <c r="AP70" s="18">
        <f>AP57*AP64</f>
        <v>93367.606234150691</v>
      </c>
      <c r="AQ70" s="17">
        <f>AQ57*AQ64</f>
        <v>95501.28485657039</v>
      </c>
      <c r="AR70" s="17">
        <f>AR57*AR64</f>
        <v>97634.963478990074</v>
      </c>
      <c r="AS70" s="17">
        <f>AS57*AS64</f>
        <v>99768.642101409758</v>
      </c>
      <c r="AT70" s="17">
        <f>AT57*AT64</f>
        <v>101902.32072382944</v>
      </c>
      <c r="AU70" s="17">
        <f>AU57*AU64</f>
        <v>104035.99934624913</v>
      </c>
      <c r="AV70" s="17">
        <f>AV57*AV64</f>
        <v>106169.67796866881</v>
      </c>
      <c r="AW70" s="17">
        <f>AW57*AW64</f>
        <v>108303.35659108849</v>
      </c>
      <c r="AX70" s="17">
        <f>AX57*AX64</f>
        <v>110437.03521350818</v>
      </c>
      <c r="AY70" s="17">
        <f>AY57*AY64</f>
        <v>112570.71383592786</v>
      </c>
      <c r="AZ70" s="17">
        <f>AZ57*AZ64</f>
        <v>114704.39245834756</v>
      </c>
      <c r="BA70" s="16">
        <f>BA57*BA64</f>
        <v>116838.07108076724</v>
      </c>
      <c r="BB70" s="15"/>
      <c r="BC70" s="14">
        <f>SUM($W70:$AH70)</f>
        <v>873806.96169000235</v>
      </c>
    </row>
    <row r="71" spans="1:55">
      <c r="A71" s="13">
        <f>ROW()</f>
        <v>71</v>
      </c>
      <c r="B71" s="21"/>
      <c r="C71" s="20"/>
      <c r="D71" s="26" t="s">
        <v>1</v>
      </c>
      <c r="E71" s="19" t="str">
        <f>"("&amp;A58&amp;") x "&amp;"("&amp;A65&amp;")"</f>
        <v>(58) x (65)</v>
      </c>
      <c r="F71" s="25"/>
      <c r="G71" s="24"/>
      <c r="H71" s="24"/>
      <c r="I71" s="24"/>
      <c r="J71" s="24"/>
      <c r="K71" s="24"/>
      <c r="L71" s="24"/>
      <c r="M71" s="24"/>
      <c r="N71" s="24"/>
      <c r="O71" s="24"/>
      <c r="P71" s="24"/>
      <c r="Q71" s="23"/>
      <c r="R71" s="25">
        <f>R58*R65</f>
        <v>5481.73175351798</v>
      </c>
      <c r="S71" s="24">
        <f>S58*S65</f>
        <v>5972.6874308897595</v>
      </c>
      <c r="T71" s="24">
        <f>T58*T65</f>
        <v>6463.6431082615391</v>
      </c>
      <c r="U71" s="24">
        <f>U58*U65</f>
        <v>6413.3764565837919</v>
      </c>
      <c r="V71" s="24">
        <f>V58*V65</f>
        <v>6909.6686087096132</v>
      </c>
      <c r="W71" s="24">
        <f>W58*W65</f>
        <v>7405.9607608354345</v>
      </c>
      <c r="X71" s="24">
        <f>X58*X65</f>
        <v>7902.2529129612558</v>
      </c>
      <c r="Y71" s="24">
        <f>Y58*Y65</f>
        <v>8398.5450650870771</v>
      </c>
      <c r="Z71" s="24">
        <f>Z58*Z65</f>
        <v>8894.8372172128984</v>
      </c>
      <c r="AA71" s="24">
        <f>AA58*AA65</f>
        <v>9391.1293693387197</v>
      </c>
      <c r="AB71" s="24">
        <f>AB58*AB65</f>
        <v>9887.421521464541</v>
      </c>
      <c r="AC71" s="23">
        <f>AC58*AC65</f>
        <v>10383.713673590362</v>
      </c>
      <c r="AD71" s="25">
        <f>AD58*AD65</f>
        <v>10674.549933672193</v>
      </c>
      <c r="AE71" s="24">
        <f>AE58*AE65</f>
        <v>10965.386193754026</v>
      </c>
      <c r="AF71" s="24">
        <f>AF58*AF65</f>
        <v>11256.222453835857</v>
      </c>
      <c r="AG71" s="24">
        <f>AG58*AG65</f>
        <v>11547.058713917688</v>
      </c>
      <c r="AH71" s="24">
        <f>AH58*AH65</f>
        <v>10106.937134652393</v>
      </c>
      <c r="AI71" s="24">
        <f>AI58*AI65</f>
        <v>10397.773394734226</v>
      </c>
      <c r="AJ71" s="24">
        <f>AJ58*AJ65</f>
        <v>10688.609654816059</v>
      </c>
      <c r="AK71" s="24">
        <f>AK58*AK65</f>
        <v>10979.445914897889</v>
      </c>
      <c r="AL71" s="24">
        <f>AL58*AL65</f>
        <v>11270.282174979722</v>
      </c>
      <c r="AM71" s="24">
        <f>AM58*AM65</f>
        <v>11561.118435061555</v>
      </c>
      <c r="AN71" s="24">
        <f>AN58*AN65</f>
        <v>11851.954695143388</v>
      </c>
      <c r="AO71" s="23">
        <f>AO58*AO65</f>
        <v>12142.79095522522</v>
      </c>
      <c r="AP71" s="25">
        <f>AP58*AP65</f>
        <v>12433.627215307051</v>
      </c>
      <c r="AQ71" s="24">
        <f>AQ58*AQ65</f>
        <v>12724.463475388884</v>
      </c>
      <c r="AR71" s="24">
        <f>AR58*AR65</f>
        <v>13015.299735470717</v>
      </c>
      <c r="AS71" s="24">
        <f>AS58*AS65</f>
        <v>13306.135995552548</v>
      </c>
      <c r="AT71" s="24">
        <f>AT58*AT65</f>
        <v>13596.97225563438</v>
      </c>
      <c r="AU71" s="24">
        <f>AU58*AU65</f>
        <v>13887.808515716213</v>
      </c>
      <c r="AV71" s="24">
        <f>AV58*AV65</f>
        <v>14178.644775798046</v>
      </c>
      <c r="AW71" s="24">
        <f>AW58*AW65</f>
        <v>14469.481035879879</v>
      </c>
      <c r="AX71" s="24">
        <f>AX58*AX65</f>
        <v>14760.317295961711</v>
      </c>
      <c r="AY71" s="24">
        <f>AY58*AY65</f>
        <v>15051.153556043544</v>
      </c>
      <c r="AZ71" s="24">
        <f>AZ58*AZ65</f>
        <v>15341.989816125375</v>
      </c>
      <c r="BA71" s="23">
        <f>BA58*BA65</f>
        <v>15632.826076207208</v>
      </c>
      <c r="BB71" s="15"/>
      <c r="BC71" s="22">
        <f>SUM($W71:$AH71)</f>
        <v>116814.01495032245</v>
      </c>
    </row>
    <row r="72" spans="1:55">
      <c r="A72" s="13">
        <f>ROW()</f>
        <v>72</v>
      </c>
      <c r="B72" s="21"/>
      <c r="C72" s="20"/>
      <c r="D72" s="20" t="s">
        <v>0</v>
      </c>
      <c r="E72" s="19" t="str">
        <f>"("&amp;A69&amp;")+"&amp;"("&amp;A70&amp;")+"&amp;"("&amp;A71&amp;")"</f>
        <v>(69)+(70)+(71)</v>
      </c>
      <c r="F72" s="18"/>
      <c r="G72" s="17"/>
      <c r="H72" s="17"/>
      <c r="I72" s="17"/>
      <c r="J72" s="17"/>
      <c r="K72" s="17"/>
      <c r="L72" s="17"/>
      <c r="M72" s="17"/>
      <c r="N72" s="17"/>
      <c r="O72" s="17"/>
      <c r="P72" s="17"/>
      <c r="Q72" s="16"/>
      <c r="R72" s="18">
        <f>SUM(R69:R71)</f>
        <v>124752.57015543776</v>
      </c>
      <c r="S72" s="17">
        <f>SUM(S69:S71)</f>
        <v>133798.60109373514</v>
      </c>
      <c r="T72" s="17">
        <f>SUM(T69:T71)</f>
        <v>142844.6320320325</v>
      </c>
      <c r="U72" s="17">
        <f>SUM(U69:U71)</f>
        <v>142037.56391272493</v>
      </c>
      <c r="V72" s="17">
        <f>SUM(V69:V71)</f>
        <v>151667.95745193391</v>
      </c>
      <c r="W72" s="17">
        <f>SUM(W69:W71)</f>
        <v>161298.35099114288</v>
      </c>
      <c r="X72" s="17">
        <f>SUM(X69:X71)</f>
        <v>170928.74453035186</v>
      </c>
      <c r="Y72" s="17">
        <f>SUM(Y69:Y71)</f>
        <v>180559.13806956081</v>
      </c>
      <c r="Z72" s="17">
        <f>SUM(Z69:Z71)</f>
        <v>190189.53160876979</v>
      </c>
      <c r="AA72" s="17">
        <f>SUM(AA69:AA71)</f>
        <v>199819.92514797873</v>
      </c>
      <c r="AB72" s="17">
        <f>SUM(AB69:AB71)</f>
        <v>209450.31868718771</v>
      </c>
      <c r="AC72" s="16">
        <f>SUM(AC69:AC71)</f>
        <v>219080.71222639669</v>
      </c>
      <c r="AD72" s="18">
        <f>SUM(AD69:AD71)</f>
        <v>228724.72355684341</v>
      </c>
      <c r="AE72" s="17">
        <f>SUM(AE69:AE71)</f>
        <v>237670.07394071482</v>
      </c>
      <c r="AF72" s="17">
        <f>SUM(AF69:AF71)</f>
        <v>247314.08527116152</v>
      </c>
      <c r="AG72" s="17">
        <f>SUM(AG69:AG71)</f>
        <v>256725.20961941645</v>
      </c>
      <c r="AH72" s="17">
        <f>SUM(AH69:AH71)</f>
        <v>218911.48130984895</v>
      </c>
      <c r="AI72" s="17">
        <f>SUM(AI69:AI71)</f>
        <v>228322.60565810386</v>
      </c>
      <c r="AJ72" s="17">
        <f>SUM(AJ69:AJ71)</f>
        <v>237966.61698855067</v>
      </c>
      <c r="AK72" s="17">
        <f>SUM(AK69:AK71)</f>
        <v>247610.62831899739</v>
      </c>
      <c r="AL72" s="17">
        <f>SUM(AL69:AL71)</f>
        <v>257021.75266725229</v>
      </c>
      <c r="AM72" s="17">
        <f>SUM(AM69:AM71)</f>
        <v>266665.76399769902</v>
      </c>
      <c r="AN72" s="17">
        <f>SUM(AN69:AN71)</f>
        <v>276076.88834595401</v>
      </c>
      <c r="AO72" s="16">
        <f>SUM(AO69:AO71)</f>
        <v>285720.89967640076</v>
      </c>
      <c r="AP72" s="18">
        <f>SUM(AP69:AP71)</f>
        <v>295364.91100684745</v>
      </c>
      <c r="AQ72" s="17">
        <f>SUM(AQ69:AQ71)</f>
        <v>304310.26139071892</v>
      </c>
      <c r="AR72" s="17">
        <f>SUM(AR69:AR71)</f>
        <v>313954.27272116562</v>
      </c>
      <c r="AS72" s="17">
        <f>SUM(AS69:AS71)</f>
        <v>323365.39706942055</v>
      </c>
      <c r="AT72" s="17">
        <f>SUM(AT69:AT71)</f>
        <v>333009.40839986736</v>
      </c>
      <c r="AU72" s="17">
        <f>SUM(AU69:AU71)</f>
        <v>342420.53274812235</v>
      </c>
      <c r="AV72" s="17">
        <f>SUM(AV69:AV71)</f>
        <v>352064.54407856899</v>
      </c>
      <c r="AW72" s="17">
        <f>SUM(AW69:AW71)</f>
        <v>361708.5554090158</v>
      </c>
      <c r="AX72" s="17">
        <f>SUM(AX69:AX71)</f>
        <v>371119.67975727073</v>
      </c>
      <c r="AY72" s="17">
        <f>SUM(AY69:AY71)</f>
        <v>380763.69108771742</v>
      </c>
      <c r="AZ72" s="17">
        <f>SUM(AZ69:AZ71)</f>
        <v>390174.81543597241</v>
      </c>
      <c r="BA72" s="16">
        <f>SUM(BA69:BA71)</f>
        <v>399818.82676641922</v>
      </c>
      <c r="BB72" s="15"/>
      <c r="BC72" s="14">
        <f>SUM($W72:$AH72)</f>
        <v>2520672.2949593733</v>
      </c>
    </row>
    <row r="73" spans="1:55">
      <c r="A73" s="13">
        <f>ROW()</f>
        <v>73</v>
      </c>
      <c r="B73" s="12"/>
      <c r="C73" s="11"/>
      <c r="D73" s="10"/>
      <c r="E73" s="9"/>
      <c r="F73" s="8"/>
      <c r="G73" s="7"/>
      <c r="H73" s="7"/>
      <c r="I73" s="7"/>
      <c r="J73" s="7"/>
      <c r="K73" s="7"/>
      <c r="L73" s="7"/>
      <c r="M73" s="7"/>
      <c r="N73" s="7"/>
      <c r="O73" s="7"/>
      <c r="P73" s="7"/>
      <c r="Q73" s="6"/>
      <c r="R73" s="8"/>
      <c r="S73" s="7"/>
      <c r="T73" s="7"/>
      <c r="U73" s="7"/>
      <c r="V73" s="7"/>
      <c r="W73" s="7"/>
      <c r="X73" s="7"/>
      <c r="Y73" s="7"/>
      <c r="Z73" s="7"/>
      <c r="AA73" s="7"/>
      <c r="AB73" s="7"/>
      <c r="AC73" s="6"/>
      <c r="AD73" s="8"/>
      <c r="AE73" s="7"/>
      <c r="AF73" s="7"/>
      <c r="AG73" s="7"/>
      <c r="AH73" s="7"/>
      <c r="AI73" s="7"/>
      <c r="AJ73" s="7"/>
      <c r="AK73" s="7"/>
      <c r="AL73" s="7"/>
      <c r="AM73" s="7"/>
      <c r="AN73" s="7"/>
      <c r="AO73" s="6"/>
      <c r="AP73" s="8"/>
      <c r="AQ73" s="7"/>
      <c r="AR73" s="7"/>
      <c r="AS73" s="7"/>
      <c r="AT73" s="7"/>
      <c r="AU73" s="7"/>
      <c r="AV73" s="7"/>
      <c r="AW73" s="7"/>
      <c r="AX73" s="7"/>
      <c r="AY73" s="7"/>
      <c r="AZ73" s="7"/>
      <c r="BA73" s="6"/>
      <c r="BB73" s="5"/>
      <c r="BC73" s="4"/>
    </row>
    <row r="76" spans="1:55" ht="15">
      <c r="AC76" s="3"/>
      <c r="AD76" s="3"/>
      <c r="AP76" s="3"/>
    </row>
    <row r="77" spans="1:55" ht="15">
      <c r="AC77" s="3"/>
      <c r="AD77" s="3"/>
      <c r="AP77" s="3"/>
    </row>
    <row r="78" spans="1:55" ht="15">
      <c r="AC78" s="3"/>
      <c r="AD78" s="3"/>
      <c r="AP78" s="3"/>
    </row>
    <row r="79" spans="1:55" ht="15">
      <c r="AC79" s="3"/>
      <c r="AD79" s="3"/>
      <c r="AP79" s="3"/>
    </row>
  </sheetData>
  <mergeCells count="17">
    <mergeCell ref="C26:E26"/>
    <mergeCell ref="C33:E33"/>
    <mergeCell ref="D31:E31"/>
    <mergeCell ref="B67:B73"/>
    <mergeCell ref="C68:E68"/>
    <mergeCell ref="C62:E62"/>
    <mergeCell ref="D49:E49"/>
    <mergeCell ref="B6:B24"/>
    <mergeCell ref="B61:B66"/>
    <mergeCell ref="C13:E13"/>
    <mergeCell ref="C19:E19"/>
    <mergeCell ref="B25:B60"/>
    <mergeCell ref="C55:E55"/>
    <mergeCell ref="D47:E47"/>
    <mergeCell ref="D42:E42"/>
    <mergeCell ref="D35:E35"/>
    <mergeCell ref="D40:E40"/>
  </mergeCells>
  <printOptions horizontalCentered="1" verticalCentered="1"/>
  <pageMargins left="0.75" right="0.75" top="0.75" bottom="0.75" header="0.5" footer="0.5"/>
  <pageSetup scale="54" orientation="landscape" r:id="rId1"/>
  <headerFooter alignWithMargins="0">
    <oddHeader xml:space="preserve">&amp;C&amp;"Arial,Bold"&amp;12
&amp;"Arial,Regular"Puget Sound Energy
2011 Gas General Rate Case - Initial Filing
Test Year Ended December 2010
Impact of Company-Sponsored EE on PSE's Ability to Recover Gas System Costs
</oddHeader>
    <oddFooter xml:space="preserve">&amp;R&amp;A
&amp;P of &amp;N
</oddFooter>
  </headerFooter>
  <rowBreaks count="1" manualBreakCount="1">
    <brk id="54" min="5" max="55" man="1"/>
  </rowBreaks>
  <colBreaks count="1" manualBreakCount="1">
    <brk id="17" min="5" max="7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2011-06-13T07:00:00+00:00</OpenedDate>
    <Date1 xmlns="dc463f71-b30c-4ab2-9473-d307f9d35888">2011-06-13T07:00:00+00:00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111048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4EC8B21DBB10C40AB4409B4BAF96A70" ma:contentTypeVersion="143" ma:contentTypeDescription="" ma:contentTypeScope="" ma:versionID="3c7207432fc916bd95c5b70dd967b10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86F11B-F7E8-4EA5-9310-00391CABBB4D}"/>
</file>

<file path=customXml/itemProps2.xml><?xml version="1.0" encoding="utf-8"?>
<ds:datastoreItem xmlns:ds="http://schemas.openxmlformats.org/officeDocument/2006/customXml" ds:itemID="{CD530FDC-5329-4B75-B3EB-804456B7C257}"/>
</file>

<file path=customXml/itemProps3.xml><?xml version="1.0" encoding="utf-8"?>
<ds:datastoreItem xmlns:ds="http://schemas.openxmlformats.org/officeDocument/2006/customXml" ds:itemID="{25746CEC-5A83-4D28-9D63-E83D6678AD43}"/>
</file>

<file path=customXml/itemProps4.xml><?xml version="1.0" encoding="utf-8"?>
<ds:datastoreItem xmlns:ds="http://schemas.openxmlformats.org/officeDocument/2006/customXml" ds:itemID="{E987F371-1E68-4FC4-AE62-A5F6D9B877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Exhibit No. JAP-10</vt:lpstr>
      <vt:lpstr>'Exhibit No. JAP-10'!Print_Area</vt:lpstr>
      <vt:lpstr>'Exhibit No. JAP-10'!Print_Titles</vt:lpstr>
    </vt:vector>
  </TitlesOfParts>
  <Company>Puget Sound Energy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Piliaris</dc:creator>
  <cp:lastModifiedBy>Jon Piliaris</cp:lastModifiedBy>
  <dcterms:created xsi:type="dcterms:W3CDTF">2011-05-23T19:27:17Z</dcterms:created>
  <dcterms:modified xsi:type="dcterms:W3CDTF">2011-05-23T19:29:04Z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0x0101006E56B4D1795A2E4DB2F0B01679ED314A00C4EC8B21DBB10C40AB4409B4BAF96A70</vt:lpwstr>
  </property>
  <property fmtid="{D5CDD505-2E9C-101B-9397-08002B2CF9AE}" pid="3" name="_docset_NoMedatataSyncRequired">
    <vt:lpwstr>False</vt:lpwstr>
  </property>
</Properties>
</file>