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 defaultThemeVersion="124226"/>
  <bookViews>
    <workbookView xWindow="-15" yWindow="-15" windowWidth="8655" windowHeight="9555" tabRatio="688" activeTab="1"/>
  </bookViews>
  <sheets>
    <sheet name="Exhibit No.  MTT-2 Page 1" sheetId="10" r:id="rId1"/>
    <sheet name="Exhibit No.   MTT-2 Page 2" sheetId="6" r:id="rId2"/>
    <sheet name="Exhibit No.  MTT-2 Page 3" sheetId="5" r:id="rId3"/>
    <sheet name="Exhibit No.  MTT-2 Page 4 " sheetId="12" r:id="rId4"/>
    <sheet name="Exhibit No.  MTT-2 Page 5" sheetId="11" r:id="rId5"/>
  </sheets>
  <externalReferences>
    <externalReference r:id="rId6"/>
  </externalReferences>
  <definedNames>
    <definedName name="ActualsDate">[1]Sheet2!$B$1</definedName>
    <definedName name="PriceDate_E">[1]Sheet2!$B$5</definedName>
    <definedName name="PriceDate_G">[1]Sheet2!$B$6</definedName>
    <definedName name="_xlnm.Print_Area" localSheetId="1">'Exhibit No.   MTT-2 Page 2'!$A$1:$J$36</definedName>
    <definedName name="_xlnm.Print_Area" localSheetId="2">'Exhibit No.  MTT-2 Page 3'!$A$1:$Y$53</definedName>
    <definedName name="Print_ScenDate">[1]Sheet2!$B$2</definedName>
    <definedName name="Scenario_Name">[1]Sheet2!$B$8</definedName>
    <definedName name="Start_Page">[1]Sheet2!$B$10</definedName>
    <definedName name="wrn.All._.Sheets." hidden="1">{"IncSt",#N/A,FALSE,"IS";"BalSht",#N/A,FALSE,"BS";"IntCash",#N/A,FALSE,"Int. Cash";"Stats",#N/A,FALSE,"Stats"}</definedName>
  </definedNames>
  <calcPr calcId="125725"/>
</workbook>
</file>

<file path=xl/calcChain.xml><?xml version="1.0" encoding="utf-8"?>
<calcChain xmlns="http://schemas.openxmlformats.org/spreadsheetml/2006/main">
  <c r="Q30" i="5"/>
  <c r="U42"/>
  <c r="J7" i="10" l="1"/>
  <c r="C22" i="6"/>
  <c r="E22"/>
  <c r="P17" i="11"/>
  <c r="P18"/>
  <c r="I18" i="6" l="1"/>
  <c r="I20"/>
  <c r="I22" l="1"/>
  <c r="A3" i="11" l="1"/>
  <c r="A3" i="12"/>
  <c r="K20"/>
  <c r="I20"/>
  <c r="O8"/>
  <c r="N8"/>
  <c r="M8"/>
  <c r="L8"/>
  <c r="K8"/>
  <c r="J8"/>
  <c r="I8"/>
  <c r="H8"/>
  <c r="G8"/>
  <c r="F8"/>
  <c r="E8"/>
  <c r="D8"/>
  <c r="C8"/>
  <c r="P7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D5"/>
  <c r="P8" l="1"/>
  <c r="D10"/>
  <c r="D12" s="1"/>
  <c r="E5"/>
  <c r="F5" l="1"/>
  <c r="E10"/>
  <c r="E12" s="1"/>
  <c r="E13" s="1"/>
  <c r="E14" s="1"/>
  <c r="P7" i="11"/>
  <c r="D13" i="12" l="1"/>
  <c r="D14" s="1"/>
  <c r="F10"/>
  <c r="G5"/>
  <c r="H5" l="1"/>
  <c r="G10"/>
  <c r="G12" s="1"/>
  <c r="G13" s="1"/>
  <c r="G14" s="1"/>
  <c r="F12"/>
  <c r="F13" l="1"/>
  <c r="F14" s="1"/>
  <c r="H10"/>
  <c r="I5"/>
  <c r="J5" l="1"/>
  <c r="I10"/>
  <c r="I12" s="1"/>
  <c r="I13" s="1"/>
  <c r="I14" s="1"/>
  <c r="H12"/>
  <c r="H13" l="1"/>
  <c r="H14" s="1"/>
  <c r="J10"/>
  <c r="K5"/>
  <c r="L5" l="1"/>
  <c r="K10"/>
  <c r="K12" s="1"/>
  <c r="K13" s="1"/>
  <c r="K14" s="1"/>
  <c r="J12"/>
  <c r="J13" l="1"/>
  <c r="J14" s="1"/>
  <c r="L10"/>
  <c r="M5"/>
  <c r="N5" l="1"/>
  <c r="M10"/>
  <c r="M12" s="1"/>
  <c r="M13" s="1"/>
  <c r="M14" s="1"/>
  <c r="L12"/>
  <c r="L13" l="1"/>
  <c r="L14" s="1"/>
  <c r="N10"/>
  <c r="N12" s="1"/>
  <c r="N13" s="1"/>
  <c r="N14" s="1"/>
  <c r="O5"/>
  <c r="O10" l="1"/>
  <c r="O12" l="1"/>
  <c r="P10"/>
  <c r="O13" l="1"/>
  <c r="O14" s="1"/>
  <c r="P12"/>
  <c r="P13" s="1"/>
  <c r="P15" l="1"/>
  <c r="C20" s="1"/>
  <c r="D5" i="11"/>
  <c r="D10" s="1"/>
  <c r="D12" s="1"/>
  <c r="D19" s="1"/>
  <c r="O8"/>
  <c r="N8"/>
  <c r="M8"/>
  <c r="L8"/>
  <c r="K8"/>
  <c r="J8"/>
  <c r="I8"/>
  <c r="H8"/>
  <c r="G8"/>
  <c r="F8"/>
  <c r="E8"/>
  <c r="D8"/>
  <c r="C8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D7" i="10"/>
  <c r="J20" i="12" l="1"/>
  <c r="L20" s="1"/>
  <c r="E40" i="5"/>
  <c r="P8" i="11"/>
  <c r="E5"/>
  <c r="K44" i="5" l="1"/>
  <c r="E10" i="11"/>
  <c r="E12" s="1"/>
  <c r="F5"/>
  <c r="E19" l="1"/>
  <c r="G5"/>
  <c r="F10"/>
  <c r="F12" l="1"/>
  <c r="F19" s="1"/>
  <c r="G10"/>
  <c r="H5"/>
  <c r="G12" l="1"/>
  <c r="G19" s="1"/>
  <c r="I5"/>
  <c r="H10"/>
  <c r="H12" l="1"/>
  <c r="H19" s="1"/>
  <c r="I10"/>
  <c r="J5"/>
  <c r="I12" l="1"/>
  <c r="I19" s="1"/>
  <c r="K5"/>
  <c r="J10"/>
  <c r="J12" l="1"/>
  <c r="J19" s="1"/>
  <c r="K10"/>
  <c r="L5"/>
  <c r="K12" l="1"/>
  <c r="K19" s="1"/>
  <c r="M5"/>
  <c r="L10"/>
  <c r="L12" l="1"/>
  <c r="L19" s="1"/>
  <c r="M10"/>
  <c r="N5"/>
  <c r="M12" l="1"/>
  <c r="M19" s="1"/>
  <c r="O5"/>
  <c r="O10" s="1"/>
  <c r="O12" s="1"/>
  <c r="N10"/>
  <c r="N12" l="1"/>
  <c r="N19" s="1"/>
  <c r="O19"/>
  <c r="P12"/>
  <c r="P15" s="1"/>
  <c r="P10"/>
  <c r="Y15" i="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U44"/>
  <c r="P19" i="11" l="1"/>
  <c r="P23" l="1"/>
  <c r="W44" i="5"/>
  <c r="S44" s="1"/>
  <c r="M18"/>
  <c r="A3"/>
  <c r="U30" l="1"/>
  <c r="U40"/>
  <c r="W9"/>
  <c r="W26"/>
  <c r="M30" l="1"/>
  <c r="M29"/>
  <c r="Q29" l="1"/>
  <c r="S29" l="1"/>
  <c r="S30"/>
  <c r="U29" l="1"/>
  <c r="W29" s="1"/>
  <c r="U25"/>
  <c r="U11"/>
  <c r="U13"/>
  <c r="U15"/>
  <c r="U17"/>
  <c r="U19"/>
  <c r="U21"/>
  <c r="U23"/>
  <c r="U27"/>
  <c r="U10"/>
  <c r="U12"/>
  <c r="U14"/>
  <c r="U16"/>
  <c r="U18"/>
  <c r="U20"/>
  <c r="U22"/>
  <c r="U24"/>
  <c r="U26"/>
  <c r="U28"/>
  <c r="W30"/>
  <c r="U32" l="1"/>
  <c r="U46" s="1"/>
  <c r="S46" s="1"/>
  <c r="G6" i="6" s="1"/>
  <c r="M22" i="5"/>
  <c r="Y9"/>
  <c r="Y13"/>
  <c r="Y14"/>
  <c r="M21"/>
  <c r="O21"/>
  <c r="Q10"/>
  <c r="Q11"/>
  <c r="Q12"/>
  <c r="Q13"/>
  <c r="Q14"/>
  <c r="S14" s="1"/>
  <c r="Q15"/>
  <c r="Q16"/>
  <c r="Q17"/>
  <c r="Q19"/>
  <c r="Q20"/>
  <c r="Q23"/>
  <c r="S23" s="1"/>
  <c r="Q24"/>
  <c r="Q25"/>
  <c r="Q27"/>
  <c r="Q28"/>
  <c r="Q40"/>
  <c r="S40" s="1"/>
  <c r="W40" s="1"/>
  <c r="O35"/>
  <c r="Q35" s="1"/>
  <c r="S35" s="1"/>
  <c r="W35" s="1"/>
  <c r="Q34"/>
  <c r="S34" s="1"/>
  <c r="W34" s="1"/>
  <c r="Q36"/>
  <c r="S36" s="1"/>
  <c r="W36" s="1"/>
  <c r="Q37"/>
  <c r="Y11"/>
  <c r="Y10"/>
  <c r="Y12"/>
  <c r="S37" l="1"/>
  <c r="W37" s="1"/>
  <c r="W38" s="1"/>
  <c r="Q21"/>
  <c r="W23"/>
  <c r="S27"/>
  <c r="S20"/>
  <c r="Q18"/>
  <c r="S12"/>
  <c r="W14"/>
  <c r="S28"/>
  <c r="S19"/>
  <c r="S17"/>
  <c r="S15"/>
  <c r="S13"/>
  <c r="S10"/>
  <c r="S16"/>
  <c r="S25"/>
  <c r="S24"/>
  <c r="S11"/>
  <c r="Q22"/>
  <c r="Q42" l="1"/>
  <c r="S21"/>
  <c r="S22"/>
  <c r="W24"/>
  <c r="W11"/>
  <c r="W25"/>
  <c r="W12"/>
  <c r="S18"/>
  <c r="W20"/>
  <c r="W27"/>
  <c r="W16"/>
  <c r="W10"/>
  <c r="W13"/>
  <c r="W15"/>
  <c r="W17"/>
  <c r="W19"/>
  <c r="W28"/>
  <c r="W21" l="1"/>
  <c r="W18"/>
  <c r="W22"/>
  <c r="W32" l="1"/>
  <c r="S32" s="1"/>
  <c r="C6" i="6" l="1"/>
  <c r="C10" l="1"/>
  <c r="E8" l="1"/>
  <c r="I8" s="1"/>
  <c r="E6"/>
  <c r="W42" i="5"/>
  <c r="S42" s="1"/>
  <c r="E10" i="6" l="1"/>
  <c r="W46" i="5"/>
  <c r="I6" i="6" l="1"/>
  <c r="I10" s="1"/>
</calcChain>
</file>

<file path=xl/sharedStrings.xml><?xml version="1.0" encoding="utf-8"?>
<sst xmlns="http://schemas.openxmlformats.org/spreadsheetml/2006/main" count="241" uniqueCount="158">
  <si>
    <t>Principal</t>
  </si>
  <si>
    <t>Line</t>
  </si>
  <si>
    <t>Coupon</t>
  </si>
  <si>
    <t>Maturity</t>
  </si>
  <si>
    <t>Settlement</t>
  </si>
  <si>
    <t>Issuance</t>
  </si>
  <si>
    <t>Loss/Reacq</t>
  </si>
  <si>
    <t>Net</t>
  </si>
  <si>
    <t>Yield to</t>
  </si>
  <si>
    <t>Outstanding</t>
  </si>
  <si>
    <t>Effective</t>
  </si>
  <si>
    <t>No.</t>
  </si>
  <si>
    <t>Rate</t>
  </si>
  <si>
    <t>Date</t>
  </si>
  <si>
    <t>Amount</t>
  </si>
  <si>
    <t>Costs</t>
  </si>
  <si>
    <t>Expenses</t>
  </si>
  <si>
    <t>Proceeds</t>
  </si>
  <si>
    <t>Cost</t>
  </si>
  <si>
    <t>Series Costs</t>
  </si>
  <si>
    <t>TOTAL LONG-TERM DEBT</t>
  </si>
  <si>
    <t>SMTN Series A</t>
  </si>
  <si>
    <t>SMTN Series B</t>
  </si>
  <si>
    <t>5.70% FMB's</t>
  </si>
  <si>
    <t>6.125% FMB's</t>
  </si>
  <si>
    <t>5.45% FMB's</t>
  </si>
  <si>
    <t>6.25% FMB's</t>
  </si>
  <si>
    <t>PCB's Kettle Falls</t>
  </si>
  <si>
    <t>MTN's Series C</t>
  </si>
  <si>
    <t>Repurchase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</si>
  <si>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</si>
  <si>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</si>
  <si>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</si>
  <si>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</si>
  <si>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</si>
  <si>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</si>
  <si>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</si>
  <si>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</si>
  <si>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</si>
  <si>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</si>
  <si>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 c)</t>
  </si>
  <si>
    <t>AVISTA CORPORATION</t>
  </si>
  <si>
    <t>Percent of</t>
  </si>
  <si>
    <t>Total Capital</t>
  </si>
  <si>
    <t>Component</t>
  </si>
  <si>
    <t>Total Debt</t>
  </si>
  <si>
    <t>Common Equity</t>
  </si>
  <si>
    <t>Number of Days in Month</t>
  </si>
  <si>
    <t>Short Term-Debt</t>
  </si>
  <si>
    <t>Description</t>
  </si>
  <si>
    <t>Trust Preferred Interest Expense</t>
  </si>
  <si>
    <t>5.95% FMB's</t>
  </si>
  <si>
    <t>7.25% FMB's</t>
  </si>
  <si>
    <t>5.125% FMB's</t>
  </si>
  <si>
    <t>PCB Colstrip 66.7</t>
  </si>
  <si>
    <t>PCB Colstrip 17M</t>
  </si>
  <si>
    <t>TOPrS</t>
  </si>
  <si>
    <t>Long-term Securities Credit Ratings</t>
  </si>
  <si>
    <t>Standard &amp; Poor's</t>
  </si>
  <si>
    <t>Moody's</t>
  </si>
  <si>
    <t>Credit Outlook</t>
  </si>
  <si>
    <t>AAA</t>
  </si>
  <si>
    <t>Aaa</t>
  </si>
  <si>
    <t>AA+</t>
  </si>
  <si>
    <t>Aa1</t>
  </si>
  <si>
    <t>AA</t>
  </si>
  <si>
    <t>Aa2</t>
  </si>
  <si>
    <t>AA-</t>
  </si>
  <si>
    <t>Aa3</t>
  </si>
  <si>
    <t>A+</t>
  </si>
  <si>
    <t>A1</t>
  </si>
  <si>
    <t>A</t>
  </si>
  <si>
    <t>A2</t>
  </si>
  <si>
    <t>A-</t>
  </si>
  <si>
    <t>A3</t>
  </si>
  <si>
    <t>BBB+</t>
  </si>
  <si>
    <t>First Mortgage Bonds</t>
  </si>
  <si>
    <t>Baa1</t>
  </si>
  <si>
    <t>Secured Medium-Term Notes</t>
  </si>
  <si>
    <t>BBB</t>
  </si>
  <si>
    <t>Baa2</t>
  </si>
  <si>
    <t>BBB-</t>
  </si>
  <si>
    <t>Avista Corp./Corporate rating</t>
  </si>
  <si>
    <t>Baa3</t>
  </si>
  <si>
    <t>Avista Corp./Issuer rating</t>
  </si>
  <si>
    <t>INVESTMENT GRADE</t>
  </si>
  <si>
    <t>BB+</t>
  </si>
  <si>
    <t>Ba1</t>
  </si>
  <si>
    <t>Trust-Originated Preferred Securities</t>
  </si>
  <si>
    <t>BB</t>
  </si>
  <si>
    <t>Ba2</t>
  </si>
  <si>
    <t>BB-</t>
  </si>
  <si>
    <t>Ba3</t>
  </si>
  <si>
    <t xml:space="preserve">Avg of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</si>
  <si>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</si>
  <si>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</si>
  <si>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</si>
  <si>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</si>
  <si>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</si>
  <si>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</si>
  <si>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</si>
  <si>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</si>
  <si>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</si>
  <si>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</si>
  <si>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</si>
  <si>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</si>
  <si>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</si>
  <si>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</si>
  <si>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</si>
  <si>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Credit Facility</t>
  </si>
  <si>
    <t>Total Short Term Debt</t>
  </si>
  <si>
    <t>CF Interest Expense</t>
  </si>
  <si>
    <t>Credit Agreement Fees</t>
  </si>
  <si>
    <t>Credit Agreement Amort of up-front costs</t>
  </si>
  <si>
    <r>
      <t xml:space="preserve"> (i)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Short term interest is calculated on the average balance for the month times the interest rate for the month times the actual days in the month divided by 360 days.</t>
    </r>
  </si>
  <si>
    <t>(l)</t>
  </si>
  <si>
    <t>(m)</t>
  </si>
  <si>
    <t>(n)</t>
  </si>
  <si>
    <t>(o)</t>
  </si>
  <si>
    <t>Trust Preferred</t>
  </si>
  <si>
    <t>Forecasted Rates Trust Preferred</t>
  </si>
  <si>
    <t>Total Interest Expense</t>
  </si>
  <si>
    <t>Forecasted Monthly Borrowing Rate</t>
  </si>
  <si>
    <t>The coupon rate used is the cost of debt at the time of the repurchases</t>
  </si>
  <si>
    <t>The amounts are calculated using the IRR function</t>
  </si>
  <si>
    <t>All costs are shown before tax</t>
  </si>
  <si>
    <t>Embedded Cost of Capital</t>
  </si>
  <si>
    <t>Weighted Average S/T Borrowing Rate</t>
  </si>
  <si>
    <t>Total S/T Debt Expense</t>
  </si>
  <si>
    <t>Positive</t>
  </si>
  <si>
    <t>Total Short Term Cost Rate</t>
  </si>
  <si>
    <t>Avg Monthly Forecasted Borrowing Rate</t>
  </si>
  <si>
    <r>
      <rPr>
        <vertAlign val="superscript"/>
        <sz val="13.8"/>
        <rFont val="Times New Roman"/>
        <family val="1"/>
      </rPr>
      <t>(1)</t>
    </r>
    <r>
      <rPr>
        <sz val="12"/>
        <rFont val="Times New Roman"/>
        <family val="1"/>
      </rPr>
      <t xml:space="preserve"> Includes short term debt</t>
    </r>
  </si>
  <si>
    <r>
      <rPr>
        <vertAlign val="superscript"/>
        <sz val="13.8"/>
        <rFont val="Times New Roman"/>
        <family val="1"/>
      </rPr>
      <t xml:space="preserve">(2) </t>
    </r>
    <r>
      <rPr>
        <sz val="12"/>
        <rFont val="Times New Roman"/>
        <family val="1"/>
      </rPr>
      <t>Proposed Return on Common Equity - See Avera testimony</t>
    </r>
  </si>
  <si>
    <t>Assumptions:</t>
  </si>
  <si>
    <t>Notes:</t>
  </si>
  <si>
    <t>Refer to supporting documentation for detailed calculations</t>
  </si>
  <si>
    <t>Forecasted Cost of Long-Term Debt Detail</t>
  </si>
  <si>
    <t>TOTAL FORECASTED COST OF DEBT 12/31/2010</t>
  </si>
  <si>
    <t>Forecasted debt issuances</t>
  </si>
  <si>
    <t>Forecasted Cost of Short-Term Debt Detail</t>
  </si>
  <si>
    <t>Last Upgraded</t>
  </si>
  <si>
    <t>Forecasted Cost of Long-Term Variable Rate Debt Detail</t>
  </si>
  <si>
    <t>Information pulls from the - Short-Term Debt tab (page 5)</t>
  </si>
  <si>
    <t>Information pulls from the - Long-term Variable Rate Debt tab (page 4)</t>
  </si>
  <si>
    <t>Started with 12-31-2009 actuals</t>
  </si>
  <si>
    <t>Forecasted issuance of $45 million of additional equity during 2010</t>
  </si>
  <si>
    <t>B</t>
  </si>
  <si>
    <t>C</t>
  </si>
  <si>
    <t>D</t>
  </si>
  <si>
    <t>E</t>
  </si>
  <si>
    <t>Forecasted through 12-31-2010</t>
  </si>
  <si>
    <t>The forecasted equity and debt numbers come from forecast Dec6 model</t>
  </si>
  <si>
    <t>Equity is adjusted for Other Comprehensive Income and capital stock expense ($16,060,000 as of December 31, 2010 and $15,651,454 as of December 31, 2009)</t>
  </si>
  <si>
    <t xml:space="preserve">Total   </t>
  </si>
  <si>
    <t>Average borrowing rate used in the calculation of the effective costs below</t>
  </si>
  <si>
    <r>
      <t xml:space="preserve">Total Debt </t>
    </r>
    <r>
      <rPr>
        <vertAlign val="superscript"/>
        <sz val="10"/>
        <rFont val="Arial"/>
        <family val="2"/>
      </rPr>
      <t>(1)</t>
    </r>
  </si>
  <si>
    <t>Cost of Capital</t>
  </si>
</sst>
</file>

<file path=xl/styles.xml><?xml version="1.0" encoding="utf-8"?>
<styleSheet xmlns="http://schemas.openxmlformats.org/spreadsheetml/2006/main">
  <numFmts count="2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(&quot;$&quot;#,##0\)"/>
    <numFmt numFmtId="165" formatCode="#,##0;\(#,##0\)"/>
    <numFmt numFmtId="166" formatCode="mmmm\ d\,\ yyyy"/>
    <numFmt numFmtId="167" formatCode="mmm\-dd\-yyyy"/>
    <numFmt numFmtId="168" formatCode="0.000"/>
    <numFmt numFmtId="169" formatCode="0.000%"/>
    <numFmt numFmtId="170" formatCode="#,##0.000"/>
    <numFmt numFmtId="171" formatCode="_(* #,##0_);_(* \(#,##0\);_(* &quot;-&quot;??_);_(@_)"/>
    <numFmt numFmtId="172" formatCode="00000"/>
    <numFmt numFmtId="173" formatCode="[$-409]mmmm\ d\,\ yyyy;@"/>
    <numFmt numFmtId="174" formatCode="[$-409]mmm\-yy;@"/>
    <numFmt numFmtId="175" formatCode="&quot;$&quot;\ #,##0_);\(&quot;$&quot;\ #,##0\)"/>
    <numFmt numFmtId="176" formatCode="&quot;$&quot;\ #,##0.00_);\(&quot;$&quot;\ #,##0.00\)"/>
    <numFmt numFmtId="177" formatCode="@*."/>
    <numFmt numFmtId="178" formatCode="#,##0,_);\(#,##0,\)"/>
    <numFmt numFmtId="179" formatCode="[$-409]d\-mmm\-yy;@"/>
    <numFmt numFmtId="180" formatCode="0.0000%"/>
    <numFmt numFmtId="181" formatCode="_(&quot;$&quot;* #,##0_);_(&quot;$&quot;* \(#,##0\);_(&quot;$&quot;* &quot;-&quot;??_);_(@_)"/>
  </numFmts>
  <fonts count="34">
    <font>
      <sz val="10"/>
      <name val="Arial"/>
    </font>
    <font>
      <sz val="10"/>
      <name val="Arial"/>
      <family val="2"/>
    </font>
    <font>
      <sz val="10"/>
      <name val="Geneva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Geneva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6"/>
      <name val="Arial"/>
      <family val="2"/>
    </font>
    <font>
      <sz val="8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Times New Roman"/>
      <family val="1"/>
    </font>
    <font>
      <sz val="12"/>
      <name val="Geneva"/>
    </font>
    <font>
      <sz val="12"/>
      <color indexed="9"/>
      <name val="Times New Roman"/>
      <family val="1"/>
    </font>
    <font>
      <b/>
      <sz val="12"/>
      <name val="Geneva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0"/>
      <color indexed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vertAlign val="superscript"/>
      <sz val="10.35"/>
      <name val="Arial"/>
      <family val="2"/>
    </font>
    <font>
      <vertAlign val="superscript"/>
      <sz val="13.8"/>
      <name val="Times New Roman"/>
      <family val="1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37" fontId="2" fillId="0" borderId="0"/>
    <xf numFmtId="37" fontId="2" fillId="0" borderId="0"/>
    <xf numFmtId="0" fontId="2" fillId="0" borderId="0"/>
    <xf numFmtId="9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74" fontId="13" fillId="3" borderId="0" applyFont="0" applyFill="0" applyBorder="0" applyAlignment="0" applyProtection="0"/>
    <xf numFmtId="37" fontId="13" fillId="0" borderId="0"/>
    <xf numFmtId="0" fontId="18" fillId="0" borderId="0" applyFill="0" applyBorder="0" applyAlignment="0" applyProtection="0"/>
    <xf numFmtId="0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13" fillId="0" borderId="0" applyFont="0" applyFill="0" applyBorder="0" applyAlignment="0" applyProtection="0">
      <alignment horizontal="left" indent="1"/>
    </xf>
    <xf numFmtId="178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6" applyFont="1" applyFill="1"/>
    <xf numFmtId="167" fontId="3" fillId="0" borderId="0" xfId="6" applyNumberFormat="1" applyFont="1" applyFill="1"/>
    <xf numFmtId="3" fontId="3" fillId="0" borderId="0" xfId="6" applyNumberFormat="1" applyFont="1" applyFill="1"/>
    <xf numFmtId="168" fontId="3" fillId="0" borderId="0" xfId="6" applyNumberFormat="1" applyFont="1" applyFill="1"/>
    <xf numFmtId="3" fontId="3" fillId="0" borderId="0" xfId="6" applyNumberFormat="1" applyFont="1" applyFill="1" applyAlignment="1">
      <alignment horizontal="center"/>
    </xf>
    <xf numFmtId="0" fontId="2" fillId="0" borderId="0" xfId="6" applyFill="1"/>
    <xf numFmtId="0" fontId="3" fillId="0" borderId="0" xfId="6" applyFont="1" applyFill="1" applyAlignment="1">
      <alignment horizontal="center"/>
    </xf>
    <xf numFmtId="167" fontId="3" fillId="0" borderId="0" xfId="6" applyNumberFormat="1" applyFont="1" applyFill="1" applyAlignment="1">
      <alignment horizontal="center"/>
    </xf>
    <xf numFmtId="168" fontId="3" fillId="0" borderId="0" xfId="6" applyNumberFormat="1" applyFont="1" applyFill="1" applyAlignment="1">
      <alignment horizontal="center"/>
    </xf>
    <xf numFmtId="0" fontId="3" fillId="0" borderId="1" xfId="6" applyFont="1" applyFill="1" applyBorder="1" applyAlignment="1">
      <alignment horizontal="center"/>
    </xf>
    <xf numFmtId="3" fontId="3" fillId="0" borderId="1" xfId="6" applyNumberFormat="1" applyFont="1" applyFill="1" applyBorder="1" applyAlignment="1">
      <alignment horizontal="center"/>
    </xf>
    <xf numFmtId="167" fontId="3" fillId="0" borderId="1" xfId="6" applyNumberFormat="1" applyFont="1" applyFill="1" applyBorder="1" applyAlignment="1">
      <alignment horizontal="center"/>
    </xf>
    <xf numFmtId="168" fontId="3" fillId="0" borderId="1" xfId="6" applyNumberFormat="1" applyFont="1" applyFill="1" applyBorder="1" applyAlignment="1">
      <alignment horizontal="center"/>
    </xf>
    <xf numFmtId="14" fontId="3" fillId="0" borderId="1" xfId="6" applyNumberFormat="1" applyFont="1" applyFill="1" applyBorder="1" applyAlignment="1">
      <alignment horizontal="center"/>
    </xf>
    <xf numFmtId="0" fontId="4" fillId="0" borderId="0" xfId="6" applyFont="1" applyFill="1"/>
    <xf numFmtId="0" fontId="3" fillId="0" borderId="0" xfId="6" applyFont="1" applyFill="1" applyAlignment="1">
      <alignment horizontal="right"/>
    </xf>
    <xf numFmtId="3" fontId="3" fillId="0" borderId="0" xfId="6" applyNumberFormat="1" applyFont="1" applyFill="1" applyAlignment="1">
      <alignment horizontal="right"/>
    </xf>
    <xf numFmtId="14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169" fontId="3" fillId="0" borderId="0" xfId="7" applyNumberFormat="1" applyFont="1" applyFill="1"/>
    <xf numFmtId="3" fontId="3" fillId="0" borderId="0" xfId="6" applyNumberFormat="1" applyFont="1" applyFill="1" applyBorder="1"/>
    <xf numFmtId="0" fontId="3" fillId="0" borderId="0" xfId="6" applyFont="1" applyFill="1" applyBorder="1"/>
    <xf numFmtId="14" fontId="3" fillId="0" borderId="0" xfId="6" applyNumberFormat="1" applyFont="1" applyFill="1"/>
    <xf numFmtId="169" fontId="3" fillId="0" borderId="0" xfId="6" applyNumberFormat="1" applyFont="1" applyFill="1"/>
    <xf numFmtId="3" fontId="3" fillId="0" borderId="1" xfId="6" applyNumberFormat="1" applyFont="1" applyFill="1" applyBorder="1"/>
    <xf numFmtId="169" fontId="3" fillId="0" borderId="0" xfId="7" applyNumberFormat="1" applyFont="1" applyFill="1" applyBorder="1"/>
    <xf numFmtId="4" fontId="3" fillId="0" borderId="0" xfId="6" applyNumberFormat="1" applyFont="1" applyFill="1"/>
    <xf numFmtId="0" fontId="5" fillId="0" borderId="0" xfId="6" applyFont="1" applyFill="1"/>
    <xf numFmtId="169" fontId="4" fillId="0" borderId="0" xfId="7" applyNumberFormat="1" applyFont="1" applyFill="1"/>
    <xf numFmtId="3" fontId="3" fillId="0" borderId="2" xfId="6" applyNumberFormat="1" applyFont="1" applyFill="1" applyBorder="1"/>
    <xf numFmtId="170" fontId="3" fillId="0" borderId="0" xfId="6" applyNumberFormat="1" applyFont="1" applyFill="1" applyAlignment="1">
      <alignment horizontal="right"/>
    </xf>
    <xf numFmtId="172" fontId="3" fillId="0" borderId="0" xfId="6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3" xfId="0" applyNumberFormat="1" applyBorder="1"/>
    <xf numFmtId="0" fontId="3" fillId="0" borderId="0" xfId="0" applyFont="1" applyFill="1"/>
    <xf numFmtId="0" fontId="0" fillId="0" borderId="0" xfId="0" applyFill="1"/>
    <xf numFmtId="17" fontId="3" fillId="0" borderId="0" xfId="0" applyNumberFormat="1" applyFont="1" applyFill="1" applyBorder="1" applyAlignment="1">
      <alignment horizontal="center"/>
    </xf>
    <xf numFmtId="5" fontId="9" fillId="0" borderId="0" xfId="3" applyNumberFormat="1" applyFont="1" applyFill="1" applyBorder="1" applyProtection="1"/>
    <xf numFmtId="0" fontId="3" fillId="0" borderId="0" xfId="0" applyFont="1" applyFill="1" applyBorder="1"/>
    <xf numFmtId="37" fontId="10" fillId="0" borderId="0" xfId="3" applyNumberFormat="1" applyFont="1" applyFill="1" applyBorder="1" applyProtection="1"/>
    <xf numFmtId="10" fontId="3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10" fontId="3" fillId="0" borderId="0" xfId="0" applyNumberFormat="1" applyFont="1" applyFill="1" applyBorder="1"/>
    <xf numFmtId="0" fontId="3" fillId="0" borderId="0" xfId="0" applyFont="1" applyFill="1" applyBorder="1" applyAlignment="1"/>
    <xf numFmtId="0" fontId="15" fillId="0" borderId="0" xfId="6" applyFont="1" applyFill="1"/>
    <xf numFmtId="169" fontId="16" fillId="0" borderId="0" xfId="7" applyNumberFormat="1" applyFont="1" applyFill="1"/>
    <xf numFmtId="0" fontId="16" fillId="0" borderId="0" xfId="6" applyFont="1" applyFill="1"/>
    <xf numFmtId="3" fontId="16" fillId="0" borderId="0" xfId="0" applyNumberFormat="1" applyFont="1" applyBorder="1"/>
    <xf numFmtId="10" fontId="5" fillId="0" borderId="0" xfId="7" applyNumberFormat="1" applyFont="1"/>
    <xf numFmtId="3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/>
    <xf numFmtId="3" fontId="0" fillId="0" borderId="0" xfId="0" applyNumberFormat="1" applyBorder="1"/>
    <xf numFmtId="10" fontId="0" fillId="0" borderId="0" xfId="7" applyNumberFormat="1" applyFont="1" applyBorder="1"/>
    <xf numFmtId="169" fontId="0" fillId="0" borderId="0" xfId="7" applyNumberFormat="1" applyFont="1" applyBorder="1"/>
    <xf numFmtId="2" fontId="0" fillId="0" borderId="0" xfId="0" applyNumberFormat="1" applyBorder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0" xfId="0" applyNumberFormat="1"/>
    <xf numFmtId="1" fontId="3" fillId="0" borderId="0" xfId="6" applyNumberFormat="1" applyFont="1" applyFill="1"/>
    <xf numFmtId="10" fontId="3" fillId="0" borderId="0" xfId="7" applyNumberFormat="1" applyFont="1" applyFill="1"/>
    <xf numFmtId="170" fontId="3" fillId="0" borderId="0" xfId="6" applyNumberFormat="1" applyFont="1" applyFill="1"/>
    <xf numFmtId="44" fontId="0" fillId="0" borderId="0" xfId="2" applyFont="1"/>
    <xf numFmtId="44" fontId="0" fillId="0" borderId="0" xfId="0" applyNumberFormat="1"/>
    <xf numFmtId="0" fontId="13" fillId="0" borderId="0" xfId="0" applyFont="1" applyFill="1" applyBorder="1" applyAlignment="1">
      <alignment horizontal="left"/>
    </xf>
    <xf numFmtId="5" fontId="12" fillId="0" borderId="0" xfId="3" applyNumberFormat="1" applyFont="1" applyFill="1" applyBorder="1" applyAlignment="1" applyProtection="1">
      <alignment horizontal="left"/>
    </xf>
    <xf numFmtId="43" fontId="3" fillId="0" borderId="0" xfId="1" applyFont="1" applyFill="1" applyBorder="1"/>
    <xf numFmtId="43" fontId="3" fillId="0" borderId="0" xfId="1" applyFont="1" applyFill="1"/>
    <xf numFmtId="14" fontId="16" fillId="0" borderId="0" xfId="6" applyNumberFormat="1" applyFont="1" applyFill="1"/>
    <xf numFmtId="5" fontId="9" fillId="0" borderId="1" xfId="3" applyNumberFormat="1" applyFont="1" applyFill="1" applyBorder="1" applyProtection="1"/>
    <xf numFmtId="165" fontId="1" fillId="0" borderId="1" xfId="0" applyNumberFormat="1" applyFont="1" applyFill="1" applyBorder="1"/>
    <xf numFmtId="0" fontId="7" fillId="2" borderId="7" xfId="6" applyFont="1" applyFill="1" applyBorder="1" applyAlignment="1">
      <alignment horizontal="center"/>
    </xf>
    <xf numFmtId="0" fontId="7" fillId="2" borderId="9" xfId="6" applyFont="1" applyFill="1" applyBorder="1" applyAlignment="1">
      <alignment horizontal="center"/>
    </xf>
    <xf numFmtId="0" fontId="6" fillId="2" borderId="6" xfId="6" applyFont="1" applyFill="1" applyBorder="1" applyAlignment="1">
      <alignment horizontal="center"/>
    </xf>
    <xf numFmtId="0" fontId="6" fillId="2" borderId="10" xfId="6" applyFont="1" applyFill="1" applyBorder="1" applyAlignment="1">
      <alignment horizontal="center"/>
    </xf>
    <xf numFmtId="0" fontId="0" fillId="0" borderId="6" xfId="0" applyBorder="1"/>
    <xf numFmtId="10" fontId="8" fillId="0" borderId="10" xfId="0" applyNumberFormat="1" applyFont="1" applyBorder="1"/>
    <xf numFmtId="0" fontId="0" fillId="0" borderId="10" xfId="0" applyBorder="1"/>
    <xf numFmtId="3" fontId="0" fillId="0" borderId="0" xfId="0" quotePrefix="1" applyNumberFormat="1" applyBorder="1"/>
    <xf numFmtId="10" fontId="0" fillId="0" borderId="10" xfId="7" applyNumberFormat="1" applyFont="1" applyBorder="1"/>
    <xf numFmtId="0" fontId="0" fillId="0" borderId="5" xfId="0" applyBorder="1"/>
    <xf numFmtId="0" fontId="0" fillId="0" borderId="13" xfId="0" applyBorder="1"/>
    <xf numFmtId="37" fontId="3" fillId="0" borderId="0" xfId="4" applyFont="1" applyFill="1" applyBorder="1" applyAlignment="1" applyProtection="1">
      <alignment horizontal="center"/>
    </xf>
    <xf numFmtId="0" fontId="1" fillId="0" borderId="0" xfId="0" applyFont="1" applyFill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1" xfId="0" applyFont="1" applyBorder="1"/>
    <xf numFmtId="0" fontId="26" fillId="0" borderId="1" xfId="0" applyFont="1" applyBorder="1" applyAlignment="1">
      <alignment horizontal="centerContinuous"/>
    </xf>
    <xf numFmtId="0" fontId="27" fillId="0" borderId="1" xfId="0" applyFont="1" applyBorder="1" applyAlignment="1">
      <alignment horizontal="centerContinuous"/>
    </xf>
    <xf numFmtId="0" fontId="27" fillId="0" borderId="0" xfId="0" applyFont="1"/>
    <xf numFmtId="0" fontId="27" fillId="0" borderId="0" xfId="0" applyFont="1" applyAlignment="1">
      <alignment horizontal="left"/>
    </xf>
    <xf numFmtId="0" fontId="26" fillId="0" borderId="4" xfId="0" applyFont="1" applyBorder="1"/>
    <xf numFmtId="0" fontId="27" fillId="0" borderId="4" xfId="0" applyFont="1" applyBorder="1"/>
    <xf numFmtId="0" fontId="27" fillId="0" borderId="4" xfId="0" applyFont="1" applyBorder="1" applyAlignment="1">
      <alignment horizontal="center"/>
    </xf>
    <xf numFmtId="0" fontId="4" fillId="0" borderId="0" xfId="0" applyFont="1" applyFill="1"/>
    <xf numFmtId="166" fontId="4" fillId="0" borderId="0" xfId="0" applyNumberFormat="1" applyFont="1" applyFill="1" applyAlignment="1">
      <alignment horizontal="left"/>
    </xf>
    <xf numFmtId="37" fontId="3" fillId="0" borderId="0" xfId="4" applyFont="1" applyFill="1" applyAlignment="1" applyProtection="1">
      <alignment horizontal="center"/>
    </xf>
    <xf numFmtId="0" fontId="3" fillId="0" borderId="0" xfId="0" applyFont="1" applyFill="1" applyBorder="1" applyAlignment="1">
      <alignment horizontal="center" wrapText="1"/>
    </xf>
    <xf numFmtId="5" fontId="9" fillId="0" borderId="2" xfId="3" applyNumberFormat="1" applyFont="1" applyFill="1" applyBorder="1" applyProtection="1"/>
    <xf numFmtId="5" fontId="10" fillId="0" borderId="2" xfId="3" applyNumberFormat="1" applyFont="1" applyFill="1" applyBorder="1" applyProtection="1"/>
    <xf numFmtId="0" fontId="0" fillId="0" borderId="0" xfId="0" applyFill="1" applyBorder="1"/>
    <xf numFmtId="0" fontId="9" fillId="0" borderId="0" xfId="3" applyFont="1" applyFill="1" applyBorder="1" applyProtection="1"/>
    <xf numFmtId="0" fontId="28" fillId="0" borderId="0" xfId="0" applyFont="1" applyFill="1" applyBorder="1" applyAlignment="1">
      <alignment horizontal="right"/>
    </xf>
    <xf numFmtId="171" fontId="3" fillId="0" borderId="0" xfId="21" applyNumberFormat="1" applyFont="1" applyFill="1" applyBorder="1"/>
    <xf numFmtId="171" fontId="4" fillId="0" borderId="0" xfId="21" applyNumberFormat="1" applyFont="1" applyFill="1" applyBorder="1"/>
    <xf numFmtId="171" fontId="3" fillId="0" borderId="2" xfId="21" applyNumberFormat="1" applyFont="1" applyFill="1" applyBorder="1"/>
    <xf numFmtId="5" fontId="29" fillId="0" borderId="0" xfId="0" applyNumberFormat="1" applyFont="1" applyFill="1" applyBorder="1"/>
    <xf numFmtId="179" fontId="3" fillId="0" borderId="0" xfId="0" applyNumberFormat="1" applyFont="1" applyFill="1" applyBorder="1" applyAlignment="1">
      <alignment horizontal="left"/>
    </xf>
    <xf numFmtId="0" fontId="30" fillId="0" borderId="0" xfId="0" applyFont="1" applyFill="1" applyAlignment="1">
      <alignment horizontal="right"/>
    </xf>
    <xf numFmtId="37" fontId="11" fillId="0" borderId="0" xfId="5" applyFont="1" applyFill="1" applyAlignment="1" applyProtection="1">
      <alignment horizontal="left"/>
    </xf>
    <xf numFmtId="37" fontId="13" fillId="0" borderId="0" xfId="4" applyFont="1" applyFill="1" applyAlignment="1" applyProtection="1">
      <alignment horizontal="center"/>
    </xf>
    <xf numFmtId="0" fontId="1" fillId="0" borderId="0" xfId="0" applyFont="1" applyFill="1" applyBorder="1"/>
    <xf numFmtId="0" fontId="3" fillId="0" borderId="0" xfId="6" applyFont="1" applyFill="1" applyBorder="1" applyAlignment="1">
      <alignment horizontal="center"/>
    </xf>
    <xf numFmtId="169" fontId="3" fillId="0" borderId="0" xfId="22" applyNumberFormat="1" applyFont="1" applyFill="1"/>
    <xf numFmtId="3" fontId="3" fillId="0" borderId="0" xfId="0" applyNumberFormat="1" applyFont="1"/>
    <xf numFmtId="3" fontId="1" fillId="0" borderId="0" xfId="0" applyNumberFormat="1" applyFont="1" applyFill="1"/>
    <xf numFmtId="0" fontId="26" fillId="0" borderId="0" xfId="0" applyFont="1" applyFill="1"/>
    <xf numFmtId="165" fontId="1" fillId="0" borderId="0" xfId="0" applyNumberFormat="1" applyFont="1" applyFill="1" applyBorder="1"/>
    <xf numFmtId="10" fontId="8" fillId="0" borderId="0" xfId="7" applyNumberFormat="1" applyFont="1" applyBorder="1"/>
    <xf numFmtId="2" fontId="0" fillId="0" borderId="0" xfId="0" quotePrefix="1" applyNumberFormat="1" applyBorder="1"/>
    <xf numFmtId="166" fontId="0" fillId="0" borderId="0" xfId="0" applyNumberFormat="1" applyBorder="1" applyAlignment="1"/>
    <xf numFmtId="0" fontId="0" fillId="0" borderId="0" xfId="0" applyBorder="1" applyAlignment="1"/>
    <xf numFmtId="0" fontId="26" fillId="0" borderId="0" xfId="0" applyFont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171" fontId="3" fillId="0" borderId="0" xfId="0" applyNumberFormat="1" applyFont="1" applyFill="1"/>
    <xf numFmtId="171" fontId="0" fillId="0" borderId="0" xfId="0" applyNumberFormat="1" applyFill="1"/>
    <xf numFmtId="37" fontId="9" fillId="0" borderId="0" xfId="3" applyNumberFormat="1" applyFont="1" applyFill="1" applyBorder="1" applyProtection="1"/>
    <xf numFmtId="44" fontId="3" fillId="0" borderId="0" xfId="2" applyFont="1" applyFill="1"/>
    <xf numFmtId="181" fontId="9" fillId="0" borderId="0" xfId="2" applyNumberFormat="1" applyFont="1" applyFill="1" applyBorder="1" applyProtection="1"/>
    <xf numFmtId="181" fontId="3" fillId="0" borderId="2" xfId="2" applyNumberFormat="1" applyFont="1" applyFill="1" applyBorder="1"/>
    <xf numFmtId="0" fontId="4" fillId="0" borderId="0" xfId="0" applyFont="1" applyFill="1" applyAlignment="1">
      <alignment horizontal="right"/>
    </xf>
    <xf numFmtId="5" fontId="4" fillId="0" borderId="0" xfId="0" applyNumberFormat="1" applyFont="1" applyFill="1"/>
    <xf numFmtId="181" fontId="4" fillId="0" borderId="0" xfId="2" applyNumberFormat="1" applyFont="1" applyFill="1"/>
    <xf numFmtId="37" fontId="4" fillId="0" borderId="1" xfId="0" applyNumberFormat="1" applyFont="1" applyFill="1" applyBorder="1"/>
    <xf numFmtId="181" fontId="4" fillId="0" borderId="2" xfId="2" applyNumberFormat="1" applyFont="1" applyFill="1" applyBorder="1"/>
    <xf numFmtId="171" fontId="3" fillId="0" borderId="0" xfId="1" applyNumberFormat="1" applyFont="1" applyFill="1" applyBorder="1"/>
    <xf numFmtId="0" fontId="0" fillId="0" borderId="14" xfId="0" applyFill="1" applyBorder="1"/>
    <xf numFmtId="0" fontId="4" fillId="0" borderId="15" xfId="0" applyFont="1" applyFill="1" applyBorder="1" applyAlignment="1">
      <alignment horizontal="right"/>
    </xf>
    <xf numFmtId="10" fontId="4" fillId="0" borderId="16" xfId="0" applyNumberFormat="1" applyFont="1" applyFill="1" applyBorder="1"/>
    <xf numFmtId="0" fontId="1" fillId="0" borderId="0" xfId="0" applyFont="1" applyBorder="1"/>
    <xf numFmtId="0" fontId="26" fillId="0" borderId="0" xfId="0" applyFont="1" applyAlignment="1">
      <alignment horizontal="left" indent="1"/>
    </xf>
    <xf numFmtId="0" fontId="11" fillId="0" borderId="0" xfId="0" applyFont="1" applyFill="1" applyBorder="1"/>
    <xf numFmtId="0" fontId="4" fillId="0" borderId="0" xfId="0" applyFont="1" applyFill="1" applyBorder="1" applyAlignment="1">
      <alignment horizontal="right"/>
    </xf>
    <xf numFmtId="10" fontId="4" fillId="0" borderId="0" xfId="0" applyNumberFormat="1" applyFont="1" applyFill="1" applyBorder="1"/>
    <xf numFmtId="10" fontId="0" fillId="0" borderId="0" xfId="7" applyNumberFormat="1" applyFont="1"/>
    <xf numFmtId="10" fontId="13" fillId="0" borderId="0" xfId="7" applyNumberFormat="1" applyFont="1" applyFill="1" applyBorder="1" applyAlignment="1">
      <alignment horizontal="left"/>
    </xf>
    <xf numFmtId="3" fontId="16" fillId="0" borderId="0" xfId="6" applyNumberFormat="1" applyFont="1" applyFill="1" applyAlignment="1">
      <alignment horizontal="right"/>
    </xf>
    <xf numFmtId="0" fontId="15" fillId="0" borderId="0" xfId="6" applyFont="1" applyFill="1" applyAlignment="1">
      <alignment horizontal="center"/>
    </xf>
    <xf numFmtId="0" fontId="17" fillId="0" borderId="0" xfId="6" applyFont="1" applyFill="1" applyAlignment="1">
      <alignment horizontal="center"/>
    </xf>
    <xf numFmtId="0" fontId="26" fillId="0" borderId="0" xfId="0" applyFont="1" applyAlignment="1">
      <alignment horizontal="centerContinuous" vertical="top" wrapText="1"/>
    </xf>
    <xf numFmtId="0" fontId="27" fillId="0" borderId="0" xfId="0" applyFont="1" applyAlignment="1">
      <alignment vertical="top"/>
    </xf>
    <xf numFmtId="0" fontId="26" fillId="0" borderId="0" xfId="0" applyFont="1" applyAlignment="1">
      <alignment horizontal="centerContinuous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0" xfId="7" applyNumberFormat="1" applyFont="1" applyBorder="1" applyAlignment="1">
      <alignment horizontal="center"/>
    </xf>
    <xf numFmtId="169" fontId="0" fillId="0" borderId="0" xfId="7" applyNumberFormat="1" applyFont="1" applyBorder="1" applyAlignment="1">
      <alignment horizontal="center"/>
    </xf>
    <xf numFmtId="10" fontId="0" fillId="0" borderId="1" xfId="7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80" fontId="0" fillId="0" borderId="0" xfId="7" applyNumberFormat="1" applyFont="1" applyBorder="1" applyAlignment="1">
      <alignment horizontal="center"/>
    </xf>
    <xf numFmtId="10" fontId="0" fillId="0" borderId="3" xfId="7" applyNumberFormat="1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3" fontId="3" fillId="0" borderId="17" xfId="6" applyNumberFormat="1" applyFont="1" applyFill="1" applyBorder="1"/>
    <xf numFmtId="0" fontId="15" fillId="0" borderId="0" xfId="6" applyFont="1" applyFill="1" applyBorder="1" applyAlignment="1">
      <alignment horizontal="center"/>
    </xf>
    <xf numFmtId="43" fontId="3" fillId="0" borderId="17" xfId="1" applyFont="1" applyFill="1" applyBorder="1"/>
    <xf numFmtId="37" fontId="31" fillId="0" borderId="0" xfId="0" quotePrefix="1" applyNumberFormat="1" applyFont="1" applyBorder="1" applyAlignment="1">
      <alignment horizontal="left"/>
    </xf>
    <xf numFmtId="10" fontId="2" fillId="0" borderId="0" xfId="7" applyNumberFormat="1" applyFont="1" applyBorder="1"/>
    <xf numFmtId="10" fontId="2" fillId="0" borderId="0" xfId="7" applyNumberFormat="1" applyFont="1" applyFill="1" applyBorder="1" applyAlignment="1">
      <alignment horizontal="center"/>
    </xf>
    <xf numFmtId="0" fontId="22" fillId="2" borderId="0" xfId="6" applyFont="1" applyFill="1" applyAlignment="1">
      <alignment horizontal="center"/>
    </xf>
    <xf numFmtId="0" fontId="24" fillId="2" borderId="0" xfId="6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Fill="1" applyAlignment="1">
      <alignment wrapText="1"/>
    </xf>
    <xf numFmtId="0" fontId="0" fillId="0" borderId="0" xfId="0" applyAlignment="1">
      <alignment wrapText="1"/>
    </xf>
    <xf numFmtId="173" fontId="6" fillId="2" borderId="11" xfId="6" applyNumberFormat="1" applyFont="1" applyFill="1" applyBorder="1" applyAlignment="1">
      <alignment horizontal="center"/>
    </xf>
    <xf numFmtId="173" fontId="6" fillId="2" borderId="4" xfId="6" applyNumberFormat="1" applyFont="1" applyFill="1" applyBorder="1" applyAlignment="1">
      <alignment horizontal="center"/>
    </xf>
    <xf numFmtId="173" fontId="6" fillId="2" borderId="12" xfId="6" applyNumberFormat="1" applyFont="1" applyFill="1" applyBorder="1" applyAlignment="1">
      <alignment horizontal="center"/>
    </xf>
    <xf numFmtId="0" fontId="6" fillId="2" borderId="6" xfId="6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2" borderId="7" xfId="6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6" fillId="2" borderId="0" xfId="6" applyFont="1" applyFill="1" applyBorder="1" applyAlignment="1">
      <alignment horizontal="center"/>
    </xf>
    <xf numFmtId="0" fontId="7" fillId="2" borderId="8" xfId="6" applyFont="1" applyFill="1" applyBorder="1" applyAlignment="1">
      <alignment horizontal="center"/>
    </xf>
    <xf numFmtId="0" fontId="7" fillId="2" borderId="0" xfId="6" applyFont="1" applyFill="1" applyAlignment="1">
      <alignment horizontal="center"/>
    </xf>
    <xf numFmtId="0" fontId="6" fillId="2" borderId="0" xfId="6" applyFont="1" applyFill="1" applyAlignment="1">
      <alignment horizontal="center"/>
    </xf>
    <xf numFmtId="173" fontId="6" fillId="2" borderId="0" xfId="6" applyNumberFormat="1" applyFont="1" applyFill="1" applyAlignment="1">
      <alignment horizontal="center"/>
    </xf>
    <xf numFmtId="5" fontId="12" fillId="0" borderId="0" xfId="3" applyNumberFormat="1" applyFont="1" applyFill="1" applyBorder="1" applyAlignment="1" applyProtection="1">
      <alignment horizontal="left"/>
    </xf>
  </cellXfs>
  <cellStyles count="23">
    <cellStyle name="2decimal" xfId="14"/>
    <cellStyle name="Comma" xfId="1" builtinId="3"/>
    <cellStyle name="Comma 2" xfId="9"/>
    <cellStyle name="Comma 3" xfId="21"/>
    <cellStyle name="Currency" xfId="2" builtinId="4"/>
    <cellStyle name="Currency0" xfId="15"/>
    <cellStyle name="Currency0nospace" xfId="16"/>
    <cellStyle name="Currency2" xfId="17"/>
    <cellStyle name="LabelWithTotals" xfId="18"/>
    <cellStyle name="MonthHeader" xfId="10"/>
    <cellStyle name="Normal" xfId="0" builtinId="0"/>
    <cellStyle name="Normal 2" xfId="8"/>
    <cellStyle name="Normal 3" xfId="11"/>
    <cellStyle name="Normal_AMACAPST" xfId="3"/>
    <cellStyle name="Normal_COSTOF" xfId="4"/>
    <cellStyle name="Normal_COSTOFPR" xfId="5"/>
    <cellStyle name="Normal_UE-070804 et al Exhibits KLE 3 and 4 CONFIDENTIAL 10-17-07" xfId="6"/>
    <cellStyle name="Percent" xfId="7" builtinId="5"/>
    <cellStyle name="Percent 2" xfId="20"/>
    <cellStyle name="Percent 3" xfId="22"/>
    <cellStyle name="QtrHeader" xfId="13"/>
    <cellStyle name="Thousands" xfId="19"/>
    <cellStyle name="YrHeader" xfId="12"/>
  </cellStyles>
  <dxfs count="2"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I2B9FWRI\RA%20OCT3%2011-19-09%20(7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COC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40087</v>
          </cell>
        </row>
        <row r="2">
          <cell r="B2">
            <v>40136</v>
          </cell>
        </row>
        <row r="5">
          <cell r="B5">
            <v>40133</v>
          </cell>
        </row>
        <row r="6">
          <cell r="B6">
            <v>40101</v>
          </cell>
        </row>
        <row r="8">
          <cell r="B8" t="str">
            <v>OCT3</v>
          </cell>
        </row>
        <row r="10">
          <cell r="B10">
            <v>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zoomScaleNormal="100" workbookViewId="0">
      <selection activeCell="F19" sqref="F19"/>
    </sheetView>
  </sheetViews>
  <sheetFormatPr defaultColWidth="10.7109375" defaultRowHeight="15.75"/>
  <cols>
    <col min="1" max="1" width="16" style="91" customWidth="1"/>
    <col min="2" max="2" width="4.7109375" style="92" customWidth="1"/>
    <col min="3" max="3" width="2.7109375" style="91" customWidth="1"/>
    <col min="4" max="5" width="10.7109375" style="91" customWidth="1"/>
    <col min="6" max="6" width="20.7109375" style="91" customWidth="1"/>
    <col min="7" max="7" width="3.28515625" style="91" customWidth="1"/>
    <col min="8" max="8" width="4.7109375" style="92" customWidth="1"/>
    <col min="9" max="9" width="2.7109375" style="91" customWidth="1"/>
    <col min="10" max="11" width="10.7109375" style="91" customWidth="1"/>
    <col min="12" max="12" width="20.7109375" style="91" customWidth="1"/>
    <col min="13" max="13" width="3.28515625" style="91" customWidth="1"/>
    <col min="14" max="256" width="10.7109375" style="91"/>
    <col min="257" max="257" width="16" style="91" customWidth="1"/>
    <col min="258" max="258" width="4.7109375" style="91" customWidth="1"/>
    <col min="259" max="259" width="2.7109375" style="91" customWidth="1"/>
    <col min="260" max="261" width="10.7109375" style="91" customWidth="1"/>
    <col min="262" max="262" width="20.7109375" style="91" customWidth="1"/>
    <col min="263" max="263" width="3.28515625" style="91" customWidth="1"/>
    <col min="264" max="264" width="4.7109375" style="91" customWidth="1"/>
    <col min="265" max="265" width="2.7109375" style="91" customWidth="1"/>
    <col min="266" max="267" width="10.7109375" style="91" customWidth="1"/>
    <col min="268" max="268" width="20.7109375" style="91" customWidth="1"/>
    <col min="269" max="269" width="3.28515625" style="91" customWidth="1"/>
    <col min="270" max="512" width="10.7109375" style="91"/>
    <col min="513" max="513" width="16" style="91" customWidth="1"/>
    <col min="514" max="514" width="4.7109375" style="91" customWidth="1"/>
    <col min="515" max="515" width="2.7109375" style="91" customWidth="1"/>
    <col min="516" max="517" width="10.7109375" style="91" customWidth="1"/>
    <col min="518" max="518" width="20.7109375" style="91" customWidth="1"/>
    <col min="519" max="519" width="3.28515625" style="91" customWidth="1"/>
    <col min="520" max="520" width="4.7109375" style="91" customWidth="1"/>
    <col min="521" max="521" width="2.7109375" style="91" customWidth="1"/>
    <col min="522" max="523" width="10.7109375" style="91" customWidth="1"/>
    <col min="524" max="524" width="20.7109375" style="91" customWidth="1"/>
    <col min="525" max="525" width="3.28515625" style="91" customWidth="1"/>
    <col min="526" max="768" width="10.7109375" style="91"/>
    <col min="769" max="769" width="16" style="91" customWidth="1"/>
    <col min="770" max="770" width="4.7109375" style="91" customWidth="1"/>
    <col min="771" max="771" width="2.7109375" style="91" customWidth="1"/>
    <col min="772" max="773" width="10.7109375" style="91" customWidth="1"/>
    <col min="774" max="774" width="20.7109375" style="91" customWidth="1"/>
    <col min="775" max="775" width="3.28515625" style="91" customWidth="1"/>
    <col min="776" max="776" width="4.7109375" style="91" customWidth="1"/>
    <col min="777" max="777" width="2.7109375" style="91" customWidth="1"/>
    <col min="778" max="779" width="10.7109375" style="91" customWidth="1"/>
    <col min="780" max="780" width="20.7109375" style="91" customWidth="1"/>
    <col min="781" max="781" width="3.28515625" style="91" customWidth="1"/>
    <col min="782" max="1024" width="10.7109375" style="91"/>
    <col min="1025" max="1025" width="16" style="91" customWidth="1"/>
    <col min="1026" max="1026" width="4.7109375" style="91" customWidth="1"/>
    <col min="1027" max="1027" width="2.7109375" style="91" customWidth="1"/>
    <col min="1028" max="1029" width="10.7109375" style="91" customWidth="1"/>
    <col min="1030" max="1030" width="20.7109375" style="91" customWidth="1"/>
    <col min="1031" max="1031" width="3.28515625" style="91" customWidth="1"/>
    <col min="1032" max="1032" width="4.7109375" style="91" customWidth="1"/>
    <col min="1033" max="1033" width="2.7109375" style="91" customWidth="1"/>
    <col min="1034" max="1035" width="10.7109375" style="91" customWidth="1"/>
    <col min="1036" max="1036" width="20.7109375" style="91" customWidth="1"/>
    <col min="1037" max="1037" width="3.28515625" style="91" customWidth="1"/>
    <col min="1038" max="1280" width="10.7109375" style="91"/>
    <col min="1281" max="1281" width="16" style="91" customWidth="1"/>
    <col min="1282" max="1282" width="4.7109375" style="91" customWidth="1"/>
    <col min="1283" max="1283" width="2.7109375" style="91" customWidth="1"/>
    <col min="1284" max="1285" width="10.7109375" style="91" customWidth="1"/>
    <col min="1286" max="1286" width="20.7109375" style="91" customWidth="1"/>
    <col min="1287" max="1287" width="3.28515625" style="91" customWidth="1"/>
    <col min="1288" max="1288" width="4.7109375" style="91" customWidth="1"/>
    <col min="1289" max="1289" width="2.7109375" style="91" customWidth="1"/>
    <col min="1290" max="1291" width="10.7109375" style="91" customWidth="1"/>
    <col min="1292" max="1292" width="20.7109375" style="91" customWidth="1"/>
    <col min="1293" max="1293" width="3.28515625" style="91" customWidth="1"/>
    <col min="1294" max="1536" width="10.7109375" style="91"/>
    <col min="1537" max="1537" width="16" style="91" customWidth="1"/>
    <col min="1538" max="1538" width="4.7109375" style="91" customWidth="1"/>
    <col min="1539" max="1539" width="2.7109375" style="91" customWidth="1"/>
    <col min="1540" max="1541" width="10.7109375" style="91" customWidth="1"/>
    <col min="1542" max="1542" width="20.7109375" style="91" customWidth="1"/>
    <col min="1543" max="1543" width="3.28515625" style="91" customWidth="1"/>
    <col min="1544" max="1544" width="4.7109375" style="91" customWidth="1"/>
    <col min="1545" max="1545" width="2.7109375" style="91" customWidth="1"/>
    <col min="1546" max="1547" width="10.7109375" style="91" customWidth="1"/>
    <col min="1548" max="1548" width="20.7109375" style="91" customWidth="1"/>
    <col min="1549" max="1549" width="3.28515625" style="91" customWidth="1"/>
    <col min="1550" max="1792" width="10.7109375" style="91"/>
    <col min="1793" max="1793" width="16" style="91" customWidth="1"/>
    <col min="1794" max="1794" width="4.7109375" style="91" customWidth="1"/>
    <col min="1795" max="1795" width="2.7109375" style="91" customWidth="1"/>
    <col min="1796" max="1797" width="10.7109375" style="91" customWidth="1"/>
    <col min="1798" max="1798" width="20.7109375" style="91" customWidth="1"/>
    <col min="1799" max="1799" width="3.28515625" style="91" customWidth="1"/>
    <col min="1800" max="1800" width="4.7109375" style="91" customWidth="1"/>
    <col min="1801" max="1801" width="2.7109375" style="91" customWidth="1"/>
    <col min="1802" max="1803" width="10.7109375" style="91" customWidth="1"/>
    <col min="1804" max="1804" width="20.7109375" style="91" customWidth="1"/>
    <col min="1805" max="1805" width="3.28515625" style="91" customWidth="1"/>
    <col min="1806" max="2048" width="10.7109375" style="91"/>
    <col min="2049" max="2049" width="16" style="91" customWidth="1"/>
    <col min="2050" max="2050" width="4.7109375" style="91" customWidth="1"/>
    <col min="2051" max="2051" width="2.7109375" style="91" customWidth="1"/>
    <col min="2052" max="2053" width="10.7109375" style="91" customWidth="1"/>
    <col min="2054" max="2054" width="20.7109375" style="91" customWidth="1"/>
    <col min="2055" max="2055" width="3.28515625" style="91" customWidth="1"/>
    <col min="2056" max="2056" width="4.7109375" style="91" customWidth="1"/>
    <col min="2057" max="2057" width="2.7109375" style="91" customWidth="1"/>
    <col min="2058" max="2059" width="10.7109375" style="91" customWidth="1"/>
    <col min="2060" max="2060" width="20.7109375" style="91" customWidth="1"/>
    <col min="2061" max="2061" width="3.28515625" style="91" customWidth="1"/>
    <col min="2062" max="2304" width="10.7109375" style="91"/>
    <col min="2305" max="2305" width="16" style="91" customWidth="1"/>
    <col min="2306" max="2306" width="4.7109375" style="91" customWidth="1"/>
    <col min="2307" max="2307" width="2.7109375" style="91" customWidth="1"/>
    <col min="2308" max="2309" width="10.7109375" style="91" customWidth="1"/>
    <col min="2310" max="2310" width="20.7109375" style="91" customWidth="1"/>
    <col min="2311" max="2311" width="3.28515625" style="91" customWidth="1"/>
    <col min="2312" max="2312" width="4.7109375" style="91" customWidth="1"/>
    <col min="2313" max="2313" width="2.7109375" style="91" customWidth="1"/>
    <col min="2314" max="2315" width="10.7109375" style="91" customWidth="1"/>
    <col min="2316" max="2316" width="20.7109375" style="91" customWidth="1"/>
    <col min="2317" max="2317" width="3.28515625" style="91" customWidth="1"/>
    <col min="2318" max="2560" width="10.7109375" style="91"/>
    <col min="2561" max="2561" width="16" style="91" customWidth="1"/>
    <col min="2562" max="2562" width="4.7109375" style="91" customWidth="1"/>
    <col min="2563" max="2563" width="2.7109375" style="91" customWidth="1"/>
    <col min="2564" max="2565" width="10.7109375" style="91" customWidth="1"/>
    <col min="2566" max="2566" width="20.7109375" style="91" customWidth="1"/>
    <col min="2567" max="2567" width="3.28515625" style="91" customWidth="1"/>
    <col min="2568" max="2568" width="4.7109375" style="91" customWidth="1"/>
    <col min="2569" max="2569" width="2.7109375" style="91" customWidth="1"/>
    <col min="2570" max="2571" width="10.7109375" style="91" customWidth="1"/>
    <col min="2572" max="2572" width="20.7109375" style="91" customWidth="1"/>
    <col min="2573" max="2573" width="3.28515625" style="91" customWidth="1"/>
    <col min="2574" max="2816" width="10.7109375" style="91"/>
    <col min="2817" max="2817" width="16" style="91" customWidth="1"/>
    <col min="2818" max="2818" width="4.7109375" style="91" customWidth="1"/>
    <col min="2819" max="2819" width="2.7109375" style="91" customWidth="1"/>
    <col min="2820" max="2821" width="10.7109375" style="91" customWidth="1"/>
    <col min="2822" max="2822" width="20.7109375" style="91" customWidth="1"/>
    <col min="2823" max="2823" width="3.28515625" style="91" customWidth="1"/>
    <col min="2824" max="2824" width="4.7109375" style="91" customWidth="1"/>
    <col min="2825" max="2825" width="2.7109375" style="91" customWidth="1"/>
    <col min="2826" max="2827" width="10.7109375" style="91" customWidth="1"/>
    <col min="2828" max="2828" width="20.7109375" style="91" customWidth="1"/>
    <col min="2829" max="2829" width="3.28515625" style="91" customWidth="1"/>
    <col min="2830" max="3072" width="10.7109375" style="91"/>
    <col min="3073" max="3073" width="16" style="91" customWidth="1"/>
    <col min="3074" max="3074" width="4.7109375" style="91" customWidth="1"/>
    <col min="3075" max="3075" width="2.7109375" style="91" customWidth="1"/>
    <col min="3076" max="3077" width="10.7109375" style="91" customWidth="1"/>
    <col min="3078" max="3078" width="20.7109375" style="91" customWidth="1"/>
    <col min="3079" max="3079" width="3.28515625" style="91" customWidth="1"/>
    <col min="3080" max="3080" width="4.7109375" style="91" customWidth="1"/>
    <col min="3081" max="3081" width="2.7109375" style="91" customWidth="1"/>
    <col min="3082" max="3083" width="10.7109375" style="91" customWidth="1"/>
    <col min="3084" max="3084" width="20.7109375" style="91" customWidth="1"/>
    <col min="3085" max="3085" width="3.28515625" style="91" customWidth="1"/>
    <col min="3086" max="3328" width="10.7109375" style="91"/>
    <col min="3329" max="3329" width="16" style="91" customWidth="1"/>
    <col min="3330" max="3330" width="4.7109375" style="91" customWidth="1"/>
    <col min="3331" max="3331" width="2.7109375" style="91" customWidth="1"/>
    <col min="3332" max="3333" width="10.7109375" style="91" customWidth="1"/>
    <col min="3334" max="3334" width="20.7109375" style="91" customWidth="1"/>
    <col min="3335" max="3335" width="3.28515625" style="91" customWidth="1"/>
    <col min="3336" max="3336" width="4.7109375" style="91" customWidth="1"/>
    <col min="3337" max="3337" width="2.7109375" style="91" customWidth="1"/>
    <col min="3338" max="3339" width="10.7109375" style="91" customWidth="1"/>
    <col min="3340" max="3340" width="20.7109375" style="91" customWidth="1"/>
    <col min="3341" max="3341" width="3.28515625" style="91" customWidth="1"/>
    <col min="3342" max="3584" width="10.7109375" style="91"/>
    <col min="3585" max="3585" width="16" style="91" customWidth="1"/>
    <col min="3586" max="3586" width="4.7109375" style="91" customWidth="1"/>
    <col min="3587" max="3587" width="2.7109375" style="91" customWidth="1"/>
    <col min="3588" max="3589" width="10.7109375" style="91" customWidth="1"/>
    <col min="3590" max="3590" width="20.7109375" style="91" customWidth="1"/>
    <col min="3591" max="3591" width="3.28515625" style="91" customWidth="1"/>
    <col min="3592" max="3592" width="4.7109375" style="91" customWidth="1"/>
    <col min="3593" max="3593" width="2.7109375" style="91" customWidth="1"/>
    <col min="3594" max="3595" width="10.7109375" style="91" customWidth="1"/>
    <col min="3596" max="3596" width="20.7109375" style="91" customWidth="1"/>
    <col min="3597" max="3597" width="3.28515625" style="91" customWidth="1"/>
    <col min="3598" max="3840" width="10.7109375" style="91"/>
    <col min="3841" max="3841" width="16" style="91" customWidth="1"/>
    <col min="3842" max="3842" width="4.7109375" style="91" customWidth="1"/>
    <col min="3843" max="3843" width="2.7109375" style="91" customWidth="1"/>
    <col min="3844" max="3845" width="10.7109375" style="91" customWidth="1"/>
    <col min="3846" max="3846" width="20.7109375" style="91" customWidth="1"/>
    <col min="3847" max="3847" width="3.28515625" style="91" customWidth="1"/>
    <col min="3848" max="3848" width="4.7109375" style="91" customWidth="1"/>
    <col min="3849" max="3849" width="2.7109375" style="91" customWidth="1"/>
    <col min="3850" max="3851" width="10.7109375" style="91" customWidth="1"/>
    <col min="3852" max="3852" width="20.7109375" style="91" customWidth="1"/>
    <col min="3853" max="3853" width="3.28515625" style="91" customWidth="1"/>
    <col min="3854" max="4096" width="10.7109375" style="91"/>
    <col min="4097" max="4097" width="16" style="91" customWidth="1"/>
    <col min="4098" max="4098" width="4.7109375" style="91" customWidth="1"/>
    <col min="4099" max="4099" width="2.7109375" style="91" customWidth="1"/>
    <col min="4100" max="4101" width="10.7109375" style="91" customWidth="1"/>
    <col min="4102" max="4102" width="20.7109375" style="91" customWidth="1"/>
    <col min="4103" max="4103" width="3.28515625" style="91" customWidth="1"/>
    <col min="4104" max="4104" width="4.7109375" style="91" customWidth="1"/>
    <col min="4105" max="4105" width="2.7109375" style="91" customWidth="1"/>
    <col min="4106" max="4107" width="10.7109375" style="91" customWidth="1"/>
    <col min="4108" max="4108" width="20.7109375" style="91" customWidth="1"/>
    <col min="4109" max="4109" width="3.28515625" style="91" customWidth="1"/>
    <col min="4110" max="4352" width="10.7109375" style="91"/>
    <col min="4353" max="4353" width="16" style="91" customWidth="1"/>
    <col min="4354" max="4354" width="4.7109375" style="91" customWidth="1"/>
    <col min="4355" max="4355" width="2.7109375" style="91" customWidth="1"/>
    <col min="4356" max="4357" width="10.7109375" style="91" customWidth="1"/>
    <col min="4358" max="4358" width="20.7109375" style="91" customWidth="1"/>
    <col min="4359" max="4359" width="3.28515625" style="91" customWidth="1"/>
    <col min="4360" max="4360" width="4.7109375" style="91" customWidth="1"/>
    <col min="4361" max="4361" width="2.7109375" style="91" customWidth="1"/>
    <col min="4362" max="4363" width="10.7109375" style="91" customWidth="1"/>
    <col min="4364" max="4364" width="20.7109375" style="91" customWidth="1"/>
    <col min="4365" max="4365" width="3.28515625" style="91" customWidth="1"/>
    <col min="4366" max="4608" width="10.7109375" style="91"/>
    <col min="4609" max="4609" width="16" style="91" customWidth="1"/>
    <col min="4610" max="4610" width="4.7109375" style="91" customWidth="1"/>
    <col min="4611" max="4611" width="2.7109375" style="91" customWidth="1"/>
    <col min="4612" max="4613" width="10.7109375" style="91" customWidth="1"/>
    <col min="4614" max="4614" width="20.7109375" style="91" customWidth="1"/>
    <col min="4615" max="4615" width="3.28515625" style="91" customWidth="1"/>
    <col min="4616" max="4616" width="4.7109375" style="91" customWidth="1"/>
    <col min="4617" max="4617" width="2.7109375" style="91" customWidth="1"/>
    <col min="4618" max="4619" width="10.7109375" style="91" customWidth="1"/>
    <col min="4620" max="4620" width="20.7109375" style="91" customWidth="1"/>
    <col min="4621" max="4621" width="3.28515625" style="91" customWidth="1"/>
    <col min="4622" max="4864" width="10.7109375" style="91"/>
    <col min="4865" max="4865" width="16" style="91" customWidth="1"/>
    <col min="4866" max="4866" width="4.7109375" style="91" customWidth="1"/>
    <col min="4867" max="4867" width="2.7109375" style="91" customWidth="1"/>
    <col min="4868" max="4869" width="10.7109375" style="91" customWidth="1"/>
    <col min="4870" max="4870" width="20.7109375" style="91" customWidth="1"/>
    <col min="4871" max="4871" width="3.28515625" style="91" customWidth="1"/>
    <col min="4872" max="4872" width="4.7109375" style="91" customWidth="1"/>
    <col min="4873" max="4873" width="2.7109375" style="91" customWidth="1"/>
    <col min="4874" max="4875" width="10.7109375" style="91" customWidth="1"/>
    <col min="4876" max="4876" width="20.7109375" style="91" customWidth="1"/>
    <col min="4877" max="4877" width="3.28515625" style="91" customWidth="1"/>
    <col min="4878" max="5120" width="10.7109375" style="91"/>
    <col min="5121" max="5121" width="16" style="91" customWidth="1"/>
    <col min="5122" max="5122" width="4.7109375" style="91" customWidth="1"/>
    <col min="5123" max="5123" width="2.7109375" style="91" customWidth="1"/>
    <col min="5124" max="5125" width="10.7109375" style="91" customWidth="1"/>
    <col min="5126" max="5126" width="20.7109375" style="91" customWidth="1"/>
    <col min="5127" max="5127" width="3.28515625" style="91" customWidth="1"/>
    <col min="5128" max="5128" width="4.7109375" style="91" customWidth="1"/>
    <col min="5129" max="5129" width="2.7109375" style="91" customWidth="1"/>
    <col min="5130" max="5131" width="10.7109375" style="91" customWidth="1"/>
    <col min="5132" max="5132" width="20.7109375" style="91" customWidth="1"/>
    <col min="5133" max="5133" width="3.28515625" style="91" customWidth="1"/>
    <col min="5134" max="5376" width="10.7109375" style="91"/>
    <col min="5377" max="5377" width="16" style="91" customWidth="1"/>
    <col min="5378" max="5378" width="4.7109375" style="91" customWidth="1"/>
    <col min="5379" max="5379" width="2.7109375" style="91" customWidth="1"/>
    <col min="5380" max="5381" width="10.7109375" style="91" customWidth="1"/>
    <col min="5382" max="5382" width="20.7109375" style="91" customWidth="1"/>
    <col min="5383" max="5383" width="3.28515625" style="91" customWidth="1"/>
    <col min="5384" max="5384" width="4.7109375" style="91" customWidth="1"/>
    <col min="5385" max="5385" width="2.7109375" style="91" customWidth="1"/>
    <col min="5386" max="5387" width="10.7109375" style="91" customWidth="1"/>
    <col min="5388" max="5388" width="20.7109375" style="91" customWidth="1"/>
    <col min="5389" max="5389" width="3.28515625" style="91" customWidth="1"/>
    <col min="5390" max="5632" width="10.7109375" style="91"/>
    <col min="5633" max="5633" width="16" style="91" customWidth="1"/>
    <col min="5634" max="5634" width="4.7109375" style="91" customWidth="1"/>
    <col min="5635" max="5635" width="2.7109375" style="91" customWidth="1"/>
    <col min="5636" max="5637" width="10.7109375" style="91" customWidth="1"/>
    <col min="5638" max="5638" width="20.7109375" style="91" customWidth="1"/>
    <col min="5639" max="5639" width="3.28515625" style="91" customWidth="1"/>
    <col min="5640" max="5640" width="4.7109375" style="91" customWidth="1"/>
    <col min="5641" max="5641" width="2.7109375" style="91" customWidth="1"/>
    <col min="5642" max="5643" width="10.7109375" style="91" customWidth="1"/>
    <col min="5644" max="5644" width="20.7109375" style="91" customWidth="1"/>
    <col min="5645" max="5645" width="3.28515625" style="91" customWidth="1"/>
    <col min="5646" max="5888" width="10.7109375" style="91"/>
    <col min="5889" max="5889" width="16" style="91" customWidth="1"/>
    <col min="5890" max="5890" width="4.7109375" style="91" customWidth="1"/>
    <col min="5891" max="5891" width="2.7109375" style="91" customWidth="1"/>
    <col min="5892" max="5893" width="10.7109375" style="91" customWidth="1"/>
    <col min="5894" max="5894" width="20.7109375" style="91" customWidth="1"/>
    <col min="5895" max="5895" width="3.28515625" style="91" customWidth="1"/>
    <col min="5896" max="5896" width="4.7109375" style="91" customWidth="1"/>
    <col min="5897" max="5897" width="2.7109375" style="91" customWidth="1"/>
    <col min="5898" max="5899" width="10.7109375" style="91" customWidth="1"/>
    <col min="5900" max="5900" width="20.7109375" style="91" customWidth="1"/>
    <col min="5901" max="5901" width="3.28515625" style="91" customWidth="1"/>
    <col min="5902" max="6144" width="10.7109375" style="91"/>
    <col min="6145" max="6145" width="16" style="91" customWidth="1"/>
    <col min="6146" max="6146" width="4.7109375" style="91" customWidth="1"/>
    <col min="6147" max="6147" width="2.7109375" style="91" customWidth="1"/>
    <col min="6148" max="6149" width="10.7109375" style="91" customWidth="1"/>
    <col min="6150" max="6150" width="20.7109375" style="91" customWidth="1"/>
    <col min="6151" max="6151" width="3.28515625" style="91" customWidth="1"/>
    <col min="6152" max="6152" width="4.7109375" style="91" customWidth="1"/>
    <col min="6153" max="6153" width="2.7109375" style="91" customWidth="1"/>
    <col min="6154" max="6155" width="10.7109375" style="91" customWidth="1"/>
    <col min="6156" max="6156" width="20.7109375" style="91" customWidth="1"/>
    <col min="6157" max="6157" width="3.28515625" style="91" customWidth="1"/>
    <col min="6158" max="6400" width="10.7109375" style="91"/>
    <col min="6401" max="6401" width="16" style="91" customWidth="1"/>
    <col min="6402" max="6402" width="4.7109375" style="91" customWidth="1"/>
    <col min="6403" max="6403" width="2.7109375" style="91" customWidth="1"/>
    <col min="6404" max="6405" width="10.7109375" style="91" customWidth="1"/>
    <col min="6406" max="6406" width="20.7109375" style="91" customWidth="1"/>
    <col min="6407" max="6407" width="3.28515625" style="91" customWidth="1"/>
    <col min="6408" max="6408" width="4.7109375" style="91" customWidth="1"/>
    <col min="6409" max="6409" width="2.7109375" style="91" customWidth="1"/>
    <col min="6410" max="6411" width="10.7109375" style="91" customWidth="1"/>
    <col min="6412" max="6412" width="20.7109375" style="91" customWidth="1"/>
    <col min="6413" max="6413" width="3.28515625" style="91" customWidth="1"/>
    <col min="6414" max="6656" width="10.7109375" style="91"/>
    <col min="6657" max="6657" width="16" style="91" customWidth="1"/>
    <col min="6658" max="6658" width="4.7109375" style="91" customWidth="1"/>
    <col min="6659" max="6659" width="2.7109375" style="91" customWidth="1"/>
    <col min="6660" max="6661" width="10.7109375" style="91" customWidth="1"/>
    <col min="6662" max="6662" width="20.7109375" style="91" customWidth="1"/>
    <col min="6663" max="6663" width="3.28515625" style="91" customWidth="1"/>
    <col min="6664" max="6664" width="4.7109375" style="91" customWidth="1"/>
    <col min="6665" max="6665" width="2.7109375" style="91" customWidth="1"/>
    <col min="6666" max="6667" width="10.7109375" style="91" customWidth="1"/>
    <col min="6668" max="6668" width="20.7109375" style="91" customWidth="1"/>
    <col min="6669" max="6669" width="3.28515625" style="91" customWidth="1"/>
    <col min="6670" max="6912" width="10.7109375" style="91"/>
    <col min="6913" max="6913" width="16" style="91" customWidth="1"/>
    <col min="6914" max="6914" width="4.7109375" style="91" customWidth="1"/>
    <col min="6915" max="6915" width="2.7109375" style="91" customWidth="1"/>
    <col min="6916" max="6917" width="10.7109375" style="91" customWidth="1"/>
    <col min="6918" max="6918" width="20.7109375" style="91" customWidth="1"/>
    <col min="6919" max="6919" width="3.28515625" style="91" customWidth="1"/>
    <col min="6920" max="6920" width="4.7109375" style="91" customWidth="1"/>
    <col min="6921" max="6921" width="2.7109375" style="91" customWidth="1"/>
    <col min="6922" max="6923" width="10.7109375" style="91" customWidth="1"/>
    <col min="6924" max="6924" width="20.7109375" style="91" customWidth="1"/>
    <col min="6925" max="6925" width="3.28515625" style="91" customWidth="1"/>
    <col min="6926" max="7168" width="10.7109375" style="91"/>
    <col min="7169" max="7169" width="16" style="91" customWidth="1"/>
    <col min="7170" max="7170" width="4.7109375" style="91" customWidth="1"/>
    <col min="7171" max="7171" width="2.7109375" style="91" customWidth="1"/>
    <col min="7172" max="7173" width="10.7109375" style="91" customWidth="1"/>
    <col min="7174" max="7174" width="20.7109375" style="91" customWidth="1"/>
    <col min="7175" max="7175" width="3.28515625" style="91" customWidth="1"/>
    <col min="7176" max="7176" width="4.7109375" style="91" customWidth="1"/>
    <col min="7177" max="7177" width="2.7109375" style="91" customWidth="1"/>
    <col min="7178" max="7179" width="10.7109375" style="91" customWidth="1"/>
    <col min="7180" max="7180" width="20.7109375" style="91" customWidth="1"/>
    <col min="7181" max="7181" width="3.28515625" style="91" customWidth="1"/>
    <col min="7182" max="7424" width="10.7109375" style="91"/>
    <col min="7425" max="7425" width="16" style="91" customWidth="1"/>
    <col min="7426" max="7426" width="4.7109375" style="91" customWidth="1"/>
    <col min="7427" max="7427" width="2.7109375" style="91" customWidth="1"/>
    <col min="7428" max="7429" width="10.7109375" style="91" customWidth="1"/>
    <col min="7430" max="7430" width="20.7109375" style="91" customWidth="1"/>
    <col min="7431" max="7431" width="3.28515625" style="91" customWidth="1"/>
    <col min="7432" max="7432" width="4.7109375" style="91" customWidth="1"/>
    <col min="7433" max="7433" width="2.7109375" style="91" customWidth="1"/>
    <col min="7434" max="7435" width="10.7109375" style="91" customWidth="1"/>
    <col min="7436" max="7436" width="20.7109375" style="91" customWidth="1"/>
    <col min="7437" max="7437" width="3.28515625" style="91" customWidth="1"/>
    <col min="7438" max="7680" width="10.7109375" style="91"/>
    <col min="7681" max="7681" width="16" style="91" customWidth="1"/>
    <col min="7682" max="7682" width="4.7109375" style="91" customWidth="1"/>
    <col min="7683" max="7683" width="2.7109375" style="91" customWidth="1"/>
    <col min="7684" max="7685" width="10.7109375" style="91" customWidth="1"/>
    <col min="7686" max="7686" width="20.7109375" style="91" customWidth="1"/>
    <col min="7687" max="7687" width="3.28515625" style="91" customWidth="1"/>
    <col min="7688" max="7688" width="4.7109375" style="91" customWidth="1"/>
    <col min="7689" max="7689" width="2.7109375" style="91" customWidth="1"/>
    <col min="7690" max="7691" width="10.7109375" style="91" customWidth="1"/>
    <col min="7692" max="7692" width="20.7109375" style="91" customWidth="1"/>
    <col min="7693" max="7693" width="3.28515625" style="91" customWidth="1"/>
    <col min="7694" max="7936" width="10.7109375" style="91"/>
    <col min="7937" max="7937" width="16" style="91" customWidth="1"/>
    <col min="7938" max="7938" width="4.7109375" style="91" customWidth="1"/>
    <col min="7939" max="7939" width="2.7109375" style="91" customWidth="1"/>
    <col min="7940" max="7941" width="10.7109375" style="91" customWidth="1"/>
    <col min="7942" max="7942" width="20.7109375" style="91" customWidth="1"/>
    <col min="7943" max="7943" width="3.28515625" style="91" customWidth="1"/>
    <col min="7944" max="7944" width="4.7109375" style="91" customWidth="1"/>
    <col min="7945" max="7945" width="2.7109375" style="91" customWidth="1"/>
    <col min="7946" max="7947" width="10.7109375" style="91" customWidth="1"/>
    <col min="7948" max="7948" width="20.7109375" style="91" customWidth="1"/>
    <col min="7949" max="7949" width="3.28515625" style="91" customWidth="1"/>
    <col min="7950" max="8192" width="10.7109375" style="91"/>
    <col min="8193" max="8193" width="16" style="91" customWidth="1"/>
    <col min="8194" max="8194" width="4.7109375" style="91" customWidth="1"/>
    <col min="8195" max="8195" width="2.7109375" style="91" customWidth="1"/>
    <col min="8196" max="8197" width="10.7109375" style="91" customWidth="1"/>
    <col min="8198" max="8198" width="20.7109375" style="91" customWidth="1"/>
    <col min="8199" max="8199" width="3.28515625" style="91" customWidth="1"/>
    <col min="8200" max="8200" width="4.7109375" style="91" customWidth="1"/>
    <col min="8201" max="8201" width="2.7109375" style="91" customWidth="1"/>
    <col min="8202" max="8203" width="10.7109375" style="91" customWidth="1"/>
    <col min="8204" max="8204" width="20.7109375" style="91" customWidth="1"/>
    <col min="8205" max="8205" width="3.28515625" style="91" customWidth="1"/>
    <col min="8206" max="8448" width="10.7109375" style="91"/>
    <col min="8449" max="8449" width="16" style="91" customWidth="1"/>
    <col min="8450" max="8450" width="4.7109375" style="91" customWidth="1"/>
    <col min="8451" max="8451" width="2.7109375" style="91" customWidth="1"/>
    <col min="8452" max="8453" width="10.7109375" style="91" customWidth="1"/>
    <col min="8454" max="8454" width="20.7109375" style="91" customWidth="1"/>
    <col min="8455" max="8455" width="3.28515625" style="91" customWidth="1"/>
    <col min="8456" max="8456" width="4.7109375" style="91" customWidth="1"/>
    <col min="8457" max="8457" width="2.7109375" style="91" customWidth="1"/>
    <col min="8458" max="8459" width="10.7109375" style="91" customWidth="1"/>
    <col min="8460" max="8460" width="20.7109375" style="91" customWidth="1"/>
    <col min="8461" max="8461" width="3.28515625" style="91" customWidth="1"/>
    <col min="8462" max="8704" width="10.7109375" style="91"/>
    <col min="8705" max="8705" width="16" style="91" customWidth="1"/>
    <col min="8706" max="8706" width="4.7109375" style="91" customWidth="1"/>
    <col min="8707" max="8707" width="2.7109375" style="91" customWidth="1"/>
    <col min="8708" max="8709" width="10.7109375" style="91" customWidth="1"/>
    <col min="8710" max="8710" width="20.7109375" style="91" customWidth="1"/>
    <col min="8711" max="8711" width="3.28515625" style="91" customWidth="1"/>
    <col min="8712" max="8712" width="4.7109375" style="91" customWidth="1"/>
    <col min="8713" max="8713" width="2.7109375" style="91" customWidth="1"/>
    <col min="8714" max="8715" width="10.7109375" style="91" customWidth="1"/>
    <col min="8716" max="8716" width="20.7109375" style="91" customWidth="1"/>
    <col min="8717" max="8717" width="3.28515625" style="91" customWidth="1"/>
    <col min="8718" max="8960" width="10.7109375" style="91"/>
    <col min="8961" max="8961" width="16" style="91" customWidth="1"/>
    <col min="8962" max="8962" width="4.7109375" style="91" customWidth="1"/>
    <col min="8963" max="8963" width="2.7109375" style="91" customWidth="1"/>
    <col min="8964" max="8965" width="10.7109375" style="91" customWidth="1"/>
    <col min="8966" max="8966" width="20.7109375" style="91" customWidth="1"/>
    <col min="8967" max="8967" width="3.28515625" style="91" customWidth="1"/>
    <col min="8968" max="8968" width="4.7109375" style="91" customWidth="1"/>
    <col min="8969" max="8969" width="2.7109375" style="91" customWidth="1"/>
    <col min="8970" max="8971" width="10.7109375" style="91" customWidth="1"/>
    <col min="8972" max="8972" width="20.7109375" style="91" customWidth="1"/>
    <col min="8973" max="8973" width="3.28515625" style="91" customWidth="1"/>
    <col min="8974" max="9216" width="10.7109375" style="91"/>
    <col min="9217" max="9217" width="16" style="91" customWidth="1"/>
    <col min="9218" max="9218" width="4.7109375" style="91" customWidth="1"/>
    <col min="9219" max="9219" width="2.7109375" style="91" customWidth="1"/>
    <col min="9220" max="9221" width="10.7109375" style="91" customWidth="1"/>
    <col min="9222" max="9222" width="20.7109375" style="91" customWidth="1"/>
    <col min="9223" max="9223" width="3.28515625" style="91" customWidth="1"/>
    <col min="9224" max="9224" width="4.7109375" style="91" customWidth="1"/>
    <col min="9225" max="9225" width="2.7109375" style="91" customWidth="1"/>
    <col min="9226" max="9227" width="10.7109375" style="91" customWidth="1"/>
    <col min="9228" max="9228" width="20.7109375" style="91" customWidth="1"/>
    <col min="9229" max="9229" width="3.28515625" style="91" customWidth="1"/>
    <col min="9230" max="9472" width="10.7109375" style="91"/>
    <col min="9473" max="9473" width="16" style="91" customWidth="1"/>
    <col min="9474" max="9474" width="4.7109375" style="91" customWidth="1"/>
    <col min="9475" max="9475" width="2.7109375" style="91" customWidth="1"/>
    <col min="9476" max="9477" width="10.7109375" style="91" customWidth="1"/>
    <col min="9478" max="9478" width="20.7109375" style="91" customWidth="1"/>
    <col min="9479" max="9479" width="3.28515625" style="91" customWidth="1"/>
    <col min="9480" max="9480" width="4.7109375" style="91" customWidth="1"/>
    <col min="9481" max="9481" width="2.7109375" style="91" customWidth="1"/>
    <col min="9482" max="9483" width="10.7109375" style="91" customWidth="1"/>
    <col min="9484" max="9484" width="20.7109375" style="91" customWidth="1"/>
    <col min="9485" max="9485" width="3.28515625" style="91" customWidth="1"/>
    <col min="9486" max="9728" width="10.7109375" style="91"/>
    <col min="9729" max="9729" width="16" style="91" customWidth="1"/>
    <col min="9730" max="9730" width="4.7109375" style="91" customWidth="1"/>
    <col min="9731" max="9731" width="2.7109375" style="91" customWidth="1"/>
    <col min="9732" max="9733" width="10.7109375" style="91" customWidth="1"/>
    <col min="9734" max="9734" width="20.7109375" style="91" customWidth="1"/>
    <col min="9735" max="9735" width="3.28515625" style="91" customWidth="1"/>
    <col min="9736" max="9736" width="4.7109375" style="91" customWidth="1"/>
    <col min="9737" max="9737" width="2.7109375" style="91" customWidth="1"/>
    <col min="9738" max="9739" width="10.7109375" style="91" customWidth="1"/>
    <col min="9740" max="9740" width="20.7109375" style="91" customWidth="1"/>
    <col min="9741" max="9741" width="3.28515625" style="91" customWidth="1"/>
    <col min="9742" max="9984" width="10.7109375" style="91"/>
    <col min="9985" max="9985" width="16" style="91" customWidth="1"/>
    <col min="9986" max="9986" width="4.7109375" style="91" customWidth="1"/>
    <col min="9987" max="9987" width="2.7109375" style="91" customWidth="1"/>
    <col min="9988" max="9989" width="10.7109375" style="91" customWidth="1"/>
    <col min="9990" max="9990" width="20.7109375" style="91" customWidth="1"/>
    <col min="9991" max="9991" width="3.28515625" style="91" customWidth="1"/>
    <col min="9992" max="9992" width="4.7109375" style="91" customWidth="1"/>
    <col min="9993" max="9993" width="2.7109375" style="91" customWidth="1"/>
    <col min="9994" max="9995" width="10.7109375" style="91" customWidth="1"/>
    <col min="9996" max="9996" width="20.7109375" style="91" customWidth="1"/>
    <col min="9997" max="9997" width="3.28515625" style="91" customWidth="1"/>
    <col min="9998" max="10240" width="10.7109375" style="91"/>
    <col min="10241" max="10241" width="16" style="91" customWidth="1"/>
    <col min="10242" max="10242" width="4.7109375" style="91" customWidth="1"/>
    <col min="10243" max="10243" width="2.7109375" style="91" customWidth="1"/>
    <col min="10244" max="10245" width="10.7109375" style="91" customWidth="1"/>
    <col min="10246" max="10246" width="20.7109375" style="91" customWidth="1"/>
    <col min="10247" max="10247" width="3.28515625" style="91" customWidth="1"/>
    <col min="10248" max="10248" width="4.7109375" style="91" customWidth="1"/>
    <col min="10249" max="10249" width="2.7109375" style="91" customWidth="1"/>
    <col min="10250" max="10251" width="10.7109375" style="91" customWidth="1"/>
    <col min="10252" max="10252" width="20.7109375" style="91" customWidth="1"/>
    <col min="10253" max="10253" width="3.28515625" style="91" customWidth="1"/>
    <col min="10254" max="10496" width="10.7109375" style="91"/>
    <col min="10497" max="10497" width="16" style="91" customWidth="1"/>
    <col min="10498" max="10498" width="4.7109375" style="91" customWidth="1"/>
    <col min="10499" max="10499" width="2.7109375" style="91" customWidth="1"/>
    <col min="10500" max="10501" width="10.7109375" style="91" customWidth="1"/>
    <col min="10502" max="10502" width="20.7109375" style="91" customWidth="1"/>
    <col min="10503" max="10503" width="3.28515625" style="91" customWidth="1"/>
    <col min="10504" max="10504" width="4.7109375" style="91" customWidth="1"/>
    <col min="10505" max="10505" width="2.7109375" style="91" customWidth="1"/>
    <col min="10506" max="10507" width="10.7109375" style="91" customWidth="1"/>
    <col min="10508" max="10508" width="20.7109375" style="91" customWidth="1"/>
    <col min="10509" max="10509" width="3.28515625" style="91" customWidth="1"/>
    <col min="10510" max="10752" width="10.7109375" style="91"/>
    <col min="10753" max="10753" width="16" style="91" customWidth="1"/>
    <col min="10754" max="10754" width="4.7109375" style="91" customWidth="1"/>
    <col min="10755" max="10755" width="2.7109375" style="91" customWidth="1"/>
    <col min="10756" max="10757" width="10.7109375" style="91" customWidth="1"/>
    <col min="10758" max="10758" width="20.7109375" style="91" customWidth="1"/>
    <col min="10759" max="10759" width="3.28515625" style="91" customWidth="1"/>
    <col min="10760" max="10760" width="4.7109375" style="91" customWidth="1"/>
    <col min="10761" max="10761" width="2.7109375" style="91" customWidth="1"/>
    <col min="10762" max="10763" width="10.7109375" style="91" customWidth="1"/>
    <col min="10764" max="10764" width="20.7109375" style="91" customWidth="1"/>
    <col min="10765" max="10765" width="3.28515625" style="91" customWidth="1"/>
    <col min="10766" max="11008" width="10.7109375" style="91"/>
    <col min="11009" max="11009" width="16" style="91" customWidth="1"/>
    <col min="11010" max="11010" width="4.7109375" style="91" customWidth="1"/>
    <col min="11011" max="11011" width="2.7109375" style="91" customWidth="1"/>
    <col min="11012" max="11013" width="10.7109375" style="91" customWidth="1"/>
    <col min="11014" max="11014" width="20.7109375" style="91" customWidth="1"/>
    <col min="11015" max="11015" width="3.28515625" style="91" customWidth="1"/>
    <col min="11016" max="11016" width="4.7109375" style="91" customWidth="1"/>
    <col min="11017" max="11017" width="2.7109375" style="91" customWidth="1"/>
    <col min="11018" max="11019" width="10.7109375" style="91" customWidth="1"/>
    <col min="11020" max="11020" width="20.7109375" style="91" customWidth="1"/>
    <col min="11021" max="11021" width="3.28515625" style="91" customWidth="1"/>
    <col min="11022" max="11264" width="10.7109375" style="91"/>
    <col min="11265" max="11265" width="16" style="91" customWidth="1"/>
    <col min="11266" max="11266" width="4.7109375" style="91" customWidth="1"/>
    <col min="11267" max="11267" width="2.7109375" style="91" customWidth="1"/>
    <col min="11268" max="11269" width="10.7109375" style="91" customWidth="1"/>
    <col min="11270" max="11270" width="20.7109375" style="91" customWidth="1"/>
    <col min="11271" max="11271" width="3.28515625" style="91" customWidth="1"/>
    <col min="11272" max="11272" width="4.7109375" style="91" customWidth="1"/>
    <col min="11273" max="11273" width="2.7109375" style="91" customWidth="1"/>
    <col min="11274" max="11275" width="10.7109375" style="91" customWidth="1"/>
    <col min="11276" max="11276" width="20.7109375" style="91" customWidth="1"/>
    <col min="11277" max="11277" width="3.28515625" style="91" customWidth="1"/>
    <col min="11278" max="11520" width="10.7109375" style="91"/>
    <col min="11521" max="11521" width="16" style="91" customWidth="1"/>
    <col min="11522" max="11522" width="4.7109375" style="91" customWidth="1"/>
    <col min="11523" max="11523" width="2.7109375" style="91" customWidth="1"/>
    <col min="11524" max="11525" width="10.7109375" style="91" customWidth="1"/>
    <col min="11526" max="11526" width="20.7109375" style="91" customWidth="1"/>
    <col min="11527" max="11527" width="3.28515625" style="91" customWidth="1"/>
    <col min="11528" max="11528" width="4.7109375" style="91" customWidth="1"/>
    <col min="11529" max="11529" width="2.7109375" style="91" customWidth="1"/>
    <col min="11530" max="11531" width="10.7109375" style="91" customWidth="1"/>
    <col min="11532" max="11532" width="20.7109375" style="91" customWidth="1"/>
    <col min="11533" max="11533" width="3.28515625" style="91" customWidth="1"/>
    <col min="11534" max="11776" width="10.7109375" style="91"/>
    <col min="11777" max="11777" width="16" style="91" customWidth="1"/>
    <col min="11778" max="11778" width="4.7109375" style="91" customWidth="1"/>
    <col min="11779" max="11779" width="2.7109375" style="91" customWidth="1"/>
    <col min="11780" max="11781" width="10.7109375" style="91" customWidth="1"/>
    <col min="11782" max="11782" width="20.7109375" style="91" customWidth="1"/>
    <col min="11783" max="11783" width="3.28515625" style="91" customWidth="1"/>
    <col min="11784" max="11784" width="4.7109375" style="91" customWidth="1"/>
    <col min="11785" max="11785" width="2.7109375" style="91" customWidth="1"/>
    <col min="11786" max="11787" width="10.7109375" style="91" customWidth="1"/>
    <col min="11788" max="11788" width="20.7109375" style="91" customWidth="1"/>
    <col min="11789" max="11789" width="3.28515625" style="91" customWidth="1"/>
    <col min="11790" max="12032" width="10.7109375" style="91"/>
    <col min="12033" max="12033" width="16" style="91" customWidth="1"/>
    <col min="12034" max="12034" width="4.7109375" style="91" customWidth="1"/>
    <col min="12035" max="12035" width="2.7109375" style="91" customWidth="1"/>
    <col min="12036" max="12037" width="10.7109375" style="91" customWidth="1"/>
    <col min="12038" max="12038" width="20.7109375" style="91" customWidth="1"/>
    <col min="12039" max="12039" width="3.28515625" style="91" customWidth="1"/>
    <col min="12040" max="12040" width="4.7109375" style="91" customWidth="1"/>
    <col min="12041" max="12041" width="2.7109375" style="91" customWidth="1"/>
    <col min="12042" max="12043" width="10.7109375" style="91" customWidth="1"/>
    <col min="12044" max="12044" width="20.7109375" style="91" customWidth="1"/>
    <col min="12045" max="12045" width="3.28515625" style="91" customWidth="1"/>
    <col min="12046" max="12288" width="10.7109375" style="91"/>
    <col min="12289" max="12289" width="16" style="91" customWidth="1"/>
    <col min="12290" max="12290" width="4.7109375" style="91" customWidth="1"/>
    <col min="12291" max="12291" width="2.7109375" style="91" customWidth="1"/>
    <col min="12292" max="12293" width="10.7109375" style="91" customWidth="1"/>
    <col min="12294" max="12294" width="20.7109375" style="91" customWidth="1"/>
    <col min="12295" max="12295" width="3.28515625" style="91" customWidth="1"/>
    <col min="12296" max="12296" width="4.7109375" style="91" customWidth="1"/>
    <col min="12297" max="12297" width="2.7109375" style="91" customWidth="1"/>
    <col min="12298" max="12299" width="10.7109375" style="91" customWidth="1"/>
    <col min="12300" max="12300" width="20.7109375" style="91" customWidth="1"/>
    <col min="12301" max="12301" width="3.28515625" style="91" customWidth="1"/>
    <col min="12302" max="12544" width="10.7109375" style="91"/>
    <col min="12545" max="12545" width="16" style="91" customWidth="1"/>
    <col min="12546" max="12546" width="4.7109375" style="91" customWidth="1"/>
    <col min="12547" max="12547" width="2.7109375" style="91" customWidth="1"/>
    <col min="12548" max="12549" width="10.7109375" style="91" customWidth="1"/>
    <col min="12550" max="12550" width="20.7109375" style="91" customWidth="1"/>
    <col min="12551" max="12551" width="3.28515625" style="91" customWidth="1"/>
    <col min="12552" max="12552" width="4.7109375" style="91" customWidth="1"/>
    <col min="12553" max="12553" width="2.7109375" style="91" customWidth="1"/>
    <col min="12554" max="12555" width="10.7109375" style="91" customWidth="1"/>
    <col min="12556" max="12556" width="20.7109375" style="91" customWidth="1"/>
    <col min="12557" max="12557" width="3.28515625" style="91" customWidth="1"/>
    <col min="12558" max="12800" width="10.7109375" style="91"/>
    <col min="12801" max="12801" width="16" style="91" customWidth="1"/>
    <col min="12802" max="12802" width="4.7109375" style="91" customWidth="1"/>
    <col min="12803" max="12803" width="2.7109375" style="91" customWidth="1"/>
    <col min="12804" max="12805" width="10.7109375" style="91" customWidth="1"/>
    <col min="12806" max="12806" width="20.7109375" style="91" customWidth="1"/>
    <col min="12807" max="12807" width="3.28515625" style="91" customWidth="1"/>
    <col min="12808" max="12808" width="4.7109375" style="91" customWidth="1"/>
    <col min="12809" max="12809" width="2.7109375" style="91" customWidth="1"/>
    <col min="12810" max="12811" width="10.7109375" style="91" customWidth="1"/>
    <col min="12812" max="12812" width="20.7109375" style="91" customWidth="1"/>
    <col min="12813" max="12813" width="3.28515625" style="91" customWidth="1"/>
    <col min="12814" max="13056" width="10.7109375" style="91"/>
    <col min="13057" max="13057" width="16" style="91" customWidth="1"/>
    <col min="13058" max="13058" width="4.7109375" style="91" customWidth="1"/>
    <col min="13059" max="13059" width="2.7109375" style="91" customWidth="1"/>
    <col min="13060" max="13061" width="10.7109375" style="91" customWidth="1"/>
    <col min="13062" max="13062" width="20.7109375" style="91" customWidth="1"/>
    <col min="13063" max="13063" width="3.28515625" style="91" customWidth="1"/>
    <col min="13064" max="13064" width="4.7109375" style="91" customWidth="1"/>
    <col min="13065" max="13065" width="2.7109375" style="91" customWidth="1"/>
    <col min="13066" max="13067" width="10.7109375" style="91" customWidth="1"/>
    <col min="13068" max="13068" width="20.7109375" style="91" customWidth="1"/>
    <col min="13069" max="13069" width="3.28515625" style="91" customWidth="1"/>
    <col min="13070" max="13312" width="10.7109375" style="91"/>
    <col min="13313" max="13313" width="16" style="91" customWidth="1"/>
    <col min="13314" max="13314" width="4.7109375" style="91" customWidth="1"/>
    <col min="13315" max="13315" width="2.7109375" style="91" customWidth="1"/>
    <col min="13316" max="13317" width="10.7109375" style="91" customWidth="1"/>
    <col min="13318" max="13318" width="20.7109375" style="91" customWidth="1"/>
    <col min="13319" max="13319" width="3.28515625" style="91" customWidth="1"/>
    <col min="13320" max="13320" width="4.7109375" style="91" customWidth="1"/>
    <col min="13321" max="13321" width="2.7109375" style="91" customWidth="1"/>
    <col min="13322" max="13323" width="10.7109375" style="91" customWidth="1"/>
    <col min="13324" max="13324" width="20.7109375" style="91" customWidth="1"/>
    <col min="13325" max="13325" width="3.28515625" style="91" customWidth="1"/>
    <col min="13326" max="13568" width="10.7109375" style="91"/>
    <col min="13569" max="13569" width="16" style="91" customWidth="1"/>
    <col min="13570" max="13570" width="4.7109375" style="91" customWidth="1"/>
    <col min="13571" max="13571" width="2.7109375" style="91" customWidth="1"/>
    <col min="13572" max="13573" width="10.7109375" style="91" customWidth="1"/>
    <col min="13574" max="13574" width="20.7109375" style="91" customWidth="1"/>
    <col min="13575" max="13575" width="3.28515625" style="91" customWidth="1"/>
    <col min="13576" max="13576" width="4.7109375" style="91" customWidth="1"/>
    <col min="13577" max="13577" width="2.7109375" style="91" customWidth="1"/>
    <col min="13578" max="13579" width="10.7109375" style="91" customWidth="1"/>
    <col min="13580" max="13580" width="20.7109375" style="91" customWidth="1"/>
    <col min="13581" max="13581" width="3.28515625" style="91" customWidth="1"/>
    <col min="13582" max="13824" width="10.7109375" style="91"/>
    <col min="13825" max="13825" width="16" style="91" customWidth="1"/>
    <col min="13826" max="13826" width="4.7109375" style="91" customWidth="1"/>
    <col min="13827" max="13827" width="2.7109375" style="91" customWidth="1"/>
    <col min="13828" max="13829" width="10.7109375" style="91" customWidth="1"/>
    <col min="13830" max="13830" width="20.7109375" style="91" customWidth="1"/>
    <col min="13831" max="13831" width="3.28515625" style="91" customWidth="1"/>
    <col min="13832" max="13832" width="4.7109375" style="91" customWidth="1"/>
    <col min="13833" max="13833" width="2.7109375" style="91" customWidth="1"/>
    <col min="13834" max="13835" width="10.7109375" style="91" customWidth="1"/>
    <col min="13836" max="13836" width="20.7109375" style="91" customWidth="1"/>
    <col min="13837" max="13837" width="3.28515625" style="91" customWidth="1"/>
    <col min="13838" max="14080" width="10.7109375" style="91"/>
    <col min="14081" max="14081" width="16" style="91" customWidth="1"/>
    <col min="14082" max="14082" width="4.7109375" style="91" customWidth="1"/>
    <col min="14083" max="14083" width="2.7109375" style="91" customWidth="1"/>
    <col min="14084" max="14085" width="10.7109375" style="91" customWidth="1"/>
    <col min="14086" max="14086" width="20.7109375" style="91" customWidth="1"/>
    <col min="14087" max="14087" width="3.28515625" style="91" customWidth="1"/>
    <col min="14088" max="14088" width="4.7109375" style="91" customWidth="1"/>
    <col min="14089" max="14089" width="2.7109375" style="91" customWidth="1"/>
    <col min="14090" max="14091" width="10.7109375" style="91" customWidth="1"/>
    <col min="14092" max="14092" width="20.7109375" style="91" customWidth="1"/>
    <col min="14093" max="14093" width="3.28515625" style="91" customWidth="1"/>
    <col min="14094" max="14336" width="10.7109375" style="91"/>
    <col min="14337" max="14337" width="16" style="91" customWidth="1"/>
    <col min="14338" max="14338" width="4.7109375" style="91" customWidth="1"/>
    <col min="14339" max="14339" width="2.7109375" style="91" customWidth="1"/>
    <col min="14340" max="14341" width="10.7109375" style="91" customWidth="1"/>
    <col min="14342" max="14342" width="20.7109375" style="91" customWidth="1"/>
    <col min="14343" max="14343" width="3.28515625" style="91" customWidth="1"/>
    <col min="14344" max="14344" width="4.7109375" style="91" customWidth="1"/>
    <col min="14345" max="14345" width="2.7109375" style="91" customWidth="1"/>
    <col min="14346" max="14347" width="10.7109375" style="91" customWidth="1"/>
    <col min="14348" max="14348" width="20.7109375" style="91" customWidth="1"/>
    <col min="14349" max="14349" width="3.28515625" style="91" customWidth="1"/>
    <col min="14350" max="14592" width="10.7109375" style="91"/>
    <col min="14593" max="14593" width="16" style="91" customWidth="1"/>
    <col min="14594" max="14594" width="4.7109375" style="91" customWidth="1"/>
    <col min="14595" max="14595" width="2.7109375" style="91" customWidth="1"/>
    <col min="14596" max="14597" width="10.7109375" style="91" customWidth="1"/>
    <col min="14598" max="14598" width="20.7109375" style="91" customWidth="1"/>
    <col min="14599" max="14599" width="3.28515625" style="91" customWidth="1"/>
    <col min="14600" max="14600" width="4.7109375" style="91" customWidth="1"/>
    <col min="14601" max="14601" width="2.7109375" style="91" customWidth="1"/>
    <col min="14602" max="14603" width="10.7109375" style="91" customWidth="1"/>
    <col min="14604" max="14604" width="20.7109375" style="91" customWidth="1"/>
    <col min="14605" max="14605" width="3.28515625" style="91" customWidth="1"/>
    <col min="14606" max="14848" width="10.7109375" style="91"/>
    <col min="14849" max="14849" width="16" style="91" customWidth="1"/>
    <col min="14850" max="14850" width="4.7109375" style="91" customWidth="1"/>
    <col min="14851" max="14851" width="2.7109375" style="91" customWidth="1"/>
    <col min="14852" max="14853" width="10.7109375" style="91" customWidth="1"/>
    <col min="14854" max="14854" width="20.7109375" style="91" customWidth="1"/>
    <col min="14855" max="14855" width="3.28515625" style="91" customWidth="1"/>
    <col min="14856" max="14856" width="4.7109375" style="91" customWidth="1"/>
    <col min="14857" max="14857" width="2.7109375" style="91" customWidth="1"/>
    <col min="14858" max="14859" width="10.7109375" style="91" customWidth="1"/>
    <col min="14860" max="14860" width="20.7109375" style="91" customWidth="1"/>
    <col min="14861" max="14861" width="3.28515625" style="91" customWidth="1"/>
    <col min="14862" max="15104" width="10.7109375" style="91"/>
    <col min="15105" max="15105" width="16" style="91" customWidth="1"/>
    <col min="15106" max="15106" width="4.7109375" style="91" customWidth="1"/>
    <col min="15107" max="15107" width="2.7109375" style="91" customWidth="1"/>
    <col min="15108" max="15109" width="10.7109375" style="91" customWidth="1"/>
    <col min="15110" max="15110" width="20.7109375" style="91" customWidth="1"/>
    <col min="15111" max="15111" width="3.28515625" style="91" customWidth="1"/>
    <col min="15112" max="15112" width="4.7109375" style="91" customWidth="1"/>
    <col min="15113" max="15113" width="2.7109375" style="91" customWidth="1"/>
    <col min="15114" max="15115" width="10.7109375" style="91" customWidth="1"/>
    <col min="15116" max="15116" width="20.7109375" style="91" customWidth="1"/>
    <col min="15117" max="15117" width="3.28515625" style="91" customWidth="1"/>
    <col min="15118" max="15360" width="10.7109375" style="91"/>
    <col min="15361" max="15361" width="16" style="91" customWidth="1"/>
    <col min="15362" max="15362" width="4.7109375" style="91" customWidth="1"/>
    <col min="15363" max="15363" width="2.7109375" style="91" customWidth="1"/>
    <col min="15364" max="15365" width="10.7109375" style="91" customWidth="1"/>
    <col min="15366" max="15366" width="20.7109375" style="91" customWidth="1"/>
    <col min="15367" max="15367" width="3.28515625" style="91" customWidth="1"/>
    <col min="15368" max="15368" width="4.7109375" style="91" customWidth="1"/>
    <col min="15369" max="15369" width="2.7109375" style="91" customWidth="1"/>
    <col min="15370" max="15371" width="10.7109375" style="91" customWidth="1"/>
    <col min="15372" max="15372" width="20.7109375" style="91" customWidth="1"/>
    <col min="15373" max="15373" width="3.28515625" style="91" customWidth="1"/>
    <col min="15374" max="15616" width="10.7109375" style="91"/>
    <col min="15617" max="15617" width="16" style="91" customWidth="1"/>
    <col min="15618" max="15618" width="4.7109375" style="91" customWidth="1"/>
    <col min="15619" max="15619" width="2.7109375" style="91" customWidth="1"/>
    <col min="15620" max="15621" width="10.7109375" style="91" customWidth="1"/>
    <col min="15622" max="15622" width="20.7109375" style="91" customWidth="1"/>
    <col min="15623" max="15623" width="3.28515625" style="91" customWidth="1"/>
    <col min="15624" max="15624" width="4.7109375" style="91" customWidth="1"/>
    <col min="15625" max="15625" width="2.7109375" style="91" customWidth="1"/>
    <col min="15626" max="15627" width="10.7109375" style="91" customWidth="1"/>
    <col min="15628" max="15628" width="20.7109375" style="91" customWidth="1"/>
    <col min="15629" max="15629" width="3.28515625" style="91" customWidth="1"/>
    <col min="15630" max="15872" width="10.7109375" style="91"/>
    <col min="15873" max="15873" width="16" style="91" customWidth="1"/>
    <col min="15874" max="15874" width="4.7109375" style="91" customWidth="1"/>
    <col min="15875" max="15875" width="2.7109375" style="91" customWidth="1"/>
    <col min="15876" max="15877" width="10.7109375" style="91" customWidth="1"/>
    <col min="15878" max="15878" width="20.7109375" style="91" customWidth="1"/>
    <col min="15879" max="15879" width="3.28515625" style="91" customWidth="1"/>
    <col min="15880" max="15880" width="4.7109375" style="91" customWidth="1"/>
    <col min="15881" max="15881" width="2.7109375" style="91" customWidth="1"/>
    <col min="15882" max="15883" width="10.7109375" style="91" customWidth="1"/>
    <col min="15884" max="15884" width="20.7109375" style="91" customWidth="1"/>
    <col min="15885" max="15885" width="3.28515625" style="91" customWidth="1"/>
    <col min="15886" max="16128" width="10.7109375" style="91"/>
    <col min="16129" max="16129" width="16" style="91" customWidth="1"/>
    <col min="16130" max="16130" width="4.7109375" style="91" customWidth="1"/>
    <col min="16131" max="16131" width="2.7109375" style="91" customWidth="1"/>
    <col min="16132" max="16133" width="10.7109375" style="91" customWidth="1"/>
    <col min="16134" max="16134" width="20.7109375" style="91" customWidth="1"/>
    <col min="16135" max="16135" width="3.28515625" style="91" customWidth="1"/>
    <col min="16136" max="16136" width="4.7109375" style="91" customWidth="1"/>
    <col min="16137" max="16137" width="2.7109375" style="91" customWidth="1"/>
    <col min="16138" max="16139" width="10.7109375" style="91" customWidth="1"/>
    <col min="16140" max="16140" width="20.7109375" style="91" customWidth="1"/>
    <col min="16141" max="16141" width="3.28515625" style="91" customWidth="1"/>
    <col min="16142" max="16384" width="10.7109375" style="91"/>
  </cols>
  <sheetData>
    <row r="1" spans="1:13">
      <c r="A1" s="176" t="s">
        <v>41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15.75" customHeight="1">
      <c r="A2" s="177" t="s">
        <v>57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13" ht="12.75" customHeight="1"/>
    <row r="5" spans="1:13">
      <c r="A5" s="93"/>
      <c r="B5" s="94"/>
      <c r="C5" s="95"/>
      <c r="D5" s="96" t="s">
        <v>58</v>
      </c>
      <c r="E5" s="95"/>
      <c r="F5" s="95"/>
      <c r="G5" s="93"/>
      <c r="H5" s="94"/>
      <c r="I5" s="95"/>
      <c r="J5" s="96" t="s">
        <v>59</v>
      </c>
      <c r="K5" s="95"/>
      <c r="L5" s="95"/>
      <c r="M5" s="93"/>
    </row>
    <row r="6" spans="1:13">
      <c r="A6" s="93"/>
      <c r="B6" s="97"/>
      <c r="C6" s="93"/>
      <c r="D6" s="93"/>
      <c r="E6" s="93"/>
      <c r="F6" s="93"/>
      <c r="G6" s="93"/>
      <c r="H6" s="97"/>
      <c r="I6" s="93"/>
      <c r="J6" s="93"/>
      <c r="K6" s="93"/>
      <c r="L6" s="93"/>
      <c r="M6" s="93"/>
    </row>
    <row r="7" spans="1:13" ht="63">
      <c r="A7" s="158" t="s">
        <v>141</v>
      </c>
      <c r="B7" s="97"/>
      <c r="C7" s="93"/>
      <c r="D7" s="159" t="str">
        <f>"February 2008"</f>
        <v>February 2008</v>
      </c>
      <c r="E7" s="159"/>
      <c r="F7" s="159"/>
      <c r="G7" s="93"/>
      <c r="H7" s="97"/>
      <c r="I7" s="93"/>
      <c r="J7" s="157" t="str">
        <f>"December 2007 and the First Mortgage Bonds and Secured Medium-term Notes were further upgraded to Baa1 from Baa2 in August 2009"</f>
        <v>December 2007 and the First Mortgage Bonds and Secured Medium-term Notes were further upgraded to Baa1 from Baa2 in August 2009</v>
      </c>
      <c r="K7" s="157"/>
      <c r="L7" s="157"/>
      <c r="M7" s="93"/>
    </row>
    <row r="8" spans="1:13">
      <c r="A8" s="93"/>
      <c r="B8" s="97"/>
      <c r="C8" s="93"/>
      <c r="D8" s="93"/>
      <c r="E8" s="93"/>
      <c r="F8" s="93"/>
      <c r="G8" s="93"/>
      <c r="H8" s="97"/>
      <c r="I8" s="93"/>
      <c r="J8" s="93"/>
      <c r="K8" s="93"/>
      <c r="L8" s="93"/>
      <c r="M8" s="93"/>
    </row>
    <row r="9" spans="1:13">
      <c r="A9" s="98" t="s">
        <v>60</v>
      </c>
      <c r="B9" s="97"/>
      <c r="C9" s="93"/>
      <c r="D9" s="178" t="s">
        <v>129</v>
      </c>
      <c r="E9" s="178"/>
      <c r="F9" s="178"/>
      <c r="G9" s="93"/>
      <c r="H9" s="97"/>
      <c r="I9" s="93"/>
      <c r="J9" s="178" t="s">
        <v>129</v>
      </c>
      <c r="K9" s="178"/>
      <c r="L9" s="178"/>
      <c r="M9" s="93"/>
    </row>
    <row r="10" spans="1:13">
      <c r="A10" s="93"/>
      <c r="B10" s="97"/>
      <c r="C10" s="93"/>
      <c r="D10" s="93"/>
      <c r="E10" s="93"/>
      <c r="F10" s="93"/>
      <c r="G10" s="93"/>
      <c r="H10" s="97"/>
      <c r="I10" s="93"/>
      <c r="J10" s="93"/>
      <c r="K10" s="93"/>
      <c r="L10" s="93"/>
      <c r="M10" s="93"/>
    </row>
    <row r="11" spans="1:13" hidden="1">
      <c r="A11" s="93"/>
      <c r="B11" s="97" t="s">
        <v>61</v>
      </c>
      <c r="C11" s="93"/>
      <c r="D11" s="93"/>
      <c r="E11" s="93"/>
      <c r="F11" s="93"/>
      <c r="G11" s="93"/>
      <c r="H11" s="97" t="s">
        <v>62</v>
      </c>
      <c r="I11" s="93"/>
      <c r="J11" s="93"/>
      <c r="K11" s="93"/>
      <c r="L11" s="93"/>
      <c r="M11" s="93"/>
    </row>
    <row r="12" spans="1:13" hidden="1">
      <c r="A12" s="93"/>
      <c r="B12" s="97"/>
      <c r="C12" s="93"/>
      <c r="D12" s="93"/>
      <c r="E12" s="93"/>
      <c r="F12" s="93"/>
      <c r="G12" s="93"/>
      <c r="H12" s="97"/>
      <c r="I12" s="93"/>
      <c r="J12" s="93"/>
      <c r="K12" s="93"/>
      <c r="L12" s="93"/>
      <c r="M12" s="93"/>
    </row>
    <row r="13" spans="1:13" hidden="1">
      <c r="A13" s="93"/>
      <c r="B13" s="97" t="s">
        <v>63</v>
      </c>
      <c r="C13" s="93"/>
      <c r="D13" s="93"/>
      <c r="E13" s="93"/>
      <c r="F13" s="93"/>
      <c r="G13" s="93"/>
      <c r="H13" s="97" t="s">
        <v>64</v>
      </c>
      <c r="I13" s="93"/>
      <c r="J13" s="93"/>
      <c r="K13" s="93"/>
      <c r="L13" s="93"/>
      <c r="M13" s="93"/>
    </row>
    <row r="14" spans="1:13" hidden="1">
      <c r="A14" s="93"/>
      <c r="B14" s="97"/>
      <c r="C14" s="93"/>
      <c r="D14" s="93"/>
      <c r="E14" s="93"/>
      <c r="F14" s="93"/>
      <c r="G14" s="93"/>
      <c r="H14" s="97"/>
      <c r="I14" s="93"/>
      <c r="J14" s="93"/>
      <c r="K14" s="93"/>
      <c r="L14" s="93"/>
      <c r="M14" s="93"/>
    </row>
    <row r="15" spans="1:13" hidden="1">
      <c r="A15" s="93"/>
      <c r="B15" s="97" t="s">
        <v>65</v>
      </c>
      <c r="C15" s="93"/>
      <c r="D15" s="93"/>
      <c r="E15" s="93"/>
      <c r="F15" s="93"/>
      <c r="G15" s="93"/>
      <c r="H15" s="97" t="s">
        <v>66</v>
      </c>
      <c r="I15" s="93"/>
      <c r="J15" s="93"/>
      <c r="K15" s="93"/>
      <c r="L15" s="93"/>
      <c r="M15" s="93"/>
    </row>
    <row r="16" spans="1:13" hidden="1">
      <c r="A16" s="93"/>
      <c r="B16" s="97"/>
      <c r="C16" s="93"/>
      <c r="D16" s="93"/>
      <c r="E16" s="93"/>
      <c r="F16" s="93"/>
      <c r="G16" s="93"/>
      <c r="H16" s="97"/>
      <c r="I16" s="93"/>
      <c r="J16" s="93"/>
      <c r="K16" s="93"/>
      <c r="L16" s="93"/>
      <c r="M16" s="93"/>
    </row>
    <row r="17" spans="1:13" hidden="1">
      <c r="A17" s="93"/>
      <c r="B17" s="97" t="s">
        <v>67</v>
      </c>
      <c r="C17" s="93"/>
      <c r="D17" s="93"/>
      <c r="E17" s="93"/>
      <c r="F17" s="93"/>
      <c r="G17" s="93"/>
      <c r="H17" s="97" t="s">
        <v>68</v>
      </c>
      <c r="I17" s="93"/>
      <c r="J17" s="93"/>
      <c r="K17" s="93"/>
      <c r="L17" s="93"/>
      <c r="M17" s="93"/>
    </row>
    <row r="18" spans="1:13" hidden="1">
      <c r="A18" s="93"/>
      <c r="B18" s="97"/>
      <c r="C18" s="93"/>
      <c r="D18" s="93"/>
      <c r="E18" s="93"/>
      <c r="F18" s="93"/>
      <c r="G18" s="93"/>
      <c r="H18" s="97"/>
      <c r="I18" s="93"/>
      <c r="J18" s="93"/>
      <c r="K18" s="93"/>
      <c r="L18" s="93"/>
      <c r="M18" s="93"/>
    </row>
    <row r="19" spans="1:13">
      <c r="A19" s="93"/>
      <c r="B19" s="97" t="s">
        <v>69</v>
      </c>
      <c r="C19" s="93"/>
      <c r="D19" s="93"/>
      <c r="E19" s="93"/>
      <c r="F19" s="93"/>
      <c r="G19" s="93"/>
      <c r="H19" s="97" t="s">
        <v>70</v>
      </c>
      <c r="I19" s="93"/>
      <c r="J19" s="93"/>
      <c r="K19" s="93"/>
      <c r="L19" s="93"/>
      <c r="M19" s="93"/>
    </row>
    <row r="20" spans="1:13">
      <c r="A20" s="93"/>
      <c r="B20" s="97"/>
      <c r="C20" s="93"/>
      <c r="D20" s="93"/>
      <c r="E20" s="93"/>
      <c r="F20" s="93"/>
      <c r="G20" s="93"/>
      <c r="H20" s="97"/>
      <c r="I20" s="93"/>
      <c r="J20" s="93"/>
      <c r="K20" s="93"/>
      <c r="L20" s="93"/>
      <c r="M20" s="93"/>
    </row>
    <row r="21" spans="1:13">
      <c r="A21" s="93"/>
      <c r="B21" s="97" t="s">
        <v>71</v>
      </c>
      <c r="C21" s="93"/>
      <c r="D21" s="93"/>
      <c r="E21" s="93"/>
      <c r="F21" s="93"/>
      <c r="G21" s="93"/>
      <c r="H21" s="97" t="s">
        <v>72</v>
      </c>
      <c r="I21" s="93"/>
      <c r="J21" s="93"/>
      <c r="K21" s="93"/>
      <c r="L21" s="93"/>
      <c r="M21" s="93"/>
    </row>
    <row r="22" spans="1:13">
      <c r="A22" s="93"/>
      <c r="B22" s="97"/>
      <c r="C22" s="93"/>
      <c r="D22" s="93"/>
      <c r="E22" s="93"/>
      <c r="F22" s="93"/>
      <c r="G22" s="93"/>
      <c r="H22" s="97"/>
      <c r="I22" s="93"/>
      <c r="J22" s="93"/>
      <c r="K22" s="93"/>
      <c r="L22" s="93"/>
      <c r="M22" s="93"/>
    </row>
    <row r="23" spans="1:13">
      <c r="A23" s="93"/>
      <c r="B23" s="97"/>
      <c r="C23" s="93"/>
      <c r="D23" s="93"/>
      <c r="E23" s="93"/>
      <c r="F23" s="93"/>
      <c r="G23" s="93"/>
      <c r="H23" s="97"/>
      <c r="I23" s="93"/>
      <c r="J23" s="93"/>
      <c r="K23" s="93"/>
      <c r="L23" s="93"/>
      <c r="M23" s="93"/>
    </row>
    <row r="24" spans="1:13">
      <c r="A24" s="93"/>
      <c r="B24" s="97" t="s">
        <v>73</v>
      </c>
      <c r="C24" s="93"/>
      <c r="D24" s="93"/>
      <c r="E24" s="93"/>
      <c r="F24" s="93"/>
      <c r="G24" s="93"/>
      <c r="H24" s="97" t="s">
        <v>74</v>
      </c>
      <c r="I24" s="93"/>
      <c r="J24" s="93"/>
      <c r="K24" s="93"/>
      <c r="L24" s="93"/>
      <c r="M24" s="93"/>
    </row>
    <row r="25" spans="1:13">
      <c r="A25" s="93"/>
      <c r="B25" s="97"/>
      <c r="C25" s="93"/>
      <c r="D25" s="93"/>
      <c r="E25" s="93"/>
      <c r="F25" s="93"/>
      <c r="G25" s="93"/>
      <c r="H25" s="97"/>
      <c r="I25" s="93"/>
      <c r="J25" s="93"/>
      <c r="K25" s="93"/>
      <c r="L25" s="93"/>
      <c r="M25" s="93"/>
    </row>
    <row r="26" spans="1:13">
      <c r="A26" s="93"/>
      <c r="B26" s="97"/>
      <c r="C26" s="93"/>
      <c r="D26" s="93"/>
      <c r="E26" s="93"/>
      <c r="F26" s="93"/>
      <c r="G26" s="93"/>
      <c r="H26" s="97"/>
      <c r="I26" s="93"/>
      <c r="J26" s="93"/>
      <c r="K26" s="93"/>
      <c r="L26" s="93"/>
      <c r="M26" s="93"/>
    </row>
    <row r="27" spans="1:13">
      <c r="A27" s="93"/>
      <c r="B27" s="97"/>
      <c r="C27" s="93"/>
      <c r="D27" s="93"/>
      <c r="E27" s="93"/>
      <c r="F27" s="93"/>
      <c r="G27" s="93"/>
      <c r="H27" s="97"/>
      <c r="I27" s="93"/>
      <c r="J27" s="93"/>
      <c r="K27" s="93"/>
      <c r="L27" s="93"/>
      <c r="M27" s="93"/>
    </row>
    <row r="28" spans="1:13">
      <c r="A28" s="93"/>
      <c r="B28" s="97" t="s">
        <v>75</v>
      </c>
      <c r="C28" s="93"/>
      <c r="D28" s="93" t="s">
        <v>76</v>
      </c>
      <c r="E28" s="93"/>
      <c r="F28" s="93"/>
      <c r="G28" s="93"/>
      <c r="H28" s="97" t="s">
        <v>77</v>
      </c>
      <c r="I28" s="93"/>
      <c r="J28" s="93" t="s">
        <v>76</v>
      </c>
      <c r="K28" s="93"/>
      <c r="L28" s="93"/>
      <c r="M28" s="93"/>
    </row>
    <row r="29" spans="1:13">
      <c r="A29" s="93"/>
      <c r="B29" s="97"/>
      <c r="C29" s="93"/>
      <c r="D29" s="93" t="s">
        <v>78</v>
      </c>
      <c r="E29" s="93"/>
      <c r="F29" s="93"/>
      <c r="G29" s="93"/>
      <c r="H29" s="97"/>
      <c r="I29" s="93"/>
      <c r="J29" s="93" t="s">
        <v>78</v>
      </c>
      <c r="K29" s="93"/>
      <c r="L29" s="93"/>
      <c r="M29" s="93"/>
    </row>
    <row r="30" spans="1:13">
      <c r="A30" s="93"/>
      <c r="B30" s="97"/>
      <c r="C30" s="93"/>
      <c r="D30" s="93"/>
      <c r="E30" s="93"/>
      <c r="F30" s="93"/>
      <c r="G30" s="93"/>
      <c r="H30" s="97"/>
      <c r="I30" s="93"/>
      <c r="J30" s="93"/>
      <c r="K30" s="93"/>
      <c r="L30" s="93"/>
      <c r="M30" s="93"/>
    </row>
    <row r="31" spans="1:13">
      <c r="A31" s="93"/>
      <c r="B31" s="97" t="s">
        <v>79</v>
      </c>
      <c r="C31" s="93"/>
      <c r="D31" s="93"/>
      <c r="E31" s="93"/>
      <c r="F31" s="93"/>
      <c r="G31" s="93"/>
      <c r="H31" s="97" t="s">
        <v>80</v>
      </c>
      <c r="I31" s="93"/>
      <c r="K31" s="93"/>
      <c r="L31" s="93"/>
      <c r="M31" s="93"/>
    </row>
    <row r="32" spans="1:13">
      <c r="A32" s="93"/>
      <c r="B32" s="97"/>
      <c r="C32" s="93"/>
      <c r="D32" s="93"/>
      <c r="E32" s="93"/>
      <c r="F32" s="93"/>
      <c r="G32" s="93"/>
      <c r="H32" s="97"/>
      <c r="I32" s="93"/>
      <c r="K32" s="93"/>
      <c r="L32" s="93"/>
      <c r="M32" s="93"/>
    </row>
    <row r="33" spans="1:13">
      <c r="A33" s="93"/>
      <c r="B33" s="97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</row>
    <row r="34" spans="1:13">
      <c r="A34" s="93"/>
      <c r="B34" s="97" t="s">
        <v>81</v>
      </c>
      <c r="C34" s="93"/>
      <c r="D34" s="93" t="s">
        <v>82</v>
      </c>
      <c r="E34" s="93"/>
      <c r="F34" s="93"/>
      <c r="G34" s="93"/>
      <c r="H34" s="97" t="s">
        <v>83</v>
      </c>
      <c r="I34" s="93"/>
      <c r="J34" s="93" t="s">
        <v>84</v>
      </c>
      <c r="K34" s="93"/>
      <c r="L34" s="93"/>
      <c r="M34" s="93"/>
    </row>
    <row r="35" spans="1:13">
      <c r="A35" s="93"/>
      <c r="B35" s="97"/>
      <c r="C35" s="93"/>
      <c r="D35" s="93"/>
      <c r="E35" s="93"/>
      <c r="F35" s="93"/>
      <c r="G35" s="93"/>
      <c r="H35" s="97"/>
      <c r="I35" s="93"/>
      <c r="J35" s="93"/>
      <c r="K35" s="93"/>
      <c r="L35" s="93"/>
      <c r="M35" s="93"/>
    </row>
    <row r="36" spans="1:13">
      <c r="A36" s="93"/>
      <c r="B36" s="97"/>
      <c r="C36" s="93"/>
      <c r="D36" s="93"/>
      <c r="E36" s="93"/>
      <c r="F36" s="93"/>
      <c r="G36" s="93"/>
      <c r="H36" s="97"/>
      <c r="I36" s="93"/>
      <c r="J36" s="93"/>
      <c r="K36" s="93"/>
      <c r="L36" s="93"/>
      <c r="M36" s="93"/>
    </row>
    <row r="37" spans="1:13" ht="20.100000000000001" customHeight="1" thickBot="1">
      <c r="A37" s="99"/>
      <c r="B37" s="100"/>
      <c r="C37" s="99"/>
      <c r="D37" s="101" t="s">
        <v>85</v>
      </c>
      <c r="E37" s="101"/>
      <c r="F37" s="101"/>
      <c r="G37" s="101"/>
      <c r="H37" s="101"/>
      <c r="I37" s="101"/>
      <c r="J37" s="101"/>
      <c r="K37" s="101"/>
      <c r="L37" s="101"/>
      <c r="M37" s="101"/>
    </row>
    <row r="38" spans="1:13">
      <c r="A38" s="93"/>
      <c r="B38" s="97" t="s">
        <v>86</v>
      </c>
      <c r="C38" s="93"/>
      <c r="D38" s="93"/>
      <c r="E38" s="93"/>
      <c r="F38" s="93"/>
      <c r="G38" s="93"/>
      <c r="H38" s="97" t="s">
        <v>87</v>
      </c>
      <c r="I38" s="93"/>
      <c r="J38" s="93" t="s">
        <v>88</v>
      </c>
      <c r="K38" s="93"/>
      <c r="L38" s="93"/>
      <c r="M38" s="93"/>
    </row>
    <row r="39" spans="1:13">
      <c r="A39" s="93"/>
      <c r="B39" s="97"/>
      <c r="C39" s="93"/>
      <c r="D39" s="93"/>
      <c r="E39" s="93"/>
      <c r="F39" s="93"/>
      <c r="G39" s="93"/>
      <c r="H39" s="97"/>
      <c r="I39" s="93"/>
      <c r="J39" s="93"/>
      <c r="K39" s="93"/>
      <c r="L39" s="93"/>
      <c r="M39" s="93"/>
    </row>
    <row r="40" spans="1:13">
      <c r="A40" s="93"/>
      <c r="B40" s="97"/>
      <c r="C40" s="93"/>
      <c r="D40" s="93"/>
      <c r="E40" s="93"/>
      <c r="F40" s="93"/>
      <c r="G40" s="93"/>
      <c r="H40" s="97"/>
      <c r="I40" s="93"/>
      <c r="J40" s="93"/>
      <c r="K40" s="93"/>
      <c r="L40" s="93"/>
      <c r="M40" s="93"/>
    </row>
    <row r="41" spans="1:13">
      <c r="A41" s="93"/>
      <c r="B41" s="97"/>
      <c r="C41" s="93"/>
      <c r="D41" s="93"/>
      <c r="E41" s="93"/>
      <c r="F41" s="93"/>
      <c r="G41" s="93"/>
      <c r="H41" s="97"/>
      <c r="I41" s="93"/>
      <c r="J41" s="93"/>
      <c r="K41" s="93"/>
      <c r="L41" s="93"/>
      <c r="M41" s="93"/>
    </row>
    <row r="42" spans="1:13">
      <c r="A42" s="93"/>
      <c r="B42" s="97" t="s">
        <v>89</v>
      </c>
      <c r="C42" s="93"/>
      <c r="D42" s="93" t="s">
        <v>88</v>
      </c>
      <c r="E42" s="93"/>
      <c r="F42" s="93"/>
      <c r="G42" s="93"/>
      <c r="H42" s="97" t="s">
        <v>90</v>
      </c>
      <c r="I42" s="93"/>
      <c r="J42" s="93"/>
      <c r="K42" s="93"/>
      <c r="L42" s="93"/>
      <c r="M42" s="93"/>
    </row>
    <row r="43" spans="1:13">
      <c r="A43" s="93"/>
      <c r="B43" s="97"/>
      <c r="C43" s="93"/>
      <c r="D43" s="93"/>
      <c r="E43" s="93"/>
      <c r="F43" s="93"/>
      <c r="G43" s="93"/>
      <c r="H43" s="97"/>
      <c r="I43" s="93"/>
      <c r="J43" s="93"/>
      <c r="K43" s="93"/>
      <c r="L43" s="93"/>
      <c r="M43" s="93"/>
    </row>
    <row r="44" spans="1:13">
      <c r="A44" s="93"/>
      <c r="B44" s="97"/>
      <c r="C44" s="93"/>
      <c r="D44" s="93"/>
      <c r="E44" s="93"/>
      <c r="F44" s="93"/>
      <c r="G44" s="93"/>
      <c r="H44" s="97"/>
      <c r="I44" s="93"/>
      <c r="J44" s="93"/>
      <c r="K44" s="93"/>
      <c r="L44" s="93"/>
      <c r="M44" s="93"/>
    </row>
    <row r="45" spans="1:13">
      <c r="A45" s="93"/>
      <c r="B45" s="97" t="s">
        <v>91</v>
      </c>
      <c r="C45" s="93"/>
      <c r="D45" s="93"/>
      <c r="E45" s="93"/>
      <c r="F45" s="93"/>
      <c r="G45" s="93"/>
      <c r="H45" s="97" t="s">
        <v>92</v>
      </c>
      <c r="I45" s="93"/>
      <c r="J45" s="93"/>
      <c r="K45" s="93"/>
      <c r="L45" s="93"/>
      <c r="M45" s="93"/>
    </row>
    <row r="46" spans="1:13">
      <c r="A46" s="93"/>
      <c r="B46" s="97"/>
      <c r="C46" s="93"/>
      <c r="D46" s="93"/>
      <c r="E46" s="93"/>
      <c r="F46" s="93"/>
      <c r="G46" s="93"/>
      <c r="H46" s="97"/>
      <c r="I46" s="93"/>
      <c r="J46" s="93"/>
      <c r="K46" s="93"/>
      <c r="L46" s="93"/>
      <c r="M46" s="93"/>
    </row>
    <row r="47" spans="1:13">
      <c r="A47" s="93"/>
      <c r="B47" s="97"/>
      <c r="C47" s="93"/>
      <c r="D47" s="93"/>
      <c r="E47" s="93"/>
      <c r="F47" s="93"/>
      <c r="G47" s="93"/>
      <c r="H47" s="97"/>
      <c r="I47" s="93"/>
      <c r="J47" s="93"/>
      <c r="K47" s="93"/>
      <c r="L47" s="93"/>
      <c r="M47" s="93"/>
    </row>
    <row r="48" spans="1:13">
      <c r="A48" s="93"/>
      <c r="B48" s="97"/>
      <c r="C48" s="93"/>
      <c r="D48" s="93"/>
      <c r="E48" s="93"/>
      <c r="F48" s="93"/>
      <c r="G48" s="93"/>
      <c r="H48" s="97"/>
      <c r="I48" s="93"/>
      <c r="J48" s="93"/>
      <c r="K48" s="93"/>
      <c r="L48" s="93"/>
      <c r="M48" s="93"/>
    </row>
    <row r="49" spans="1:13">
      <c r="A49" s="93"/>
      <c r="B49" s="97"/>
      <c r="C49" s="93"/>
      <c r="D49" s="93"/>
      <c r="E49" s="93"/>
      <c r="F49" s="93"/>
      <c r="G49" s="93"/>
      <c r="H49" s="97"/>
      <c r="I49" s="93"/>
      <c r="J49" s="93"/>
      <c r="K49" s="93"/>
      <c r="L49" s="93"/>
      <c r="M49" s="93"/>
    </row>
    <row r="50" spans="1:13">
      <c r="A50" s="93"/>
      <c r="B50" s="97"/>
      <c r="C50" s="93"/>
      <c r="D50" s="93"/>
      <c r="E50" s="93"/>
      <c r="F50" s="93"/>
      <c r="G50" s="93"/>
      <c r="H50" s="97"/>
      <c r="I50" s="93"/>
      <c r="J50" s="93"/>
      <c r="K50" s="93"/>
      <c r="L50" s="93"/>
      <c r="M50" s="93"/>
    </row>
    <row r="51" spans="1:13">
      <c r="A51" s="93"/>
      <c r="B51" s="97"/>
      <c r="C51" s="93"/>
      <c r="D51" s="93"/>
      <c r="E51" s="93"/>
      <c r="F51" s="93"/>
      <c r="G51" s="93"/>
      <c r="H51" s="97"/>
      <c r="I51" s="93"/>
      <c r="J51" s="93"/>
      <c r="K51" s="93"/>
      <c r="L51" s="93"/>
      <c r="M51" s="93"/>
    </row>
    <row r="52" spans="1:13">
      <c r="A52" s="93"/>
      <c r="B52" s="97"/>
      <c r="C52" s="93"/>
      <c r="D52" s="93"/>
      <c r="E52" s="93"/>
      <c r="F52" s="93"/>
      <c r="G52" s="93"/>
      <c r="H52" s="97"/>
      <c r="I52" s="93"/>
      <c r="J52" s="93"/>
      <c r="K52" s="93"/>
      <c r="L52" s="93"/>
      <c r="M52" s="93"/>
    </row>
    <row r="53" spans="1:13">
      <c r="A53" s="93"/>
      <c r="B53" s="97"/>
      <c r="C53" s="93"/>
      <c r="D53" s="93"/>
      <c r="E53" s="93"/>
      <c r="F53" s="93"/>
      <c r="G53" s="93"/>
      <c r="H53" s="97"/>
      <c r="I53" s="93"/>
      <c r="J53" s="93"/>
      <c r="K53" s="93"/>
      <c r="L53" s="93"/>
      <c r="M53" s="93"/>
    </row>
  </sheetData>
  <mergeCells count="5">
    <mergeCell ref="A1:M1"/>
    <mergeCell ref="A2:M2"/>
    <mergeCell ref="A3:M3"/>
    <mergeCell ref="D9:F9"/>
    <mergeCell ref="J9:L9"/>
  </mergeCells>
  <pageMargins left="0.75" right="0.75" top="1" bottom="1" header="0.5" footer="0.5"/>
  <pageSetup scale="74" orientation="portrait" r:id="rId1"/>
  <headerFooter alignWithMargins="0">
    <oddHeader>&amp;RExhibit No.___(MTT-2)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36"/>
  <sheetViews>
    <sheetView tabSelected="1" zoomScaleNormal="100" workbookViewId="0">
      <selection activeCell="A3" sqref="A3:J3"/>
    </sheetView>
  </sheetViews>
  <sheetFormatPr defaultRowHeight="12.75"/>
  <cols>
    <col min="1" max="1" width="2.28515625" customWidth="1"/>
    <col min="2" max="2" width="22.42578125" bestFit="1" customWidth="1"/>
    <col min="3" max="3" width="16" bestFit="1" customWidth="1"/>
    <col min="4" max="4" width="3.7109375" customWidth="1"/>
    <col min="5" max="5" width="13.85546875" bestFit="1" customWidth="1"/>
    <col min="6" max="6" width="3.7109375" customWidth="1"/>
    <col min="7" max="7" width="11.7109375" bestFit="1" customWidth="1"/>
    <col min="8" max="8" width="3.28515625" bestFit="1" customWidth="1"/>
    <col min="9" max="9" width="13.85546875" bestFit="1" customWidth="1"/>
    <col min="10" max="10" width="1" customWidth="1"/>
    <col min="12" max="14" width="17.7109375" bestFit="1" customWidth="1"/>
    <col min="15" max="15" width="15" bestFit="1" customWidth="1"/>
  </cols>
  <sheetData>
    <row r="1" spans="1:14">
      <c r="A1" s="187" t="s">
        <v>41</v>
      </c>
      <c r="B1" s="188"/>
      <c r="C1" s="188"/>
      <c r="D1" s="188"/>
      <c r="E1" s="188"/>
      <c r="F1" s="188"/>
      <c r="G1" s="188"/>
      <c r="H1" s="188"/>
      <c r="I1" s="188"/>
      <c r="J1" s="189"/>
    </row>
    <row r="2" spans="1:14">
      <c r="A2" s="184" t="s">
        <v>157</v>
      </c>
      <c r="B2" s="185"/>
      <c r="C2" s="185"/>
      <c r="D2" s="185"/>
      <c r="E2" s="185"/>
      <c r="F2" s="185"/>
      <c r="G2" s="185"/>
      <c r="H2" s="185"/>
      <c r="I2" s="185"/>
      <c r="J2" s="186"/>
    </row>
    <row r="3" spans="1:14" ht="13.5" thickBot="1">
      <c r="A3" s="181">
        <v>39081</v>
      </c>
      <c r="B3" s="182"/>
      <c r="C3" s="182"/>
      <c r="D3" s="182"/>
      <c r="E3" s="182"/>
      <c r="F3" s="182"/>
      <c r="G3" s="182"/>
      <c r="H3" s="182"/>
      <c r="I3" s="182"/>
      <c r="J3" s="183"/>
    </row>
    <row r="4" spans="1:14" ht="15.75" customHeight="1">
      <c r="A4" s="82"/>
      <c r="B4" s="62"/>
      <c r="C4" s="53"/>
      <c r="D4" s="53"/>
      <c r="E4" s="54" t="s">
        <v>42</v>
      </c>
      <c r="F4" s="53"/>
      <c r="G4" s="55"/>
      <c r="H4" s="53"/>
      <c r="I4" s="56"/>
      <c r="J4" s="84"/>
      <c r="L4" s="71"/>
      <c r="M4" s="71"/>
      <c r="N4" s="69"/>
    </row>
    <row r="5" spans="1:14" ht="14.25" customHeight="1">
      <c r="A5" s="82"/>
      <c r="B5" s="63"/>
      <c r="C5" s="33" t="s">
        <v>14</v>
      </c>
      <c r="D5" s="53"/>
      <c r="E5" s="34" t="s">
        <v>43</v>
      </c>
      <c r="F5" s="53"/>
      <c r="G5" s="35" t="s">
        <v>18</v>
      </c>
      <c r="H5" s="53"/>
      <c r="I5" s="161" t="s">
        <v>44</v>
      </c>
      <c r="J5" s="84"/>
      <c r="L5" s="71"/>
      <c r="M5" s="71"/>
      <c r="N5" s="69"/>
    </row>
    <row r="6" spans="1:14" ht="14.25">
      <c r="A6" s="82"/>
      <c r="B6" s="147" t="s">
        <v>156</v>
      </c>
      <c r="C6" s="57">
        <f>+'Exhibit No.  MTT-2 Page 3'!U46</f>
        <v>1228462128.7909999</v>
      </c>
      <c r="D6" s="85"/>
      <c r="E6" s="54">
        <f>+C6/C10</f>
        <v>0.51613390139713422</v>
      </c>
      <c r="F6" s="58"/>
      <c r="G6" s="163">
        <f>+'Exhibit No.  MTT-2 Page 3'!S46-0.00005</f>
        <v>5.9280918561735757E-2</v>
      </c>
      <c r="H6" s="58"/>
      <c r="I6" s="163">
        <f>E6*G6</f>
        <v>3.0596891775674467E-2</v>
      </c>
      <c r="J6" s="86"/>
      <c r="L6" s="153"/>
      <c r="M6" s="71"/>
      <c r="N6" s="69"/>
    </row>
    <row r="7" spans="1:14" ht="9.75" customHeight="1">
      <c r="A7" s="82"/>
      <c r="B7" s="56"/>
      <c r="C7" s="58"/>
      <c r="D7" s="58"/>
      <c r="E7" s="54"/>
      <c r="F7" s="58"/>
      <c r="G7" s="164"/>
      <c r="H7" s="58"/>
      <c r="I7" s="62"/>
      <c r="J7" s="84"/>
      <c r="L7" s="152"/>
      <c r="M7" s="71"/>
      <c r="N7" s="69"/>
    </row>
    <row r="8" spans="1:14" ht="15.75">
      <c r="A8" s="82"/>
      <c r="B8" s="56" t="s">
        <v>46</v>
      </c>
      <c r="C8" s="77">
        <v>1151660791.7644</v>
      </c>
      <c r="D8" s="58"/>
      <c r="E8" s="34">
        <f>+C8/C10</f>
        <v>0.48386609860286578</v>
      </c>
      <c r="F8" s="61"/>
      <c r="G8" s="175">
        <v>0.109</v>
      </c>
      <c r="H8" s="173">
        <v>-2</v>
      </c>
      <c r="I8" s="165">
        <f>E8*G8</f>
        <v>5.274140474771237E-2</v>
      </c>
      <c r="J8" s="86"/>
      <c r="L8" s="153"/>
      <c r="N8" s="70"/>
    </row>
    <row r="9" spans="1:14" ht="9.75" customHeight="1">
      <c r="A9" s="82"/>
      <c r="B9" s="56"/>
      <c r="C9" s="58"/>
      <c r="D9" s="58"/>
      <c r="E9" s="54"/>
      <c r="F9" s="58"/>
      <c r="G9" s="61"/>
      <c r="H9" s="58"/>
      <c r="I9" s="62"/>
      <c r="J9" s="84"/>
    </row>
    <row r="10" spans="1:14" ht="13.5" thickBot="1">
      <c r="A10" s="82"/>
      <c r="B10" s="64" t="s">
        <v>154</v>
      </c>
      <c r="C10" s="37">
        <f>SUM(C6:C8)</f>
        <v>2380122920.5553999</v>
      </c>
      <c r="D10" s="58"/>
      <c r="E10" s="162">
        <f>SUM(E6:E8)</f>
        <v>1</v>
      </c>
      <c r="F10" s="58"/>
      <c r="G10" s="61"/>
      <c r="H10" s="58"/>
      <c r="I10" s="166">
        <f>SUM(I6:I8)</f>
        <v>8.333829652338684E-2</v>
      </c>
      <c r="J10" s="83"/>
    </row>
    <row r="11" spans="1:14" ht="13.5" thickTop="1">
      <c r="A11" s="87"/>
      <c r="B11" s="36"/>
      <c r="C11" s="36"/>
      <c r="D11" s="36"/>
      <c r="E11" s="36"/>
      <c r="F11" s="36"/>
      <c r="G11" s="36"/>
      <c r="H11" s="36"/>
      <c r="I11" s="36"/>
      <c r="J11" s="88"/>
    </row>
    <row r="12" spans="1:14">
      <c r="E12" s="65"/>
      <c r="G12" s="65"/>
      <c r="I12" s="52"/>
    </row>
    <row r="13" spans="1:14">
      <c r="A13" s="78"/>
      <c r="B13" s="193" t="s">
        <v>41</v>
      </c>
      <c r="C13" s="193"/>
      <c r="D13" s="193"/>
      <c r="E13" s="193"/>
      <c r="F13" s="193"/>
      <c r="G13" s="193"/>
      <c r="H13" s="193"/>
      <c r="I13" s="193"/>
      <c r="J13" s="79"/>
    </row>
    <row r="14" spans="1:14">
      <c r="A14" s="80"/>
      <c r="B14" s="192" t="s">
        <v>126</v>
      </c>
      <c r="C14" s="192"/>
      <c r="D14" s="192"/>
      <c r="E14" s="192"/>
      <c r="F14" s="192"/>
      <c r="G14" s="192"/>
      <c r="H14" s="192"/>
      <c r="I14" s="192"/>
      <c r="J14" s="81"/>
    </row>
    <row r="15" spans="1:14" ht="13.5" thickBot="1">
      <c r="A15" s="181">
        <v>38716</v>
      </c>
      <c r="B15" s="190"/>
      <c r="C15" s="190"/>
      <c r="D15" s="190"/>
      <c r="E15" s="190"/>
      <c r="F15" s="190"/>
      <c r="G15" s="190"/>
      <c r="H15" s="190"/>
      <c r="I15" s="190"/>
      <c r="J15" s="191"/>
    </row>
    <row r="16" spans="1:14" ht="15.75">
      <c r="A16" s="82"/>
      <c r="B16" s="130"/>
      <c r="C16" s="53"/>
      <c r="D16" s="53"/>
      <c r="E16" s="54" t="s">
        <v>42</v>
      </c>
      <c r="F16" s="53"/>
      <c r="G16" s="55"/>
      <c r="H16" s="53"/>
      <c r="I16" s="56"/>
      <c r="J16" s="84"/>
    </row>
    <row r="17" spans="1:12" ht="15.75">
      <c r="A17" s="82"/>
      <c r="B17" s="131"/>
      <c r="C17" s="33" t="s">
        <v>14</v>
      </c>
      <c r="D17" s="53"/>
      <c r="E17" s="34" t="s">
        <v>43</v>
      </c>
      <c r="F17" s="53"/>
      <c r="G17" s="35" t="s">
        <v>18</v>
      </c>
      <c r="H17" s="53"/>
      <c r="I17" s="161" t="s">
        <v>44</v>
      </c>
      <c r="J17" s="84"/>
    </row>
    <row r="18" spans="1:12">
      <c r="A18" s="82"/>
      <c r="B18" s="128" t="s">
        <v>45</v>
      </c>
      <c r="C18" s="57">
        <v>1319555198</v>
      </c>
      <c r="D18" s="85"/>
      <c r="E18" s="54">
        <v>0.55292623735648383</v>
      </c>
      <c r="F18" s="58"/>
      <c r="G18" s="59">
        <v>5.6027325759549031E-2</v>
      </c>
      <c r="H18" s="58"/>
      <c r="I18" s="163">
        <f>+E18*G18</f>
        <v>3.0978978421373447E-2</v>
      </c>
      <c r="J18" s="84"/>
      <c r="L18" s="152"/>
    </row>
    <row r="19" spans="1:12" ht="9.75" customHeight="1">
      <c r="A19" s="82"/>
      <c r="B19" s="129"/>
      <c r="C19" s="58"/>
      <c r="D19" s="58"/>
      <c r="E19" s="54"/>
      <c r="F19" s="58"/>
      <c r="G19" s="60"/>
      <c r="H19" s="58"/>
      <c r="I19" s="167"/>
      <c r="J19" s="84"/>
    </row>
    <row r="20" spans="1:12">
      <c r="A20" s="82"/>
      <c r="B20" s="129" t="s">
        <v>46</v>
      </c>
      <c r="C20" s="77">
        <v>1066938892.62</v>
      </c>
      <c r="D20" s="58"/>
      <c r="E20" s="34">
        <v>0.44707376264351628</v>
      </c>
      <c r="F20" s="61"/>
      <c r="G20" s="174">
        <v>0.10199999999999999</v>
      </c>
      <c r="H20" s="127"/>
      <c r="I20" s="165">
        <f>+E20*G20</f>
        <v>4.5601523789638658E-2</v>
      </c>
      <c r="J20" s="84"/>
      <c r="L20" s="152"/>
    </row>
    <row r="21" spans="1:12" ht="9.75" customHeight="1">
      <c r="A21" s="82"/>
      <c r="B21" s="56"/>
      <c r="C21" s="125"/>
      <c r="D21" s="58"/>
      <c r="E21" s="54"/>
      <c r="F21" s="61"/>
      <c r="G21" s="126"/>
      <c r="H21" s="127"/>
      <c r="I21" s="163"/>
      <c r="J21" s="84"/>
    </row>
    <row r="22" spans="1:12" ht="13.5" thickBot="1">
      <c r="A22" s="82"/>
      <c r="B22" s="64" t="s">
        <v>154</v>
      </c>
      <c r="C22" s="37">
        <f>SUM(C18:C20)</f>
        <v>2386494090.6199999</v>
      </c>
      <c r="D22" s="58"/>
      <c r="E22" s="162">
        <f>SUM(E18:E20)</f>
        <v>1</v>
      </c>
      <c r="F22" s="58"/>
      <c r="G22" s="61"/>
      <c r="H22" s="58"/>
      <c r="I22" s="168">
        <f>SUM(I18:I20)</f>
        <v>7.6580502211012105E-2</v>
      </c>
      <c r="J22" s="84"/>
    </row>
    <row r="23" spans="1:12" ht="13.5" thickTop="1">
      <c r="A23" s="87"/>
      <c r="B23" s="36"/>
      <c r="C23" s="36"/>
      <c r="D23" s="36"/>
      <c r="E23" s="36"/>
      <c r="F23" s="36"/>
      <c r="G23" s="36"/>
      <c r="H23" s="36"/>
      <c r="I23" s="36"/>
      <c r="J23" s="88"/>
    </row>
    <row r="24" spans="1:12">
      <c r="A24" s="56"/>
      <c r="B24" s="56"/>
      <c r="C24" s="56"/>
      <c r="D24" s="56"/>
      <c r="E24" s="56"/>
      <c r="F24" s="56"/>
      <c r="G24" s="56"/>
      <c r="H24" s="56"/>
      <c r="I24" s="56"/>
      <c r="J24" s="56"/>
    </row>
    <row r="25" spans="1:12" ht="21">
      <c r="B25" s="93" t="s">
        <v>132</v>
      </c>
    </row>
    <row r="26" spans="1:12" ht="21">
      <c r="B26" s="93" t="s">
        <v>133</v>
      </c>
    </row>
    <row r="27" spans="1:12" ht="15.75" customHeight="1">
      <c r="B27" s="149" t="s">
        <v>135</v>
      </c>
      <c r="G27" s="56"/>
    </row>
    <row r="28" spans="1:12" ht="15.75">
      <c r="B28" s="148" t="s">
        <v>136</v>
      </c>
    </row>
    <row r="29" spans="1:12" ht="15.75">
      <c r="B29" s="148" t="s">
        <v>125</v>
      </c>
    </row>
    <row r="30" spans="1:12" ht="15.75">
      <c r="B30" s="93"/>
    </row>
    <row r="31" spans="1:12" ht="15.75">
      <c r="B31" s="97" t="s">
        <v>134</v>
      </c>
    </row>
    <row r="32" spans="1:12" ht="15.75">
      <c r="A32" t="s">
        <v>71</v>
      </c>
      <c r="B32" s="93" t="s">
        <v>145</v>
      </c>
    </row>
    <row r="33" spans="1:9" ht="15.75">
      <c r="A33" t="s">
        <v>147</v>
      </c>
      <c r="B33" s="93" t="s">
        <v>151</v>
      </c>
    </row>
    <row r="34" spans="1:9" ht="15.75">
      <c r="A34" t="s">
        <v>148</v>
      </c>
      <c r="B34" s="124" t="s">
        <v>152</v>
      </c>
    </row>
    <row r="35" spans="1:9" ht="33.75" customHeight="1">
      <c r="A35" s="160" t="s">
        <v>149</v>
      </c>
      <c r="B35" s="179" t="s">
        <v>153</v>
      </c>
      <c r="C35" s="180"/>
      <c r="D35" s="180"/>
      <c r="E35" s="180"/>
      <c r="F35" s="180"/>
      <c r="G35" s="180"/>
      <c r="H35" s="180"/>
      <c r="I35" s="180"/>
    </row>
    <row r="36" spans="1:9" ht="15.75">
      <c r="A36" t="s">
        <v>150</v>
      </c>
      <c r="B36" s="124" t="s">
        <v>146</v>
      </c>
    </row>
  </sheetData>
  <mergeCells count="7">
    <mergeCell ref="B35:I35"/>
    <mergeCell ref="A3:J3"/>
    <mergeCell ref="A2:J2"/>
    <mergeCell ref="A1:J1"/>
    <mergeCell ref="A15:J15"/>
    <mergeCell ref="B14:I14"/>
    <mergeCell ref="B13:I13"/>
  </mergeCells>
  <phoneticPr fontId="5" type="noConversion"/>
  <pageMargins left="0.75" right="0.75" top="1" bottom="1" header="0.5" footer="0.5"/>
  <pageSetup scale="97" orientation="portrait" r:id="rId1"/>
  <headerFooter alignWithMargins="0">
    <oddHeader>&amp;RExhibit No.___(MTT-2)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B55"/>
  <sheetViews>
    <sheetView topLeftCell="A7" zoomScaleNormal="100" workbookViewId="0">
      <selection activeCell="Q46" sqref="Q46"/>
    </sheetView>
  </sheetViews>
  <sheetFormatPr defaultColWidth="11.42578125" defaultRowHeight="11.25"/>
  <cols>
    <col min="1" max="1" width="3.7109375" style="1" customWidth="1"/>
    <col min="2" max="2" width="1.7109375" style="1" customWidth="1"/>
    <col min="3" max="3" width="12.85546875" style="1" customWidth="1"/>
    <col min="4" max="4" width="1.7109375" style="1" customWidth="1"/>
    <col min="5" max="5" width="12.42578125" style="3" customWidth="1"/>
    <col min="6" max="6" width="1.7109375" style="1" customWidth="1"/>
    <col min="7" max="7" width="11.7109375" style="2" customWidth="1"/>
    <col min="8" max="8" width="1.7109375" style="1" customWidth="1"/>
    <col min="9" max="9" width="10.42578125" style="3" customWidth="1"/>
    <col min="10" max="10" width="1.7109375" style="1" customWidth="1"/>
    <col min="11" max="11" width="12.85546875" style="3" bestFit="1" customWidth="1"/>
    <col min="12" max="12" width="1.7109375" style="1" customWidth="1"/>
    <col min="13" max="13" width="9.85546875" style="3" customWidth="1"/>
    <col min="14" max="14" width="1.7109375" style="1" customWidth="1"/>
    <col min="15" max="15" width="9.7109375" style="3" customWidth="1"/>
    <col min="16" max="16" width="1.7109375" style="1" customWidth="1"/>
    <col min="17" max="17" width="11.7109375" style="3" customWidth="1"/>
    <col min="18" max="18" width="1.7109375" style="1" customWidth="1"/>
    <col min="19" max="19" width="9.5703125" style="4" bestFit="1" customWidth="1"/>
    <col min="20" max="20" width="1.7109375" style="1" customWidth="1"/>
    <col min="21" max="21" width="13.140625" style="3" bestFit="1" customWidth="1"/>
    <col min="22" max="22" width="1.7109375" style="1" customWidth="1"/>
    <col min="23" max="23" width="12.140625" style="3" bestFit="1" customWidth="1"/>
    <col min="24" max="24" width="1.7109375" style="1" customWidth="1"/>
    <col min="25" max="25" width="4.85546875" style="1" bestFit="1" customWidth="1"/>
    <col min="26" max="16384" width="11.42578125" style="1"/>
  </cols>
  <sheetData>
    <row r="1" spans="1:27">
      <c r="A1" s="194" t="s">
        <v>41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7">
      <c r="A2" s="195" t="s">
        <v>137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7" ht="12.75" customHeight="1">
      <c r="A3" s="196">
        <f>+'Exhibit No.   MTT-2 Page 2'!A3:J3</f>
        <v>39081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</row>
    <row r="4" spans="1:27" ht="12.75">
      <c r="K4" s="1"/>
      <c r="M4" s="5"/>
      <c r="N4" s="5"/>
      <c r="O4" s="6"/>
    </row>
    <row r="5" spans="1:27" s="7" customFormat="1">
      <c r="E5" s="5"/>
      <c r="G5" s="8"/>
      <c r="I5" s="5"/>
      <c r="K5" s="5"/>
      <c r="M5" s="5"/>
      <c r="O5" s="5"/>
      <c r="Q5" s="5"/>
      <c r="S5" s="9"/>
      <c r="U5" s="5" t="s">
        <v>0</v>
      </c>
      <c r="W5" s="5"/>
    </row>
    <row r="6" spans="1:27" s="7" customFormat="1">
      <c r="A6" s="7" t="s">
        <v>1</v>
      </c>
      <c r="E6" s="5" t="s">
        <v>2</v>
      </c>
      <c r="G6" s="8" t="s">
        <v>3</v>
      </c>
      <c r="I6" s="5" t="s">
        <v>4</v>
      </c>
      <c r="K6" s="5" t="s">
        <v>0</v>
      </c>
      <c r="M6" s="5" t="s">
        <v>5</v>
      </c>
      <c r="O6" s="7" t="s">
        <v>6</v>
      </c>
      <c r="Q6" s="5" t="s">
        <v>7</v>
      </c>
      <c r="S6" s="9" t="s">
        <v>8</v>
      </c>
      <c r="U6" s="5" t="s">
        <v>9</v>
      </c>
      <c r="W6" s="5" t="s">
        <v>10</v>
      </c>
      <c r="Y6" s="7" t="s">
        <v>1</v>
      </c>
    </row>
    <row r="7" spans="1:27" s="7" customFormat="1">
      <c r="A7" s="10" t="s">
        <v>11</v>
      </c>
      <c r="C7" s="10" t="s">
        <v>49</v>
      </c>
      <c r="E7" s="11" t="s">
        <v>12</v>
      </c>
      <c r="F7" s="10"/>
      <c r="G7" s="12" t="s">
        <v>13</v>
      </c>
      <c r="I7" s="11" t="s">
        <v>13</v>
      </c>
      <c r="K7" s="11" t="s">
        <v>14</v>
      </c>
      <c r="M7" s="11" t="s">
        <v>15</v>
      </c>
      <c r="O7" s="10" t="s">
        <v>16</v>
      </c>
      <c r="Q7" s="11" t="s">
        <v>17</v>
      </c>
      <c r="S7" s="13" t="s">
        <v>3</v>
      </c>
      <c r="U7" s="14">
        <v>39081</v>
      </c>
      <c r="W7" s="11" t="s">
        <v>18</v>
      </c>
      <c r="Y7" s="10" t="s">
        <v>11</v>
      </c>
    </row>
    <row r="8" spans="1:27">
      <c r="C8" s="7" t="s">
        <v>30</v>
      </c>
      <c r="D8" s="7"/>
      <c r="E8" s="5" t="s">
        <v>31</v>
      </c>
      <c r="F8" s="7"/>
      <c r="G8" s="32" t="s">
        <v>40</v>
      </c>
      <c r="H8" s="7"/>
      <c r="I8" s="5" t="s">
        <v>32</v>
      </c>
      <c r="J8" s="7"/>
      <c r="K8" s="5" t="s">
        <v>33</v>
      </c>
      <c r="L8" s="7"/>
      <c r="M8" s="5" t="s">
        <v>34</v>
      </c>
      <c r="N8" s="7"/>
      <c r="O8" s="5" t="s">
        <v>35</v>
      </c>
      <c r="P8" s="7"/>
      <c r="Q8" s="5" t="s">
        <v>36</v>
      </c>
      <c r="R8" s="7"/>
      <c r="S8" s="9" t="s">
        <v>37</v>
      </c>
      <c r="T8" s="7"/>
      <c r="U8" s="5" t="s">
        <v>38</v>
      </c>
      <c r="V8" s="7"/>
      <c r="W8" s="5" t="s">
        <v>39</v>
      </c>
    </row>
    <row r="9" spans="1:27">
      <c r="A9" s="1">
        <v>1</v>
      </c>
      <c r="B9" s="15"/>
      <c r="C9" s="1" t="s">
        <v>21</v>
      </c>
      <c r="D9" s="15"/>
      <c r="E9" s="1" t="s">
        <v>19</v>
      </c>
      <c r="F9" s="3"/>
      <c r="G9" s="18">
        <v>38959</v>
      </c>
      <c r="H9" s="16"/>
      <c r="I9" s="18">
        <v>32628</v>
      </c>
      <c r="M9" s="3">
        <v>373693.39</v>
      </c>
      <c r="U9" s="74"/>
      <c r="V9" s="74"/>
      <c r="W9" s="74">
        <f>IF(AND($A$3&gt;I9,$A$3&lt;G9),M9/207*12,0)</f>
        <v>0</v>
      </c>
      <c r="Y9" s="1">
        <f>+A9</f>
        <v>1</v>
      </c>
    </row>
    <row r="10" spans="1:27">
      <c r="A10" s="1">
        <v>2</v>
      </c>
      <c r="C10" s="1" t="s">
        <v>21</v>
      </c>
      <c r="E10" s="19">
        <v>6.6699999999999995E-2</v>
      </c>
      <c r="G10" s="18">
        <v>38909</v>
      </c>
      <c r="H10" s="16"/>
      <c r="I10" s="18">
        <v>32700</v>
      </c>
      <c r="K10" s="3">
        <v>5000000</v>
      </c>
      <c r="M10" s="3">
        <v>35081</v>
      </c>
      <c r="O10" s="3">
        <v>690464</v>
      </c>
      <c r="Q10" s="3">
        <f t="shared" ref="Q10:Q16" si="0">K10-M10-O10</f>
        <v>4274455</v>
      </c>
      <c r="S10" s="20">
        <f t="shared" ref="S10:S16" si="1">YIELD(I10,G10,E10,Q10/K10*100,100,2,0)</f>
        <v>8.2752936170364527E-2</v>
      </c>
      <c r="U10" s="73">
        <f>IF(AND($A$3&lt;G10,$A$3&gt;I10),K10,0)</f>
        <v>0</v>
      </c>
      <c r="V10" s="73"/>
      <c r="W10" s="74">
        <f>IF(AND($A$3&gt;I10,$A$3&lt;G10),S10*U10,0)</f>
        <v>0</v>
      </c>
      <c r="Y10" s="1">
        <f t="shared" ref="Y10:Y46" si="2">+A10</f>
        <v>2</v>
      </c>
      <c r="AA10" s="3"/>
    </row>
    <row r="11" spans="1:27">
      <c r="A11" s="1">
        <v>3</v>
      </c>
      <c r="C11" s="1" t="s">
        <v>21</v>
      </c>
      <c r="E11" s="19">
        <v>7.1800000000000003E-2</v>
      </c>
      <c r="G11" s="18">
        <v>43687</v>
      </c>
      <c r="H11" s="16"/>
      <c r="I11" s="18">
        <v>32731</v>
      </c>
      <c r="K11" s="3">
        <v>7000000</v>
      </c>
      <c r="M11" s="3">
        <v>54364</v>
      </c>
      <c r="Q11" s="3">
        <f t="shared" si="0"/>
        <v>6945636</v>
      </c>
      <c r="S11" s="20">
        <f t="shared" si="1"/>
        <v>7.2437768203818947E-2</v>
      </c>
      <c r="U11" s="73">
        <f t="shared" ref="U11:U29" si="3">IF(AND($A$3&lt;G11,$A$3&gt;I11),K11,0)</f>
        <v>7000000</v>
      </c>
      <c r="V11" s="73"/>
      <c r="W11" s="74">
        <f>IF(AND($A$3&gt;I11,$A$3&lt;G11),S11*U11,0)</f>
        <v>507064.37742673262</v>
      </c>
      <c r="Y11" s="1">
        <f t="shared" si="2"/>
        <v>3</v>
      </c>
      <c r="AA11" s="3"/>
    </row>
    <row r="12" spans="1:27">
      <c r="A12" s="1">
        <v>4</v>
      </c>
      <c r="C12" s="1" t="s">
        <v>21</v>
      </c>
      <c r="E12" s="19">
        <v>7.3700000000000002E-2</v>
      </c>
      <c r="G12" s="18">
        <v>39577</v>
      </c>
      <c r="H12" s="16"/>
      <c r="I12" s="18">
        <v>32637</v>
      </c>
      <c r="K12" s="3">
        <v>7000000</v>
      </c>
      <c r="M12" s="3">
        <v>49114</v>
      </c>
      <c r="O12" s="3">
        <v>1227883</v>
      </c>
      <c r="Q12" s="3">
        <f t="shared" si="0"/>
        <v>5723003</v>
      </c>
      <c r="S12" s="20">
        <f t="shared" si="1"/>
        <v>9.4553789874548808E-2</v>
      </c>
      <c r="U12" s="73">
        <f t="shared" si="3"/>
        <v>7000000</v>
      </c>
      <c r="V12" s="74"/>
      <c r="W12" s="74">
        <f t="shared" ref="W12:W30" si="4">IF(AND($A$3&gt;I12,$A$3&lt;G12),S12*U12,0)</f>
        <v>661876.52912184165</v>
      </c>
      <c r="Y12" s="1">
        <f t="shared" si="2"/>
        <v>4</v>
      </c>
      <c r="AA12" s="3"/>
    </row>
    <row r="13" spans="1:27">
      <c r="A13" s="1">
        <v>5</v>
      </c>
      <c r="C13" s="1" t="s">
        <v>21</v>
      </c>
      <c r="E13" s="19">
        <v>7.3899999999999993E-2</v>
      </c>
      <c r="G13" s="18">
        <v>41769</v>
      </c>
      <c r="H13" s="16"/>
      <c r="I13" s="18">
        <v>32638</v>
      </c>
      <c r="K13" s="3">
        <v>7000000</v>
      </c>
      <c r="M13" s="3">
        <v>54364</v>
      </c>
      <c r="O13" s="3">
        <v>1227883</v>
      </c>
      <c r="Q13" s="3">
        <f t="shared" si="0"/>
        <v>5717753</v>
      </c>
      <c r="S13" s="20">
        <f t="shared" si="1"/>
        <v>9.2873485119417204E-2</v>
      </c>
      <c r="U13" s="73">
        <f t="shared" si="3"/>
        <v>7000000</v>
      </c>
      <c r="V13" s="74"/>
      <c r="W13" s="74">
        <f t="shared" si="4"/>
        <v>650114.39583592047</v>
      </c>
      <c r="Y13" s="1">
        <f t="shared" si="2"/>
        <v>5</v>
      </c>
      <c r="AA13" s="3"/>
    </row>
    <row r="14" spans="1:27">
      <c r="A14" s="1">
        <v>6</v>
      </c>
      <c r="C14" s="1" t="s">
        <v>21</v>
      </c>
      <c r="E14" s="19">
        <v>7.4499999999999997E-2</v>
      </c>
      <c r="G14" s="18">
        <v>41800</v>
      </c>
      <c r="H14" s="16"/>
      <c r="I14" s="18">
        <v>32667</v>
      </c>
      <c r="K14" s="3">
        <v>15500000</v>
      </c>
      <c r="M14" s="3">
        <v>170597</v>
      </c>
      <c r="O14" s="3">
        <v>2140440</v>
      </c>
      <c r="Q14" s="3">
        <f t="shared" si="0"/>
        <v>13188963</v>
      </c>
      <c r="S14" s="20">
        <f t="shared" si="1"/>
        <v>8.9530005958804212E-2</v>
      </c>
      <c r="U14" s="73">
        <f t="shared" si="3"/>
        <v>15500000</v>
      </c>
      <c r="V14" s="73"/>
      <c r="W14" s="74">
        <f t="shared" si="4"/>
        <v>1387715.0923614653</v>
      </c>
      <c r="Y14" s="1">
        <f t="shared" si="2"/>
        <v>6</v>
      </c>
      <c r="AA14" s="3"/>
    </row>
    <row r="15" spans="1:27">
      <c r="A15" s="1">
        <v>7</v>
      </c>
      <c r="C15" s="1" t="s">
        <v>21</v>
      </c>
      <c r="E15" s="19">
        <v>7.5300000000000006E-2</v>
      </c>
      <c r="G15" s="18">
        <v>43589</v>
      </c>
      <c r="H15" s="16"/>
      <c r="I15" s="18">
        <v>32633</v>
      </c>
      <c r="K15" s="3">
        <v>5500000</v>
      </c>
      <c r="M15" s="3">
        <v>42712</v>
      </c>
      <c r="O15" s="3">
        <v>963011</v>
      </c>
      <c r="Q15" s="3">
        <f t="shared" si="0"/>
        <v>4494277</v>
      </c>
      <c r="S15" s="20">
        <f t="shared" si="1"/>
        <v>9.358987019647258E-2</v>
      </c>
      <c r="U15" s="73">
        <f t="shared" si="3"/>
        <v>5500000</v>
      </c>
      <c r="V15" s="74"/>
      <c r="W15" s="74">
        <f t="shared" si="4"/>
        <v>514744.28608059918</v>
      </c>
      <c r="Y15" s="1">
        <f t="shared" si="2"/>
        <v>7</v>
      </c>
      <c r="AA15" s="3"/>
    </row>
    <row r="16" spans="1:27">
      <c r="A16" s="1">
        <v>8</v>
      </c>
      <c r="C16" s="1" t="s">
        <v>21</v>
      </c>
      <c r="E16" s="19">
        <v>7.5399999999999995E-2</v>
      </c>
      <c r="G16" s="18">
        <v>43589</v>
      </c>
      <c r="H16" s="16"/>
      <c r="I16" s="18">
        <v>32634</v>
      </c>
      <c r="K16" s="3">
        <v>1000000</v>
      </c>
      <c r="M16" s="3">
        <v>7766</v>
      </c>
      <c r="O16" s="3">
        <v>175412</v>
      </c>
      <c r="Q16" s="3">
        <f t="shared" si="0"/>
        <v>816822</v>
      </c>
      <c r="S16" s="20">
        <f t="shared" si="1"/>
        <v>9.3746700599452087E-2</v>
      </c>
      <c r="U16" s="73">
        <f t="shared" si="3"/>
        <v>1000000</v>
      </c>
      <c r="V16" s="74"/>
      <c r="W16" s="74">
        <f t="shared" si="4"/>
        <v>93746.700599452088</v>
      </c>
      <c r="Y16" s="1">
        <f t="shared" si="2"/>
        <v>8</v>
      </c>
      <c r="AA16" s="3"/>
    </row>
    <row r="17" spans="1:27">
      <c r="A17" s="1">
        <v>9</v>
      </c>
      <c r="B17" s="15"/>
      <c r="C17" s="1" t="s">
        <v>22</v>
      </c>
      <c r="D17" s="15"/>
      <c r="E17" s="19">
        <v>6.9000000000000006E-2</v>
      </c>
      <c r="G17" s="18">
        <v>38898</v>
      </c>
      <c r="H17" s="16"/>
      <c r="I17" s="18">
        <v>33397</v>
      </c>
      <c r="K17" s="3">
        <v>5000000</v>
      </c>
      <c r="M17" s="3">
        <v>37944</v>
      </c>
      <c r="Q17" s="3">
        <f t="shared" ref="Q17:Q25" si="5">K17-M17-O17</f>
        <v>4962056</v>
      </c>
      <c r="S17" s="20">
        <f t="shared" ref="S17:S25" si="6">YIELD(I17,G17,E17,Q17/K17*100,100,2,0)</f>
        <v>6.9815449011768116E-2</v>
      </c>
      <c r="U17" s="73">
        <f t="shared" si="3"/>
        <v>0</v>
      </c>
      <c r="V17" s="73"/>
      <c r="W17" s="74">
        <f t="shared" si="4"/>
        <v>0</v>
      </c>
      <c r="Y17" s="1">
        <f t="shared" si="2"/>
        <v>9</v>
      </c>
      <c r="AA17" s="3"/>
    </row>
    <row r="18" spans="1:27" ht="12.95" customHeight="1">
      <c r="A18" s="1">
        <v>10</v>
      </c>
      <c r="B18" s="15"/>
      <c r="C18" s="1" t="s">
        <v>23</v>
      </c>
      <c r="D18" s="15"/>
      <c r="E18" s="19">
        <v>5.7000000000000002E-2</v>
      </c>
      <c r="G18" s="18">
        <v>48760</v>
      </c>
      <c r="H18" s="16"/>
      <c r="I18" s="18">
        <v>37604</v>
      </c>
      <c r="K18" s="3">
        <v>150000000</v>
      </c>
      <c r="M18" s="3">
        <f>8662304+858</f>
        <v>8663162</v>
      </c>
      <c r="Q18" s="3">
        <f t="shared" si="5"/>
        <v>141336838</v>
      </c>
      <c r="S18" s="20">
        <f t="shared" si="6"/>
        <v>6.1198264710779451E-2</v>
      </c>
      <c r="U18" s="73">
        <f t="shared" si="3"/>
        <v>150000000</v>
      </c>
      <c r="V18" s="73"/>
      <c r="W18" s="74">
        <f t="shared" si="4"/>
        <v>9179739.7066169176</v>
      </c>
      <c r="Y18" s="1">
        <f t="shared" si="2"/>
        <v>10</v>
      </c>
      <c r="AA18" s="3"/>
    </row>
    <row r="19" spans="1:27">
      <c r="A19" s="1">
        <v>11</v>
      </c>
      <c r="C19" s="1" t="s">
        <v>24</v>
      </c>
      <c r="E19" s="19">
        <v>6.1249999999999999E-2</v>
      </c>
      <c r="G19" s="18">
        <v>40056</v>
      </c>
      <c r="I19" s="18">
        <v>36410</v>
      </c>
      <c r="K19" s="3">
        <v>45000000</v>
      </c>
      <c r="M19" s="3">
        <v>1055140</v>
      </c>
      <c r="O19" s="3">
        <v>815824</v>
      </c>
      <c r="Q19" s="21">
        <f t="shared" si="5"/>
        <v>43129036</v>
      </c>
      <c r="R19" s="22"/>
      <c r="S19" s="26">
        <f t="shared" si="6"/>
        <v>6.7027736713279176E-2</v>
      </c>
      <c r="T19" s="22"/>
      <c r="U19" s="73">
        <f t="shared" si="3"/>
        <v>45000000</v>
      </c>
      <c r="V19" s="73"/>
      <c r="W19" s="74">
        <f t="shared" si="4"/>
        <v>3016248.1520975628</v>
      </c>
      <c r="Y19" s="1">
        <f t="shared" si="2"/>
        <v>11</v>
      </c>
      <c r="AA19" s="3"/>
    </row>
    <row r="20" spans="1:27">
      <c r="A20" s="1">
        <v>12</v>
      </c>
      <c r="C20" s="1" t="s">
        <v>25</v>
      </c>
      <c r="E20" s="19">
        <v>5.45E-2</v>
      </c>
      <c r="G20" s="18">
        <v>42338</v>
      </c>
      <c r="I20" s="18">
        <v>36847</v>
      </c>
      <c r="K20" s="3">
        <v>90000000</v>
      </c>
      <c r="M20" s="3">
        <v>1432081.18</v>
      </c>
      <c r="O20" s="3">
        <v>7244894.5</v>
      </c>
      <c r="Q20" s="21">
        <f t="shared" si="5"/>
        <v>81323024.319999993</v>
      </c>
      <c r="R20" s="22"/>
      <c r="S20" s="26">
        <f t="shared" si="6"/>
        <v>6.4615750413607939E-2</v>
      </c>
      <c r="T20" s="22"/>
      <c r="U20" s="73">
        <f t="shared" si="3"/>
        <v>90000000</v>
      </c>
      <c r="V20" s="73"/>
      <c r="W20" s="74">
        <f t="shared" si="4"/>
        <v>5815417.5372247146</v>
      </c>
      <c r="Y20" s="1">
        <f t="shared" si="2"/>
        <v>12</v>
      </c>
      <c r="AA20" s="3"/>
    </row>
    <row r="21" spans="1:27">
      <c r="A21" s="1">
        <v>13</v>
      </c>
      <c r="C21" s="1" t="s">
        <v>26</v>
      </c>
      <c r="E21" s="19">
        <v>6.25E-2</v>
      </c>
      <c r="G21" s="18">
        <v>48182</v>
      </c>
      <c r="I21" s="18">
        <v>37211</v>
      </c>
      <c r="K21" s="3">
        <v>150000000</v>
      </c>
      <c r="M21" s="3">
        <f>-2264565+55902.1+71646.57</f>
        <v>-2137016.33</v>
      </c>
      <c r="O21" s="3">
        <f>1700371</f>
        <v>1700371</v>
      </c>
      <c r="Q21" s="21">
        <f t="shared" si="5"/>
        <v>150436645.33000001</v>
      </c>
      <c r="R21" s="22"/>
      <c r="S21" s="26">
        <f t="shared" si="6"/>
        <v>6.2282009537860908E-2</v>
      </c>
      <c r="T21" s="22"/>
      <c r="U21" s="73">
        <f t="shared" si="3"/>
        <v>150000000</v>
      </c>
      <c r="V21" s="73"/>
      <c r="W21" s="74">
        <f t="shared" si="4"/>
        <v>9342301.4306791369</v>
      </c>
      <c r="Y21" s="1">
        <f t="shared" si="2"/>
        <v>13</v>
      </c>
      <c r="AA21" s="3"/>
    </row>
    <row r="22" spans="1:27">
      <c r="A22" s="1">
        <v>14</v>
      </c>
      <c r="C22" s="1" t="s">
        <v>53</v>
      </c>
      <c r="E22" s="24">
        <v>5.1249999999999997E-2</v>
      </c>
      <c r="G22" s="18">
        <v>43190</v>
      </c>
      <c r="I22" s="18">
        <v>38616</v>
      </c>
      <c r="K22" s="3">
        <v>250000000</v>
      </c>
      <c r="M22" s="3">
        <f>-10776222+575000+(250000000*0.01)</f>
        <v>-7701222</v>
      </c>
      <c r="Q22" s="21">
        <f>K22-M22-O22</f>
        <v>257701222</v>
      </c>
      <c r="R22" s="22"/>
      <c r="S22" s="26">
        <f>YIELD(I22,G22,E22,Q22/K22*100,100,2,0)</f>
        <v>4.7948465525088815E-2</v>
      </c>
      <c r="T22" s="22"/>
      <c r="U22" s="73">
        <f t="shared" si="3"/>
        <v>250000000</v>
      </c>
      <c r="V22" s="73"/>
      <c r="W22" s="74">
        <f t="shared" si="4"/>
        <v>11987116.381272204</v>
      </c>
      <c r="Y22" s="1">
        <f t="shared" si="2"/>
        <v>14</v>
      </c>
      <c r="AA22" s="3"/>
    </row>
    <row r="23" spans="1:27">
      <c r="A23" s="1">
        <v>15</v>
      </c>
      <c r="C23" s="1" t="s">
        <v>51</v>
      </c>
      <c r="E23" s="19">
        <v>5.9499999999999997E-2</v>
      </c>
      <c r="G23" s="18">
        <v>41790</v>
      </c>
      <c r="I23" s="18">
        <v>38078</v>
      </c>
      <c r="K23" s="3">
        <v>250000000</v>
      </c>
      <c r="M23" s="3">
        <v>19476419</v>
      </c>
      <c r="Q23" s="21">
        <f>K23-M23-O23</f>
        <v>230523581</v>
      </c>
      <c r="R23" s="22"/>
      <c r="S23" s="26">
        <f t="shared" si="6"/>
        <v>7.0341409465552604E-2</v>
      </c>
      <c r="T23" s="22"/>
      <c r="U23" s="73">
        <f t="shared" si="3"/>
        <v>250000000</v>
      </c>
      <c r="V23" s="73"/>
      <c r="W23" s="74">
        <f t="shared" si="4"/>
        <v>17585352.36638815</v>
      </c>
      <c r="Y23" s="1">
        <f t="shared" si="2"/>
        <v>15</v>
      </c>
      <c r="AA23" s="3"/>
    </row>
    <row r="24" spans="1:27">
      <c r="A24" s="1">
        <v>16</v>
      </c>
      <c r="C24" s="1" t="s">
        <v>52</v>
      </c>
      <c r="E24" s="19">
        <v>7.2499999999999995E-2</v>
      </c>
      <c r="G24" s="18">
        <v>40162</v>
      </c>
      <c r="I24" s="18">
        <v>38336</v>
      </c>
      <c r="K24" s="3">
        <v>30000000</v>
      </c>
      <c r="M24" s="3">
        <v>420305.79</v>
      </c>
      <c r="Q24" s="21">
        <f>K24-M24-O24</f>
        <v>29579694.210000001</v>
      </c>
      <c r="R24" s="22"/>
      <c r="S24" s="26">
        <f t="shared" si="6"/>
        <v>7.5919662966659154E-2</v>
      </c>
      <c r="T24" s="22"/>
      <c r="U24" s="73">
        <f t="shared" si="3"/>
        <v>30000000</v>
      </c>
      <c r="V24" s="73"/>
      <c r="W24" s="74">
        <f t="shared" si="4"/>
        <v>2277589.8889997746</v>
      </c>
      <c r="Y24" s="1">
        <f t="shared" si="2"/>
        <v>16</v>
      </c>
      <c r="AA24" s="3"/>
    </row>
    <row r="25" spans="1:27">
      <c r="A25" s="1">
        <v>17</v>
      </c>
      <c r="C25" s="1" t="s">
        <v>27</v>
      </c>
      <c r="E25" s="19">
        <v>0.06</v>
      </c>
      <c r="G25" s="18">
        <v>43799</v>
      </c>
      <c r="H25" s="16"/>
      <c r="I25" s="18">
        <v>32717</v>
      </c>
      <c r="K25" s="3">
        <v>4100000</v>
      </c>
      <c r="M25" s="3">
        <v>135855</v>
      </c>
      <c r="O25" s="3">
        <v>146393</v>
      </c>
      <c r="Q25" s="21">
        <f t="shared" si="5"/>
        <v>3817752</v>
      </c>
      <c r="R25" s="22"/>
      <c r="S25" s="26">
        <f t="shared" si="6"/>
        <v>6.522959152092711E-2</v>
      </c>
      <c r="T25" s="22"/>
      <c r="U25" s="73">
        <f>IF(AND($A$3&lt;G25,$A$3&gt;I25),K25,0)</f>
        <v>4100000</v>
      </c>
      <c r="V25" s="73"/>
      <c r="W25" s="74">
        <f t="shared" si="4"/>
        <v>267441.32523580117</v>
      </c>
      <c r="Y25" s="1">
        <f t="shared" si="2"/>
        <v>17</v>
      </c>
      <c r="AA25" s="3"/>
    </row>
    <row r="26" spans="1:27">
      <c r="A26" s="1">
        <v>18</v>
      </c>
      <c r="C26" s="1" t="s">
        <v>28</v>
      </c>
      <c r="E26" s="1" t="s">
        <v>19</v>
      </c>
      <c r="F26" s="15"/>
      <c r="G26" s="18">
        <v>39978</v>
      </c>
      <c r="H26" s="16"/>
      <c r="I26" s="18">
        <v>34499</v>
      </c>
      <c r="M26" s="3">
        <v>650179</v>
      </c>
      <c r="S26" s="26"/>
      <c r="U26" s="73">
        <f t="shared" si="3"/>
        <v>0</v>
      </c>
      <c r="V26" s="74"/>
      <c r="W26" s="74">
        <f>IF(AND($A$3&gt;I26,$A$3&lt;G26),M26/180*12,0)</f>
        <v>43345.266666666663</v>
      </c>
      <c r="Y26" s="1">
        <f t="shared" si="2"/>
        <v>18</v>
      </c>
      <c r="AA26" s="3"/>
    </row>
    <row r="27" spans="1:27">
      <c r="A27" s="1">
        <v>19</v>
      </c>
      <c r="C27" s="1" t="s">
        <v>28</v>
      </c>
      <c r="E27" s="19">
        <v>6.3700000000000007E-2</v>
      </c>
      <c r="G27" s="18">
        <v>45461</v>
      </c>
      <c r="H27" s="16"/>
      <c r="I27" s="18">
        <v>34503</v>
      </c>
      <c r="K27" s="3">
        <v>25000000</v>
      </c>
      <c r="M27" s="3">
        <v>158304</v>
      </c>
      <c r="O27" s="3">
        <v>188649</v>
      </c>
      <c r="Q27" s="3">
        <f t="shared" ref="Q27:Q29" si="7">K27-M27-O27</f>
        <v>24653047</v>
      </c>
      <c r="S27" s="20">
        <f>YIELD(I27,G27,E27,Q27/K27*100,100,2,0)</f>
        <v>6.4754539163424885E-2</v>
      </c>
      <c r="U27" s="73">
        <f t="shared" si="3"/>
        <v>25000000</v>
      </c>
      <c r="V27" s="73"/>
      <c r="W27" s="74">
        <f t="shared" si="4"/>
        <v>1618863.4790856221</v>
      </c>
      <c r="Y27" s="1">
        <f t="shared" si="2"/>
        <v>19</v>
      </c>
      <c r="AA27" s="3"/>
    </row>
    <row r="28" spans="1:27">
      <c r="A28" s="1">
        <v>20</v>
      </c>
      <c r="C28" s="1" t="s">
        <v>28</v>
      </c>
      <c r="E28" s="19">
        <v>8.0199999999999994E-2</v>
      </c>
      <c r="F28" s="23"/>
      <c r="G28" s="18">
        <v>39015</v>
      </c>
      <c r="H28" s="16"/>
      <c r="I28" s="18">
        <v>34997</v>
      </c>
      <c r="K28" s="3">
        <v>25000000</v>
      </c>
      <c r="M28" s="3">
        <v>161287</v>
      </c>
      <c r="O28" s="3">
        <v>707527</v>
      </c>
      <c r="Q28" s="21">
        <f t="shared" si="7"/>
        <v>24131186</v>
      </c>
      <c r="R28" s="22"/>
      <c r="S28" s="26">
        <f>YIELD(I28,G28,E28,Q28/K28*100,100,2,0)</f>
        <v>8.5128280287093586E-2</v>
      </c>
      <c r="T28" s="22"/>
      <c r="U28" s="73">
        <f t="shared" si="3"/>
        <v>0</v>
      </c>
      <c r="V28" s="73"/>
      <c r="W28" s="74">
        <f t="shared" si="4"/>
        <v>0</v>
      </c>
      <c r="Y28" s="1">
        <f t="shared" si="2"/>
        <v>20</v>
      </c>
      <c r="AA28" s="3"/>
    </row>
    <row r="29" spans="1:27">
      <c r="A29" s="1">
        <v>21</v>
      </c>
      <c r="C29" s="1" t="s">
        <v>55</v>
      </c>
      <c r="D29" s="155">
        <v>1</v>
      </c>
      <c r="E29" s="19">
        <v>5.3600000000000002E-2</v>
      </c>
      <c r="F29" s="23"/>
      <c r="G29" s="18">
        <v>47542</v>
      </c>
      <c r="H29" s="16"/>
      <c r="I29" s="18">
        <v>38974</v>
      </c>
      <c r="K29" s="3">
        <v>17000000</v>
      </c>
      <c r="M29" s="3">
        <f>3541717.51405018+(K29*0.03)</f>
        <v>4051717.5140501801</v>
      </c>
      <c r="Q29" s="21">
        <f t="shared" si="7"/>
        <v>12948282.48594982</v>
      </c>
      <c r="R29" s="22"/>
      <c r="S29" s="26">
        <f t="shared" ref="S29:S30" si="8">YIELD(I29,G29,E29,Q29/K29*100,100,2,0)</f>
        <v>7.5411733611964002E-2</v>
      </c>
      <c r="T29" s="22"/>
      <c r="U29" s="73">
        <f t="shared" si="3"/>
        <v>17000000</v>
      </c>
      <c r="V29" s="73"/>
      <c r="W29" s="74">
        <f t="shared" si="4"/>
        <v>1281999.4714033881</v>
      </c>
      <c r="Y29" s="1">
        <f t="shared" si="2"/>
        <v>21</v>
      </c>
      <c r="AA29" s="3"/>
    </row>
    <row r="30" spans="1:27">
      <c r="A30" s="1">
        <v>22</v>
      </c>
      <c r="C30" s="1" t="s">
        <v>54</v>
      </c>
      <c r="D30" s="155">
        <v>1</v>
      </c>
      <c r="E30" s="19">
        <v>5.3600000000000002E-2</v>
      </c>
      <c r="F30" s="23"/>
      <c r="G30" s="18">
        <v>46904</v>
      </c>
      <c r="H30" s="16"/>
      <c r="I30" s="18">
        <v>38974</v>
      </c>
      <c r="K30" s="3">
        <v>66700000</v>
      </c>
      <c r="M30" s="3">
        <f t="shared" ref="M30" si="9">K30*0.03</f>
        <v>2001000</v>
      </c>
      <c r="O30" s="3">
        <v>1329521.8799999999</v>
      </c>
      <c r="Q30" s="21">
        <f>K30-M30-O30</f>
        <v>63369478.119999997</v>
      </c>
      <c r="R30" s="22"/>
      <c r="S30" s="26">
        <f t="shared" si="8"/>
        <v>5.7653499505836744E-2</v>
      </c>
      <c r="T30" s="22"/>
      <c r="U30" s="73">
        <f>IF(AND($A$3&lt;G30,$A$3&gt;I30),K30,0)</f>
        <v>66700000</v>
      </c>
      <c r="V30" s="73"/>
      <c r="W30" s="74">
        <f t="shared" si="4"/>
        <v>3845488.417039311</v>
      </c>
      <c r="Y30" s="1">
        <f t="shared" si="2"/>
        <v>22</v>
      </c>
      <c r="AA30" s="3"/>
    </row>
    <row r="31" spans="1:27">
      <c r="A31" s="1">
        <v>23</v>
      </c>
      <c r="E31" s="24"/>
      <c r="G31" s="18"/>
      <c r="I31" s="18"/>
      <c r="Q31" s="21"/>
      <c r="S31" s="26"/>
      <c r="U31" s="21"/>
      <c r="V31" s="22"/>
      <c r="W31" s="1"/>
      <c r="Y31" s="1">
        <f t="shared" si="2"/>
        <v>23</v>
      </c>
      <c r="AA31" s="3"/>
    </row>
    <row r="32" spans="1:27">
      <c r="A32" s="1">
        <v>24</v>
      </c>
      <c r="E32" s="24"/>
      <c r="G32" s="18"/>
      <c r="I32" s="18"/>
      <c r="Q32" s="21"/>
      <c r="S32" s="26">
        <f>W32/U32</f>
        <v>6.2523344757436886E-2</v>
      </c>
      <c r="U32" s="170">
        <f>SUM(U9:U30)</f>
        <v>1120800000</v>
      </c>
      <c r="V32" s="21"/>
      <c r="W32" s="170">
        <f>SUM(W9:W30)</f>
        <v>70076164.804135263</v>
      </c>
      <c r="Y32" s="1">
        <f t="shared" si="2"/>
        <v>24</v>
      </c>
    </row>
    <row r="33" spans="1:28">
      <c r="A33" s="1">
        <v>25</v>
      </c>
      <c r="E33" s="24"/>
      <c r="G33" s="18"/>
      <c r="I33" s="18"/>
      <c r="S33" s="20"/>
      <c r="U33" s="21"/>
      <c r="V33" s="22"/>
      <c r="W33" s="21"/>
      <c r="Y33" s="1">
        <f t="shared" si="2"/>
        <v>25</v>
      </c>
    </row>
    <row r="34" spans="1:28">
      <c r="A34" s="1">
        <v>26</v>
      </c>
      <c r="C34" s="1" t="s">
        <v>29</v>
      </c>
      <c r="D34" s="155">
        <v>2</v>
      </c>
      <c r="E34" s="19">
        <v>8.8499999999999995E-2</v>
      </c>
      <c r="G34" s="23">
        <v>45447</v>
      </c>
      <c r="H34" s="16"/>
      <c r="I34" s="18">
        <v>35938</v>
      </c>
      <c r="K34" s="3">
        <v>10000000</v>
      </c>
      <c r="O34" s="3">
        <v>-2228153</v>
      </c>
      <c r="Q34" s="21">
        <f>K34-M34-O34</f>
        <v>12228153</v>
      </c>
      <c r="R34" s="22"/>
      <c r="S34" s="26">
        <f>YIELD(I34,G34,E34,Q34/K34*100,100,2,0)</f>
        <v>6.9809831044499712E-2</v>
      </c>
      <c r="T34" s="22"/>
      <c r="U34" s="21"/>
      <c r="V34" s="155">
        <v>3</v>
      </c>
      <c r="W34" s="21">
        <f>IF($A$3&lt;G34,-PMT(S34,(YEAR(G34)-YEAR(I34)),O34),0)</f>
        <v>-188084.26632318582</v>
      </c>
      <c r="Y34" s="1">
        <f t="shared" si="2"/>
        <v>26</v>
      </c>
      <c r="Z34" s="24"/>
      <c r="AA34" s="3"/>
    </row>
    <row r="35" spans="1:28">
      <c r="A35" s="1">
        <v>27</v>
      </c>
      <c r="C35" s="1" t="s">
        <v>29</v>
      </c>
      <c r="D35" s="155">
        <v>2</v>
      </c>
      <c r="E35" s="19">
        <v>8.8300000000000003E-2</v>
      </c>
      <c r="G35" s="23">
        <v>45447</v>
      </c>
      <c r="H35" s="16"/>
      <c r="I35" s="18">
        <v>36252</v>
      </c>
      <c r="K35" s="3">
        <v>10000000</v>
      </c>
      <c r="O35" s="3">
        <f>-407637.07-43132.32</f>
        <v>-450769.39</v>
      </c>
      <c r="Q35" s="21">
        <f>K35-M35-O35</f>
        <v>10450769.390000001</v>
      </c>
      <c r="R35" s="22"/>
      <c r="S35" s="26">
        <f>YIELD(I35,G35,E35,Q35/K35*100,100,2,0)</f>
        <v>8.3949639851355604E-2</v>
      </c>
      <c r="T35" s="22"/>
      <c r="U35" s="21"/>
      <c r="V35" s="155">
        <v>3</v>
      </c>
      <c r="W35" s="21">
        <f t="shared" ref="W35:W37" si="10">IF($A$3&lt;G35,-PMT(S35,(YEAR(G35)-YEAR(I35)),O35),0)</f>
        <v>-43661.190282904754</v>
      </c>
      <c r="Y35" s="1">
        <f t="shared" si="2"/>
        <v>27</v>
      </c>
      <c r="Z35" s="24"/>
      <c r="AA35" s="3"/>
    </row>
    <row r="36" spans="1:28">
      <c r="A36" s="1">
        <v>28</v>
      </c>
      <c r="C36" s="1" t="s">
        <v>29</v>
      </c>
      <c r="D36" s="155">
        <v>2</v>
      </c>
      <c r="E36" s="19">
        <v>8.8300000000000003E-2</v>
      </c>
      <c r="G36" s="23">
        <v>43462</v>
      </c>
      <c r="H36" s="16"/>
      <c r="I36" s="18">
        <v>36229</v>
      </c>
      <c r="K36" s="3">
        <v>5000000</v>
      </c>
      <c r="O36" s="3">
        <v>92363</v>
      </c>
      <c r="Q36" s="21">
        <f>K36-M36-O36</f>
        <v>4907637</v>
      </c>
      <c r="R36" s="22"/>
      <c r="S36" s="26">
        <f>YIELD(I36,G36,E36,Q36/K36*100,100,2,0)</f>
        <v>9.0293815979527764E-2</v>
      </c>
      <c r="T36" s="22"/>
      <c r="U36" s="21"/>
      <c r="V36" s="155">
        <v>3</v>
      </c>
      <c r="W36" s="21">
        <f t="shared" si="10"/>
        <v>10340.693165648816</v>
      </c>
      <c r="Y36" s="1">
        <f t="shared" si="2"/>
        <v>28</v>
      </c>
      <c r="Z36" s="24"/>
      <c r="AA36" s="3"/>
      <c r="AB36" s="66"/>
    </row>
    <row r="37" spans="1:28">
      <c r="A37" s="1">
        <v>29</v>
      </c>
      <c r="C37" s="1" t="s">
        <v>29</v>
      </c>
      <c r="D37" s="155">
        <v>2</v>
      </c>
      <c r="E37" s="19">
        <v>8.3699999999999997E-2</v>
      </c>
      <c r="G37" s="23">
        <v>39700</v>
      </c>
      <c r="H37" s="16"/>
      <c r="I37" s="18">
        <v>36347</v>
      </c>
      <c r="K37" s="3">
        <v>12000000</v>
      </c>
      <c r="O37" s="3">
        <v>357674</v>
      </c>
      <c r="Q37" s="21">
        <f>K37-M37-O37</f>
        <v>11642326</v>
      </c>
      <c r="R37" s="22"/>
      <c r="S37" s="26">
        <f>YIELD(I37,G37,E37,Q37/K37*100,100,2,0)</f>
        <v>8.847798848988489E-2</v>
      </c>
      <c r="T37" s="22"/>
      <c r="U37" s="25"/>
      <c r="V37" s="171">
        <v>3</v>
      </c>
      <c r="W37" s="25">
        <f t="shared" si="10"/>
        <v>59290.959252779568</v>
      </c>
      <c r="Y37" s="1">
        <f t="shared" si="2"/>
        <v>29</v>
      </c>
      <c r="Z37" s="24"/>
      <c r="AA37" s="3"/>
    </row>
    <row r="38" spans="1:28">
      <c r="A38" s="1">
        <v>30</v>
      </c>
      <c r="D38" s="7"/>
      <c r="E38" s="24"/>
      <c r="F38" s="15"/>
      <c r="I38" s="68"/>
      <c r="U38" s="170"/>
      <c r="V38" s="22"/>
      <c r="W38" s="170">
        <f>SUM(W34:W37)</f>
        <v>-162113.80418766217</v>
      </c>
      <c r="Y38" s="1">
        <f t="shared" si="2"/>
        <v>30</v>
      </c>
    </row>
    <row r="39" spans="1:28">
      <c r="A39" s="1">
        <v>31</v>
      </c>
      <c r="D39" s="7"/>
      <c r="E39" s="24"/>
      <c r="F39" s="15"/>
      <c r="Y39" s="1">
        <f t="shared" si="2"/>
        <v>31</v>
      </c>
    </row>
    <row r="40" spans="1:28">
      <c r="A40" s="1">
        <v>32</v>
      </c>
      <c r="C40" s="1" t="s">
        <v>56</v>
      </c>
      <c r="D40" s="156">
        <v>4</v>
      </c>
      <c r="E40" s="67">
        <f>'Exhibit No.  MTT-2 Page 4 '!C20</f>
        <v>1.8072916666666671E-2</v>
      </c>
      <c r="F40" s="50"/>
      <c r="G40" s="18">
        <v>48730</v>
      </c>
      <c r="H40" s="50"/>
      <c r="I40" s="75">
        <v>34122</v>
      </c>
      <c r="J40" s="50"/>
      <c r="K40" s="3">
        <v>40000000</v>
      </c>
      <c r="L40" s="50"/>
      <c r="M40" s="3">
        <v>1296086</v>
      </c>
      <c r="N40" s="3"/>
      <c r="O40" s="3">
        <v>-2500000</v>
      </c>
      <c r="P40" s="50"/>
      <c r="Q40" s="3">
        <f>K40-M40-O40</f>
        <v>41203914</v>
      </c>
      <c r="R40" s="50"/>
      <c r="S40" s="26">
        <f>IFERROR(YIELD(I40,G40,E40,Q40/K40*100,100,2,0),"")</f>
        <v>1.7032080261983527E-2</v>
      </c>
      <c r="T40" s="49"/>
      <c r="U40" s="172">
        <f>IF(AND($A$3&lt;G40,$A$3&gt;I40),K40,0)</f>
        <v>40000000</v>
      </c>
      <c r="V40" s="51"/>
      <c r="W40" s="170">
        <f>+U40*S40</f>
        <v>681283.2104793411</v>
      </c>
      <c r="Y40" s="1">
        <f t="shared" si="2"/>
        <v>32</v>
      </c>
    </row>
    <row r="41" spans="1:28">
      <c r="A41" s="1">
        <v>33</v>
      </c>
      <c r="D41" s="7"/>
      <c r="E41" s="24"/>
      <c r="F41" s="15"/>
      <c r="Y41" s="1">
        <f t="shared" si="2"/>
        <v>33</v>
      </c>
    </row>
    <row r="42" spans="1:28" ht="12.95" customHeight="1">
      <c r="A42" s="1">
        <v>34</v>
      </c>
      <c r="D42" s="7"/>
      <c r="H42" s="6"/>
      <c r="P42" s="16" t="s">
        <v>20</v>
      </c>
      <c r="Q42" s="21">
        <f>SUM(Q9:Q30)+Q40</f>
        <v>1150276665.4659498</v>
      </c>
      <c r="S42" s="20">
        <f>W42/U42</f>
        <v>6.081610459202872E-2</v>
      </c>
      <c r="U42" s="21">
        <f>+U40+U32+U38</f>
        <v>1160800000</v>
      </c>
      <c r="V42" s="21"/>
      <c r="W42" s="21">
        <f>+W40+W32+W38</f>
        <v>70595334.210426942</v>
      </c>
      <c r="Y42" s="1">
        <f t="shared" si="2"/>
        <v>34</v>
      </c>
    </row>
    <row r="43" spans="1:28" ht="12.95" customHeight="1">
      <c r="A43" s="1">
        <v>35</v>
      </c>
      <c r="D43" s="7"/>
      <c r="F43" s="15"/>
      <c r="S43" s="20"/>
      <c r="Y43" s="1">
        <f t="shared" si="2"/>
        <v>35</v>
      </c>
    </row>
    <row r="44" spans="1:28">
      <c r="A44" s="1">
        <v>36</v>
      </c>
      <c r="D44" s="156">
        <v>5</v>
      </c>
      <c r="E44" s="3" t="s">
        <v>48</v>
      </c>
      <c r="K44" s="43">
        <f>'Exhibit No.  MTT-2 Page 5'!P8</f>
        <v>67662128.790999994</v>
      </c>
      <c r="Q44" s="21"/>
      <c r="S44" s="20">
        <f>W44/(U44)</f>
        <v>3.3851319046188107E-2</v>
      </c>
      <c r="U44" s="3">
        <f>+K44</f>
        <v>67662128.790999994</v>
      </c>
      <c r="W44" s="3">
        <f>'Exhibit No.  MTT-2 Page 5'!P19</f>
        <v>2290452.309048411</v>
      </c>
      <c r="Y44" s="1">
        <f t="shared" si="2"/>
        <v>36</v>
      </c>
      <c r="AA44" s="27"/>
      <c r="AB44" s="3"/>
    </row>
    <row r="45" spans="1:28">
      <c r="A45" s="1">
        <v>37</v>
      </c>
      <c r="H45" s="15"/>
      <c r="J45" s="28"/>
      <c r="S45" s="20"/>
      <c r="U45" s="21"/>
      <c r="W45" s="21"/>
      <c r="Y45" s="1">
        <f t="shared" si="2"/>
        <v>37</v>
      </c>
    </row>
    <row r="46" spans="1:28" ht="12" thickBot="1">
      <c r="A46" s="1">
        <v>38</v>
      </c>
      <c r="Q46" s="31"/>
      <c r="R46" s="154" t="s">
        <v>138</v>
      </c>
      <c r="S46" s="29">
        <f>W46/U46</f>
        <v>5.9330918561735758E-2</v>
      </c>
      <c r="U46" s="30">
        <f>SUM(U42:U44)</f>
        <v>1228462128.7909999</v>
      </c>
      <c r="W46" s="30">
        <f>SUM(W42:W44)</f>
        <v>72885786.519475356</v>
      </c>
      <c r="Y46" s="1">
        <f t="shared" si="2"/>
        <v>38</v>
      </c>
    </row>
    <row r="47" spans="1:28" ht="12" thickTop="1">
      <c r="Q47" s="17"/>
    </row>
    <row r="48" spans="1:28">
      <c r="Q48" s="17"/>
      <c r="S48" s="29"/>
      <c r="U48" s="21"/>
      <c r="W48" s="21"/>
    </row>
    <row r="49" spans="2:23">
      <c r="B49" s="48">
        <v>1</v>
      </c>
      <c r="C49" s="1" t="s">
        <v>139</v>
      </c>
      <c r="Q49" s="17"/>
      <c r="U49" s="21"/>
      <c r="W49" s="21"/>
    </row>
    <row r="50" spans="2:23">
      <c r="B50" s="48">
        <v>2</v>
      </c>
      <c r="C50" s="1" t="s">
        <v>123</v>
      </c>
      <c r="D50" s="15"/>
      <c r="E50" s="1"/>
      <c r="G50" s="1"/>
      <c r="Q50" s="17"/>
      <c r="S50" s="29"/>
      <c r="U50" s="21"/>
      <c r="W50" s="21"/>
    </row>
    <row r="51" spans="2:23">
      <c r="B51" s="48">
        <v>3</v>
      </c>
      <c r="C51" s="1" t="s">
        <v>124</v>
      </c>
      <c r="D51" s="15"/>
      <c r="I51" s="1"/>
      <c r="U51" s="21"/>
      <c r="W51" s="21"/>
    </row>
    <row r="52" spans="2:23">
      <c r="B52" s="48">
        <v>4</v>
      </c>
      <c r="C52" s="1" t="s">
        <v>144</v>
      </c>
      <c r="D52" s="15"/>
      <c r="K52" s="1"/>
      <c r="M52" s="1"/>
      <c r="O52" s="1"/>
      <c r="Q52" s="1"/>
      <c r="U52" s="1"/>
      <c r="W52" s="1"/>
    </row>
    <row r="53" spans="2:23">
      <c r="B53" s="48">
        <v>5</v>
      </c>
      <c r="C53" s="1" t="s">
        <v>143</v>
      </c>
      <c r="D53" s="15"/>
    </row>
    <row r="54" spans="2:23">
      <c r="C54" s="15"/>
      <c r="D54" s="15"/>
    </row>
    <row r="55" spans="2:23">
      <c r="C55" s="15"/>
    </row>
  </sheetData>
  <mergeCells count="3">
    <mergeCell ref="A1:Y1"/>
    <mergeCell ref="A2:Y2"/>
    <mergeCell ref="A3:Y3"/>
  </mergeCells>
  <phoneticPr fontId="5" type="noConversion"/>
  <conditionalFormatting sqref="G9:G30 I29:I30 G40">
    <cfRule type="expression" dxfId="1" priority="3" stopIfTrue="1">
      <formula>(G9&lt;#REF!)</formula>
    </cfRule>
  </conditionalFormatting>
  <pageMargins left="0.48" right="0.48" top="0.75" bottom="0.5" header="0.48" footer="0.48"/>
  <pageSetup scale="83" orientation="landscape" r:id="rId1"/>
  <headerFooter alignWithMargins="0">
    <oddHeader>&amp;RExhibit No.___(MTT-2)</oddHead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workbookViewId="0">
      <selection activeCell="H26" sqref="H26"/>
    </sheetView>
  </sheetViews>
  <sheetFormatPr defaultRowHeight="12.75"/>
  <cols>
    <col min="1" max="1" width="4.7109375" style="90" customWidth="1"/>
    <col min="2" max="2" width="24.28515625" style="90" customWidth="1"/>
    <col min="3" max="3" width="10.140625" style="90" bestFit="1" customWidth="1"/>
    <col min="4" max="12" width="10.7109375" style="90" bestFit="1" customWidth="1"/>
    <col min="13" max="13" width="10.7109375" style="90" customWidth="1"/>
    <col min="14" max="14" width="10.7109375" style="90" bestFit="1" customWidth="1"/>
    <col min="15" max="15" width="10.7109375" style="90" customWidth="1"/>
    <col min="16" max="16" width="12.7109375" style="90" customWidth="1"/>
    <col min="17" max="256" width="9.140625" style="90"/>
    <col min="257" max="257" width="4.7109375" style="90" customWidth="1"/>
    <col min="258" max="258" width="24.28515625" style="90" customWidth="1"/>
    <col min="259" max="259" width="10.140625" style="90" bestFit="1" customWidth="1"/>
    <col min="260" max="268" width="10.7109375" style="90" bestFit="1" customWidth="1"/>
    <col min="269" max="269" width="10.7109375" style="90" customWidth="1"/>
    <col min="270" max="270" width="10.7109375" style="90" bestFit="1" customWidth="1"/>
    <col min="271" max="271" width="10.7109375" style="90" customWidth="1"/>
    <col min="272" max="272" width="12.7109375" style="90" customWidth="1"/>
    <col min="273" max="512" width="9.140625" style="90"/>
    <col min="513" max="513" width="4.7109375" style="90" customWidth="1"/>
    <col min="514" max="514" width="24.28515625" style="90" customWidth="1"/>
    <col min="515" max="515" width="10.140625" style="90" bestFit="1" customWidth="1"/>
    <col min="516" max="524" width="10.7109375" style="90" bestFit="1" customWidth="1"/>
    <col min="525" max="525" width="10.7109375" style="90" customWidth="1"/>
    <col min="526" max="526" width="10.7109375" style="90" bestFit="1" customWidth="1"/>
    <col min="527" max="527" width="10.7109375" style="90" customWidth="1"/>
    <col min="528" max="528" width="12.7109375" style="90" customWidth="1"/>
    <col min="529" max="768" width="9.140625" style="90"/>
    <col min="769" max="769" width="4.7109375" style="90" customWidth="1"/>
    <col min="770" max="770" width="24.28515625" style="90" customWidth="1"/>
    <col min="771" max="771" width="10.140625" style="90" bestFit="1" customWidth="1"/>
    <col min="772" max="780" width="10.7109375" style="90" bestFit="1" customWidth="1"/>
    <col min="781" max="781" width="10.7109375" style="90" customWidth="1"/>
    <col min="782" max="782" width="10.7109375" style="90" bestFit="1" customWidth="1"/>
    <col min="783" max="783" width="10.7109375" style="90" customWidth="1"/>
    <col min="784" max="784" width="12.7109375" style="90" customWidth="1"/>
    <col min="785" max="1024" width="9.140625" style="90"/>
    <col min="1025" max="1025" width="4.7109375" style="90" customWidth="1"/>
    <col min="1026" max="1026" width="24.28515625" style="90" customWidth="1"/>
    <col min="1027" max="1027" width="10.140625" style="90" bestFit="1" customWidth="1"/>
    <col min="1028" max="1036" width="10.7109375" style="90" bestFit="1" customWidth="1"/>
    <col min="1037" max="1037" width="10.7109375" style="90" customWidth="1"/>
    <col min="1038" max="1038" width="10.7109375" style="90" bestFit="1" customWidth="1"/>
    <col min="1039" max="1039" width="10.7109375" style="90" customWidth="1"/>
    <col min="1040" max="1040" width="12.7109375" style="90" customWidth="1"/>
    <col min="1041" max="1280" width="9.140625" style="90"/>
    <col min="1281" max="1281" width="4.7109375" style="90" customWidth="1"/>
    <col min="1282" max="1282" width="24.28515625" style="90" customWidth="1"/>
    <col min="1283" max="1283" width="10.140625" style="90" bestFit="1" customWidth="1"/>
    <col min="1284" max="1292" width="10.7109375" style="90" bestFit="1" customWidth="1"/>
    <col min="1293" max="1293" width="10.7109375" style="90" customWidth="1"/>
    <col min="1294" max="1294" width="10.7109375" style="90" bestFit="1" customWidth="1"/>
    <col min="1295" max="1295" width="10.7109375" style="90" customWidth="1"/>
    <col min="1296" max="1296" width="12.7109375" style="90" customWidth="1"/>
    <col min="1297" max="1536" width="9.140625" style="90"/>
    <col min="1537" max="1537" width="4.7109375" style="90" customWidth="1"/>
    <col min="1538" max="1538" width="24.28515625" style="90" customWidth="1"/>
    <col min="1539" max="1539" width="10.140625" style="90" bestFit="1" customWidth="1"/>
    <col min="1540" max="1548" width="10.7109375" style="90" bestFit="1" customWidth="1"/>
    <col min="1549" max="1549" width="10.7109375" style="90" customWidth="1"/>
    <col min="1550" max="1550" width="10.7109375" style="90" bestFit="1" customWidth="1"/>
    <col min="1551" max="1551" width="10.7109375" style="90" customWidth="1"/>
    <col min="1552" max="1552" width="12.7109375" style="90" customWidth="1"/>
    <col min="1553" max="1792" width="9.140625" style="90"/>
    <col min="1793" max="1793" width="4.7109375" style="90" customWidth="1"/>
    <col min="1794" max="1794" width="24.28515625" style="90" customWidth="1"/>
    <col min="1795" max="1795" width="10.140625" style="90" bestFit="1" customWidth="1"/>
    <col min="1796" max="1804" width="10.7109375" style="90" bestFit="1" customWidth="1"/>
    <col min="1805" max="1805" width="10.7109375" style="90" customWidth="1"/>
    <col min="1806" max="1806" width="10.7109375" style="90" bestFit="1" customWidth="1"/>
    <col min="1807" max="1807" width="10.7109375" style="90" customWidth="1"/>
    <col min="1808" max="1808" width="12.7109375" style="90" customWidth="1"/>
    <col min="1809" max="2048" width="9.140625" style="90"/>
    <col min="2049" max="2049" width="4.7109375" style="90" customWidth="1"/>
    <col min="2050" max="2050" width="24.28515625" style="90" customWidth="1"/>
    <col min="2051" max="2051" width="10.140625" style="90" bestFit="1" customWidth="1"/>
    <col min="2052" max="2060" width="10.7109375" style="90" bestFit="1" customWidth="1"/>
    <col min="2061" max="2061" width="10.7109375" style="90" customWidth="1"/>
    <col min="2062" max="2062" width="10.7109375" style="90" bestFit="1" customWidth="1"/>
    <col min="2063" max="2063" width="10.7109375" style="90" customWidth="1"/>
    <col min="2064" max="2064" width="12.7109375" style="90" customWidth="1"/>
    <col min="2065" max="2304" width="9.140625" style="90"/>
    <col min="2305" max="2305" width="4.7109375" style="90" customWidth="1"/>
    <col min="2306" max="2306" width="24.28515625" style="90" customWidth="1"/>
    <col min="2307" max="2307" width="10.140625" style="90" bestFit="1" customWidth="1"/>
    <col min="2308" max="2316" width="10.7109375" style="90" bestFit="1" customWidth="1"/>
    <col min="2317" max="2317" width="10.7109375" style="90" customWidth="1"/>
    <col min="2318" max="2318" width="10.7109375" style="90" bestFit="1" customWidth="1"/>
    <col min="2319" max="2319" width="10.7109375" style="90" customWidth="1"/>
    <col min="2320" max="2320" width="12.7109375" style="90" customWidth="1"/>
    <col min="2321" max="2560" width="9.140625" style="90"/>
    <col min="2561" max="2561" width="4.7109375" style="90" customWidth="1"/>
    <col min="2562" max="2562" width="24.28515625" style="90" customWidth="1"/>
    <col min="2563" max="2563" width="10.140625" style="90" bestFit="1" customWidth="1"/>
    <col min="2564" max="2572" width="10.7109375" style="90" bestFit="1" customWidth="1"/>
    <col min="2573" max="2573" width="10.7109375" style="90" customWidth="1"/>
    <col min="2574" max="2574" width="10.7109375" style="90" bestFit="1" customWidth="1"/>
    <col min="2575" max="2575" width="10.7109375" style="90" customWidth="1"/>
    <col min="2576" max="2576" width="12.7109375" style="90" customWidth="1"/>
    <col min="2577" max="2816" width="9.140625" style="90"/>
    <col min="2817" max="2817" width="4.7109375" style="90" customWidth="1"/>
    <col min="2818" max="2818" width="24.28515625" style="90" customWidth="1"/>
    <col min="2819" max="2819" width="10.140625" style="90" bestFit="1" customWidth="1"/>
    <col min="2820" max="2828" width="10.7109375" style="90" bestFit="1" customWidth="1"/>
    <col min="2829" max="2829" width="10.7109375" style="90" customWidth="1"/>
    <col min="2830" max="2830" width="10.7109375" style="90" bestFit="1" customWidth="1"/>
    <col min="2831" max="2831" width="10.7109375" style="90" customWidth="1"/>
    <col min="2832" max="2832" width="12.7109375" style="90" customWidth="1"/>
    <col min="2833" max="3072" width="9.140625" style="90"/>
    <col min="3073" max="3073" width="4.7109375" style="90" customWidth="1"/>
    <col min="3074" max="3074" width="24.28515625" style="90" customWidth="1"/>
    <col min="3075" max="3075" width="10.140625" style="90" bestFit="1" customWidth="1"/>
    <col min="3076" max="3084" width="10.7109375" style="90" bestFit="1" customWidth="1"/>
    <col min="3085" max="3085" width="10.7109375" style="90" customWidth="1"/>
    <col min="3086" max="3086" width="10.7109375" style="90" bestFit="1" customWidth="1"/>
    <col min="3087" max="3087" width="10.7109375" style="90" customWidth="1"/>
    <col min="3088" max="3088" width="12.7109375" style="90" customWidth="1"/>
    <col min="3089" max="3328" width="9.140625" style="90"/>
    <col min="3329" max="3329" width="4.7109375" style="90" customWidth="1"/>
    <col min="3330" max="3330" width="24.28515625" style="90" customWidth="1"/>
    <col min="3331" max="3331" width="10.140625" style="90" bestFit="1" customWidth="1"/>
    <col min="3332" max="3340" width="10.7109375" style="90" bestFit="1" customWidth="1"/>
    <col min="3341" max="3341" width="10.7109375" style="90" customWidth="1"/>
    <col min="3342" max="3342" width="10.7109375" style="90" bestFit="1" customWidth="1"/>
    <col min="3343" max="3343" width="10.7109375" style="90" customWidth="1"/>
    <col min="3344" max="3344" width="12.7109375" style="90" customWidth="1"/>
    <col min="3345" max="3584" width="9.140625" style="90"/>
    <col min="3585" max="3585" width="4.7109375" style="90" customWidth="1"/>
    <col min="3586" max="3586" width="24.28515625" style="90" customWidth="1"/>
    <col min="3587" max="3587" width="10.140625" style="90" bestFit="1" customWidth="1"/>
    <col min="3588" max="3596" width="10.7109375" style="90" bestFit="1" customWidth="1"/>
    <col min="3597" max="3597" width="10.7109375" style="90" customWidth="1"/>
    <col min="3598" max="3598" width="10.7109375" style="90" bestFit="1" customWidth="1"/>
    <col min="3599" max="3599" width="10.7109375" style="90" customWidth="1"/>
    <col min="3600" max="3600" width="12.7109375" style="90" customWidth="1"/>
    <col min="3601" max="3840" width="9.140625" style="90"/>
    <col min="3841" max="3841" width="4.7109375" style="90" customWidth="1"/>
    <col min="3842" max="3842" width="24.28515625" style="90" customWidth="1"/>
    <col min="3843" max="3843" width="10.140625" style="90" bestFit="1" customWidth="1"/>
    <col min="3844" max="3852" width="10.7109375" style="90" bestFit="1" customWidth="1"/>
    <col min="3853" max="3853" width="10.7109375" style="90" customWidth="1"/>
    <col min="3854" max="3854" width="10.7109375" style="90" bestFit="1" customWidth="1"/>
    <col min="3855" max="3855" width="10.7109375" style="90" customWidth="1"/>
    <col min="3856" max="3856" width="12.7109375" style="90" customWidth="1"/>
    <col min="3857" max="4096" width="9.140625" style="90"/>
    <col min="4097" max="4097" width="4.7109375" style="90" customWidth="1"/>
    <col min="4098" max="4098" width="24.28515625" style="90" customWidth="1"/>
    <col min="4099" max="4099" width="10.140625" style="90" bestFit="1" customWidth="1"/>
    <col min="4100" max="4108" width="10.7109375" style="90" bestFit="1" customWidth="1"/>
    <col min="4109" max="4109" width="10.7109375" style="90" customWidth="1"/>
    <col min="4110" max="4110" width="10.7109375" style="90" bestFit="1" customWidth="1"/>
    <col min="4111" max="4111" width="10.7109375" style="90" customWidth="1"/>
    <col min="4112" max="4112" width="12.7109375" style="90" customWidth="1"/>
    <col min="4113" max="4352" width="9.140625" style="90"/>
    <col min="4353" max="4353" width="4.7109375" style="90" customWidth="1"/>
    <col min="4354" max="4354" width="24.28515625" style="90" customWidth="1"/>
    <col min="4355" max="4355" width="10.140625" style="90" bestFit="1" customWidth="1"/>
    <col min="4356" max="4364" width="10.7109375" style="90" bestFit="1" customWidth="1"/>
    <col min="4365" max="4365" width="10.7109375" style="90" customWidth="1"/>
    <col min="4366" max="4366" width="10.7109375" style="90" bestFit="1" customWidth="1"/>
    <col min="4367" max="4367" width="10.7109375" style="90" customWidth="1"/>
    <col min="4368" max="4368" width="12.7109375" style="90" customWidth="1"/>
    <col min="4369" max="4608" width="9.140625" style="90"/>
    <col min="4609" max="4609" width="4.7109375" style="90" customWidth="1"/>
    <col min="4610" max="4610" width="24.28515625" style="90" customWidth="1"/>
    <col min="4611" max="4611" width="10.140625" style="90" bestFit="1" customWidth="1"/>
    <col min="4612" max="4620" width="10.7109375" style="90" bestFit="1" customWidth="1"/>
    <col min="4621" max="4621" width="10.7109375" style="90" customWidth="1"/>
    <col min="4622" max="4622" width="10.7109375" style="90" bestFit="1" customWidth="1"/>
    <col min="4623" max="4623" width="10.7109375" style="90" customWidth="1"/>
    <col min="4624" max="4624" width="12.7109375" style="90" customWidth="1"/>
    <col min="4625" max="4864" width="9.140625" style="90"/>
    <col min="4865" max="4865" width="4.7109375" style="90" customWidth="1"/>
    <col min="4866" max="4866" width="24.28515625" style="90" customWidth="1"/>
    <col min="4867" max="4867" width="10.140625" style="90" bestFit="1" customWidth="1"/>
    <col min="4868" max="4876" width="10.7109375" style="90" bestFit="1" customWidth="1"/>
    <col min="4877" max="4877" width="10.7109375" style="90" customWidth="1"/>
    <col min="4878" max="4878" width="10.7109375" style="90" bestFit="1" customWidth="1"/>
    <col min="4879" max="4879" width="10.7109375" style="90" customWidth="1"/>
    <col min="4880" max="4880" width="12.7109375" style="90" customWidth="1"/>
    <col min="4881" max="5120" width="9.140625" style="90"/>
    <col min="5121" max="5121" width="4.7109375" style="90" customWidth="1"/>
    <col min="5122" max="5122" width="24.28515625" style="90" customWidth="1"/>
    <col min="5123" max="5123" width="10.140625" style="90" bestFit="1" customWidth="1"/>
    <col min="5124" max="5132" width="10.7109375" style="90" bestFit="1" customWidth="1"/>
    <col min="5133" max="5133" width="10.7109375" style="90" customWidth="1"/>
    <col min="5134" max="5134" width="10.7109375" style="90" bestFit="1" customWidth="1"/>
    <col min="5135" max="5135" width="10.7109375" style="90" customWidth="1"/>
    <col min="5136" max="5136" width="12.7109375" style="90" customWidth="1"/>
    <col min="5137" max="5376" width="9.140625" style="90"/>
    <col min="5377" max="5377" width="4.7109375" style="90" customWidth="1"/>
    <col min="5378" max="5378" width="24.28515625" style="90" customWidth="1"/>
    <col min="5379" max="5379" width="10.140625" style="90" bestFit="1" customWidth="1"/>
    <col min="5380" max="5388" width="10.7109375" style="90" bestFit="1" customWidth="1"/>
    <col min="5389" max="5389" width="10.7109375" style="90" customWidth="1"/>
    <col min="5390" max="5390" width="10.7109375" style="90" bestFit="1" customWidth="1"/>
    <col min="5391" max="5391" width="10.7109375" style="90" customWidth="1"/>
    <col min="5392" max="5392" width="12.7109375" style="90" customWidth="1"/>
    <col min="5393" max="5632" width="9.140625" style="90"/>
    <col min="5633" max="5633" width="4.7109375" style="90" customWidth="1"/>
    <col min="5634" max="5634" width="24.28515625" style="90" customWidth="1"/>
    <col min="5635" max="5635" width="10.140625" style="90" bestFit="1" customWidth="1"/>
    <col min="5636" max="5644" width="10.7109375" style="90" bestFit="1" customWidth="1"/>
    <col min="5645" max="5645" width="10.7109375" style="90" customWidth="1"/>
    <col min="5646" max="5646" width="10.7109375" style="90" bestFit="1" customWidth="1"/>
    <col min="5647" max="5647" width="10.7109375" style="90" customWidth="1"/>
    <col min="5648" max="5648" width="12.7109375" style="90" customWidth="1"/>
    <col min="5649" max="5888" width="9.140625" style="90"/>
    <col min="5889" max="5889" width="4.7109375" style="90" customWidth="1"/>
    <col min="5890" max="5890" width="24.28515625" style="90" customWidth="1"/>
    <col min="5891" max="5891" width="10.140625" style="90" bestFit="1" customWidth="1"/>
    <col min="5892" max="5900" width="10.7109375" style="90" bestFit="1" customWidth="1"/>
    <col min="5901" max="5901" width="10.7109375" style="90" customWidth="1"/>
    <col min="5902" max="5902" width="10.7109375" style="90" bestFit="1" customWidth="1"/>
    <col min="5903" max="5903" width="10.7109375" style="90" customWidth="1"/>
    <col min="5904" max="5904" width="12.7109375" style="90" customWidth="1"/>
    <col min="5905" max="6144" width="9.140625" style="90"/>
    <col min="6145" max="6145" width="4.7109375" style="90" customWidth="1"/>
    <col min="6146" max="6146" width="24.28515625" style="90" customWidth="1"/>
    <col min="6147" max="6147" width="10.140625" style="90" bestFit="1" customWidth="1"/>
    <col min="6148" max="6156" width="10.7109375" style="90" bestFit="1" customWidth="1"/>
    <col min="6157" max="6157" width="10.7109375" style="90" customWidth="1"/>
    <col min="6158" max="6158" width="10.7109375" style="90" bestFit="1" customWidth="1"/>
    <col min="6159" max="6159" width="10.7109375" style="90" customWidth="1"/>
    <col min="6160" max="6160" width="12.7109375" style="90" customWidth="1"/>
    <col min="6161" max="6400" width="9.140625" style="90"/>
    <col min="6401" max="6401" width="4.7109375" style="90" customWidth="1"/>
    <col min="6402" max="6402" width="24.28515625" style="90" customWidth="1"/>
    <col min="6403" max="6403" width="10.140625" style="90" bestFit="1" customWidth="1"/>
    <col min="6404" max="6412" width="10.7109375" style="90" bestFit="1" customWidth="1"/>
    <col min="6413" max="6413" width="10.7109375" style="90" customWidth="1"/>
    <col min="6414" max="6414" width="10.7109375" style="90" bestFit="1" customWidth="1"/>
    <col min="6415" max="6415" width="10.7109375" style="90" customWidth="1"/>
    <col min="6416" max="6416" width="12.7109375" style="90" customWidth="1"/>
    <col min="6417" max="6656" width="9.140625" style="90"/>
    <col min="6657" max="6657" width="4.7109375" style="90" customWidth="1"/>
    <col min="6658" max="6658" width="24.28515625" style="90" customWidth="1"/>
    <col min="6659" max="6659" width="10.140625" style="90" bestFit="1" customWidth="1"/>
    <col min="6660" max="6668" width="10.7109375" style="90" bestFit="1" customWidth="1"/>
    <col min="6669" max="6669" width="10.7109375" style="90" customWidth="1"/>
    <col min="6670" max="6670" width="10.7109375" style="90" bestFit="1" customWidth="1"/>
    <col min="6671" max="6671" width="10.7109375" style="90" customWidth="1"/>
    <col min="6672" max="6672" width="12.7109375" style="90" customWidth="1"/>
    <col min="6673" max="6912" width="9.140625" style="90"/>
    <col min="6913" max="6913" width="4.7109375" style="90" customWidth="1"/>
    <col min="6914" max="6914" width="24.28515625" style="90" customWidth="1"/>
    <col min="6915" max="6915" width="10.140625" style="90" bestFit="1" customWidth="1"/>
    <col min="6916" max="6924" width="10.7109375" style="90" bestFit="1" customWidth="1"/>
    <col min="6925" max="6925" width="10.7109375" style="90" customWidth="1"/>
    <col min="6926" max="6926" width="10.7109375" style="90" bestFit="1" customWidth="1"/>
    <col min="6927" max="6927" width="10.7109375" style="90" customWidth="1"/>
    <col min="6928" max="6928" width="12.7109375" style="90" customWidth="1"/>
    <col min="6929" max="7168" width="9.140625" style="90"/>
    <col min="7169" max="7169" width="4.7109375" style="90" customWidth="1"/>
    <col min="7170" max="7170" width="24.28515625" style="90" customWidth="1"/>
    <col min="7171" max="7171" width="10.140625" style="90" bestFit="1" customWidth="1"/>
    <col min="7172" max="7180" width="10.7109375" style="90" bestFit="1" customWidth="1"/>
    <col min="7181" max="7181" width="10.7109375" style="90" customWidth="1"/>
    <col min="7182" max="7182" width="10.7109375" style="90" bestFit="1" customWidth="1"/>
    <col min="7183" max="7183" width="10.7109375" style="90" customWidth="1"/>
    <col min="7184" max="7184" width="12.7109375" style="90" customWidth="1"/>
    <col min="7185" max="7424" width="9.140625" style="90"/>
    <col min="7425" max="7425" width="4.7109375" style="90" customWidth="1"/>
    <col min="7426" max="7426" width="24.28515625" style="90" customWidth="1"/>
    <col min="7427" max="7427" width="10.140625" style="90" bestFit="1" customWidth="1"/>
    <col min="7428" max="7436" width="10.7109375" style="90" bestFit="1" customWidth="1"/>
    <col min="7437" max="7437" width="10.7109375" style="90" customWidth="1"/>
    <col min="7438" max="7438" width="10.7109375" style="90" bestFit="1" customWidth="1"/>
    <col min="7439" max="7439" width="10.7109375" style="90" customWidth="1"/>
    <col min="7440" max="7440" width="12.7109375" style="90" customWidth="1"/>
    <col min="7441" max="7680" width="9.140625" style="90"/>
    <col min="7681" max="7681" width="4.7109375" style="90" customWidth="1"/>
    <col min="7682" max="7682" width="24.28515625" style="90" customWidth="1"/>
    <col min="7683" max="7683" width="10.140625" style="90" bestFit="1" customWidth="1"/>
    <col min="7684" max="7692" width="10.7109375" style="90" bestFit="1" customWidth="1"/>
    <col min="7693" max="7693" width="10.7109375" style="90" customWidth="1"/>
    <col min="7694" max="7694" width="10.7109375" style="90" bestFit="1" customWidth="1"/>
    <col min="7695" max="7695" width="10.7109375" style="90" customWidth="1"/>
    <col min="7696" max="7696" width="12.7109375" style="90" customWidth="1"/>
    <col min="7697" max="7936" width="9.140625" style="90"/>
    <col min="7937" max="7937" width="4.7109375" style="90" customWidth="1"/>
    <col min="7938" max="7938" width="24.28515625" style="90" customWidth="1"/>
    <col min="7939" max="7939" width="10.140625" style="90" bestFit="1" customWidth="1"/>
    <col min="7940" max="7948" width="10.7109375" style="90" bestFit="1" customWidth="1"/>
    <col min="7949" max="7949" width="10.7109375" style="90" customWidth="1"/>
    <col min="7950" max="7950" width="10.7109375" style="90" bestFit="1" customWidth="1"/>
    <col min="7951" max="7951" width="10.7109375" style="90" customWidth="1"/>
    <col min="7952" max="7952" width="12.7109375" style="90" customWidth="1"/>
    <col min="7953" max="8192" width="9.140625" style="90"/>
    <col min="8193" max="8193" width="4.7109375" style="90" customWidth="1"/>
    <col min="8194" max="8194" width="24.28515625" style="90" customWidth="1"/>
    <col min="8195" max="8195" width="10.140625" style="90" bestFit="1" customWidth="1"/>
    <col min="8196" max="8204" width="10.7109375" style="90" bestFit="1" customWidth="1"/>
    <col min="8205" max="8205" width="10.7109375" style="90" customWidth="1"/>
    <col min="8206" max="8206" width="10.7109375" style="90" bestFit="1" customWidth="1"/>
    <col min="8207" max="8207" width="10.7109375" style="90" customWidth="1"/>
    <col min="8208" max="8208" width="12.7109375" style="90" customWidth="1"/>
    <col min="8209" max="8448" width="9.140625" style="90"/>
    <col min="8449" max="8449" width="4.7109375" style="90" customWidth="1"/>
    <col min="8450" max="8450" width="24.28515625" style="90" customWidth="1"/>
    <col min="8451" max="8451" width="10.140625" style="90" bestFit="1" customWidth="1"/>
    <col min="8452" max="8460" width="10.7109375" style="90" bestFit="1" customWidth="1"/>
    <col min="8461" max="8461" width="10.7109375" style="90" customWidth="1"/>
    <col min="8462" max="8462" width="10.7109375" style="90" bestFit="1" customWidth="1"/>
    <col min="8463" max="8463" width="10.7109375" style="90" customWidth="1"/>
    <col min="8464" max="8464" width="12.7109375" style="90" customWidth="1"/>
    <col min="8465" max="8704" width="9.140625" style="90"/>
    <col min="8705" max="8705" width="4.7109375" style="90" customWidth="1"/>
    <col min="8706" max="8706" width="24.28515625" style="90" customWidth="1"/>
    <col min="8707" max="8707" width="10.140625" style="90" bestFit="1" customWidth="1"/>
    <col min="8708" max="8716" width="10.7109375" style="90" bestFit="1" customWidth="1"/>
    <col min="8717" max="8717" width="10.7109375" style="90" customWidth="1"/>
    <col min="8718" max="8718" width="10.7109375" style="90" bestFit="1" customWidth="1"/>
    <col min="8719" max="8719" width="10.7109375" style="90" customWidth="1"/>
    <col min="8720" max="8720" width="12.7109375" style="90" customWidth="1"/>
    <col min="8721" max="8960" width="9.140625" style="90"/>
    <col min="8961" max="8961" width="4.7109375" style="90" customWidth="1"/>
    <col min="8962" max="8962" width="24.28515625" style="90" customWidth="1"/>
    <col min="8963" max="8963" width="10.140625" style="90" bestFit="1" customWidth="1"/>
    <col min="8964" max="8972" width="10.7109375" style="90" bestFit="1" customWidth="1"/>
    <col min="8973" max="8973" width="10.7109375" style="90" customWidth="1"/>
    <col min="8974" max="8974" width="10.7109375" style="90" bestFit="1" customWidth="1"/>
    <col min="8975" max="8975" width="10.7109375" style="90" customWidth="1"/>
    <col min="8976" max="8976" width="12.7109375" style="90" customWidth="1"/>
    <col min="8977" max="9216" width="9.140625" style="90"/>
    <col min="9217" max="9217" width="4.7109375" style="90" customWidth="1"/>
    <col min="9218" max="9218" width="24.28515625" style="90" customWidth="1"/>
    <col min="9219" max="9219" width="10.140625" style="90" bestFit="1" customWidth="1"/>
    <col min="9220" max="9228" width="10.7109375" style="90" bestFit="1" customWidth="1"/>
    <col min="9229" max="9229" width="10.7109375" style="90" customWidth="1"/>
    <col min="9230" max="9230" width="10.7109375" style="90" bestFit="1" customWidth="1"/>
    <col min="9231" max="9231" width="10.7109375" style="90" customWidth="1"/>
    <col min="9232" max="9232" width="12.7109375" style="90" customWidth="1"/>
    <col min="9233" max="9472" width="9.140625" style="90"/>
    <col min="9473" max="9473" width="4.7109375" style="90" customWidth="1"/>
    <col min="9474" max="9474" width="24.28515625" style="90" customWidth="1"/>
    <col min="9475" max="9475" width="10.140625" style="90" bestFit="1" customWidth="1"/>
    <col min="9476" max="9484" width="10.7109375" style="90" bestFit="1" customWidth="1"/>
    <col min="9485" max="9485" width="10.7109375" style="90" customWidth="1"/>
    <col min="9486" max="9486" width="10.7109375" style="90" bestFit="1" customWidth="1"/>
    <col min="9487" max="9487" width="10.7109375" style="90" customWidth="1"/>
    <col min="9488" max="9488" width="12.7109375" style="90" customWidth="1"/>
    <col min="9489" max="9728" width="9.140625" style="90"/>
    <col min="9729" max="9729" width="4.7109375" style="90" customWidth="1"/>
    <col min="9730" max="9730" width="24.28515625" style="90" customWidth="1"/>
    <col min="9731" max="9731" width="10.140625" style="90" bestFit="1" customWidth="1"/>
    <col min="9732" max="9740" width="10.7109375" style="90" bestFit="1" customWidth="1"/>
    <col min="9741" max="9741" width="10.7109375" style="90" customWidth="1"/>
    <col min="9742" max="9742" width="10.7109375" style="90" bestFit="1" customWidth="1"/>
    <col min="9743" max="9743" width="10.7109375" style="90" customWidth="1"/>
    <col min="9744" max="9744" width="12.7109375" style="90" customWidth="1"/>
    <col min="9745" max="9984" width="9.140625" style="90"/>
    <col min="9985" max="9985" width="4.7109375" style="90" customWidth="1"/>
    <col min="9986" max="9986" width="24.28515625" style="90" customWidth="1"/>
    <col min="9987" max="9987" width="10.140625" style="90" bestFit="1" customWidth="1"/>
    <col min="9988" max="9996" width="10.7109375" style="90" bestFit="1" customWidth="1"/>
    <col min="9997" max="9997" width="10.7109375" style="90" customWidth="1"/>
    <col min="9998" max="9998" width="10.7109375" style="90" bestFit="1" customWidth="1"/>
    <col min="9999" max="9999" width="10.7109375" style="90" customWidth="1"/>
    <col min="10000" max="10000" width="12.7109375" style="90" customWidth="1"/>
    <col min="10001" max="10240" width="9.140625" style="90"/>
    <col min="10241" max="10241" width="4.7109375" style="90" customWidth="1"/>
    <col min="10242" max="10242" width="24.28515625" style="90" customWidth="1"/>
    <col min="10243" max="10243" width="10.140625" style="90" bestFit="1" customWidth="1"/>
    <col min="10244" max="10252" width="10.7109375" style="90" bestFit="1" customWidth="1"/>
    <col min="10253" max="10253" width="10.7109375" style="90" customWidth="1"/>
    <col min="10254" max="10254" width="10.7109375" style="90" bestFit="1" customWidth="1"/>
    <col min="10255" max="10255" width="10.7109375" style="90" customWidth="1"/>
    <col min="10256" max="10256" width="12.7109375" style="90" customWidth="1"/>
    <col min="10257" max="10496" width="9.140625" style="90"/>
    <col min="10497" max="10497" width="4.7109375" style="90" customWidth="1"/>
    <col min="10498" max="10498" width="24.28515625" style="90" customWidth="1"/>
    <col min="10499" max="10499" width="10.140625" style="90" bestFit="1" customWidth="1"/>
    <col min="10500" max="10508" width="10.7109375" style="90" bestFit="1" customWidth="1"/>
    <col min="10509" max="10509" width="10.7109375" style="90" customWidth="1"/>
    <col min="10510" max="10510" width="10.7109375" style="90" bestFit="1" customWidth="1"/>
    <col min="10511" max="10511" width="10.7109375" style="90" customWidth="1"/>
    <col min="10512" max="10512" width="12.7109375" style="90" customWidth="1"/>
    <col min="10513" max="10752" width="9.140625" style="90"/>
    <col min="10753" max="10753" width="4.7109375" style="90" customWidth="1"/>
    <col min="10754" max="10754" width="24.28515625" style="90" customWidth="1"/>
    <col min="10755" max="10755" width="10.140625" style="90" bestFit="1" customWidth="1"/>
    <col min="10756" max="10764" width="10.7109375" style="90" bestFit="1" customWidth="1"/>
    <col min="10765" max="10765" width="10.7109375" style="90" customWidth="1"/>
    <col min="10766" max="10766" width="10.7109375" style="90" bestFit="1" customWidth="1"/>
    <col min="10767" max="10767" width="10.7109375" style="90" customWidth="1"/>
    <col min="10768" max="10768" width="12.7109375" style="90" customWidth="1"/>
    <col min="10769" max="11008" width="9.140625" style="90"/>
    <col min="11009" max="11009" width="4.7109375" style="90" customWidth="1"/>
    <col min="11010" max="11010" width="24.28515625" style="90" customWidth="1"/>
    <col min="11011" max="11011" width="10.140625" style="90" bestFit="1" customWidth="1"/>
    <col min="11012" max="11020" width="10.7109375" style="90" bestFit="1" customWidth="1"/>
    <col min="11021" max="11021" width="10.7109375" style="90" customWidth="1"/>
    <col min="11022" max="11022" width="10.7109375" style="90" bestFit="1" customWidth="1"/>
    <col min="11023" max="11023" width="10.7109375" style="90" customWidth="1"/>
    <col min="11024" max="11024" width="12.7109375" style="90" customWidth="1"/>
    <col min="11025" max="11264" width="9.140625" style="90"/>
    <col min="11265" max="11265" width="4.7109375" style="90" customWidth="1"/>
    <col min="11266" max="11266" width="24.28515625" style="90" customWidth="1"/>
    <col min="11267" max="11267" width="10.140625" style="90" bestFit="1" customWidth="1"/>
    <col min="11268" max="11276" width="10.7109375" style="90" bestFit="1" customWidth="1"/>
    <col min="11277" max="11277" width="10.7109375" style="90" customWidth="1"/>
    <col min="11278" max="11278" width="10.7109375" style="90" bestFit="1" customWidth="1"/>
    <col min="11279" max="11279" width="10.7109375" style="90" customWidth="1"/>
    <col min="11280" max="11280" width="12.7109375" style="90" customWidth="1"/>
    <col min="11281" max="11520" width="9.140625" style="90"/>
    <col min="11521" max="11521" width="4.7109375" style="90" customWidth="1"/>
    <col min="11522" max="11522" width="24.28515625" style="90" customWidth="1"/>
    <col min="11523" max="11523" width="10.140625" style="90" bestFit="1" customWidth="1"/>
    <col min="11524" max="11532" width="10.7109375" style="90" bestFit="1" customWidth="1"/>
    <col min="11533" max="11533" width="10.7109375" style="90" customWidth="1"/>
    <col min="11534" max="11534" width="10.7109375" style="90" bestFit="1" customWidth="1"/>
    <col min="11535" max="11535" width="10.7109375" style="90" customWidth="1"/>
    <col min="11536" max="11536" width="12.7109375" style="90" customWidth="1"/>
    <col min="11537" max="11776" width="9.140625" style="90"/>
    <col min="11777" max="11777" width="4.7109375" style="90" customWidth="1"/>
    <col min="11778" max="11778" width="24.28515625" style="90" customWidth="1"/>
    <col min="11779" max="11779" width="10.140625" style="90" bestFit="1" customWidth="1"/>
    <col min="11780" max="11788" width="10.7109375" style="90" bestFit="1" customWidth="1"/>
    <col min="11789" max="11789" width="10.7109375" style="90" customWidth="1"/>
    <col min="11790" max="11790" width="10.7109375" style="90" bestFit="1" customWidth="1"/>
    <col min="11791" max="11791" width="10.7109375" style="90" customWidth="1"/>
    <col min="11792" max="11792" width="12.7109375" style="90" customWidth="1"/>
    <col min="11793" max="12032" width="9.140625" style="90"/>
    <col min="12033" max="12033" width="4.7109375" style="90" customWidth="1"/>
    <col min="12034" max="12034" width="24.28515625" style="90" customWidth="1"/>
    <col min="12035" max="12035" width="10.140625" style="90" bestFit="1" customWidth="1"/>
    <col min="12036" max="12044" width="10.7109375" style="90" bestFit="1" customWidth="1"/>
    <col min="12045" max="12045" width="10.7109375" style="90" customWidth="1"/>
    <col min="12046" max="12046" width="10.7109375" style="90" bestFit="1" customWidth="1"/>
    <col min="12047" max="12047" width="10.7109375" style="90" customWidth="1"/>
    <col min="12048" max="12048" width="12.7109375" style="90" customWidth="1"/>
    <col min="12049" max="12288" width="9.140625" style="90"/>
    <col min="12289" max="12289" width="4.7109375" style="90" customWidth="1"/>
    <col min="12290" max="12290" width="24.28515625" style="90" customWidth="1"/>
    <col min="12291" max="12291" width="10.140625" style="90" bestFit="1" customWidth="1"/>
    <col min="12292" max="12300" width="10.7109375" style="90" bestFit="1" customWidth="1"/>
    <col min="12301" max="12301" width="10.7109375" style="90" customWidth="1"/>
    <col min="12302" max="12302" width="10.7109375" style="90" bestFit="1" customWidth="1"/>
    <col min="12303" max="12303" width="10.7109375" style="90" customWidth="1"/>
    <col min="12304" max="12304" width="12.7109375" style="90" customWidth="1"/>
    <col min="12305" max="12544" width="9.140625" style="90"/>
    <col min="12545" max="12545" width="4.7109375" style="90" customWidth="1"/>
    <col min="12546" max="12546" width="24.28515625" style="90" customWidth="1"/>
    <col min="12547" max="12547" width="10.140625" style="90" bestFit="1" customWidth="1"/>
    <col min="12548" max="12556" width="10.7109375" style="90" bestFit="1" customWidth="1"/>
    <col min="12557" max="12557" width="10.7109375" style="90" customWidth="1"/>
    <col min="12558" max="12558" width="10.7109375" style="90" bestFit="1" customWidth="1"/>
    <col min="12559" max="12559" width="10.7109375" style="90" customWidth="1"/>
    <col min="12560" max="12560" width="12.7109375" style="90" customWidth="1"/>
    <col min="12561" max="12800" width="9.140625" style="90"/>
    <col min="12801" max="12801" width="4.7109375" style="90" customWidth="1"/>
    <col min="12802" max="12802" width="24.28515625" style="90" customWidth="1"/>
    <col min="12803" max="12803" width="10.140625" style="90" bestFit="1" customWidth="1"/>
    <col min="12804" max="12812" width="10.7109375" style="90" bestFit="1" customWidth="1"/>
    <col min="12813" max="12813" width="10.7109375" style="90" customWidth="1"/>
    <col min="12814" max="12814" width="10.7109375" style="90" bestFit="1" customWidth="1"/>
    <col min="12815" max="12815" width="10.7109375" style="90" customWidth="1"/>
    <col min="12816" max="12816" width="12.7109375" style="90" customWidth="1"/>
    <col min="12817" max="13056" width="9.140625" style="90"/>
    <col min="13057" max="13057" width="4.7109375" style="90" customWidth="1"/>
    <col min="13058" max="13058" width="24.28515625" style="90" customWidth="1"/>
    <col min="13059" max="13059" width="10.140625" style="90" bestFit="1" customWidth="1"/>
    <col min="13060" max="13068" width="10.7109375" style="90" bestFit="1" customWidth="1"/>
    <col min="13069" max="13069" width="10.7109375" style="90" customWidth="1"/>
    <col min="13070" max="13070" width="10.7109375" style="90" bestFit="1" customWidth="1"/>
    <col min="13071" max="13071" width="10.7109375" style="90" customWidth="1"/>
    <col min="13072" max="13072" width="12.7109375" style="90" customWidth="1"/>
    <col min="13073" max="13312" width="9.140625" style="90"/>
    <col min="13313" max="13313" width="4.7109375" style="90" customWidth="1"/>
    <col min="13314" max="13314" width="24.28515625" style="90" customWidth="1"/>
    <col min="13315" max="13315" width="10.140625" style="90" bestFit="1" customWidth="1"/>
    <col min="13316" max="13324" width="10.7109375" style="90" bestFit="1" customWidth="1"/>
    <col min="13325" max="13325" width="10.7109375" style="90" customWidth="1"/>
    <col min="13326" max="13326" width="10.7109375" style="90" bestFit="1" customWidth="1"/>
    <col min="13327" max="13327" width="10.7109375" style="90" customWidth="1"/>
    <col min="13328" max="13328" width="12.7109375" style="90" customWidth="1"/>
    <col min="13329" max="13568" width="9.140625" style="90"/>
    <col min="13569" max="13569" width="4.7109375" style="90" customWidth="1"/>
    <col min="13570" max="13570" width="24.28515625" style="90" customWidth="1"/>
    <col min="13571" max="13571" width="10.140625" style="90" bestFit="1" customWidth="1"/>
    <col min="13572" max="13580" width="10.7109375" style="90" bestFit="1" customWidth="1"/>
    <col min="13581" max="13581" width="10.7109375" style="90" customWidth="1"/>
    <col min="13582" max="13582" width="10.7109375" style="90" bestFit="1" customWidth="1"/>
    <col min="13583" max="13583" width="10.7109375" style="90" customWidth="1"/>
    <col min="13584" max="13584" width="12.7109375" style="90" customWidth="1"/>
    <col min="13585" max="13824" width="9.140625" style="90"/>
    <col min="13825" max="13825" width="4.7109375" style="90" customWidth="1"/>
    <col min="13826" max="13826" width="24.28515625" style="90" customWidth="1"/>
    <col min="13827" max="13827" width="10.140625" style="90" bestFit="1" customWidth="1"/>
    <col min="13828" max="13836" width="10.7109375" style="90" bestFit="1" customWidth="1"/>
    <col min="13837" max="13837" width="10.7109375" style="90" customWidth="1"/>
    <col min="13838" max="13838" width="10.7109375" style="90" bestFit="1" customWidth="1"/>
    <col min="13839" max="13839" width="10.7109375" style="90" customWidth="1"/>
    <col min="13840" max="13840" width="12.7109375" style="90" customWidth="1"/>
    <col min="13841" max="14080" width="9.140625" style="90"/>
    <col min="14081" max="14081" width="4.7109375" style="90" customWidth="1"/>
    <col min="14082" max="14082" width="24.28515625" style="90" customWidth="1"/>
    <col min="14083" max="14083" width="10.140625" style="90" bestFit="1" customWidth="1"/>
    <col min="14084" max="14092" width="10.7109375" style="90" bestFit="1" customWidth="1"/>
    <col min="14093" max="14093" width="10.7109375" style="90" customWidth="1"/>
    <col min="14094" max="14094" width="10.7109375" style="90" bestFit="1" customWidth="1"/>
    <col min="14095" max="14095" width="10.7109375" style="90" customWidth="1"/>
    <col min="14096" max="14096" width="12.7109375" style="90" customWidth="1"/>
    <col min="14097" max="14336" width="9.140625" style="90"/>
    <col min="14337" max="14337" width="4.7109375" style="90" customWidth="1"/>
    <col min="14338" max="14338" width="24.28515625" style="90" customWidth="1"/>
    <col min="14339" max="14339" width="10.140625" style="90" bestFit="1" customWidth="1"/>
    <col min="14340" max="14348" width="10.7109375" style="90" bestFit="1" customWidth="1"/>
    <col min="14349" max="14349" width="10.7109375" style="90" customWidth="1"/>
    <col min="14350" max="14350" width="10.7109375" style="90" bestFit="1" customWidth="1"/>
    <col min="14351" max="14351" width="10.7109375" style="90" customWidth="1"/>
    <col min="14352" max="14352" width="12.7109375" style="90" customWidth="1"/>
    <col min="14353" max="14592" width="9.140625" style="90"/>
    <col min="14593" max="14593" width="4.7109375" style="90" customWidth="1"/>
    <col min="14594" max="14594" width="24.28515625" style="90" customWidth="1"/>
    <col min="14595" max="14595" width="10.140625" style="90" bestFit="1" customWidth="1"/>
    <col min="14596" max="14604" width="10.7109375" style="90" bestFit="1" customWidth="1"/>
    <col min="14605" max="14605" width="10.7109375" style="90" customWidth="1"/>
    <col min="14606" max="14606" width="10.7109375" style="90" bestFit="1" customWidth="1"/>
    <col min="14607" max="14607" width="10.7109375" style="90" customWidth="1"/>
    <col min="14608" max="14608" width="12.7109375" style="90" customWidth="1"/>
    <col min="14609" max="14848" width="9.140625" style="90"/>
    <col min="14849" max="14849" width="4.7109375" style="90" customWidth="1"/>
    <col min="14850" max="14850" width="24.28515625" style="90" customWidth="1"/>
    <col min="14851" max="14851" width="10.140625" style="90" bestFit="1" customWidth="1"/>
    <col min="14852" max="14860" width="10.7109375" style="90" bestFit="1" customWidth="1"/>
    <col min="14861" max="14861" width="10.7109375" style="90" customWidth="1"/>
    <col min="14862" max="14862" width="10.7109375" style="90" bestFit="1" customWidth="1"/>
    <col min="14863" max="14863" width="10.7109375" style="90" customWidth="1"/>
    <col min="14864" max="14864" width="12.7109375" style="90" customWidth="1"/>
    <col min="14865" max="15104" width="9.140625" style="90"/>
    <col min="15105" max="15105" width="4.7109375" style="90" customWidth="1"/>
    <col min="15106" max="15106" width="24.28515625" style="90" customWidth="1"/>
    <col min="15107" max="15107" width="10.140625" style="90" bestFit="1" customWidth="1"/>
    <col min="15108" max="15116" width="10.7109375" style="90" bestFit="1" customWidth="1"/>
    <col min="15117" max="15117" width="10.7109375" style="90" customWidth="1"/>
    <col min="15118" max="15118" width="10.7109375" style="90" bestFit="1" customWidth="1"/>
    <col min="15119" max="15119" width="10.7109375" style="90" customWidth="1"/>
    <col min="15120" max="15120" width="12.7109375" style="90" customWidth="1"/>
    <col min="15121" max="15360" width="9.140625" style="90"/>
    <col min="15361" max="15361" width="4.7109375" style="90" customWidth="1"/>
    <col min="15362" max="15362" width="24.28515625" style="90" customWidth="1"/>
    <col min="15363" max="15363" width="10.140625" style="90" bestFit="1" customWidth="1"/>
    <col min="15364" max="15372" width="10.7109375" style="90" bestFit="1" customWidth="1"/>
    <col min="15373" max="15373" width="10.7109375" style="90" customWidth="1"/>
    <col min="15374" max="15374" width="10.7109375" style="90" bestFit="1" customWidth="1"/>
    <col min="15375" max="15375" width="10.7109375" style="90" customWidth="1"/>
    <col min="15376" max="15376" width="12.7109375" style="90" customWidth="1"/>
    <col min="15377" max="15616" width="9.140625" style="90"/>
    <col min="15617" max="15617" width="4.7109375" style="90" customWidth="1"/>
    <col min="15618" max="15618" width="24.28515625" style="90" customWidth="1"/>
    <col min="15619" max="15619" width="10.140625" style="90" bestFit="1" customWidth="1"/>
    <col min="15620" max="15628" width="10.7109375" style="90" bestFit="1" customWidth="1"/>
    <col min="15629" max="15629" width="10.7109375" style="90" customWidth="1"/>
    <col min="15630" max="15630" width="10.7109375" style="90" bestFit="1" customWidth="1"/>
    <col min="15631" max="15631" width="10.7109375" style="90" customWidth="1"/>
    <col min="15632" max="15632" width="12.7109375" style="90" customWidth="1"/>
    <col min="15633" max="15872" width="9.140625" style="90"/>
    <col min="15873" max="15873" width="4.7109375" style="90" customWidth="1"/>
    <col min="15874" max="15874" width="24.28515625" style="90" customWidth="1"/>
    <col min="15875" max="15875" width="10.140625" style="90" bestFit="1" customWidth="1"/>
    <col min="15876" max="15884" width="10.7109375" style="90" bestFit="1" customWidth="1"/>
    <col min="15885" max="15885" width="10.7109375" style="90" customWidth="1"/>
    <col min="15886" max="15886" width="10.7109375" style="90" bestFit="1" customWidth="1"/>
    <col min="15887" max="15887" width="10.7109375" style="90" customWidth="1"/>
    <col min="15888" max="15888" width="12.7109375" style="90" customWidth="1"/>
    <col min="15889" max="16128" width="9.140625" style="90"/>
    <col min="16129" max="16129" width="4.7109375" style="90" customWidth="1"/>
    <col min="16130" max="16130" width="24.28515625" style="90" customWidth="1"/>
    <col min="16131" max="16131" width="10.140625" style="90" bestFit="1" customWidth="1"/>
    <col min="16132" max="16140" width="10.7109375" style="90" bestFit="1" customWidth="1"/>
    <col min="16141" max="16141" width="10.7109375" style="90" customWidth="1"/>
    <col min="16142" max="16142" width="10.7109375" style="90" bestFit="1" customWidth="1"/>
    <col min="16143" max="16143" width="10.7109375" style="90" customWidth="1"/>
    <col min="16144" max="16144" width="12.7109375" style="90" customWidth="1"/>
    <col min="16145" max="16384" width="9.140625" style="90"/>
  </cols>
  <sheetData>
    <row r="1" spans="1:16" s="1" customFormat="1" ht="11.25">
      <c r="A1" s="194" t="s">
        <v>41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s="1" customFormat="1" ht="11.25">
      <c r="A2" s="195" t="s">
        <v>142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6" s="1" customFormat="1" ht="12.75" customHeight="1">
      <c r="A3" s="196">
        <f>+'Exhibit No.   MTT-2 Page 2'!A3:J3</f>
        <v>39081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</row>
    <row r="4" spans="1:16">
      <c r="A4" s="38"/>
      <c r="B4" s="102"/>
      <c r="C4" s="103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>
      <c r="A5" s="104">
        <v>1</v>
      </c>
      <c r="B5" s="38"/>
      <c r="C5" s="40">
        <v>38716</v>
      </c>
      <c r="D5" s="40">
        <f t="shared" ref="D5:O5" si="0">EOMONTH(C5,1)</f>
        <v>38747</v>
      </c>
      <c r="E5" s="40">
        <f t="shared" si="0"/>
        <v>38775</v>
      </c>
      <c r="F5" s="40">
        <f t="shared" si="0"/>
        <v>38806</v>
      </c>
      <c r="G5" s="40">
        <f t="shared" si="0"/>
        <v>38836</v>
      </c>
      <c r="H5" s="40">
        <f t="shared" si="0"/>
        <v>38867</v>
      </c>
      <c r="I5" s="40">
        <f t="shared" si="0"/>
        <v>38897</v>
      </c>
      <c r="J5" s="40">
        <f t="shared" si="0"/>
        <v>38928</v>
      </c>
      <c r="K5" s="40">
        <f t="shared" si="0"/>
        <v>38959</v>
      </c>
      <c r="L5" s="40">
        <f t="shared" si="0"/>
        <v>38989</v>
      </c>
      <c r="M5" s="40">
        <f t="shared" si="0"/>
        <v>39020</v>
      </c>
      <c r="N5" s="40">
        <f t="shared" si="0"/>
        <v>39050</v>
      </c>
      <c r="O5" s="40">
        <f t="shared" si="0"/>
        <v>39081</v>
      </c>
      <c r="P5" s="105" t="s">
        <v>93</v>
      </c>
    </row>
    <row r="6" spans="1:16">
      <c r="A6" s="104">
        <f>+A5+1</f>
        <v>2</v>
      </c>
      <c r="B6" s="7" t="s">
        <v>30</v>
      </c>
      <c r="C6" s="5" t="s">
        <v>31</v>
      </c>
      <c r="D6" s="32" t="s">
        <v>40</v>
      </c>
      <c r="E6" s="5" t="s">
        <v>32</v>
      </c>
      <c r="F6" s="5" t="s">
        <v>33</v>
      </c>
      <c r="G6" s="5" t="s">
        <v>34</v>
      </c>
      <c r="H6" s="5" t="s">
        <v>35</v>
      </c>
      <c r="I6" s="5" t="s">
        <v>36</v>
      </c>
      <c r="J6" s="9" t="s">
        <v>37</v>
      </c>
      <c r="K6" s="5" t="s">
        <v>38</v>
      </c>
      <c r="L6" s="5" t="s">
        <v>39</v>
      </c>
      <c r="M6" s="89" t="s">
        <v>115</v>
      </c>
      <c r="N6" s="89" t="s">
        <v>116</v>
      </c>
      <c r="O6" s="89" t="s">
        <v>117</v>
      </c>
      <c r="P6" s="89" t="s">
        <v>118</v>
      </c>
    </row>
    <row r="7" spans="1:16">
      <c r="A7" s="104">
        <f t="shared" ref="A7:A20" si="1">+A6+1</f>
        <v>3</v>
      </c>
      <c r="B7" s="47" t="s">
        <v>119</v>
      </c>
      <c r="C7" s="41">
        <v>40000000</v>
      </c>
      <c r="D7" s="41">
        <v>40000000</v>
      </c>
      <c r="E7" s="41">
        <v>40000000</v>
      </c>
      <c r="F7" s="41">
        <v>40000000</v>
      </c>
      <c r="G7" s="41">
        <v>40000000</v>
      </c>
      <c r="H7" s="41">
        <v>40000000</v>
      </c>
      <c r="I7" s="41">
        <v>40000000</v>
      </c>
      <c r="J7" s="41">
        <v>40000000</v>
      </c>
      <c r="K7" s="41">
        <v>40000000</v>
      </c>
      <c r="L7" s="41">
        <v>40000000</v>
      </c>
      <c r="M7" s="41">
        <v>40000000</v>
      </c>
      <c r="N7" s="41">
        <v>40000000</v>
      </c>
      <c r="O7" s="41">
        <v>40000000</v>
      </c>
      <c r="P7" s="43">
        <f>ROUND(((C7+O7)+(SUM(D7:N7)*2))/24,3)</f>
        <v>40000000</v>
      </c>
    </row>
    <row r="8" spans="1:16" ht="13.5" thickBot="1">
      <c r="A8" s="104">
        <f t="shared" si="1"/>
        <v>4</v>
      </c>
      <c r="B8" s="42" t="s">
        <v>110</v>
      </c>
      <c r="C8" s="106">
        <f t="shared" ref="C8:O8" si="2">SUM(C7:C7)</f>
        <v>40000000</v>
      </c>
      <c r="D8" s="106">
        <f t="shared" si="2"/>
        <v>40000000</v>
      </c>
      <c r="E8" s="106">
        <f t="shared" si="2"/>
        <v>40000000</v>
      </c>
      <c r="F8" s="106">
        <f t="shared" si="2"/>
        <v>40000000</v>
      </c>
      <c r="G8" s="106">
        <f t="shared" si="2"/>
        <v>40000000</v>
      </c>
      <c r="H8" s="106">
        <f t="shared" si="2"/>
        <v>40000000</v>
      </c>
      <c r="I8" s="106">
        <f t="shared" si="2"/>
        <v>40000000</v>
      </c>
      <c r="J8" s="106">
        <f t="shared" si="2"/>
        <v>40000000</v>
      </c>
      <c r="K8" s="106">
        <f t="shared" si="2"/>
        <v>40000000</v>
      </c>
      <c r="L8" s="106">
        <f t="shared" si="2"/>
        <v>40000000</v>
      </c>
      <c r="M8" s="106">
        <f t="shared" si="2"/>
        <v>40000000</v>
      </c>
      <c r="N8" s="106">
        <f t="shared" si="2"/>
        <v>40000000</v>
      </c>
      <c r="O8" s="106">
        <f t="shared" si="2"/>
        <v>40000000</v>
      </c>
      <c r="P8" s="107">
        <f>ROUND(((C8+O8)+(SUM(D8:N8)*2))/24,3)</f>
        <v>40000000</v>
      </c>
    </row>
    <row r="9" spans="1:16" ht="13.5" thickTop="1">
      <c r="A9" s="104">
        <f t="shared" ref="A9" si="3">+A8+1</f>
        <v>5</v>
      </c>
      <c r="B9" s="42"/>
      <c r="C9" s="11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0"/>
    </row>
    <row r="10" spans="1:16">
      <c r="A10" s="104">
        <f t="shared" si="1"/>
        <v>6</v>
      </c>
      <c r="B10" s="42" t="s">
        <v>47</v>
      </c>
      <c r="C10" s="42"/>
      <c r="D10" s="42">
        <f t="shared" ref="D10:O10" si="4">+D5-C5</f>
        <v>31</v>
      </c>
      <c r="E10" s="42">
        <f t="shared" si="4"/>
        <v>28</v>
      </c>
      <c r="F10" s="42">
        <f t="shared" si="4"/>
        <v>31</v>
      </c>
      <c r="G10" s="42">
        <f t="shared" si="4"/>
        <v>30</v>
      </c>
      <c r="H10" s="42">
        <f t="shared" si="4"/>
        <v>31</v>
      </c>
      <c r="I10" s="42">
        <f t="shared" si="4"/>
        <v>30</v>
      </c>
      <c r="J10" s="42">
        <f t="shared" si="4"/>
        <v>31</v>
      </c>
      <c r="K10" s="42">
        <f t="shared" si="4"/>
        <v>31</v>
      </c>
      <c r="L10" s="42">
        <f t="shared" si="4"/>
        <v>30</v>
      </c>
      <c r="M10" s="42">
        <f t="shared" si="4"/>
        <v>31</v>
      </c>
      <c r="N10" s="42">
        <f t="shared" si="4"/>
        <v>30</v>
      </c>
      <c r="O10" s="42">
        <f t="shared" si="4"/>
        <v>31</v>
      </c>
      <c r="P10" s="42">
        <f>SUM(C10:O10)</f>
        <v>365</v>
      </c>
    </row>
    <row r="11" spans="1:16">
      <c r="A11" s="104">
        <f t="shared" si="1"/>
        <v>7</v>
      </c>
      <c r="B11" s="45" t="s">
        <v>120</v>
      </c>
      <c r="C11" s="46"/>
      <c r="D11" s="46">
        <v>1.6250000000000001E-2</v>
      </c>
      <c r="E11" s="46">
        <v>1.6250000000000001E-2</v>
      </c>
      <c r="F11" s="46">
        <v>1.6250000000000001E-2</v>
      </c>
      <c r="G11" s="46">
        <v>1.6250000000000001E-2</v>
      </c>
      <c r="H11" s="46">
        <v>1.6250000000000001E-2</v>
      </c>
      <c r="I11" s="46">
        <v>1.6250000000000001E-2</v>
      </c>
      <c r="J11" s="46">
        <v>1.7500000000000002E-2</v>
      </c>
      <c r="K11" s="46">
        <v>1.7500000000000002E-2</v>
      </c>
      <c r="L11" s="46">
        <v>1.7500000000000002E-2</v>
      </c>
      <c r="M11" s="46">
        <v>2.1250000000000002E-2</v>
      </c>
      <c r="N11" s="46">
        <v>2.1250000000000002E-2</v>
      </c>
      <c r="O11" s="46">
        <v>2.1250000000000002E-2</v>
      </c>
      <c r="P11" s="46"/>
    </row>
    <row r="12" spans="1:16">
      <c r="A12" s="104">
        <f t="shared" ref="A12" si="5">+A11+1</f>
        <v>8</v>
      </c>
      <c r="B12" s="41" t="s">
        <v>50</v>
      </c>
      <c r="C12" s="42"/>
      <c r="D12" s="111">
        <f t="shared" ref="D12:O12" si="6">AVERAGE(C7:D7)*(D11*D10/360)</f>
        <v>55972.222222222219</v>
      </c>
      <c r="E12" s="111">
        <f t="shared" si="6"/>
        <v>50555.555555555555</v>
      </c>
      <c r="F12" s="111">
        <f t="shared" si="6"/>
        <v>55972.222222222219</v>
      </c>
      <c r="G12" s="111">
        <f t="shared" si="6"/>
        <v>54166.666666666672</v>
      </c>
      <c r="H12" s="111">
        <f t="shared" si="6"/>
        <v>55972.222222222219</v>
      </c>
      <c r="I12" s="111">
        <f t="shared" si="6"/>
        <v>54166.666666666672</v>
      </c>
      <c r="J12" s="111">
        <f t="shared" si="6"/>
        <v>60277.777777777788</v>
      </c>
      <c r="K12" s="111">
        <f t="shared" si="6"/>
        <v>60277.777777777788</v>
      </c>
      <c r="L12" s="111">
        <f t="shared" si="6"/>
        <v>58333.333333333336</v>
      </c>
      <c r="M12" s="111">
        <f t="shared" si="6"/>
        <v>73194.444444444453</v>
      </c>
      <c r="N12" s="111">
        <f t="shared" si="6"/>
        <v>70833.333333333343</v>
      </c>
      <c r="O12" s="111">
        <f t="shared" si="6"/>
        <v>73194.444444444453</v>
      </c>
      <c r="P12" s="112">
        <f>SUM(C12:O12)</f>
        <v>722916.66666666686</v>
      </c>
    </row>
    <row r="13" spans="1:16" ht="13.5" thickBot="1">
      <c r="A13" s="104">
        <f t="shared" si="1"/>
        <v>9</v>
      </c>
      <c r="B13" s="42" t="s">
        <v>121</v>
      </c>
      <c r="C13" s="42"/>
      <c r="D13" s="113">
        <f t="shared" ref="D13:P13" si="7">SUM(D12:D12)</f>
        <v>55972.222222222219</v>
      </c>
      <c r="E13" s="113">
        <f t="shared" si="7"/>
        <v>50555.555555555555</v>
      </c>
      <c r="F13" s="113">
        <f t="shared" si="7"/>
        <v>55972.222222222219</v>
      </c>
      <c r="G13" s="113">
        <f t="shared" si="7"/>
        <v>54166.666666666672</v>
      </c>
      <c r="H13" s="113">
        <f t="shared" si="7"/>
        <v>55972.222222222219</v>
      </c>
      <c r="I13" s="113">
        <f t="shared" si="7"/>
        <v>54166.666666666672</v>
      </c>
      <c r="J13" s="113">
        <f t="shared" si="7"/>
        <v>60277.777777777788</v>
      </c>
      <c r="K13" s="113">
        <f t="shared" si="7"/>
        <v>60277.777777777788</v>
      </c>
      <c r="L13" s="113">
        <f t="shared" si="7"/>
        <v>58333.333333333336</v>
      </c>
      <c r="M13" s="113">
        <f t="shared" si="7"/>
        <v>73194.444444444453</v>
      </c>
      <c r="N13" s="113">
        <f t="shared" si="7"/>
        <v>70833.333333333343</v>
      </c>
      <c r="O13" s="113">
        <f t="shared" si="7"/>
        <v>73194.444444444453</v>
      </c>
      <c r="P13" s="113">
        <f t="shared" si="7"/>
        <v>722916.66666666686</v>
      </c>
    </row>
    <row r="14" spans="1:16" ht="13.5" thickTop="1">
      <c r="A14" s="104">
        <f t="shared" si="1"/>
        <v>10</v>
      </c>
      <c r="B14" s="38" t="s">
        <v>122</v>
      </c>
      <c r="C14" s="38"/>
      <c r="D14" s="44">
        <f t="shared" ref="D14:O14" si="8">(+D13)/((D7+C7)/2)*(360/D10)</f>
        <v>1.6250000000000001E-2</v>
      </c>
      <c r="E14" s="44">
        <f t="shared" si="8"/>
        <v>1.6250000000000001E-2</v>
      </c>
      <c r="F14" s="44">
        <f t="shared" si="8"/>
        <v>1.6250000000000001E-2</v>
      </c>
      <c r="G14" s="44">
        <f t="shared" si="8"/>
        <v>1.6250000000000001E-2</v>
      </c>
      <c r="H14" s="44">
        <f t="shared" si="8"/>
        <v>1.6250000000000001E-2</v>
      </c>
      <c r="I14" s="44">
        <f t="shared" si="8"/>
        <v>1.6250000000000001E-2</v>
      </c>
      <c r="J14" s="44">
        <f t="shared" si="8"/>
        <v>1.7500000000000002E-2</v>
      </c>
      <c r="K14" s="44">
        <f t="shared" si="8"/>
        <v>1.7500000000000002E-2</v>
      </c>
      <c r="L14" s="44">
        <f t="shared" si="8"/>
        <v>1.7500000000000002E-2</v>
      </c>
      <c r="M14" s="44">
        <f t="shared" si="8"/>
        <v>2.1250000000000002E-2</v>
      </c>
      <c r="N14" s="44">
        <f t="shared" si="8"/>
        <v>2.1250000000000005E-2</v>
      </c>
      <c r="O14" s="44">
        <f t="shared" si="8"/>
        <v>2.1250000000000002E-2</v>
      </c>
      <c r="P14" s="38"/>
    </row>
    <row r="15" spans="1:16">
      <c r="A15" s="104">
        <f t="shared" ref="A15" si="9">+A14+1</f>
        <v>11</v>
      </c>
      <c r="B15" s="38"/>
      <c r="C15" s="38"/>
      <c r="D15" s="44"/>
      <c r="E15" s="44"/>
      <c r="F15" s="44"/>
      <c r="G15" s="44"/>
      <c r="H15" s="44"/>
      <c r="I15" s="44"/>
      <c r="J15" s="44"/>
      <c r="N15" s="38"/>
      <c r="O15" s="169" t="s">
        <v>155</v>
      </c>
      <c r="P15" s="44">
        <f>(+P13)/P7</f>
        <v>1.8072916666666671E-2</v>
      </c>
    </row>
    <row r="16" spans="1:16">
      <c r="A16" s="104">
        <f t="shared" si="1"/>
        <v>12</v>
      </c>
      <c r="B16" s="38"/>
      <c r="C16" s="38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38"/>
      <c r="O16" s="38"/>
      <c r="P16" s="44"/>
    </row>
    <row r="17" spans="1:15">
      <c r="A17" s="104">
        <f t="shared" si="1"/>
        <v>13</v>
      </c>
      <c r="B17" s="7"/>
      <c r="C17" s="5" t="s">
        <v>2</v>
      </c>
      <c r="D17" s="8" t="s">
        <v>3</v>
      </c>
      <c r="E17" s="5" t="s">
        <v>4</v>
      </c>
      <c r="F17" s="5" t="s">
        <v>0</v>
      </c>
      <c r="G17" s="5" t="s">
        <v>5</v>
      </c>
      <c r="H17" s="7" t="s">
        <v>6</v>
      </c>
      <c r="I17" s="5" t="s">
        <v>7</v>
      </c>
      <c r="J17" s="9" t="s">
        <v>8</v>
      </c>
      <c r="K17" s="5" t="s">
        <v>9</v>
      </c>
      <c r="L17" s="5" t="s">
        <v>10</v>
      </c>
      <c r="M17" s="120"/>
    </row>
    <row r="18" spans="1:15">
      <c r="A18" s="104">
        <f t="shared" ref="A18" si="10">+A17+1</f>
        <v>14</v>
      </c>
      <c r="B18" s="10" t="s">
        <v>49</v>
      </c>
      <c r="C18" s="11" t="s">
        <v>12</v>
      </c>
      <c r="D18" s="12" t="s">
        <v>13</v>
      </c>
      <c r="E18" s="11" t="s">
        <v>13</v>
      </c>
      <c r="F18" s="11" t="s">
        <v>14</v>
      </c>
      <c r="G18" s="11" t="s">
        <v>15</v>
      </c>
      <c r="H18" s="10" t="s">
        <v>16</v>
      </c>
      <c r="I18" s="11" t="s">
        <v>17</v>
      </c>
      <c r="J18" s="13" t="s">
        <v>3</v>
      </c>
      <c r="K18" s="14">
        <v>39081</v>
      </c>
      <c r="L18" s="11" t="s">
        <v>18</v>
      </c>
      <c r="M18" s="120"/>
    </row>
    <row r="19" spans="1:15" ht="13.5" customHeight="1">
      <c r="A19" s="104">
        <f t="shared" si="1"/>
        <v>15</v>
      </c>
      <c r="B19" s="7" t="s">
        <v>30</v>
      </c>
      <c r="C19" s="5" t="s">
        <v>31</v>
      </c>
      <c r="D19" s="32" t="s">
        <v>40</v>
      </c>
      <c r="E19" s="5" t="s">
        <v>32</v>
      </c>
      <c r="F19" s="5" t="s">
        <v>33</v>
      </c>
      <c r="G19" s="5" t="s">
        <v>34</v>
      </c>
      <c r="H19" s="5" t="s">
        <v>35</v>
      </c>
      <c r="I19" s="5" t="s">
        <v>36</v>
      </c>
      <c r="J19" s="9" t="s">
        <v>37</v>
      </c>
      <c r="K19" s="5" t="s">
        <v>38</v>
      </c>
      <c r="L19" s="5" t="s">
        <v>39</v>
      </c>
      <c r="M19" s="22"/>
    </row>
    <row r="20" spans="1:15">
      <c r="A20" s="104">
        <f t="shared" si="1"/>
        <v>16</v>
      </c>
      <c r="B20" s="47" t="s">
        <v>119</v>
      </c>
      <c r="C20" s="19">
        <f>+P15</f>
        <v>1.8072916666666671E-2</v>
      </c>
      <c r="D20" s="18">
        <v>48730</v>
      </c>
      <c r="E20" s="18">
        <v>34122</v>
      </c>
      <c r="F20" s="3">
        <v>40000000</v>
      </c>
      <c r="G20" s="3">
        <v>1296086</v>
      </c>
      <c r="H20" s="3">
        <v>-2500000</v>
      </c>
      <c r="I20" s="3">
        <f>F20-G20-H20</f>
        <v>41203914</v>
      </c>
      <c r="J20" s="121">
        <f>YIELD(E20,D20,C20,I20/F20*100,100,2,0)</f>
        <v>1.7032080261983527E-2</v>
      </c>
      <c r="K20" s="21">
        <f>F20</f>
        <v>40000000</v>
      </c>
      <c r="L20" s="21">
        <f>J20*K20</f>
        <v>681283.2104793411</v>
      </c>
      <c r="M20" s="22"/>
    </row>
    <row r="21" spans="1:15">
      <c r="A21" s="104"/>
      <c r="B21" s="46"/>
      <c r="C21" s="46"/>
      <c r="E21" s="16"/>
      <c r="F21" s="18"/>
      <c r="G21" s="38"/>
      <c r="H21" s="38"/>
      <c r="I21" s="38"/>
      <c r="J21" s="38"/>
      <c r="K21" s="38"/>
      <c r="L21" s="38"/>
      <c r="M21" s="38"/>
      <c r="N21" s="38"/>
    </row>
    <row r="22" spans="1:15">
      <c r="H22" s="3"/>
      <c r="I22" s="1"/>
      <c r="J22" s="3"/>
      <c r="O22" s="38"/>
    </row>
    <row r="23" spans="1:15">
      <c r="G23" s="122"/>
      <c r="H23" s="3"/>
      <c r="I23" s="3"/>
    </row>
    <row r="24" spans="1:15">
      <c r="G24" s="123"/>
    </row>
    <row r="25" spans="1:15">
      <c r="G25" s="123"/>
    </row>
  </sheetData>
  <mergeCells count="3">
    <mergeCell ref="A1:P1"/>
    <mergeCell ref="A2:P2"/>
    <mergeCell ref="A3:P3"/>
  </mergeCells>
  <conditionalFormatting sqref="D20 G9:G10 G15:G16">
    <cfRule type="expression" dxfId="0" priority="1" stopIfTrue="1">
      <formula>(D9&lt;#REF!)</formula>
    </cfRule>
  </conditionalFormatting>
  <pageMargins left="0.5" right="0.5" top="1" bottom="1" header="0.5" footer="0.5"/>
  <pageSetup scale="72" orientation="landscape" r:id="rId1"/>
  <headerFooter alignWithMargins="0">
    <oddHeader>&amp;RExhibit No.___(MTT-2)</oddHeader>
    <oddFooter>&amp;R&amp;8Page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workbookViewId="0">
      <selection activeCell="G30" sqref="G30"/>
    </sheetView>
  </sheetViews>
  <sheetFormatPr defaultRowHeight="12.75"/>
  <cols>
    <col min="1" max="1" width="3.28515625" style="39" bestFit="1" customWidth="1"/>
    <col min="2" max="2" width="31.5703125" style="39" customWidth="1"/>
    <col min="3" max="3" width="10.140625" style="39" bestFit="1" customWidth="1"/>
    <col min="4" max="12" width="10.7109375" style="39" bestFit="1" customWidth="1"/>
    <col min="13" max="13" width="12.5703125" style="39" customWidth="1"/>
    <col min="14" max="14" width="10.7109375" style="39" bestFit="1" customWidth="1"/>
    <col min="15" max="15" width="12.85546875" style="39" bestFit="1" customWidth="1"/>
    <col min="16" max="16" width="13.28515625" style="39" bestFit="1" customWidth="1"/>
    <col min="17" max="17" width="9.85546875" style="39" bestFit="1" customWidth="1"/>
    <col min="18" max="256" width="9.140625" style="39"/>
    <col min="257" max="257" width="4.7109375" style="39" customWidth="1"/>
    <col min="258" max="258" width="24.28515625" style="39" customWidth="1"/>
    <col min="259" max="259" width="8" style="39" customWidth="1"/>
    <col min="260" max="260" width="12.7109375" style="39" customWidth="1"/>
    <col min="261" max="261" width="10.140625" style="39" bestFit="1" customWidth="1"/>
    <col min="262" max="263" width="8.140625" style="39" customWidth="1"/>
    <col min="264" max="266" width="8.28515625" style="39" customWidth="1"/>
    <col min="267" max="268" width="8.42578125" style="39" customWidth="1"/>
    <col min="269" max="269" width="8.28515625" style="39" customWidth="1"/>
    <col min="270" max="270" width="8.140625" style="39" customWidth="1"/>
    <col min="271" max="271" width="8.28515625" style="39" customWidth="1"/>
    <col min="272" max="272" width="11.28515625" style="39" customWidth="1"/>
    <col min="273" max="273" width="9.85546875" style="39" bestFit="1" customWidth="1"/>
    <col min="274" max="512" width="9.140625" style="39"/>
    <col min="513" max="513" width="4.7109375" style="39" customWidth="1"/>
    <col min="514" max="514" width="24.28515625" style="39" customWidth="1"/>
    <col min="515" max="515" width="8" style="39" customWidth="1"/>
    <col min="516" max="516" width="12.7109375" style="39" customWidth="1"/>
    <col min="517" max="517" width="10.140625" style="39" bestFit="1" customWidth="1"/>
    <col min="518" max="519" width="8.140625" style="39" customWidth="1"/>
    <col min="520" max="522" width="8.28515625" style="39" customWidth="1"/>
    <col min="523" max="524" width="8.42578125" style="39" customWidth="1"/>
    <col min="525" max="525" width="8.28515625" style="39" customWidth="1"/>
    <col min="526" max="526" width="8.140625" style="39" customWidth="1"/>
    <col min="527" max="527" width="8.28515625" style="39" customWidth="1"/>
    <col min="528" max="528" width="11.28515625" style="39" customWidth="1"/>
    <col min="529" max="529" width="9.85546875" style="39" bestFit="1" customWidth="1"/>
    <col min="530" max="768" width="9.140625" style="39"/>
    <col min="769" max="769" width="4.7109375" style="39" customWidth="1"/>
    <col min="770" max="770" width="24.28515625" style="39" customWidth="1"/>
    <col min="771" max="771" width="8" style="39" customWidth="1"/>
    <col min="772" max="772" width="12.7109375" style="39" customWidth="1"/>
    <col min="773" max="773" width="10.140625" style="39" bestFit="1" customWidth="1"/>
    <col min="774" max="775" width="8.140625" style="39" customWidth="1"/>
    <col min="776" max="778" width="8.28515625" style="39" customWidth="1"/>
    <col min="779" max="780" width="8.42578125" style="39" customWidth="1"/>
    <col min="781" max="781" width="8.28515625" style="39" customWidth="1"/>
    <col min="782" max="782" width="8.140625" style="39" customWidth="1"/>
    <col min="783" max="783" width="8.28515625" style="39" customWidth="1"/>
    <col min="784" max="784" width="11.28515625" style="39" customWidth="1"/>
    <col min="785" max="785" width="9.85546875" style="39" bestFit="1" customWidth="1"/>
    <col min="786" max="1024" width="9.140625" style="39"/>
    <col min="1025" max="1025" width="4.7109375" style="39" customWidth="1"/>
    <col min="1026" max="1026" width="24.28515625" style="39" customWidth="1"/>
    <col min="1027" max="1027" width="8" style="39" customWidth="1"/>
    <col min="1028" max="1028" width="12.7109375" style="39" customWidth="1"/>
    <col min="1029" max="1029" width="10.140625" style="39" bestFit="1" customWidth="1"/>
    <col min="1030" max="1031" width="8.140625" style="39" customWidth="1"/>
    <col min="1032" max="1034" width="8.28515625" style="39" customWidth="1"/>
    <col min="1035" max="1036" width="8.42578125" style="39" customWidth="1"/>
    <col min="1037" max="1037" width="8.28515625" style="39" customWidth="1"/>
    <col min="1038" max="1038" width="8.140625" style="39" customWidth="1"/>
    <col min="1039" max="1039" width="8.28515625" style="39" customWidth="1"/>
    <col min="1040" max="1040" width="11.28515625" style="39" customWidth="1"/>
    <col min="1041" max="1041" width="9.85546875" style="39" bestFit="1" customWidth="1"/>
    <col min="1042" max="1280" width="9.140625" style="39"/>
    <col min="1281" max="1281" width="4.7109375" style="39" customWidth="1"/>
    <col min="1282" max="1282" width="24.28515625" style="39" customWidth="1"/>
    <col min="1283" max="1283" width="8" style="39" customWidth="1"/>
    <col min="1284" max="1284" width="12.7109375" style="39" customWidth="1"/>
    <col min="1285" max="1285" width="10.140625" style="39" bestFit="1" customWidth="1"/>
    <col min="1286" max="1287" width="8.140625" style="39" customWidth="1"/>
    <col min="1288" max="1290" width="8.28515625" style="39" customWidth="1"/>
    <col min="1291" max="1292" width="8.42578125" style="39" customWidth="1"/>
    <col min="1293" max="1293" width="8.28515625" style="39" customWidth="1"/>
    <col min="1294" max="1294" width="8.140625" style="39" customWidth="1"/>
    <col min="1295" max="1295" width="8.28515625" style="39" customWidth="1"/>
    <col min="1296" max="1296" width="11.28515625" style="39" customWidth="1"/>
    <col min="1297" max="1297" width="9.85546875" style="39" bestFit="1" customWidth="1"/>
    <col min="1298" max="1536" width="9.140625" style="39"/>
    <col min="1537" max="1537" width="4.7109375" style="39" customWidth="1"/>
    <col min="1538" max="1538" width="24.28515625" style="39" customWidth="1"/>
    <col min="1539" max="1539" width="8" style="39" customWidth="1"/>
    <col min="1540" max="1540" width="12.7109375" style="39" customWidth="1"/>
    <col min="1541" max="1541" width="10.140625" style="39" bestFit="1" customWidth="1"/>
    <col min="1542" max="1543" width="8.140625" style="39" customWidth="1"/>
    <col min="1544" max="1546" width="8.28515625" style="39" customWidth="1"/>
    <col min="1547" max="1548" width="8.42578125" style="39" customWidth="1"/>
    <col min="1549" max="1549" width="8.28515625" style="39" customWidth="1"/>
    <col min="1550" max="1550" width="8.140625" style="39" customWidth="1"/>
    <col min="1551" max="1551" width="8.28515625" style="39" customWidth="1"/>
    <col min="1552" max="1552" width="11.28515625" style="39" customWidth="1"/>
    <col min="1553" max="1553" width="9.85546875" style="39" bestFit="1" customWidth="1"/>
    <col min="1554" max="1792" width="9.140625" style="39"/>
    <col min="1793" max="1793" width="4.7109375" style="39" customWidth="1"/>
    <col min="1794" max="1794" width="24.28515625" style="39" customWidth="1"/>
    <col min="1795" max="1795" width="8" style="39" customWidth="1"/>
    <col min="1796" max="1796" width="12.7109375" style="39" customWidth="1"/>
    <col min="1797" max="1797" width="10.140625" style="39" bestFit="1" customWidth="1"/>
    <col min="1798" max="1799" width="8.140625" style="39" customWidth="1"/>
    <col min="1800" max="1802" width="8.28515625" style="39" customWidth="1"/>
    <col min="1803" max="1804" width="8.42578125" style="39" customWidth="1"/>
    <col min="1805" max="1805" width="8.28515625" style="39" customWidth="1"/>
    <col min="1806" max="1806" width="8.140625" style="39" customWidth="1"/>
    <col min="1807" max="1807" width="8.28515625" style="39" customWidth="1"/>
    <col min="1808" max="1808" width="11.28515625" style="39" customWidth="1"/>
    <col min="1809" max="1809" width="9.85546875" style="39" bestFit="1" customWidth="1"/>
    <col min="1810" max="2048" width="9.140625" style="39"/>
    <col min="2049" max="2049" width="4.7109375" style="39" customWidth="1"/>
    <col min="2050" max="2050" width="24.28515625" style="39" customWidth="1"/>
    <col min="2051" max="2051" width="8" style="39" customWidth="1"/>
    <col min="2052" max="2052" width="12.7109375" style="39" customWidth="1"/>
    <col min="2053" max="2053" width="10.140625" style="39" bestFit="1" customWidth="1"/>
    <col min="2054" max="2055" width="8.140625" style="39" customWidth="1"/>
    <col min="2056" max="2058" width="8.28515625" style="39" customWidth="1"/>
    <col min="2059" max="2060" width="8.42578125" style="39" customWidth="1"/>
    <col min="2061" max="2061" width="8.28515625" style="39" customWidth="1"/>
    <col min="2062" max="2062" width="8.140625" style="39" customWidth="1"/>
    <col min="2063" max="2063" width="8.28515625" style="39" customWidth="1"/>
    <col min="2064" max="2064" width="11.28515625" style="39" customWidth="1"/>
    <col min="2065" max="2065" width="9.85546875" style="39" bestFit="1" customWidth="1"/>
    <col min="2066" max="2304" width="9.140625" style="39"/>
    <col min="2305" max="2305" width="4.7109375" style="39" customWidth="1"/>
    <col min="2306" max="2306" width="24.28515625" style="39" customWidth="1"/>
    <col min="2307" max="2307" width="8" style="39" customWidth="1"/>
    <col min="2308" max="2308" width="12.7109375" style="39" customWidth="1"/>
    <col min="2309" max="2309" width="10.140625" style="39" bestFit="1" customWidth="1"/>
    <col min="2310" max="2311" width="8.140625" style="39" customWidth="1"/>
    <col min="2312" max="2314" width="8.28515625" style="39" customWidth="1"/>
    <col min="2315" max="2316" width="8.42578125" style="39" customWidth="1"/>
    <col min="2317" max="2317" width="8.28515625" style="39" customWidth="1"/>
    <col min="2318" max="2318" width="8.140625" style="39" customWidth="1"/>
    <col min="2319" max="2319" width="8.28515625" style="39" customWidth="1"/>
    <col min="2320" max="2320" width="11.28515625" style="39" customWidth="1"/>
    <col min="2321" max="2321" width="9.85546875" style="39" bestFit="1" customWidth="1"/>
    <col min="2322" max="2560" width="9.140625" style="39"/>
    <col min="2561" max="2561" width="4.7109375" style="39" customWidth="1"/>
    <col min="2562" max="2562" width="24.28515625" style="39" customWidth="1"/>
    <col min="2563" max="2563" width="8" style="39" customWidth="1"/>
    <col min="2564" max="2564" width="12.7109375" style="39" customWidth="1"/>
    <col min="2565" max="2565" width="10.140625" style="39" bestFit="1" customWidth="1"/>
    <col min="2566" max="2567" width="8.140625" style="39" customWidth="1"/>
    <col min="2568" max="2570" width="8.28515625" style="39" customWidth="1"/>
    <col min="2571" max="2572" width="8.42578125" style="39" customWidth="1"/>
    <col min="2573" max="2573" width="8.28515625" style="39" customWidth="1"/>
    <col min="2574" max="2574" width="8.140625" style="39" customWidth="1"/>
    <col min="2575" max="2575" width="8.28515625" style="39" customWidth="1"/>
    <col min="2576" max="2576" width="11.28515625" style="39" customWidth="1"/>
    <col min="2577" max="2577" width="9.85546875" style="39" bestFit="1" customWidth="1"/>
    <col min="2578" max="2816" width="9.140625" style="39"/>
    <col min="2817" max="2817" width="4.7109375" style="39" customWidth="1"/>
    <col min="2818" max="2818" width="24.28515625" style="39" customWidth="1"/>
    <col min="2819" max="2819" width="8" style="39" customWidth="1"/>
    <col min="2820" max="2820" width="12.7109375" style="39" customWidth="1"/>
    <col min="2821" max="2821" width="10.140625" style="39" bestFit="1" customWidth="1"/>
    <col min="2822" max="2823" width="8.140625" style="39" customWidth="1"/>
    <col min="2824" max="2826" width="8.28515625" style="39" customWidth="1"/>
    <col min="2827" max="2828" width="8.42578125" style="39" customWidth="1"/>
    <col min="2829" max="2829" width="8.28515625" style="39" customWidth="1"/>
    <col min="2830" max="2830" width="8.140625" style="39" customWidth="1"/>
    <col min="2831" max="2831" width="8.28515625" style="39" customWidth="1"/>
    <col min="2832" max="2832" width="11.28515625" style="39" customWidth="1"/>
    <col min="2833" max="2833" width="9.85546875" style="39" bestFit="1" customWidth="1"/>
    <col min="2834" max="3072" width="9.140625" style="39"/>
    <col min="3073" max="3073" width="4.7109375" style="39" customWidth="1"/>
    <col min="3074" max="3074" width="24.28515625" style="39" customWidth="1"/>
    <col min="3075" max="3075" width="8" style="39" customWidth="1"/>
    <col min="3076" max="3076" width="12.7109375" style="39" customWidth="1"/>
    <col min="3077" max="3077" width="10.140625" style="39" bestFit="1" customWidth="1"/>
    <col min="3078" max="3079" width="8.140625" style="39" customWidth="1"/>
    <col min="3080" max="3082" width="8.28515625" style="39" customWidth="1"/>
    <col min="3083" max="3084" width="8.42578125" style="39" customWidth="1"/>
    <col min="3085" max="3085" width="8.28515625" style="39" customWidth="1"/>
    <col min="3086" max="3086" width="8.140625" style="39" customWidth="1"/>
    <col min="3087" max="3087" width="8.28515625" style="39" customWidth="1"/>
    <col min="3088" max="3088" width="11.28515625" style="39" customWidth="1"/>
    <col min="3089" max="3089" width="9.85546875" style="39" bestFit="1" customWidth="1"/>
    <col min="3090" max="3328" width="9.140625" style="39"/>
    <col min="3329" max="3329" width="4.7109375" style="39" customWidth="1"/>
    <col min="3330" max="3330" width="24.28515625" style="39" customWidth="1"/>
    <col min="3331" max="3331" width="8" style="39" customWidth="1"/>
    <col min="3332" max="3332" width="12.7109375" style="39" customWidth="1"/>
    <col min="3333" max="3333" width="10.140625" style="39" bestFit="1" customWidth="1"/>
    <col min="3334" max="3335" width="8.140625" style="39" customWidth="1"/>
    <col min="3336" max="3338" width="8.28515625" style="39" customWidth="1"/>
    <col min="3339" max="3340" width="8.42578125" style="39" customWidth="1"/>
    <col min="3341" max="3341" width="8.28515625" style="39" customWidth="1"/>
    <col min="3342" max="3342" width="8.140625" style="39" customWidth="1"/>
    <col min="3343" max="3343" width="8.28515625" style="39" customWidth="1"/>
    <col min="3344" max="3344" width="11.28515625" style="39" customWidth="1"/>
    <col min="3345" max="3345" width="9.85546875" style="39" bestFit="1" customWidth="1"/>
    <col min="3346" max="3584" width="9.140625" style="39"/>
    <col min="3585" max="3585" width="4.7109375" style="39" customWidth="1"/>
    <col min="3586" max="3586" width="24.28515625" style="39" customWidth="1"/>
    <col min="3587" max="3587" width="8" style="39" customWidth="1"/>
    <col min="3588" max="3588" width="12.7109375" style="39" customWidth="1"/>
    <col min="3589" max="3589" width="10.140625" style="39" bestFit="1" customWidth="1"/>
    <col min="3590" max="3591" width="8.140625" style="39" customWidth="1"/>
    <col min="3592" max="3594" width="8.28515625" style="39" customWidth="1"/>
    <col min="3595" max="3596" width="8.42578125" style="39" customWidth="1"/>
    <col min="3597" max="3597" width="8.28515625" style="39" customWidth="1"/>
    <col min="3598" max="3598" width="8.140625" style="39" customWidth="1"/>
    <col min="3599" max="3599" width="8.28515625" style="39" customWidth="1"/>
    <col min="3600" max="3600" width="11.28515625" style="39" customWidth="1"/>
    <col min="3601" max="3601" width="9.85546875" style="39" bestFit="1" customWidth="1"/>
    <col min="3602" max="3840" width="9.140625" style="39"/>
    <col min="3841" max="3841" width="4.7109375" style="39" customWidth="1"/>
    <col min="3842" max="3842" width="24.28515625" style="39" customWidth="1"/>
    <col min="3843" max="3843" width="8" style="39" customWidth="1"/>
    <col min="3844" max="3844" width="12.7109375" style="39" customWidth="1"/>
    <col min="3845" max="3845" width="10.140625" style="39" bestFit="1" customWidth="1"/>
    <col min="3846" max="3847" width="8.140625" style="39" customWidth="1"/>
    <col min="3848" max="3850" width="8.28515625" style="39" customWidth="1"/>
    <col min="3851" max="3852" width="8.42578125" style="39" customWidth="1"/>
    <col min="3853" max="3853" width="8.28515625" style="39" customWidth="1"/>
    <col min="3854" max="3854" width="8.140625" style="39" customWidth="1"/>
    <col min="3855" max="3855" width="8.28515625" style="39" customWidth="1"/>
    <col min="3856" max="3856" width="11.28515625" style="39" customWidth="1"/>
    <col min="3857" max="3857" width="9.85546875" style="39" bestFit="1" customWidth="1"/>
    <col min="3858" max="4096" width="9.140625" style="39"/>
    <col min="4097" max="4097" width="4.7109375" style="39" customWidth="1"/>
    <col min="4098" max="4098" width="24.28515625" style="39" customWidth="1"/>
    <col min="4099" max="4099" width="8" style="39" customWidth="1"/>
    <col min="4100" max="4100" width="12.7109375" style="39" customWidth="1"/>
    <col min="4101" max="4101" width="10.140625" style="39" bestFit="1" customWidth="1"/>
    <col min="4102" max="4103" width="8.140625" style="39" customWidth="1"/>
    <col min="4104" max="4106" width="8.28515625" style="39" customWidth="1"/>
    <col min="4107" max="4108" width="8.42578125" style="39" customWidth="1"/>
    <col min="4109" max="4109" width="8.28515625" style="39" customWidth="1"/>
    <col min="4110" max="4110" width="8.140625" style="39" customWidth="1"/>
    <col min="4111" max="4111" width="8.28515625" style="39" customWidth="1"/>
    <col min="4112" max="4112" width="11.28515625" style="39" customWidth="1"/>
    <col min="4113" max="4113" width="9.85546875" style="39" bestFit="1" customWidth="1"/>
    <col min="4114" max="4352" width="9.140625" style="39"/>
    <col min="4353" max="4353" width="4.7109375" style="39" customWidth="1"/>
    <col min="4354" max="4354" width="24.28515625" style="39" customWidth="1"/>
    <col min="4355" max="4355" width="8" style="39" customWidth="1"/>
    <col min="4356" max="4356" width="12.7109375" style="39" customWidth="1"/>
    <col min="4357" max="4357" width="10.140625" style="39" bestFit="1" customWidth="1"/>
    <col min="4358" max="4359" width="8.140625" style="39" customWidth="1"/>
    <col min="4360" max="4362" width="8.28515625" style="39" customWidth="1"/>
    <col min="4363" max="4364" width="8.42578125" style="39" customWidth="1"/>
    <col min="4365" max="4365" width="8.28515625" style="39" customWidth="1"/>
    <col min="4366" max="4366" width="8.140625" style="39" customWidth="1"/>
    <col min="4367" max="4367" width="8.28515625" style="39" customWidth="1"/>
    <col min="4368" max="4368" width="11.28515625" style="39" customWidth="1"/>
    <col min="4369" max="4369" width="9.85546875" style="39" bestFit="1" customWidth="1"/>
    <col min="4370" max="4608" width="9.140625" style="39"/>
    <col min="4609" max="4609" width="4.7109375" style="39" customWidth="1"/>
    <col min="4610" max="4610" width="24.28515625" style="39" customWidth="1"/>
    <col min="4611" max="4611" width="8" style="39" customWidth="1"/>
    <col min="4612" max="4612" width="12.7109375" style="39" customWidth="1"/>
    <col min="4613" max="4613" width="10.140625" style="39" bestFit="1" customWidth="1"/>
    <col min="4614" max="4615" width="8.140625" style="39" customWidth="1"/>
    <col min="4616" max="4618" width="8.28515625" style="39" customWidth="1"/>
    <col min="4619" max="4620" width="8.42578125" style="39" customWidth="1"/>
    <col min="4621" max="4621" width="8.28515625" style="39" customWidth="1"/>
    <col min="4622" max="4622" width="8.140625" style="39" customWidth="1"/>
    <col min="4623" max="4623" width="8.28515625" style="39" customWidth="1"/>
    <col min="4624" max="4624" width="11.28515625" style="39" customWidth="1"/>
    <col min="4625" max="4625" width="9.85546875" style="39" bestFit="1" customWidth="1"/>
    <col min="4626" max="4864" width="9.140625" style="39"/>
    <col min="4865" max="4865" width="4.7109375" style="39" customWidth="1"/>
    <col min="4866" max="4866" width="24.28515625" style="39" customWidth="1"/>
    <col min="4867" max="4867" width="8" style="39" customWidth="1"/>
    <col min="4868" max="4868" width="12.7109375" style="39" customWidth="1"/>
    <col min="4869" max="4869" width="10.140625" style="39" bestFit="1" customWidth="1"/>
    <col min="4870" max="4871" width="8.140625" style="39" customWidth="1"/>
    <col min="4872" max="4874" width="8.28515625" style="39" customWidth="1"/>
    <col min="4875" max="4876" width="8.42578125" style="39" customWidth="1"/>
    <col min="4877" max="4877" width="8.28515625" style="39" customWidth="1"/>
    <col min="4878" max="4878" width="8.140625" style="39" customWidth="1"/>
    <col min="4879" max="4879" width="8.28515625" style="39" customWidth="1"/>
    <col min="4880" max="4880" width="11.28515625" style="39" customWidth="1"/>
    <col min="4881" max="4881" width="9.85546875" style="39" bestFit="1" customWidth="1"/>
    <col min="4882" max="5120" width="9.140625" style="39"/>
    <col min="5121" max="5121" width="4.7109375" style="39" customWidth="1"/>
    <col min="5122" max="5122" width="24.28515625" style="39" customWidth="1"/>
    <col min="5123" max="5123" width="8" style="39" customWidth="1"/>
    <col min="5124" max="5124" width="12.7109375" style="39" customWidth="1"/>
    <col min="5125" max="5125" width="10.140625" style="39" bestFit="1" customWidth="1"/>
    <col min="5126" max="5127" width="8.140625" style="39" customWidth="1"/>
    <col min="5128" max="5130" width="8.28515625" style="39" customWidth="1"/>
    <col min="5131" max="5132" width="8.42578125" style="39" customWidth="1"/>
    <col min="5133" max="5133" width="8.28515625" style="39" customWidth="1"/>
    <col min="5134" max="5134" width="8.140625" style="39" customWidth="1"/>
    <col min="5135" max="5135" width="8.28515625" style="39" customWidth="1"/>
    <col min="5136" max="5136" width="11.28515625" style="39" customWidth="1"/>
    <col min="5137" max="5137" width="9.85546875" style="39" bestFit="1" customWidth="1"/>
    <col min="5138" max="5376" width="9.140625" style="39"/>
    <col min="5377" max="5377" width="4.7109375" style="39" customWidth="1"/>
    <col min="5378" max="5378" width="24.28515625" style="39" customWidth="1"/>
    <col min="5379" max="5379" width="8" style="39" customWidth="1"/>
    <col min="5380" max="5380" width="12.7109375" style="39" customWidth="1"/>
    <col min="5381" max="5381" width="10.140625" style="39" bestFit="1" customWidth="1"/>
    <col min="5382" max="5383" width="8.140625" style="39" customWidth="1"/>
    <col min="5384" max="5386" width="8.28515625" style="39" customWidth="1"/>
    <col min="5387" max="5388" width="8.42578125" style="39" customWidth="1"/>
    <col min="5389" max="5389" width="8.28515625" style="39" customWidth="1"/>
    <col min="5390" max="5390" width="8.140625" style="39" customWidth="1"/>
    <col min="5391" max="5391" width="8.28515625" style="39" customWidth="1"/>
    <col min="5392" max="5392" width="11.28515625" style="39" customWidth="1"/>
    <col min="5393" max="5393" width="9.85546875" style="39" bestFit="1" customWidth="1"/>
    <col min="5394" max="5632" width="9.140625" style="39"/>
    <col min="5633" max="5633" width="4.7109375" style="39" customWidth="1"/>
    <col min="5634" max="5634" width="24.28515625" style="39" customWidth="1"/>
    <col min="5635" max="5635" width="8" style="39" customWidth="1"/>
    <col min="5636" max="5636" width="12.7109375" style="39" customWidth="1"/>
    <col min="5637" max="5637" width="10.140625" style="39" bestFit="1" customWidth="1"/>
    <col min="5638" max="5639" width="8.140625" style="39" customWidth="1"/>
    <col min="5640" max="5642" width="8.28515625" style="39" customWidth="1"/>
    <col min="5643" max="5644" width="8.42578125" style="39" customWidth="1"/>
    <col min="5645" max="5645" width="8.28515625" style="39" customWidth="1"/>
    <col min="5646" max="5646" width="8.140625" style="39" customWidth="1"/>
    <col min="5647" max="5647" width="8.28515625" style="39" customWidth="1"/>
    <col min="5648" max="5648" width="11.28515625" style="39" customWidth="1"/>
    <col min="5649" max="5649" width="9.85546875" style="39" bestFit="1" customWidth="1"/>
    <col min="5650" max="5888" width="9.140625" style="39"/>
    <col min="5889" max="5889" width="4.7109375" style="39" customWidth="1"/>
    <col min="5890" max="5890" width="24.28515625" style="39" customWidth="1"/>
    <col min="5891" max="5891" width="8" style="39" customWidth="1"/>
    <col min="5892" max="5892" width="12.7109375" style="39" customWidth="1"/>
    <col min="5893" max="5893" width="10.140625" style="39" bestFit="1" customWidth="1"/>
    <col min="5894" max="5895" width="8.140625" style="39" customWidth="1"/>
    <col min="5896" max="5898" width="8.28515625" style="39" customWidth="1"/>
    <col min="5899" max="5900" width="8.42578125" style="39" customWidth="1"/>
    <col min="5901" max="5901" width="8.28515625" style="39" customWidth="1"/>
    <col min="5902" max="5902" width="8.140625" style="39" customWidth="1"/>
    <col min="5903" max="5903" width="8.28515625" style="39" customWidth="1"/>
    <col min="5904" max="5904" width="11.28515625" style="39" customWidth="1"/>
    <col min="5905" max="5905" width="9.85546875" style="39" bestFit="1" customWidth="1"/>
    <col min="5906" max="6144" width="9.140625" style="39"/>
    <col min="6145" max="6145" width="4.7109375" style="39" customWidth="1"/>
    <col min="6146" max="6146" width="24.28515625" style="39" customWidth="1"/>
    <col min="6147" max="6147" width="8" style="39" customWidth="1"/>
    <col min="6148" max="6148" width="12.7109375" style="39" customWidth="1"/>
    <col min="6149" max="6149" width="10.140625" style="39" bestFit="1" customWidth="1"/>
    <col min="6150" max="6151" width="8.140625" style="39" customWidth="1"/>
    <col min="6152" max="6154" width="8.28515625" style="39" customWidth="1"/>
    <col min="6155" max="6156" width="8.42578125" style="39" customWidth="1"/>
    <col min="6157" max="6157" width="8.28515625" style="39" customWidth="1"/>
    <col min="6158" max="6158" width="8.140625" style="39" customWidth="1"/>
    <col min="6159" max="6159" width="8.28515625" style="39" customWidth="1"/>
    <col min="6160" max="6160" width="11.28515625" style="39" customWidth="1"/>
    <col min="6161" max="6161" width="9.85546875" style="39" bestFit="1" customWidth="1"/>
    <col min="6162" max="6400" width="9.140625" style="39"/>
    <col min="6401" max="6401" width="4.7109375" style="39" customWidth="1"/>
    <col min="6402" max="6402" width="24.28515625" style="39" customWidth="1"/>
    <col min="6403" max="6403" width="8" style="39" customWidth="1"/>
    <col min="6404" max="6404" width="12.7109375" style="39" customWidth="1"/>
    <col min="6405" max="6405" width="10.140625" style="39" bestFit="1" customWidth="1"/>
    <col min="6406" max="6407" width="8.140625" style="39" customWidth="1"/>
    <col min="6408" max="6410" width="8.28515625" style="39" customWidth="1"/>
    <col min="6411" max="6412" width="8.42578125" style="39" customWidth="1"/>
    <col min="6413" max="6413" width="8.28515625" style="39" customWidth="1"/>
    <col min="6414" max="6414" width="8.140625" style="39" customWidth="1"/>
    <col min="6415" max="6415" width="8.28515625" style="39" customWidth="1"/>
    <col min="6416" max="6416" width="11.28515625" style="39" customWidth="1"/>
    <col min="6417" max="6417" width="9.85546875" style="39" bestFit="1" customWidth="1"/>
    <col min="6418" max="6656" width="9.140625" style="39"/>
    <col min="6657" max="6657" width="4.7109375" style="39" customWidth="1"/>
    <col min="6658" max="6658" width="24.28515625" style="39" customWidth="1"/>
    <col min="6659" max="6659" width="8" style="39" customWidth="1"/>
    <col min="6660" max="6660" width="12.7109375" style="39" customWidth="1"/>
    <col min="6661" max="6661" width="10.140625" style="39" bestFit="1" customWidth="1"/>
    <col min="6662" max="6663" width="8.140625" style="39" customWidth="1"/>
    <col min="6664" max="6666" width="8.28515625" style="39" customWidth="1"/>
    <col min="6667" max="6668" width="8.42578125" style="39" customWidth="1"/>
    <col min="6669" max="6669" width="8.28515625" style="39" customWidth="1"/>
    <col min="6670" max="6670" width="8.140625" style="39" customWidth="1"/>
    <col min="6671" max="6671" width="8.28515625" style="39" customWidth="1"/>
    <col min="6672" max="6672" width="11.28515625" style="39" customWidth="1"/>
    <col min="6673" max="6673" width="9.85546875" style="39" bestFit="1" customWidth="1"/>
    <col min="6674" max="6912" width="9.140625" style="39"/>
    <col min="6913" max="6913" width="4.7109375" style="39" customWidth="1"/>
    <col min="6914" max="6914" width="24.28515625" style="39" customWidth="1"/>
    <col min="6915" max="6915" width="8" style="39" customWidth="1"/>
    <col min="6916" max="6916" width="12.7109375" style="39" customWidth="1"/>
    <col min="6917" max="6917" width="10.140625" style="39" bestFit="1" customWidth="1"/>
    <col min="6918" max="6919" width="8.140625" style="39" customWidth="1"/>
    <col min="6920" max="6922" width="8.28515625" style="39" customWidth="1"/>
    <col min="6923" max="6924" width="8.42578125" style="39" customWidth="1"/>
    <col min="6925" max="6925" width="8.28515625" style="39" customWidth="1"/>
    <col min="6926" max="6926" width="8.140625" style="39" customWidth="1"/>
    <col min="6927" max="6927" width="8.28515625" style="39" customWidth="1"/>
    <col min="6928" max="6928" width="11.28515625" style="39" customWidth="1"/>
    <col min="6929" max="6929" width="9.85546875" style="39" bestFit="1" customWidth="1"/>
    <col min="6930" max="7168" width="9.140625" style="39"/>
    <col min="7169" max="7169" width="4.7109375" style="39" customWidth="1"/>
    <col min="7170" max="7170" width="24.28515625" style="39" customWidth="1"/>
    <col min="7171" max="7171" width="8" style="39" customWidth="1"/>
    <col min="7172" max="7172" width="12.7109375" style="39" customWidth="1"/>
    <col min="7173" max="7173" width="10.140625" style="39" bestFit="1" customWidth="1"/>
    <col min="7174" max="7175" width="8.140625" style="39" customWidth="1"/>
    <col min="7176" max="7178" width="8.28515625" style="39" customWidth="1"/>
    <col min="7179" max="7180" width="8.42578125" style="39" customWidth="1"/>
    <col min="7181" max="7181" width="8.28515625" style="39" customWidth="1"/>
    <col min="7182" max="7182" width="8.140625" style="39" customWidth="1"/>
    <col min="7183" max="7183" width="8.28515625" style="39" customWidth="1"/>
    <col min="7184" max="7184" width="11.28515625" style="39" customWidth="1"/>
    <col min="7185" max="7185" width="9.85546875" style="39" bestFit="1" customWidth="1"/>
    <col min="7186" max="7424" width="9.140625" style="39"/>
    <col min="7425" max="7425" width="4.7109375" style="39" customWidth="1"/>
    <col min="7426" max="7426" width="24.28515625" style="39" customWidth="1"/>
    <col min="7427" max="7427" width="8" style="39" customWidth="1"/>
    <col min="7428" max="7428" width="12.7109375" style="39" customWidth="1"/>
    <col min="7429" max="7429" width="10.140625" style="39" bestFit="1" customWidth="1"/>
    <col min="7430" max="7431" width="8.140625" style="39" customWidth="1"/>
    <col min="7432" max="7434" width="8.28515625" style="39" customWidth="1"/>
    <col min="7435" max="7436" width="8.42578125" style="39" customWidth="1"/>
    <col min="7437" max="7437" width="8.28515625" style="39" customWidth="1"/>
    <col min="7438" max="7438" width="8.140625" style="39" customWidth="1"/>
    <col min="7439" max="7439" width="8.28515625" style="39" customWidth="1"/>
    <col min="7440" max="7440" width="11.28515625" style="39" customWidth="1"/>
    <col min="7441" max="7441" width="9.85546875" style="39" bestFit="1" customWidth="1"/>
    <col min="7442" max="7680" width="9.140625" style="39"/>
    <col min="7681" max="7681" width="4.7109375" style="39" customWidth="1"/>
    <col min="7682" max="7682" width="24.28515625" style="39" customWidth="1"/>
    <col min="7683" max="7683" width="8" style="39" customWidth="1"/>
    <col min="7684" max="7684" width="12.7109375" style="39" customWidth="1"/>
    <col min="7685" max="7685" width="10.140625" style="39" bestFit="1" customWidth="1"/>
    <col min="7686" max="7687" width="8.140625" style="39" customWidth="1"/>
    <col min="7688" max="7690" width="8.28515625" style="39" customWidth="1"/>
    <col min="7691" max="7692" width="8.42578125" style="39" customWidth="1"/>
    <col min="7693" max="7693" width="8.28515625" style="39" customWidth="1"/>
    <col min="7694" max="7694" width="8.140625" style="39" customWidth="1"/>
    <col min="7695" max="7695" width="8.28515625" style="39" customWidth="1"/>
    <col min="7696" max="7696" width="11.28515625" style="39" customWidth="1"/>
    <col min="7697" max="7697" width="9.85546875" style="39" bestFit="1" customWidth="1"/>
    <col min="7698" max="7936" width="9.140625" style="39"/>
    <col min="7937" max="7937" width="4.7109375" style="39" customWidth="1"/>
    <col min="7938" max="7938" width="24.28515625" style="39" customWidth="1"/>
    <col min="7939" max="7939" width="8" style="39" customWidth="1"/>
    <col min="7940" max="7940" width="12.7109375" style="39" customWidth="1"/>
    <col min="7941" max="7941" width="10.140625" style="39" bestFit="1" customWidth="1"/>
    <col min="7942" max="7943" width="8.140625" style="39" customWidth="1"/>
    <col min="7944" max="7946" width="8.28515625" style="39" customWidth="1"/>
    <col min="7947" max="7948" width="8.42578125" style="39" customWidth="1"/>
    <col min="7949" max="7949" width="8.28515625" style="39" customWidth="1"/>
    <col min="7950" max="7950" width="8.140625" style="39" customWidth="1"/>
    <col min="7951" max="7951" width="8.28515625" style="39" customWidth="1"/>
    <col min="7952" max="7952" width="11.28515625" style="39" customWidth="1"/>
    <col min="7953" max="7953" width="9.85546875" style="39" bestFit="1" customWidth="1"/>
    <col min="7954" max="8192" width="9.140625" style="39"/>
    <col min="8193" max="8193" width="4.7109375" style="39" customWidth="1"/>
    <col min="8194" max="8194" width="24.28515625" style="39" customWidth="1"/>
    <col min="8195" max="8195" width="8" style="39" customWidth="1"/>
    <col min="8196" max="8196" width="12.7109375" style="39" customWidth="1"/>
    <col min="8197" max="8197" width="10.140625" style="39" bestFit="1" customWidth="1"/>
    <col min="8198" max="8199" width="8.140625" style="39" customWidth="1"/>
    <col min="8200" max="8202" width="8.28515625" style="39" customWidth="1"/>
    <col min="8203" max="8204" width="8.42578125" style="39" customWidth="1"/>
    <col min="8205" max="8205" width="8.28515625" style="39" customWidth="1"/>
    <col min="8206" max="8206" width="8.140625" style="39" customWidth="1"/>
    <col min="8207" max="8207" width="8.28515625" style="39" customWidth="1"/>
    <col min="8208" max="8208" width="11.28515625" style="39" customWidth="1"/>
    <col min="8209" max="8209" width="9.85546875" style="39" bestFit="1" customWidth="1"/>
    <col min="8210" max="8448" width="9.140625" style="39"/>
    <col min="8449" max="8449" width="4.7109375" style="39" customWidth="1"/>
    <col min="8450" max="8450" width="24.28515625" style="39" customWidth="1"/>
    <col min="8451" max="8451" width="8" style="39" customWidth="1"/>
    <col min="8452" max="8452" width="12.7109375" style="39" customWidth="1"/>
    <col min="8453" max="8453" width="10.140625" style="39" bestFit="1" customWidth="1"/>
    <col min="8454" max="8455" width="8.140625" style="39" customWidth="1"/>
    <col min="8456" max="8458" width="8.28515625" style="39" customWidth="1"/>
    <col min="8459" max="8460" width="8.42578125" style="39" customWidth="1"/>
    <col min="8461" max="8461" width="8.28515625" style="39" customWidth="1"/>
    <col min="8462" max="8462" width="8.140625" style="39" customWidth="1"/>
    <col min="8463" max="8463" width="8.28515625" style="39" customWidth="1"/>
    <col min="8464" max="8464" width="11.28515625" style="39" customWidth="1"/>
    <col min="8465" max="8465" width="9.85546875" style="39" bestFit="1" customWidth="1"/>
    <col min="8466" max="8704" width="9.140625" style="39"/>
    <col min="8705" max="8705" width="4.7109375" style="39" customWidth="1"/>
    <col min="8706" max="8706" width="24.28515625" style="39" customWidth="1"/>
    <col min="8707" max="8707" width="8" style="39" customWidth="1"/>
    <col min="8708" max="8708" width="12.7109375" style="39" customWidth="1"/>
    <col min="8709" max="8709" width="10.140625" style="39" bestFit="1" customWidth="1"/>
    <col min="8710" max="8711" width="8.140625" style="39" customWidth="1"/>
    <col min="8712" max="8714" width="8.28515625" style="39" customWidth="1"/>
    <col min="8715" max="8716" width="8.42578125" style="39" customWidth="1"/>
    <col min="8717" max="8717" width="8.28515625" style="39" customWidth="1"/>
    <col min="8718" max="8718" width="8.140625" style="39" customWidth="1"/>
    <col min="8719" max="8719" width="8.28515625" style="39" customWidth="1"/>
    <col min="8720" max="8720" width="11.28515625" style="39" customWidth="1"/>
    <col min="8721" max="8721" width="9.85546875" style="39" bestFit="1" customWidth="1"/>
    <col min="8722" max="8960" width="9.140625" style="39"/>
    <col min="8961" max="8961" width="4.7109375" style="39" customWidth="1"/>
    <col min="8962" max="8962" width="24.28515625" style="39" customWidth="1"/>
    <col min="8963" max="8963" width="8" style="39" customWidth="1"/>
    <col min="8964" max="8964" width="12.7109375" style="39" customWidth="1"/>
    <col min="8965" max="8965" width="10.140625" style="39" bestFit="1" customWidth="1"/>
    <col min="8966" max="8967" width="8.140625" style="39" customWidth="1"/>
    <col min="8968" max="8970" width="8.28515625" style="39" customWidth="1"/>
    <col min="8971" max="8972" width="8.42578125" style="39" customWidth="1"/>
    <col min="8973" max="8973" width="8.28515625" style="39" customWidth="1"/>
    <col min="8974" max="8974" width="8.140625" style="39" customWidth="1"/>
    <col min="8975" max="8975" width="8.28515625" style="39" customWidth="1"/>
    <col min="8976" max="8976" width="11.28515625" style="39" customWidth="1"/>
    <col min="8977" max="8977" width="9.85546875" style="39" bestFit="1" customWidth="1"/>
    <col min="8978" max="9216" width="9.140625" style="39"/>
    <col min="9217" max="9217" width="4.7109375" style="39" customWidth="1"/>
    <col min="9218" max="9218" width="24.28515625" style="39" customWidth="1"/>
    <col min="9219" max="9219" width="8" style="39" customWidth="1"/>
    <col min="9220" max="9220" width="12.7109375" style="39" customWidth="1"/>
    <col min="9221" max="9221" width="10.140625" style="39" bestFit="1" customWidth="1"/>
    <col min="9222" max="9223" width="8.140625" style="39" customWidth="1"/>
    <col min="9224" max="9226" width="8.28515625" style="39" customWidth="1"/>
    <col min="9227" max="9228" width="8.42578125" style="39" customWidth="1"/>
    <col min="9229" max="9229" width="8.28515625" style="39" customWidth="1"/>
    <col min="9230" max="9230" width="8.140625" style="39" customWidth="1"/>
    <col min="9231" max="9231" width="8.28515625" style="39" customWidth="1"/>
    <col min="9232" max="9232" width="11.28515625" style="39" customWidth="1"/>
    <col min="9233" max="9233" width="9.85546875" style="39" bestFit="1" customWidth="1"/>
    <col min="9234" max="9472" width="9.140625" style="39"/>
    <col min="9473" max="9473" width="4.7109375" style="39" customWidth="1"/>
    <col min="9474" max="9474" width="24.28515625" style="39" customWidth="1"/>
    <col min="9475" max="9475" width="8" style="39" customWidth="1"/>
    <col min="9476" max="9476" width="12.7109375" style="39" customWidth="1"/>
    <col min="9477" max="9477" width="10.140625" style="39" bestFit="1" customWidth="1"/>
    <col min="9478" max="9479" width="8.140625" style="39" customWidth="1"/>
    <col min="9480" max="9482" width="8.28515625" style="39" customWidth="1"/>
    <col min="9483" max="9484" width="8.42578125" style="39" customWidth="1"/>
    <col min="9485" max="9485" width="8.28515625" style="39" customWidth="1"/>
    <col min="9486" max="9486" width="8.140625" style="39" customWidth="1"/>
    <col min="9487" max="9487" width="8.28515625" style="39" customWidth="1"/>
    <col min="9488" max="9488" width="11.28515625" style="39" customWidth="1"/>
    <col min="9489" max="9489" width="9.85546875" style="39" bestFit="1" customWidth="1"/>
    <col min="9490" max="9728" width="9.140625" style="39"/>
    <col min="9729" max="9729" width="4.7109375" style="39" customWidth="1"/>
    <col min="9730" max="9730" width="24.28515625" style="39" customWidth="1"/>
    <col min="9731" max="9731" width="8" style="39" customWidth="1"/>
    <col min="9732" max="9732" width="12.7109375" style="39" customWidth="1"/>
    <col min="9733" max="9733" width="10.140625" style="39" bestFit="1" customWidth="1"/>
    <col min="9734" max="9735" width="8.140625" style="39" customWidth="1"/>
    <col min="9736" max="9738" width="8.28515625" style="39" customWidth="1"/>
    <col min="9739" max="9740" width="8.42578125" style="39" customWidth="1"/>
    <col min="9741" max="9741" width="8.28515625" style="39" customWidth="1"/>
    <col min="9742" max="9742" width="8.140625" style="39" customWidth="1"/>
    <col min="9743" max="9743" width="8.28515625" style="39" customWidth="1"/>
    <col min="9744" max="9744" width="11.28515625" style="39" customWidth="1"/>
    <col min="9745" max="9745" width="9.85546875" style="39" bestFit="1" customWidth="1"/>
    <col min="9746" max="9984" width="9.140625" style="39"/>
    <col min="9985" max="9985" width="4.7109375" style="39" customWidth="1"/>
    <col min="9986" max="9986" width="24.28515625" style="39" customWidth="1"/>
    <col min="9987" max="9987" width="8" style="39" customWidth="1"/>
    <col min="9988" max="9988" width="12.7109375" style="39" customWidth="1"/>
    <col min="9989" max="9989" width="10.140625" style="39" bestFit="1" customWidth="1"/>
    <col min="9990" max="9991" width="8.140625" style="39" customWidth="1"/>
    <col min="9992" max="9994" width="8.28515625" style="39" customWidth="1"/>
    <col min="9995" max="9996" width="8.42578125" style="39" customWidth="1"/>
    <col min="9997" max="9997" width="8.28515625" style="39" customWidth="1"/>
    <col min="9998" max="9998" width="8.140625" style="39" customWidth="1"/>
    <col min="9999" max="9999" width="8.28515625" style="39" customWidth="1"/>
    <col min="10000" max="10000" width="11.28515625" style="39" customWidth="1"/>
    <col min="10001" max="10001" width="9.85546875" style="39" bestFit="1" customWidth="1"/>
    <col min="10002" max="10240" width="9.140625" style="39"/>
    <col min="10241" max="10241" width="4.7109375" style="39" customWidth="1"/>
    <col min="10242" max="10242" width="24.28515625" style="39" customWidth="1"/>
    <col min="10243" max="10243" width="8" style="39" customWidth="1"/>
    <col min="10244" max="10244" width="12.7109375" style="39" customWidth="1"/>
    <col min="10245" max="10245" width="10.140625" style="39" bestFit="1" customWidth="1"/>
    <col min="10246" max="10247" width="8.140625" style="39" customWidth="1"/>
    <col min="10248" max="10250" width="8.28515625" style="39" customWidth="1"/>
    <col min="10251" max="10252" width="8.42578125" style="39" customWidth="1"/>
    <col min="10253" max="10253" width="8.28515625" style="39" customWidth="1"/>
    <col min="10254" max="10254" width="8.140625" style="39" customWidth="1"/>
    <col min="10255" max="10255" width="8.28515625" style="39" customWidth="1"/>
    <col min="10256" max="10256" width="11.28515625" style="39" customWidth="1"/>
    <col min="10257" max="10257" width="9.85546875" style="39" bestFit="1" customWidth="1"/>
    <col min="10258" max="10496" width="9.140625" style="39"/>
    <col min="10497" max="10497" width="4.7109375" style="39" customWidth="1"/>
    <col min="10498" max="10498" width="24.28515625" style="39" customWidth="1"/>
    <col min="10499" max="10499" width="8" style="39" customWidth="1"/>
    <col min="10500" max="10500" width="12.7109375" style="39" customWidth="1"/>
    <col min="10501" max="10501" width="10.140625" style="39" bestFit="1" customWidth="1"/>
    <col min="10502" max="10503" width="8.140625" style="39" customWidth="1"/>
    <col min="10504" max="10506" width="8.28515625" style="39" customWidth="1"/>
    <col min="10507" max="10508" width="8.42578125" style="39" customWidth="1"/>
    <col min="10509" max="10509" width="8.28515625" style="39" customWidth="1"/>
    <col min="10510" max="10510" width="8.140625" style="39" customWidth="1"/>
    <col min="10511" max="10511" width="8.28515625" style="39" customWidth="1"/>
    <col min="10512" max="10512" width="11.28515625" style="39" customWidth="1"/>
    <col min="10513" max="10513" width="9.85546875" style="39" bestFit="1" customWidth="1"/>
    <col min="10514" max="10752" width="9.140625" style="39"/>
    <col min="10753" max="10753" width="4.7109375" style="39" customWidth="1"/>
    <col min="10754" max="10754" width="24.28515625" style="39" customWidth="1"/>
    <col min="10755" max="10755" width="8" style="39" customWidth="1"/>
    <col min="10756" max="10756" width="12.7109375" style="39" customWidth="1"/>
    <col min="10757" max="10757" width="10.140625" style="39" bestFit="1" customWidth="1"/>
    <col min="10758" max="10759" width="8.140625" style="39" customWidth="1"/>
    <col min="10760" max="10762" width="8.28515625" style="39" customWidth="1"/>
    <col min="10763" max="10764" width="8.42578125" style="39" customWidth="1"/>
    <col min="10765" max="10765" width="8.28515625" style="39" customWidth="1"/>
    <col min="10766" max="10766" width="8.140625" style="39" customWidth="1"/>
    <col min="10767" max="10767" width="8.28515625" style="39" customWidth="1"/>
    <col min="10768" max="10768" width="11.28515625" style="39" customWidth="1"/>
    <col min="10769" max="10769" width="9.85546875" style="39" bestFit="1" customWidth="1"/>
    <col min="10770" max="11008" width="9.140625" style="39"/>
    <col min="11009" max="11009" width="4.7109375" style="39" customWidth="1"/>
    <col min="11010" max="11010" width="24.28515625" style="39" customWidth="1"/>
    <col min="11011" max="11011" width="8" style="39" customWidth="1"/>
    <col min="11012" max="11012" width="12.7109375" style="39" customWidth="1"/>
    <col min="11013" max="11013" width="10.140625" style="39" bestFit="1" customWidth="1"/>
    <col min="11014" max="11015" width="8.140625" style="39" customWidth="1"/>
    <col min="11016" max="11018" width="8.28515625" style="39" customWidth="1"/>
    <col min="11019" max="11020" width="8.42578125" style="39" customWidth="1"/>
    <col min="11021" max="11021" width="8.28515625" style="39" customWidth="1"/>
    <col min="11022" max="11022" width="8.140625" style="39" customWidth="1"/>
    <col min="11023" max="11023" width="8.28515625" style="39" customWidth="1"/>
    <col min="11024" max="11024" width="11.28515625" style="39" customWidth="1"/>
    <col min="11025" max="11025" width="9.85546875" style="39" bestFit="1" customWidth="1"/>
    <col min="11026" max="11264" width="9.140625" style="39"/>
    <col min="11265" max="11265" width="4.7109375" style="39" customWidth="1"/>
    <col min="11266" max="11266" width="24.28515625" style="39" customWidth="1"/>
    <col min="11267" max="11267" width="8" style="39" customWidth="1"/>
    <col min="11268" max="11268" width="12.7109375" style="39" customWidth="1"/>
    <col min="11269" max="11269" width="10.140625" style="39" bestFit="1" customWidth="1"/>
    <col min="11270" max="11271" width="8.140625" style="39" customWidth="1"/>
    <col min="11272" max="11274" width="8.28515625" style="39" customWidth="1"/>
    <col min="11275" max="11276" width="8.42578125" style="39" customWidth="1"/>
    <col min="11277" max="11277" width="8.28515625" style="39" customWidth="1"/>
    <col min="11278" max="11278" width="8.140625" style="39" customWidth="1"/>
    <col min="11279" max="11279" width="8.28515625" style="39" customWidth="1"/>
    <col min="11280" max="11280" width="11.28515625" style="39" customWidth="1"/>
    <col min="11281" max="11281" width="9.85546875" style="39" bestFit="1" customWidth="1"/>
    <col min="11282" max="11520" width="9.140625" style="39"/>
    <col min="11521" max="11521" width="4.7109375" style="39" customWidth="1"/>
    <col min="11522" max="11522" width="24.28515625" style="39" customWidth="1"/>
    <col min="11523" max="11523" width="8" style="39" customWidth="1"/>
    <col min="11524" max="11524" width="12.7109375" style="39" customWidth="1"/>
    <col min="11525" max="11525" width="10.140625" style="39" bestFit="1" customWidth="1"/>
    <col min="11526" max="11527" width="8.140625" style="39" customWidth="1"/>
    <col min="11528" max="11530" width="8.28515625" style="39" customWidth="1"/>
    <col min="11531" max="11532" width="8.42578125" style="39" customWidth="1"/>
    <col min="11533" max="11533" width="8.28515625" style="39" customWidth="1"/>
    <col min="11534" max="11534" width="8.140625" style="39" customWidth="1"/>
    <col min="11535" max="11535" width="8.28515625" style="39" customWidth="1"/>
    <col min="11536" max="11536" width="11.28515625" style="39" customWidth="1"/>
    <col min="11537" max="11537" width="9.85546875" style="39" bestFit="1" customWidth="1"/>
    <col min="11538" max="11776" width="9.140625" style="39"/>
    <col min="11777" max="11777" width="4.7109375" style="39" customWidth="1"/>
    <col min="11778" max="11778" width="24.28515625" style="39" customWidth="1"/>
    <col min="11779" max="11779" width="8" style="39" customWidth="1"/>
    <col min="11780" max="11780" width="12.7109375" style="39" customWidth="1"/>
    <col min="11781" max="11781" width="10.140625" style="39" bestFit="1" customWidth="1"/>
    <col min="11782" max="11783" width="8.140625" style="39" customWidth="1"/>
    <col min="11784" max="11786" width="8.28515625" style="39" customWidth="1"/>
    <col min="11787" max="11788" width="8.42578125" style="39" customWidth="1"/>
    <col min="11789" max="11789" width="8.28515625" style="39" customWidth="1"/>
    <col min="11790" max="11790" width="8.140625" style="39" customWidth="1"/>
    <col min="11791" max="11791" width="8.28515625" style="39" customWidth="1"/>
    <col min="11792" max="11792" width="11.28515625" style="39" customWidth="1"/>
    <col min="11793" max="11793" width="9.85546875" style="39" bestFit="1" customWidth="1"/>
    <col min="11794" max="12032" width="9.140625" style="39"/>
    <col min="12033" max="12033" width="4.7109375" style="39" customWidth="1"/>
    <col min="12034" max="12034" width="24.28515625" style="39" customWidth="1"/>
    <col min="12035" max="12035" width="8" style="39" customWidth="1"/>
    <col min="12036" max="12036" width="12.7109375" style="39" customWidth="1"/>
    <col min="12037" max="12037" width="10.140625" style="39" bestFit="1" customWidth="1"/>
    <col min="12038" max="12039" width="8.140625" style="39" customWidth="1"/>
    <col min="12040" max="12042" width="8.28515625" style="39" customWidth="1"/>
    <col min="12043" max="12044" width="8.42578125" style="39" customWidth="1"/>
    <col min="12045" max="12045" width="8.28515625" style="39" customWidth="1"/>
    <col min="12046" max="12046" width="8.140625" style="39" customWidth="1"/>
    <col min="12047" max="12047" width="8.28515625" style="39" customWidth="1"/>
    <col min="12048" max="12048" width="11.28515625" style="39" customWidth="1"/>
    <col min="12049" max="12049" width="9.85546875" style="39" bestFit="1" customWidth="1"/>
    <col min="12050" max="12288" width="9.140625" style="39"/>
    <col min="12289" max="12289" width="4.7109375" style="39" customWidth="1"/>
    <col min="12290" max="12290" width="24.28515625" style="39" customWidth="1"/>
    <col min="12291" max="12291" width="8" style="39" customWidth="1"/>
    <col min="12292" max="12292" width="12.7109375" style="39" customWidth="1"/>
    <col min="12293" max="12293" width="10.140625" style="39" bestFit="1" customWidth="1"/>
    <col min="12294" max="12295" width="8.140625" style="39" customWidth="1"/>
    <col min="12296" max="12298" width="8.28515625" style="39" customWidth="1"/>
    <col min="12299" max="12300" width="8.42578125" style="39" customWidth="1"/>
    <col min="12301" max="12301" width="8.28515625" style="39" customWidth="1"/>
    <col min="12302" max="12302" width="8.140625" style="39" customWidth="1"/>
    <col min="12303" max="12303" width="8.28515625" style="39" customWidth="1"/>
    <col min="12304" max="12304" width="11.28515625" style="39" customWidth="1"/>
    <col min="12305" max="12305" width="9.85546875" style="39" bestFit="1" customWidth="1"/>
    <col min="12306" max="12544" width="9.140625" style="39"/>
    <col min="12545" max="12545" width="4.7109375" style="39" customWidth="1"/>
    <col min="12546" max="12546" width="24.28515625" style="39" customWidth="1"/>
    <col min="12547" max="12547" width="8" style="39" customWidth="1"/>
    <col min="12548" max="12548" width="12.7109375" style="39" customWidth="1"/>
    <col min="12549" max="12549" width="10.140625" style="39" bestFit="1" customWidth="1"/>
    <col min="12550" max="12551" width="8.140625" style="39" customWidth="1"/>
    <col min="12552" max="12554" width="8.28515625" style="39" customWidth="1"/>
    <col min="12555" max="12556" width="8.42578125" style="39" customWidth="1"/>
    <col min="12557" max="12557" width="8.28515625" style="39" customWidth="1"/>
    <col min="12558" max="12558" width="8.140625" style="39" customWidth="1"/>
    <col min="12559" max="12559" width="8.28515625" style="39" customWidth="1"/>
    <col min="12560" max="12560" width="11.28515625" style="39" customWidth="1"/>
    <col min="12561" max="12561" width="9.85546875" style="39" bestFit="1" customWidth="1"/>
    <col min="12562" max="12800" width="9.140625" style="39"/>
    <col min="12801" max="12801" width="4.7109375" style="39" customWidth="1"/>
    <col min="12802" max="12802" width="24.28515625" style="39" customWidth="1"/>
    <col min="12803" max="12803" width="8" style="39" customWidth="1"/>
    <col min="12804" max="12804" width="12.7109375" style="39" customWidth="1"/>
    <col min="12805" max="12805" width="10.140625" style="39" bestFit="1" customWidth="1"/>
    <col min="12806" max="12807" width="8.140625" style="39" customWidth="1"/>
    <col min="12808" max="12810" width="8.28515625" style="39" customWidth="1"/>
    <col min="12811" max="12812" width="8.42578125" style="39" customWidth="1"/>
    <col min="12813" max="12813" width="8.28515625" style="39" customWidth="1"/>
    <col min="12814" max="12814" width="8.140625" style="39" customWidth="1"/>
    <col min="12815" max="12815" width="8.28515625" style="39" customWidth="1"/>
    <col min="12816" max="12816" width="11.28515625" style="39" customWidth="1"/>
    <col min="12817" max="12817" width="9.85546875" style="39" bestFit="1" customWidth="1"/>
    <col min="12818" max="13056" width="9.140625" style="39"/>
    <col min="13057" max="13057" width="4.7109375" style="39" customWidth="1"/>
    <col min="13058" max="13058" width="24.28515625" style="39" customWidth="1"/>
    <col min="13059" max="13059" width="8" style="39" customWidth="1"/>
    <col min="13060" max="13060" width="12.7109375" style="39" customWidth="1"/>
    <col min="13061" max="13061" width="10.140625" style="39" bestFit="1" customWidth="1"/>
    <col min="13062" max="13063" width="8.140625" style="39" customWidth="1"/>
    <col min="13064" max="13066" width="8.28515625" style="39" customWidth="1"/>
    <col min="13067" max="13068" width="8.42578125" style="39" customWidth="1"/>
    <col min="13069" max="13069" width="8.28515625" style="39" customWidth="1"/>
    <col min="13070" max="13070" width="8.140625" style="39" customWidth="1"/>
    <col min="13071" max="13071" width="8.28515625" style="39" customWidth="1"/>
    <col min="13072" max="13072" width="11.28515625" style="39" customWidth="1"/>
    <col min="13073" max="13073" width="9.85546875" style="39" bestFit="1" customWidth="1"/>
    <col min="13074" max="13312" width="9.140625" style="39"/>
    <col min="13313" max="13313" width="4.7109375" style="39" customWidth="1"/>
    <col min="13314" max="13314" width="24.28515625" style="39" customWidth="1"/>
    <col min="13315" max="13315" width="8" style="39" customWidth="1"/>
    <col min="13316" max="13316" width="12.7109375" style="39" customWidth="1"/>
    <col min="13317" max="13317" width="10.140625" style="39" bestFit="1" customWidth="1"/>
    <col min="13318" max="13319" width="8.140625" style="39" customWidth="1"/>
    <col min="13320" max="13322" width="8.28515625" style="39" customWidth="1"/>
    <col min="13323" max="13324" width="8.42578125" style="39" customWidth="1"/>
    <col min="13325" max="13325" width="8.28515625" style="39" customWidth="1"/>
    <col min="13326" max="13326" width="8.140625" style="39" customWidth="1"/>
    <col min="13327" max="13327" width="8.28515625" style="39" customWidth="1"/>
    <col min="13328" max="13328" width="11.28515625" style="39" customWidth="1"/>
    <col min="13329" max="13329" width="9.85546875" style="39" bestFit="1" customWidth="1"/>
    <col min="13330" max="13568" width="9.140625" style="39"/>
    <col min="13569" max="13569" width="4.7109375" style="39" customWidth="1"/>
    <col min="13570" max="13570" width="24.28515625" style="39" customWidth="1"/>
    <col min="13571" max="13571" width="8" style="39" customWidth="1"/>
    <col min="13572" max="13572" width="12.7109375" style="39" customWidth="1"/>
    <col min="13573" max="13573" width="10.140625" style="39" bestFit="1" customWidth="1"/>
    <col min="13574" max="13575" width="8.140625" style="39" customWidth="1"/>
    <col min="13576" max="13578" width="8.28515625" style="39" customWidth="1"/>
    <col min="13579" max="13580" width="8.42578125" style="39" customWidth="1"/>
    <col min="13581" max="13581" width="8.28515625" style="39" customWidth="1"/>
    <col min="13582" max="13582" width="8.140625" style="39" customWidth="1"/>
    <col min="13583" max="13583" width="8.28515625" style="39" customWidth="1"/>
    <col min="13584" max="13584" width="11.28515625" style="39" customWidth="1"/>
    <col min="13585" max="13585" width="9.85546875" style="39" bestFit="1" customWidth="1"/>
    <col min="13586" max="13824" width="9.140625" style="39"/>
    <col min="13825" max="13825" width="4.7109375" style="39" customWidth="1"/>
    <col min="13826" max="13826" width="24.28515625" style="39" customWidth="1"/>
    <col min="13827" max="13827" width="8" style="39" customWidth="1"/>
    <col min="13828" max="13828" width="12.7109375" style="39" customWidth="1"/>
    <col min="13829" max="13829" width="10.140625" style="39" bestFit="1" customWidth="1"/>
    <col min="13830" max="13831" width="8.140625" style="39" customWidth="1"/>
    <col min="13832" max="13834" width="8.28515625" style="39" customWidth="1"/>
    <col min="13835" max="13836" width="8.42578125" style="39" customWidth="1"/>
    <col min="13837" max="13837" width="8.28515625" style="39" customWidth="1"/>
    <col min="13838" max="13838" width="8.140625" style="39" customWidth="1"/>
    <col min="13839" max="13839" width="8.28515625" style="39" customWidth="1"/>
    <col min="13840" max="13840" width="11.28515625" style="39" customWidth="1"/>
    <col min="13841" max="13841" width="9.85546875" style="39" bestFit="1" customWidth="1"/>
    <col min="13842" max="14080" width="9.140625" style="39"/>
    <col min="14081" max="14081" width="4.7109375" style="39" customWidth="1"/>
    <col min="14082" max="14082" width="24.28515625" style="39" customWidth="1"/>
    <col min="14083" max="14083" width="8" style="39" customWidth="1"/>
    <col min="14084" max="14084" width="12.7109375" style="39" customWidth="1"/>
    <col min="14085" max="14085" width="10.140625" style="39" bestFit="1" customWidth="1"/>
    <col min="14086" max="14087" width="8.140625" style="39" customWidth="1"/>
    <col min="14088" max="14090" width="8.28515625" style="39" customWidth="1"/>
    <col min="14091" max="14092" width="8.42578125" style="39" customWidth="1"/>
    <col min="14093" max="14093" width="8.28515625" style="39" customWidth="1"/>
    <col min="14094" max="14094" width="8.140625" style="39" customWidth="1"/>
    <col min="14095" max="14095" width="8.28515625" style="39" customWidth="1"/>
    <col min="14096" max="14096" width="11.28515625" style="39" customWidth="1"/>
    <col min="14097" max="14097" width="9.85546875" style="39" bestFit="1" customWidth="1"/>
    <col min="14098" max="14336" width="9.140625" style="39"/>
    <col min="14337" max="14337" width="4.7109375" style="39" customWidth="1"/>
    <col min="14338" max="14338" width="24.28515625" style="39" customWidth="1"/>
    <col min="14339" max="14339" width="8" style="39" customWidth="1"/>
    <col min="14340" max="14340" width="12.7109375" style="39" customWidth="1"/>
    <col min="14341" max="14341" width="10.140625" style="39" bestFit="1" customWidth="1"/>
    <col min="14342" max="14343" width="8.140625" style="39" customWidth="1"/>
    <col min="14344" max="14346" width="8.28515625" style="39" customWidth="1"/>
    <col min="14347" max="14348" width="8.42578125" style="39" customWidth="1"/>
    <col min="14349" max="14349" width="8.28515625" style="39" customWidth="1"/>
    <col min="14350" max="14350" width="8.140625" style="39" customWidth="1"/>
    <col min="14351" max="14351" width="8.28515625" style="39" customWidth="1"/>
    <col min="14352" max="14352" width="11.28515625" style="39" customWidth="1"/>
    <col min="14353" max="14353" width="9.85546875" style="39" bestFit="1" customWidth="1"/>
    <col min="14354" max="14592" width="9.140625" style="39"/>
    <col min="14593" max="14593" width="4.7109375" style="39" customWidth="1"/>
    <col min="14594" max="14594" width="24.28515625" style="39" customWidth="1"/>
    <col min="14595" max="14595" width="8" style="39" customWidth="1"/>
    <col min="14596" max="14596" width="12.7109375" style="39" customWidth="1"/>
    <col min="14597" max="14597" width="10.140625" style="39" bestFit="1" customWidth="1"/>
    <col min="14598" max="14599" width="8.140625" style="39" customWidth="1"/>
    <col min="14600" max="14602" width="8.28515625" style="39" customWidth="1"/>
    <col min="14603" max="14604" width="8.42578125" style="39" customWidth="1"/>
    <col min="14605" max="14605" width="8.28515625" style="39" customWidth="1"/>
    <col min="14606" max="14606" width="8.140625" style="39" customWidth="1"/>
    <col min="14607" max="14607" width="8.28515625" style="39" customWidth="1"/>
    <col min="14608" max="14608" width="11.28515625" style="39" customWidth="1"/>
    <col min="14609" max="14609" width="9.85546875" style="39" bestFit="1" customWidth="1"/>
    <col min="14610" max="14848" width="9.140625" style="39"/>
    <col min="14849" max="14849" width="4.7109375" style="39" customWidth="1"/>
    <col min="14850" max="14850" width="24.28515625" style="39" customWidth="1"/>
    <col min="14851" max="14851" width="8" style="39" customWidth="1"/>
    <col min="14852" max="14852" width="12.7109375" style="39" customWidth="1"/>
    <col min="14853" max="14853" width="10.140625" style="39" bestFit="1" customWidth="1"/>
    <col min="14854" max="14855" width="8.140625" style="39" customWidth="1"/>
    <col min="14856" max="14858" width="8.28515625" style="39" customWidth="1"/>
    <col min="14859" max="14860" width="8.42578125" style="39" customWidth="1"/>
    <col min="14861" max="14861" width="8.28515625" style="39" customWidth="1"/>
    <col min="14862" max="14862" width="8.140625" style="39" customWidth="1"/>
    <col min="14863" max="14863" width="8.28515625" style="39" customWidth="1"/>
    <col min="14864" max="14864" width="11.28515625" style="39" customWidth="1"/>
    <col min="14865" max="14865" width="9.85546875" style="39" bestFit="1" customWidth="1"/>
    <col min="14866" max="15104" width="9.140625" style="39"/>
    <col min="15105" max="15105" width="4.7109375" style="39" customWidth="1"/>
    <col min="15106" max="15106" width="24.28515625" style="39" customWidth="1"/>
    <col min="15107" max="15107" width="8" style="39" customWidth="1"/>
    <col min="15108" max="15108" width="12.7109375" style="39" customWidth="1"/>
    <col min="15109" max="15109" width="10.140625" style="39" bestFit="1" customWidth="1"/>
    <col min="15110" max="15111" width="8.140625" style="39" customWidth="1"/>
    <col min="15112" max="15114" width="8.28515625" style="39" customWidth="1"/>
    <col min="15115" max="15116" width="8.42578125" style="39" customWidth="1"/>
    <col min="15117" max="15117" width="8.28515625" style="39" customWidth="1"/>
    <col min="15118" max="15118" width="8.140625" style="39" customWidth="1"/>
    <col min="15119" max="15119" width="8.28515625" style="39" customWidth="1"/>
    <col min="15120" max="15120" width="11.28515625" style="39" customWidth="1"/>
    <col min="15121" max="15121" width="9.85546875" style="39" bestFit="1" customWidth="1"/>
    <col min="15122" max="15360" width="9.140625" style="39"/>
    <col min="15361" max="15361" width="4.7109375" style="39" customWidth="1"/>
    <col min="15362" max="15362" width="24.28515625" style="39" customWidth="1"/>
    <col min="15363" max="15363" width="8" style="39" customWidth="1"/>
    <col min="15364" max="15364" width="12.7109375" style="39" customWidth="1"/>
    <col min="15365" max="15365" width="10.140625" style="39" bestFit="1" customWidth="1"/>
    <col min="15366" max="15367" width="8.140625" style="39" customWidth="1"/>
    <col min="15368" max="15370" width="8.28515625" style="39" customWidth="1"/>
    <col min="15371" max="15372" width="8.42578125" style="39" customWidth="1"/>
    <col min="15373" max="15373" width="8.28515625" style="39" customWidth="1"/>
    <col min="15374" max="15374" width="8.140625" style="39" customWidth="1"/>
    <col min="15375" max="15375" width="8.28515625" style="39" customWidth="1"/>
    <col min="15376" max="15376" width="11.28515625" style="39" customWidth="1"/>
    <col min="15377" max="15377" width="9.85546875" style="39" bestFit="1" customWidth="1"/>
    <col min="15378" max="15616" width="9.140625" style="39"/>
    <col min="15617" max="15617" width="4.7109375" style="39" customWidth="1"/>
    <col min="15618" max="15618" width="24.28515625" style="39" customWidth="1"/>
    <col min="15619" max="15619" width="8" style="39" customWidth="1"/>
    <col min="15620" max="15620" width="12.7109375" style="39" customWidth="1"/>
    <col min="15621" max="15621" width="10.140625" style="39" bestFit="1" customWidth="1"/>
    <col min="15622" max="15623" width="8.140625" style="39" customWidth="1"/>
    <col min="15624" max="15626" width="8.28515625" style="39" customWidth="1"/>
    <col min="15627" max="15628" width="8.42578125" style="39" customWidth="1"/>
    <col min="15629" max="15629" width="8.28515625" style="39" customWidth="1"/>
    <col min="15630" max="15630" width="8.140625" style="39" customWidth="1"/>
    <col min="15631" max="15631" width="8.28515625" style="39" customWidth="1"/>
    <col min="15632" max="15632" width="11.28515625" style="39" customWidth="1"/>
    <col min="15633" max="15633" width="9.85546875" style="39" bestFit="1" customWidth="1"/>
    <col min="15634" max="15872" width="9.140625" style="39"/>
    <col min="15873" max="15873" width="4.7109375" style="39" customWidth="1"/>
    <col min="15874" max="15874" width="24.28515625" style="39" customWidth="1"/>
    <col min="15875" max="15875" width="8" style="39" customWidth="1"/>
    <col min="15876" max="15876" width="12.7109375" style="39" customWidth="1"/>
    <col min="15877" max="15877" width="10.140625" style="39" bestFit="1" customWidth="1"/>
    <col min="15878" max="15879" width="8.140625" style="39" customWidth="1"/>
    <col min="15880" max="15882" width="8.28515625" style="39" customWidth="1"/>
    <col min="15883" max="15884" width="8.42578125" style="39" customWidth="1"/>
    <col min="15885" max="15885" width="8.28515625" style="39" customWidth="1"/>
    <col min="15886" max="15886" width="8.140625" style="39" customWidth="1"/>
    <col min="15887" max="15887" width="8.28515625" style="39" customWidth="1"/>
    <col min="15888" max="15888" width="11.28515625" style="39" customWidth="1"/>
    <col min="15889" max="15889" width="9.85546875" style="39" bestFit="1" customWidth="1"/>
    <col min="15890" max="16128" width="9.140625" style="39"/>
    <col min="16129" max="16129" width="4.7109375" style="39" customWidth="1"/>
    <col min="16130" max="16130" width="24.28515625" style="39" customWidth="1"/>
    <col min="16131" max="16131" width="8" style="39" customWidth="1"/>
    <col min="16132" max="16132" width="12.7109375" style="39" customWidth="1"/>
    <col min="16133" max="16133" width="10.140625" style="39" bestFit="1" customWidth="1"/>
    <col min="16134" max="16135" width="8.140625" style="39" customWidth="1"/>
    <col min="16136" max="16138" width="8.28515625" style="39" customWidth="1"/>
    <col min="16139" max="16140" width="8.42578125" style="39" customWidth="1"/>
    <col min="16141" max="16141" width="8.28515625" style="39" customWidth="1"/>
    <col min="16142" max="16142" width="8.140625" style="39" customWidth="1"/>
    <col min="16143" max="16143" width="8.28515625" style="39" customWidth="1"/>
    <col min="16144" max="16144" width="11.28515625" style="39" customWidth="1"/>
    <col min="16145" max="16145" width="9.85546875" style="39" bestFit="1" customWidth="1"/>
    <col min="16146" max="16384" width="9.140625" style="39"/>
  </cols>
  <sheetData>
    <row r="1" spans="1:16" s="1" customFormat="1" ht="11.25">
      <c r="A1" s="194" t="s">
        <v>41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s="1" customFormat="1" ht="11.25">
      <c r="A2" s="195" t="s">
        <v>140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6" s="1" customFormat="1" ht="12.75" customHeight="1">
      <c r="A3" s="196">
        <f>+'Exhibit No.   MTT-2 Page 2'!A3:J3</f>
        <v>39081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</row>
    <row r="4" spans="1:16">
      <c r="A4" s="38"/>
      <c r="B4" s="102"/>
      <c r="C4" s="103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>
      <c r="A5" s="104">
        <v>1</v>
      </c>
      <c r="B5" s="38"/>
      <c r="C5" s="40">
        <v>38716</v>
      </c>
      <c r="D5" s="40">
        <f t="shared" ref="D5:O5" si="0">EOMONTH(C5,1)</f>
        <v>38747</v>
      </c>
      <c r="E5" s="40">
        <f t="shared" si="0"/>
        <v>38775</v>
      </c>
      <c r="F5" s="40">
        <f t="shared" si="0"/>
        <v>38806</v>
      </c>
      <c r="G5" s="40">
        <f t="shared" si="0"/>
        <v>38836</v>
      </c>
      <c r="H5" s="40">
        <f t="shared" si="0"/>
        <v>38867</v>
      </c>
      <c r="I5" s="40">
        <f t="shared" si="0"/>
        <v>38897</v>
      </c>
      <c r="J5" s="40">
        <f t="shared" si="0"/>
        <v>38928</v>
      </c>
      <c r="K5" s="40">
        <f t="shared" si="0"/>
        <v>38959</v>
      </c>
      <c r="L5" s="40">
        <f t="shared" si="0"/>
        <v>38989</v>
      </c>
      <c r="M5" s="40">
        <f t="shared" si="0"/>
        <v>39020</v>
      </c>
      <c r="N5" s="40">
        <f t="shared" si="0"/>
        <v>39050</v>
      </c>
      <c r="O5" s="40">
        <f t="shared" si="0"/>
        <v>39081</v>
      </c>
      <c r="P5" s="105" t="s">
        <v>93</v>
      </c>
    </row>
    <row r="6" spans="1:16" s="90" customFormat="1">
      <c r="A6" s="104">
        <f>+A5+1</f>
        <v>2</v>
      </c>
      <c r="B6" s="104" t="s">
        <v>94</v>
      </c>
      <c r="C6" s="89" t="s">
        <v>95</v>
      </c>
      <c r="D6" s="89" t="s">
        <v>96</v>
      </c>
      <c r="E6" s="89" t="s">
        <v>97</v>
      </c>
      <c r="F6" s="89" t="s">
        <v>98</v>
      </c>
      <c r="G6" s="89" t="s">
        <v>99</v>
      </c>
      <c r="H6" s="89" t="s">
        <v>100</v>
      </c>
      <c r="I6" s="89" t="s">
        <v>101</v>
      </c>
      <c r="J6" s="89" t="s">
        <v>102</v>
      </c>
      <c r="K6" s="89" t="s">
        <v>103</v>
      </c>
      <c r="L6" s="89" t="s">
        <v>104</v>
      </c>
      <c r="M6" s="89" t="s">
        <v>105</v>
      </c>
      <c r="N6" s="89" t="s">
        <v>106</v>
      </c>
      <c r="O6" s="89" t="s">
        <v>107</v>
      </c>
      <c r="P6" s="89" t="s">
        <v>108</v>
      </c>
    </row>
    <row r="7" spans="1:16">
      <c r="A7" s="104">
        <f t="shared" ref="A7:A25" si="1">+A6+1</f>
        <v>3</v>
      </c>
      <c r="B7" s="47" t="s">
        <v>109</v>
      </c>
      <c r="C7" s="41">
        <v>45935000</v>
      </c>
      <c r="D7" s="41">
        <v>86220228.403806388</v>
      </c>
      <c r="E7" s="41">
        <v>70800134.046979502</v>
      </c>
      <c r="F7" s="41">
        <v>48684247.146770597</v>
      </c>
      <c r="G7" s="41">
        <v>50554397.978365801</v>
      </c>
      <c r="H7" s="41">
        <v>55003485.017251901</v>
      </c>
      <c r="I7" s="41">
        <v>60729687.611047</v>
      </c>
      <c r="J7" s="41">
        <v>76475917.761868998</v>
      </c>
      <c r="K7" s="41">
        <v>82026895.791125491</v>
      </c>
      <c r="L7" s="41">
        <v>58962646.865890704</v>
      </c>
      <c r="M7" s="41">
        <v>56516841.536448702</v>
      </c>
      <c r="N7" s="41">
        <v>84719638.425692096</v>
      </c>
      <c r="O7" s="76">
        <v>116567849.813218</v>
      </c>
      <c r="P7" s="43">
        <f>ROUND(((C7+O7)+(SUM(D7:N7)*2))/24,3)</f>
        <v>67662128.790999994</v>
      </c>
    </row>
    <row r="8" spans="1:16" ht="13.5" thickBot="1">
      <c r="A8" s="104">
        <f t="shared" si="1"/>
        <v>4</v>
      </c>
      <c r="B8" s="42" t="s">
        <v>110</v>
      </c>
      <c r="C8" s="106">
        <f t="shared" ref="C8:O8" si="2">SUM(C7:C7)</f>
        <v>45935000</v>
      </c>
      <c r="D8" s="106">
        <f t="shared" si="2"/>
        <v>86220228.403806388</v>
      </c>
      <c r="E8" s="106">
        <f t="shared" si="2"/>
        <v>70800134.046979502</v>
      </c>
      <c r="F8" s="106">
        <f t="shared" si="2"/>
        <v>48684247.146770597</v>
      </c>
      <c r="G8" s="106">
        <f t="shared" si="2"/>
        <v>50554397.978365801</v>
      </c>
      <c r="H8" s="106">
        <f t="shared" si="2"/>
        <v>55003485.017251901</v>
      </c>
      <c r="I8" s="106">
        <f t="shared" si="2"/>
        <v>60729687.611047</v>
      </c>
      <c r="J8" s="106">
        <f t="shared" si="2"/>
        <v>76475917.761868998</v>
      </c>
      <c r="K8" s="106">
        <f t="shared" si="2"/>
        <v>82026895.791125491</v>
      </c>
      <c r="L8" s="106">
        <f t="shared" si="2"/>
        <v>58962646.865890704</v>
      </c>
      <c r="M8" s="106">
        <f t="shared" si="2"/>
        <v>56516841.536448702</v>
      </c>
      <c r="N8" s="106">
        <f t="shared" si="2"/>
        <v>84719638.425692096</v>
      </c>
      <c r="O8" s="106">
        <f t="shared" si="2"/>
        <v>116567849.813218</v>
      </c>
      <c r="P8" s="107">
        <f>ROUND(((C8+O8)+(SUM(D8:N8)*2))/24,3)</f>
        <v>67662128.790999994</v>
      </c>
    </row>
    <row r="9" spans="1:16" ht="13.5" thickTop="1">
      <c r="A9" s="104">
        <f t="shared" si="1"/>
        <v>5</v>
      </c>
      <c r="B9" s="42"/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0"/>
    </row>
    <row r="10" spans="1:16">
      <c r="A10" s="104">
        <f t="shared" si="1"/>
        <v>6</v>
      </c>
      <c r="B10" s="42" t="s">
        <v>47</v>
      </c>
      <c r="C10" s="42"/>
      <c r="D10" s="42">
        <f t="shared" ref="D10:O10" si="3">+D5-C5</f>
        <v>31</v>
      </c>
      <c r="E10" s="42">
        <f t="shared" si="3"/>
        <v>28</v>
      </c>
      <c r="F10" s="42">
        <f t="shared" si="3"/>
        <v>31</v>
      </c>
      <c r="G10" s="42">
        <f t="shared" si="3"/>
        <v>30</v>
      </c>
      <c r="H10" s="42">
        <f t="shared" si="3"/>
        <v>31</v>
      </c>
      <c r="I10" s="42">
        <f t="shared" si="3"/>
        <v>30</v>
      </c>
      <c r="J10" s="42">
        <f t="shared" si="3"/>
        <v>31</v>
      </c>
      <c r="K10" s="42">
        <f t="shared" si="3"/>
        <v>31</v>
      </c>
      <c r="L10" s="42">
        <f t="shared" si="3"/>
        <v>30</v>
      </c>
      <c r="M10" s="42">
        <f t="shared" si="3"/>
        <v>31</v>
      </c>
      <c r="N10" s="42">
        <f t="shared" si="3"/>
        <v>30</v>
      </c>
      <c r="O10" s="42">
        <f t="shared" si="3"/>
        <v>31</v>
      </c>
      <c r="P10" s="42">
        <f>SUM(C10:O10)</f>
        <v>365</v>
      </c>
    </row>
    <row r="11" spans="1:16">
      <c r="A11" s="104">
        <f t="shared" si="1"/>
        <v>7</v>
      </c>
      <c r="B11" s="38"/>
      <c r="C11" s="38"/>
      <c r="D11" s="143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>
      <c r="A12" s="104">
        <f t="shared" si="1"/>
        <v>8</v>
      </c>
      <c r="B12" s="41" t="s">
        <v>111</v>
      </c>
      <c r="C12" s="42"/>
      <c r="D12" s="111">
        <f t="shared" ref="D12:O12" si="4">AVERAGE(C7:D7)*(D13*D10/360)</f>
        <v>52632.655201099282</v>
      </c>
      <c r="E12" s="111">
        <f t="shared" si="4"/>
        <v>56483.713714935475</v>
      </c>
      <c r="F12" s="111">
        <f t="shared" si="4"/>
        <v>47586.314315705335</v>
      </c>
      <c r="G12" s="111">
        <f t="shared" si="4"/>
        <v>38248.227808646312</v>
      </c>
      <c r="H12" s="111">
        <f t="shared" si="4"/>
        <v>42039.892984713035</v>
      </c>
      <c r="I12" s="111">
        <f t="shared" si="4"/>
        <v>44605.493617156855</v>
      </c>
      <c r="J12" s="111">
        <f t="shared" si="4"/>
        <v>62028.367429005768</v>
      </c>
      <c r="K12" s="111">
        <f t="shared" si="4"/>
        <v>71656.480293749599</v>
      </c>
      <c r="L12" s="111">
        <f t="shared" si="4"/>
        <v>61682.924912444585</v>
      </c>
      <c r="M12" s="111">
        <f t="shared" si="4"/>
        <v>70851.477780185334</v>
      </c>
      <c r="N12" s="111">
        <f t="shared" si="4"/>
        <v>83859.159977521093</v>
      </c>
      <c r="O12" s="111">
        <f t="shared" si="4"/>
        <v>123498.26101324797</v>
      </c>
      <c r="P12" s="112">
        <f>SUM(D12:O12)</f>
        <v>755172.96904841065</v>
      </c>
    </row>
    <row r="13" spans="1:16">
      <c r="A13" s="104">
        <f t="shared" si="1"/>
        <v>9</v>
      </c>
      <c r="B13" s="38" t="s">
        <v>131</v>
      </c>
      <c r="C13" s="42"/>
      <c r="D13" s="44">
        <v>9.2499999999999995E-3</v>
      </c>
      <c r="E13" s="44">
        <v>9.2499999999999995E-3</v>
      </c>
      <c r="F13" s="44">
        <v>9.2499999999999995E-3</v>
      </c>
      <c r="G13" s="44">
        <v>9.2499999999999978E-3</v>
      </c>
      <c r="H13" s="44">
        <v>9.2500000000000013E-3</v>
      </c>
      <c r="I13" s="44">
        <v>9.2499999999999978E-3</v>
      </c>
      <c r="J13" s="44">
        <v>1.0500000000000001E-2</v>
      </c>
      <c r="K13" s="44">
        <v>1.0500000000000001E-2</v>
      </c>
      <c r="L13" s="44">
        <v>1.0500000000000001E-2</v>
      </c>
      <c r="M13" s="44">
        <v>1.4250000000000002E-2</v>
      </c>
      <c r="N13" s="44">
        <v>1.4249999999999999E-2</v>
      </c>
      <c r="O13" s="44">
        <v>1.4250000000000002E-2</v>
      </c>
      <c r="P13" s="38"/>
    </row>
    <row r="14" spans="1:16">
      <c r="A14" s="104">
        <f t="shared" si="1"/>
        <v>10</v>
      </c>
      <c r="B14" s="38"/>
      <c r="C14" s="42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38"/>
    </row>
    <row r="15" spans="1:16">
      <c r="A15" s="104">
        <f t="shared" si="1"/>
        <v>11</v>
      </c>
      <c r="B15" s="38"/>
      <c r="C15" s="42"/>
      <c r="D15" s="135"/>
      <c r="E15" s="44"/>
      <c r="F15" s="44"/>
      <c r="G15" s="44"/>
      <c r="H15" s="44"/>
      <c r="I15" s="44"/>
      <c r="J15" s="44"/>
      <c r="K15" s="44"/>
      <c r="L15" s="44"/>
      <c r="N15" s="149"/>
      <c r="O15" s="150" t="s">
        <v>127</v>
      </c>
      <c r="P15" s="151">
        <f>(+P12)/P8</f>
        <v>1.1160940138035669E-2</v>
      </c>
    </row>
    <row r="16" spans="1:16">
      <c r="A16" s="104">
        <f t="shared" si="1"/>
        <v>12</v>
      </c>
      <c r="B16" s="38"/>
      <c r="C16" s="42"/>
      <c r="D16" s="44"/>
      <c r="E16" s="44"/>
      <c r="F16" s="44"/>
      <c r="G16" s="44"/>
      <c r="H16" s="44"/>
      <c r="I16" s="44"/>
      <c r="J16" s="44"/>
      <c r="K16" s="44"/>
      <c r="L16" s="44"/>
      <c r="M16" s="38"/>
      <c r="O16" s="38"/>
      <c r="P16" s="44"/>
    </row>
    <row r="17" spans="1:16">
      <c r="A17" s="104">
        <f t="shared" si="1"/>
        <v>13</v>
      </c>
      <c r="B17" s="47" t="s">
        <v>112</v>
      </c>
      <c r="C17" s="114"/>
      <c r="D17" s="136">
        <v>61510.416666666672</v>
      </c>
      <c r="E17" s="136">
        <v>60885.416666666672</v>
      </c>
      <c r="F17" s="136">
        <v>60885.416666666672</v>
      </c>
      <c r="G17" s="136">
        <v>60885.416666666672</v>
      </c>
      <c r="H17" s="136">
        <v>60885.416666666672</v>
      </c>
      <c r="I17" s="136">
        <v>60885.416666666672</v>
      </c>
      <c r="J17" s="136">
        <v>61104.166666666672</v>
      </c>
      <c r="K17" s="136">
        <v>61322.916666666672</v>
      </c>
      <c r="L17" s="136">
        <v>61322.916666666672</v>
      </c>
      <c r="M17" s="136">
        <v>61104.166666666672</v>
      </c>
      <c r="N17" s="136">
        <v>60885.416666666672</v>
      </c>
      <c r="O17" s="136">
        <v>60885.416666666672</v>
      </c>
      <c r="P17" s="140">
        <f>SUM(D17:O17)</f>
        <v>732562.5</v>
      </c>
    </row>
    <row r="18" spans="1:16">
      <c r="A18" s="104">
        <f t="shared" si="1"/>
        <v>14</v>
      </c>
      <c r="B18" s="47" t="s">
        <v>113</v>
      </c>
      <c r="C18" s="114"/>
      <c r="D18" s="134">
        <v>66893.070000000007</v>
      </c>
      <c r="E18" s="134">
        <v>66893.070000000007</v>
      </c>
      <c r="F18" s="134">
        <v>66893.070000000007</v>
      </c>
      <c r="G18" s="134">
        <v>66893.070000000007</v>
      </c>
      <c r="H18" s="134">
        <v>66893.070000000007</v>
      </c>
      <c r="I18" s="134">
        <v>66893.070000000007</v>
      </c>
      <c r="J18" s="134">
        <v>66893.070000000007</v>
      </c>
      <c r="K18" s="134">
        <v>66893.070000000007</v>
      </c>
      <c r="L18" s="134">
        <v>66893.070000000007</v>
      </c>
      <c r="M18" s="134">
        <v>66893.070000000007</v>
      </c>
      <c r="N18" s="134">
        <v>66893.070000000007</v>
      </c>
      <c r="O18" s="134">
        <v>66893.070000000007</v>
      </c>
      <c r="P18" s="141">
        <f>SUM(D18:O18)</f>
        <v>802716.84000000032</v>
      </c>
    </row>
    <row r="19" spans="1:16" ht="13.5" thickBot="1">
      <c r="A19" s="104">
        <f t="shared" si="1"/>
        <v>15</v>
      </c>
      <c r="B19" s="42" t="s">
        <v>128</v>
      </c>
      <c r="C19" s="42"/>
      <c r="D19" s="137">
        <f>+D12+D17+D18</f>
        <v>181036.14186776595</v>
      </c>
      <c r="E19" s="137">
        <f t="shared" ref="E19:O19" si="5">+E12+E17+E18</f>
        <v>184262.20038160216</v>
      </c>
      <c r="F19" s="137">
        <f t="shared" si="5"/>
        <v>175364.80098237202</v>
      </c>
      <c r="G19" s="137">
        <f t="shared" si="5"/>
        <v>166026.714475313</v>
      </c>
      <c r="H19" s="137">
        <f t="shared" si="5"/>
        <v>169818.37965137971</v>
      </c>
      <c r="I19" s="137">
        <f t="shared" si="5"/>
        <v>172383.98028382353</v>
      </c>
      <c r="J19" s="137">
        <f t="shared" si="5"/>
        <v>190025.60409567243</v>
      </c>
      <c r="K19" s="137">
        <f t="shared" si="5"/>
        <v>199872.46696041629</v>
      </c>
      <c r="L19" s="137">
        <f t="shared" si="5"/>
        <v>189898.91157911127</v>
      </c>
      <c r="M19" s="137">
        <f t="shared" si="5"/>
        <v>198848.71444685201</v>
      </c>
      <c r="N19" s="137">
        <f t="shared" si="5"/>
        <v>211637.64664418777</v>
      </c>
      <c r="O19" s="137">
        <f t="shared" si="5"/>
        <v>251276.74767991464</v>
      </c>
      <c r="P19" s="142">
        <f>+P12+P17+P18</f>
        <v>2290452.309048411</v>
      </c>
    </row>
    <row r="20" spans="1:16" ht="13.5" thickTop="1">
      <c r="A20" s="104">
        <f t="shared" si="1"/>
        <v>16</v>
      </c>
      <c r="B20" s="115"/>
      <c r="C20" s="46"/>
      <c r="D20" s="46"/>
      <c r="E20" s="46"/>
      <c r="F20" s="46"/>
      <c r="G20" s="46"/>
      <c r="H20" s="38"/>
      <c r="I20" s="38"/>
      <c r="J20" s="38"/>
      <c r="K20" s="38"/>
      <c r="L20" s="38"/>
      <c r="M20" s="38"/>
      <c r="N20" s="38"/>
      <c r="O20" s="38"/>
      <c r="P20" s="38"/>
    </row>
    <row r="21" spans="1:16">
      <c r="A21" s="104">
        <f t="shared" si="1"/>
        <v>17</v>
      </c>
      <c r="O21" s="116"/>
      <c r="P21" s="132"/>
    </row>
    <row r="22" spans="1:16" ht="13.5" thickBot="1">
      <c r="A22" s="104">
        <f t="shared" si="1"/>
        <v>18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8"/>
      <c r="P22" s="139"/>
    </row>
    <row r="23" spans="1:16" ht="13.5" thickBot="1">
      <c r="A23" s="104">
        <f t="shared" si="1"/>
        <v>19</v>
      </c>
      <c r="N23" s="144"/>
      <c r="O23" s="145" t="s">
        <v>130</v>
      </c>
      <c r="P23" s="146">
        <f>+P19/P8</f>
        <v>3.3851319046188107E-2</v>
      </c>
    </row>
    <row r="24" spans="1:16" ht="13.5" customHeight="1">
      <c r="A24" s="104">
        <f t="shared" si="1"/>
        <v>20</v>
      </c>
      <c r="B24" s="117"/>
      <c r="C24" s="46"/>
      <c r="D24" s="46"/>
      <c r="E24" s="46"/>
      <c r="F24" s="46"/>
      <c r="G24" s="46"/>
      <c r="H24" s="38"/>
      <c r="I24" s="38"/>
      <c r="J24" s="38"/>
      <c r="K24" s="38"/>
      <c r="L24" s="38"/>
      <c r="M24" s="38"/>
    </row>
    <row r="25" spans="1:16" ht="15.75">
      <c r="A25" s="104">
        <f t="shared" si="1"/>
        <v>21</v>
      </c>
      <c r="B25" s="42" t="s">
        <v>114</v>
      </c>
      <c r="C25" s="38"/>
      <c r="D25" s="44"/>
      <c r="E25" s="44"/>
      <c r="F25" s="38"/>
      <c r="G25" s="38"/>
      <c r="H25" s="38"/>
      <c r="I25" s="38"/>
      <c r="J25" s="38"/>
      <c r="K25" s="38"/>
      <c r="L25" s="38"/>
      <c r="N25" s="72"/>
      <c r="O25" s="72"/>
      <c r="P25" s="72"/>
    </row>
    <row r="26" spans="1:16" ht="15.75">
      <c r="A26" s="118"/>
      <c r="N26" s="197"/>
      <c r="O26" s="197"/>
      <c r="P26" s="197"/>
    </row>
  </sheetData>
  <mergeCells count="4">
    <mergeCell ref="A1:P1"/>
    <mergeCell ref="A2:P2"/>
    <mergeCell ref="A3:P3"/>
    <mergeCell ref="N26:P26"/>
  </mergeCells>
  <pageMargins left="0.5" right="0.5" top="1" bottom="1" header="0.5" footer="0.5"/>
  <pageSetup scale="67" orientation="landscape" r:id="rId1"/>
  <headerFooter alignWithMargins="0">
    <oddHeader>&amp;RExhibit No.___(MTT-2)</oddHeader>
    <oddFooter>&amp;R&amp;8Page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2010-03-23T07:00:00+00:00</OpenedDate>
    <Date1 xmlns="dc463f71-b30c-4ab2-9473-d307f9d35888">2010-03-23T07:00:00+00:00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6669725A2113C459A1EE52426E2E7E0" ma:contentTypeVersion="131" ma:contentTypeDescription="" ma:contentTypeScope="" ma:versionID="a160ad577826c1675f32b519b420f1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8A10B22-9A2A-437B-9E88-D6F7084B9940}"/>
</file>

<file path=customXml/itemProps2.xml><?xml version="1.0" encoding="utf-8"?>
<ds:datastoreItem xmlns:ds="http://schemas.openxmlformats.org/officeDocument/2006/customXml" ds:itemID="{CD4C3B7D-6D84-4BDC-8BA4-727F69105EB6}"/>
</file>

<file path=customXml/itemProps3.xml><?xml version="1.0" encoding="utf-8"?>
<ds:datastoreItem xmlns:ds="http://schemas.openxmlformats.org/officeDocument/2006/customXml" ds:itemID="{D12E16B2-5FCC-49D8-BE18-CD5D7990916F}"/>
</file>

<file path=customXml/itemProps4.xml><?xml version="1.0" encoding="utf-8"?>
<ds:datastoreItem xmlns:ds="http://schemas.openxmlformats.org/officeDocument/2006/customXml" ds:itemID="{9402795B-F49E-4C13-B3DD-D9B71B50A2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Exhibit No.  MTT-2 Page 1</vt:lpstr>
      <vt:lpstr>Exhibit No.   MTT-2 Page 2</vt:lpstr>
      <vt:lpstr>Exhibit No.  MTT-2 Page 3</vt:lpstr>
      <vt:lpstr>Exhibit No.  MTT-2 Page 4 </vt:lpstr>
      <vt:lpstr>Exhibit No.  MTT-2 Page 5</vt:lpstr>
      <vt:lpstr>'Exhibit No.   MTT-2 Page 2'!Print_Area</vt:lpstr>
      <vt:lpstr>'Exhibit No.  MTT-2 Page 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Patrick Ehrbar</cp:lastModifiedBy>
  <cp:lastPrinted>2010-03-05T20:35:40Z</cp:lastPrinted>
  <dcterms:created xsi:type="dcterms:W3CDTF">2007-10-17T17:14:21Z</dcterms:created>
  <dcterms:modified xsi:type="dcterms:W3CDTF">2010-03-17T20:39:48Z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0x0101006E56B4D1795A2E4DB2F0B01679ED314A0046669725A2113C459A1EE52426E2E7E0</vt:lpwstr>
  </property>
  <property fmtid="{D5CDD505-2E9C-101B-9397-08002B2CF9AE}" pid="3" name="_docset_NoMedatataSyncRequired">
    <vt:lpwstr>False</vt:lpwstr>
  </property>
</Properties>
</file>