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WWP CBR\WWP 2019-12 CBR\2.12 Misc Restating\"/>
    </mc:Choice>
  </mc:AlternateContent>
  <bookViews>
    <workbookView xWindow="0" yWindow="0" windowWidth="23040" windowHeight="9375" firstSheet="1" activeTab="1"/>
  </bookViews>
  <sheets>
    <sheet name="Acerno_Cache_XXXXX" sheetId="4" state="veryHidden" r:id="rId1"/>
    <sheet name="MR-PR-1" sheetId="3" r:id="rId2"/>
    <sheet name="MR-PR-2" sheetId="2" r:id="rId3"/>
    <sheet name="MR-PR-3" sheetId="1" r:id="rId4"/>
  </sheets>
  <definedNames>
    <definedName name="_xlnm._FilterDatabase" localSheetId="3" hidden="1">'MR-PR-3'!$A$1:$W$82</definedName>
    <definedName name="_xlnm.Print_Area" localSheetId="1">'MR-PR-1'!$A$1:$O$48</definedName>
    <definedName name="_xlnm.Print_Area" localSheetId="3">'MR-PR-3'!$A$1:$V$76</definedName>
  </definedNames>
  <calcPr calcId="152511"/>
  <pivotCaches>
    <pivotCache cacheId="1" r:id="rId5"/>
  </pivotCaches>
  <webPublishing codePage="1252"/>
</workbook>
</file>

<file path=xl/calcChain.xml><?xml version="1.0" encoding="utf-8"?>
<calcChain xmlns="http://schemas.openxmlformats.org/spreadsheetml/2006/main">
  <c r="I24" i="3" l="1"/>
  <c r="S83" i="1" l="1"/>
  <c r="L51" i="3" l="1"/>
  <c r="M51" i="3"/>
  <c r="K51" i="3"/>
  <c r="K35" i="3" l="1"/>
  <c r="M37" i="3"/>
  <c r="N37" i="3"/>
  <c r="I42" i="3"/>
  <c r="H42" i="3"/>
  <c r="G42" i="3"/>
  <c r="F42" i="3"/>
  <c r="E42" i="3"/>
  <c r="O41" i="3"/>
  <c r="Q41" i="3" s="1"/>
  <c r="O40" i="3"/>
  <c r="Q40" i="3" s="1"/>
  <c r="O39" i="3"/>
  <c r="N39" i="3"/>
  <c r="M39" i="3"/>
  <c r="O38" i="3"/>
  <c r="M38" i="3"/>
  <c r="O37" i="3"/>
  <c r="O36" i="3"/>
  <c r="N36" i="3"/>
  <c r="M36" i="3"/>
  <c r="O35" i="3"/>
  <c r="O34" i="3"/>
  <c r="K34" i="3"/>
  <c r="Q34" i="3" s="1"/>
  <c r="O33" i="3"/>
  <c r="L33" i="3"/>
  <c r="O32" i="3"/>
  <c r="L32" i="3"/>
  <c r="K32" i="3"/>
  <c r="O31" i="3"/>
  <c r="M31" i="3"/>
  <c r="K31" i="3"/>
  <c r="Q31" i="3" s="1"/>
  <c r="O30" i="3"/>
  <c r="N30" i="3"/>
  <c r="L30" i="3"/>
  <c r="O29" i="3"/>
  <c r="N29" i="3"/>
  <c r="M29" i="3"/>
  <c r="L29" i="3"/>
  <c r="K29" i="3"/>
  <c r="O28" i="3"/>
  <c r="N28" i="3"/>
  <c r="M28" i="3"/>
  <c r="L28" i="3"/>
  <c r="K28" i="3"/>
  <c r="O27" i="3"/>
  <c r="M27" i="3"/>
  <c r="K27" i="3"/>
  <c r="N19" i="3"/>
  <c r="M19" i="3"/>
  <c r="N16" i="3"/>
  <c r="M16" i="3"/>
  <c r="V65" i="1"/>
  <c r="V64" i="1"/>
  <c r="M18" i="3"/>
  <c r="N17" i="3"/>
  <c r="L12" i="3"/>
  <c r="K12" i="3"/>
  <c r="L10" i="3"/>
  <c r="M7" i="3"/>
  <c r="N9" i="3"/>
  <c r="N8" i="3"/>
  <c r="M9" i="3"/>
  <c r="M8" i="3"/>
  <c r="L9" i="3"/>
  <c r="L8" i="3"/>
  <c r="K9" i="3"/>
  <c r="K8" i="3"/>
  <c r="K42" i="3" l="1"/>
  <c r="Q35" i="3"/>
  <c r="Q38" i="3"/>
  <c r="Q37" i="3"/>
  <c r="Q30" i="3"/>
  <c r="Q9" i="3"/>
  <c r="Q33" i="3"/>
  <c r="M42" i="3"/>
  <c r="Q39" i="3"/>
  <c r="Q29" i="3"/>
  <c r="Q32" i="3"/>
  <c r="O42" i="3"/>
  <c r="N42" i="3"/>
  <c r="Q36" i="3"/>
  <c r="Q28" i="3"/>
  <c r="L42" i="3"/>
  <c r="Q27" i="3"/>
  <c r="O8" i="3"/>
  <c r="Q8" i="3" s="1"/>
  <c r="O9" i="3"/>
  <c r="O10" i="3"/>
  <c r="O11" i="3"/>
  <c r="O12" i="3"/>
  <c r="Q12" i="3" s="1"/>
  <c r="O13" i="3"/>
  <c r="O14" i="3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7" i="3"/>
  <c r="K14" i="3"/>
  <c r="Q14" i="3" s="1"/>
  <c r="L13" i="3"/>
  <c r="L22" i="3" s="1"/>
  <c r="M11" i="3"/>
  <c r="M22" i="3" s="1"/>
  <c r="K11" i="3"/>
  <c r="N10" i="3"/>
  <c r="Q10" i="3" s="1"/>
  <c r="K7" i="3"/>
  <c r="F22" i="3"/>
  <c r="G22" i="3"/>
  <c r="H22" i="3"/>
  <c r="I22" i="3"/>
  <c r="E22" i="3"/>
  <c r="S65" i="1"/>
  <c r="S64" i="1"/>
  <c r="R65" i="1"/>
  <c r="R64" i="1"/>
  <c r="U49" i="1"/>
  <c r="U48" i="1"/>
  <c r="T49" i="1"/>
  <c r="T48" i="1"/>
  <c r="S49" i="1"/>
  <c r="S48" i="1"/>
  <c r="N22" i="3" l="1"/>
  <c r="N44" i="3"/>
  <c r="Q7" i="3"/>
  <c r="K22" i="3"/>
  <c r="K44" i="3" s="1"/>
  <c r="Q11" i="3"/>
  <c r="L44" i="3"/>
  <c r="M44" i="3"/>
  <c r="H46" i="3"/>
  <c r="I46" i="3" s="1"/>
  <c r="Q13" i="3"/>
  <c r="O22" i="3"/>
  <c r="O44" i="3" s="1"/>
  <c r="O46" i="3" l="1"/>
  <c r="O48" i="3" s="1"/>
  <c r="N46" i="3"/>
  <c r="N48" i="3" s="1"/>
  <c r="M46" i="3"/>
  <c r="M48" i="3" s="1"/>
  <c r="L46" i="3"/>
  <c r="L48" i="3" s="1"/>
  <c r="K46" i="3"/>
  <c r="K48" i="3" s="1"/>
</calcChain>
</file>

<file path=xl/sharedStrings.xml><?xml version="1.0" encoding="utf-8"?>
<sst xmlns="http://schemas.openxmlformats.org/spreadsheetml/2006/main" count="1378" uniqueCount="232">
  <si>
    <t>Accounting Year</t>
  </si>
  <si>
    <t>Company</t>
  </si>
  <si>
    <t>Accounting Period</t>
  </si>
  <si>
    <t>Transaction Description</t>
  </si>
  <si>
    <t>Project Number</t>
  </si>
  <si>
    <t>Project Name</t>
  </si>
  <si>
    <t>FERC Account</t>
  </si>
  <si>
    <t>FERC Account Description</t>
  </si>
  <si>
    <t>Expenditure Org</t>
  </si>
  <si>
    <t>MAC</t>
  </si>
  <si>
    <t>Vehicle Number</t>
  </si>
  <si>
    <t>Expenditure Type</t>
  </si>
  <si>
    <t>Transaction Quantity</t>
  </si>
  <si>
    <t>Transaction Amount</t>
  </si>
  <si>
    <t>Electric Amount</t>
  </si>
  <si>
    <t>Gas North Amount</t>
  </si>
  <si>
    <t>Gas South Amount</t>
  </si>
  <si>
    <t>Not Assigned Amount</t>
  </si>
  <si>
    <t>2019</t>
  </si>
  <si>
    <t>001</t>
  </si>
  <si>
    <t>201901</t>
  </si>
  <si>
    <t>02806136</t>
  </si>
  <si>
    <t>Common WA Reg Activities</t>
  </si>
  <si>
    <t>928000</t>
  </si>
  <si>
    <t>REGULATORY COMMISSION EXPENSES</t>
  </si>
  <si>
    <t>Z88</t>
  </si>
  <si>
    <t>CD</t>
  </si>
  <si>
    <t>054</t>
  </si>
  <si>
    <t>02080</t>
  </si>
  <si>
    <t>WA</t>
  </si>
  <si>
    <t>550 Company Aircraft</t>
  </si>
  <si>
    <t>201906</t>
  </si>
  <si>
    <t>09805362</t>
  </si>
  <si>
    <t>Electric Trade and Prof Org</t>
  </si>
  <si>
    <t>930200</t>
  </si>
  <si>
    <t>MISC GENERAL EXPENSE</t>
  </si>
  <si>
    <t>ED</t>
  </si>
  <si>
    <t>031</t>
  </si>
  <si>
    <t>AN</t>
  </si>
  <si>
    <t>201905</t>
  </si>
  <si>
    <t>09903691</t>
  </si>
  <si>
    <t>Corporate Planning-099</t>
  </si>
  <si>
    <t>369</t>
  </si>
  <si>
    <t>AA</t>
  </si>
  <si>
    <t>201904</t>
  </si>
  <si>
    <t>201912</t>
  </si>
  <si>
    <t>201911</t>
  </si>
  <si>
    <t>06805156</t>
  </si>
  <si>
    <t>Regional Business Policy OR</t>
  </si>
  <si>
    <t>GD</t>
  </si>
  <si>
    <t>030</t>
  </si>
  <si>
    <t>OR</t>
  </si>
  <si>
    <t>06802451</t>
  </si>
  <si>
    <t>OR Leak Svy Cathod Rd</t>
  </si>
  <si>
    <t>874000</t>
  </si>
  <si>
    <t xml:space="preserve">DIST EXPENSES OPER-MAINS&amp;SVCS </t>
  </si>
  <si>
    <t>245</t>
  </si>
  <si>
    <t>09800513</t>
  </si>
  <si>
    <t>Steam Environmental Expense</t>
  </si>
  <si>
    <t>506000</t>
  </si>
  <si>
    <t>STM PWR GEN OPER EXP</t>
  </si>
  <si>
    <t>051</t>
  </si>
  <si>
    <t>09900165</t>
  </si>
  <si>
    <t>Gas Ops Admin Activity - 099</t>
  </si>
  <si>
    <t>870000</t>
  </si>
  <si>
    <t>OPER SUPV/ENG</t>
  </si>
  <si>
    <t>016</t>
  </si>
  <si>
    <t>201909</t>
  </si>
  <si>
    <t>201907</t>
  </si>
  <si>
    <t>09800162</t>
  </si>
  <si>
    <t>Elect Admin Activity - A and G</t>
  </si>
  <si>
    <t>921000</t>
  </si>
  <si>
    <t>OFFICE SUPPLIES &amp; EXPENSES</t>
  </si>
  <si>
    <t>201910</t>
  </si>
  <si>
    <t>09900162</t>
  </si>
  <si>
    <t>Admin Activities-Common to All</t>
  </si>
  <si>
    <t>98405324</t>
  </si>
  <si>
    <t>AA OR Main Major S Medford '19</t>
  </si>
  <si>
    <t>107000</t>
  </si>
  <si>
    <t>CONSTRUCTION WORK IN PROGRESS-</t>
  </si>
  <si>
    <t>G08</t>
  </si>
  <si>
    <t>B51</t>
  </si>
  <si>
    <t>02800540</t>
  </si>
  <si>
    <t>Wa Elect Regulatory Activities</t>
  </si>
  <si>
    <t>02805810</t>
  </si>
  <si>
    <t>CDWA General Rate Case Activ</t>
  </si>
  <si>
    <t>201908</t>
  </si>
  <si>
    <t>03805511</t>
  </si>
  <si>
    <t>Common ID Reg Activities</t>
  </si>
  <si>
    <t>ID</t>
  </si>
  <si>
    <t>09800310</t>
  </si>
  <si>
    <t>Elect-Trade/Professional Assoc</t>
  </si>
  <si>
    <t>09900311</t>
  </si>
  <si>
    <t>Gas - Trade/Professional Assoc</t>
  </si>
  <si>
    <t>426500</t>
  </si>
  <si>
    <t>MISC INCOME DEDUCTIONS-OTHER D</t>
  </si>
  <si>
    <t>ZZ</t>
  </si>
  <si>
    <t>426400</t>
  </si>
  <si>
    <t>POLITICS EXPEND</t>
  </si>
  <si>
    <t>201903</t>
  </si>
  <si>
    <t>77700115</t>
  </si>
  <si>
    <t>Aircraft Operations - Clearing</t>
  </si>
  <si>
    <t>184100</t>
  </si>
  <si>
    <t>TRANSPORTATION EXPENSES CLEARI</t>
  </si>
  <si>
    <t>011</t>
  </si>
  <si>
    <t>281</t>
  </si>
  <si>
    <t>06800545</t>
  </si>
  <si>
    <t>Or Gas Regulatory Activities</t>
  </si>
  <si>
    <t>03800545</t>
  </si>
  <si>
    <t>Id Gas Regulatory Activities</t>
  </si>
  <si>
    <t>09903370</t>
  </si>
  <si>
    <t>Treasury Activities-099</t>
  </si>
  <si>
    <t>337</t>
  </si>
  <si>
    <t>95602815</t>
  </si>
  <si>
    <t>Natural Gas Training - 956</t>
  </si>
  <si>
    <t>880000</t>
  </si>
  <si>
    <t>DIST EXP OPER-OTHER EXPENSES</t>
  </si>
  <si>
    <t>77700300</t>
  </si>
  <si>
    <t>Charitable and Civic Expense</t>
  </si>
  <si>
    <t>17200050</t>
  </si>
  <si>
    <t>Klamath Falls Construction Off</t>
  </si>
  <si>
    <t>935000</t>
  </si>
  <si>
    <t>MAINT OF STRUCTURE &amp; IMPROVEME</t>
  </si>
  <si>
    <t>005</t>
  </si>
  <si>
    <t>09902455</t>
  </si>
  <si>
    <t>Gas System Operations - 099</t>
  </si>
  <si>
    <t>09905730</t>
  </si>
  <si>
    <t>ET Operations Common All</t>
  </si>
  <si>
    <t>920000</t>
  </si>
  <si>
    <t>ADMIN &amp; GEN SALARIES</t>
  </si>
  <si>
    <t>018</t>
  </si>
  <si>
    <t>09905732</t>
  </si>
  <si>
    <t>ET Arch Planning Common All</t>
  </si>
  <si>
    <t>09906307</t>
  </si>
  <si>
    <t>CXP Phase1 Design/Agent Imp.</t>
  </si>
  <si>
    <t>W39</t>
  </si>
  <si>
    <t>06805193</t>
  </si>
  <si>
    <t xml:space="preserve">Oregon Gas ERT Replacement		</t>
  </si>
  <si>
    <t>98405329</t>
  </si>
  <si>
    <t>Rebuild Reg STA #2413</t>
  </si>
  <si>
    <t>09900310</t>
  </si>
  <si>
    <t>Com - Trade/Professional Assoc</t>
  </si>
  <si>
    <t>09902800</t>
  </si>
  <si>
    <t>Employment 099 CM</t>
  </si>
  <si>
    <t>280</t>
  </si>
  <si>
    <t>17005022</t>
  </si>
  <si>
    <t>Medford- HVAC Replacement</t>
  </si>
  <si>
    <t>H07</t>
  </si>
  <si>
    <t>77705191</t>
  </si>
  <si>
    <t>Non Utility Related Expenses</t>
  </si>
  <si>
    <t>41002100</t>
  </si>
  <si>
    <t>Elect Joint Projects -410</t>
  </si>
  <si>
    <t>500000</t>
  </si>
  <si>
    <t>STM PWR GEN OPER-SUPV &amp; ENG</t>
  </si>
  <si>
    <t>210</t>
  </si>
  <si>
    <t>09800540</t>
  </si>
  <si>
    <t>Hydro Regulatory Activities</t>
  </si>
  <si>
    <t>535000</t>
  </si>
  <si>
    <t>98405337</t>
  </si>
  <si>
    <t>Bellinger Lane - STA #2361</t>
  </si>
  <si>
    <t>06805169</t>
  </si>
  <si>
    <t>GDOR General Rate Case Activ</t>
  </si>
  <si>
    <t>03805341</t>
  </si>
  <si>
    <t>EDID General Rate Case Activ</t>
  </si>
  <si>
    <t>98405328</t>
  </si>
  <si>
    <t>Ashland Outage - 3/19/19</t>
  </si>
  <si>
    <t>072</t>
  </si>
  <si>
    <t>06800730</t>
  </si>
  <si>
    <t>Oregon Sales and Marketing</t>
  </si>
  <si>
    <t>908000</t>
  </si>
  <si>
    <t xml:space="preserve">CUST SVC &amp; INFO EXP-CUST ASST </t>
  </si>
  <si>
    <t>073</t>
  </si>
  <si>
    <t>09902920</t>
  </si>
  <si>
    <t>Gen Safety/Health Admin-099</t>
  </si>
  <si>
    <t>292</t>
  </si>
  <si>
    <t>06805195</t>
  </si>
  <si>
    <t xml:space="preserve">OR DSM Gas Programs			</t>
  </si>
  <si>
    <t>242600</t>
  </si>
  <si>
    <t>DSM TARIFF RIDER</t>
  </si>
  <si>
    <t>075</t>
  </si>
  <si>
    <t>Grand Total</t>
  </si>
  <si>
    <t>Sum of Transaction Amount</t>
  </si>
  <si>
    <t>LU659 LMC and Contract Negotiations</t>
  </si>
  <si>
    <t>Medford Business Meetings</t>
  </si>
  <si>
    <t>AVA053019</t>
  </si>
  <si>
    <t>AVA050219</t>
  </si>
  <si>
    <t>AVA061919</t>
  </si>
  <si>
    <t>GD.AN Semi Annual Natural Gas Update</t>
  </si>
  <si>
    <t>AVA071219</t>
  </si>
  <si>
    <t>AVA072419</t>
  </si>
  <si>
    <t>In Medford-Joint Safety committee office visits</t>
  </si>
  <si>
    <t>Power Supply Workshop</t>
  </si>
  <si>
    <t>AVA073119</t>
  </si>
  <si>
    <t>Workshop RE  Investigation into Initiating Implementation Processes for Energy Legislation Passed in the 2019 Legislative Session   Docket U 190485</t>
  </si>
  <si>
    <t>AVA073019</t>
  </si>
  <si>
    <t>Physical security assessment of Klamath Falls office</t>
  </si>
  <si>
    <t>AVA091119</t>
  </si>
  <si>
    <t>PURPA Workshop with Parties</t>
  </si>
  <si>
    <t>AVA100219</t>
  </si>
  <si>
    <t xml:space="preserve">PGA meeting and Meeting with UTC for a carbon and electricity markets workgroup plus meeting with new Director of Policy </t>
  </si>
  <si>
    <t>AVA102419</t>
  </si>
  <si>
    <t>AVA112519/AVA110419</t>
  </si>
  <si>
    <t>Wildfire Risk Plan Meeting with the Commissioners/Power Supply Workshop</t>
  </si>
  <si>
    <t>Medford Chamber Forum and various business meetings</t>
  </si>
  <si>
    <t>AVA111819</t>
  </si>
  <si>
    <t>Flight</t>
  </si>
  <si>
    <t>Recorded Service</t>
  </si>
  <si>
    <t>Recorded Jurisdiction</t>
  </si>
  <si>
    <t>Corrected Service</t>
  </si>
  <si>
    <t>Corrected Jurisdiction</t>
  </si>
  <si>
    <t>(blank)</t>
  </si>
  <si>
    <t>(All)</t>
  </si>
  <si>
    <t>Values</t>
  </si>
  <si>
    <t>Sum of Electric Amount</t>
  </si>
  <si>
    <t>Sum of Gas North Amount</t>
  </si>
  <si>
    <t>Sum of Gas South Amount</t>
  </si>
  <si>
    <t>Sum of Not Assigned Amount</t>
  </si>
  <si>
    <t xml:space="preserve"> Transaction </t>
  </si>
  <si>
    <t xml:space="preserve"> Electric </t>
  </si>
  <si>
    <t xml:space="preserve"> Gas North </t>
  </si>
  <si>
    <t xml:space="preserve"> Gas South </t>
  </si>
  <si>
    <t xml:space="preserve"> Not Assigned </t>
  </si>
  <si>
    <t>WA E</t>
  </si>
  <si>
    <t>ID E</t>
  </si>
  <si>
    <t>WA G</t>
  </si>
  <si>
    <t>ID G</t>
  </si>
  <si>
    <t>Reclassification Adjustment - For Incorrect Serv/Jur Assignment</t>
  </si>
  <si>
    <t>Reclassify Return on Rate Base and Hangar Depreciation - for non-utility Use</t>
  </si>
  <si>
    <t xml:space="preserve">   TOTAL PLANE ADJUSTMENT</t>
  </si>
  <si>
    <t>Miscellaneous Adjustment</t>
  </si>
  <si>
    <t>Plane Reclassifications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</si>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</sst>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##"/>
    <numFmt numFmtId="165" formatCode="_(* #,##0_);_(* \(#,##0\);_(* &quot;-&quot;??_);_(@_)"/>
    <numFmt numFmtId="166" formatCode="0.0%"/>
  </numFmts>
  <fonts count="5" x14ac:knownFonts="1">
    <font>
      <sz val="10"/>
      <color theme="1"/>
      <name val="Tahoma"/>
      <family val="2"/>
    </font>
    <font>
      <sz val="10"/>
      <color rgb="FF222222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2" xfId="0" applyBorder="1"/>
    <xf numFmtId="0" fontId="1" fillId="0" borderId="2" xfId="0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right" vertical="top"/>
    </xf>
    <xf numFmtId="3" fontId="1" fillId="0" borderId="2" xfId="0" applyNumberFormat="1" applyFont="1" applyBorder="1" applyAlignment="1">
      <alignment horizontal="right" vertical="top"/>
    </xf>
    <xf numFmtId="0" fontId="0" fillId="0" borderId="0" xfId="0" pivotButton="1"/>
    <xf numFmtId="37" fontId="0" fillId="0" borderId="0" xfId="0" applyNumberFormat="1"/>
    <xf numFmtId="0" fontId="0" fillId="0" borderId="0" xfId="0" applyFill="1"/>
    <xf numFmtId="0" fontId="3" fillId="0" borderId="0" xfId="0" applyFont="1"/>
    <xf numFmtId="0" fontId="1" fillId="3" borderId="2" xfId="0" applyFont="1" applyFill="1" applyBorder="1" applyAlignment="1">
      <alignment horizontal="left" vertical="top"/>
    </xf>
    <xf numFmtId="0" fontId="0" fillId="3" borderId="2" xfId="0" applyFill="1" applyBorder="1"/>
    <xf numFmtId="3" fontId="1" fillId="3" borderId="2" xfId="0" applyNumberFormat="1" applyFont="1" applyFill="1" applyBorder="1" applyAlignment="1">
      <alignment horizontal="right" vertical="top"/>
    </xf>
    <xf numFmtId="0" fontId="0" fillId="3" borderId="0" xfId="0" applyFill="1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165" fontId="1" fillId="2" borderId="1" xfId="1" applyNumberFormat="1" applyFont="1" applyFill="1" applyBorder="1" applyAlignment="1">
      <alignment horizontal="center" vertical="top" wrapText="1"/>
    </xf>
    <xf numFmtId="165" fontId="1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/>
    <xf numFmtId="165" fontId="1" fillId="3" borderId="2" xfId="1" applyNumberFormat="1" applyFont="1" applyFill="1" applyBorder="1" applyAlignment="1">
      <alignment horizontal="right" vertical="top"/>
    </xf>
    <xf numFmtId="165" fontId="0" fillId="3" borderId="2" xfId="1" applyNumberFormat="1" applyFont="1" applyFill="1" applyBorder="1"/>
    <xf numFmtId="165" fontId="0" fillId="0" borderId="0" xfId="1" applyNumberFormat="1" applyFont="1"/>
    <xf numFmtId="164" fontId="1" fillId="3" borderId="2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1" fillId="0" borderId="2" xfId="0" applyFont="1" applyFill="1" applyBorder="1" applyAlignment="1">
      <alignment horizontal="left" vertical="top"/>
    </xf>
    <xf numFmtId="165" fontId="0" fillId="0" borderId="3" xfId="1" applyNumberFormat="1" applyFont="1" applyBorder="1"/>
    <xf numFmtId="165" fontId="0" fillId="0" borderId="0" xfId="0" applyNumberFormat="1"/>
    <xf numFmtId="165" fontId="0" fillId="0" borderId="0" xfId="1" applyNumberFormat="1" applyFont="1" applyBorder="1"/>
    <xf numFmtId="0" fontId="3" fillId="0" borderId="0" xfId="0" applyFont="1" applyAlignment="1">
      <alignment horizontal="center" wrapText="1"/>
    </xf>
    <xf numFmtId="9" fontId="0" fillId="0" borderId="0" xfId="2" applyFont="1"/>
    <xf numFmtId="166" fontId="0" fillId="3" borderId="0" xfId="2" applyNumberFormat="1" applyFont="1" applyFill="1"/>
    <xf numFmtId="165" fontId="3" fillId="0" borderId="5" xfId="0" applyNumberFormat="1" applyFont="1" applyBorder="1"/>
    <xf numFmtId="0" fontId="0" fillId="0" borderId="0" xfId="0" applyFont="1"/>
    <xf numFmtId="165" fontId="0" fillId="0" borderId="0" xfId="0" applyNumberFormat="1" applyFont="1"/>
    <xf numFmtId="165" fontId="2" fillId="0" borderId="0" xfId="1" applyNumberFormat="1" applyFont="1"/>
    <xf numFmtId="166" fontId="0" fillId="0" borderId="0" xfId="0" applyNumberFormat="1" applyFont="1"/>
    <xf numFmtId="165" fontId="2" fillId="0" borderId="4" xfId="1" applyNumberFormat="1" applyFont="1" applyBorder="1"/>
    <xf numFmtId="0" fontId="0" fillId="0" borderId="0" xfId="0" pivotButton="1" applyAlignment="1">
      <alignment wrapText="1"/>
    </xf>
    <xf numFmtId="0" fontId="0" fillId="0" borderId="0" xfId="0" applyAlignment="1">
      <alignment shrinkToFi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5" fontId="3" fillId="4" borderId="5" xfId="0" applyNumberFormat="1" applyFont="1" applyFill="1" applyBorder="1"/>
    <xf numFmtId="165" fontId="0" fillId="3" borderId="3" xfId="1" applyNumberFormat="1" applyFont="1" applyFill="1" applyBorder="1"/>
    <xf numFmtId="165" fontId="2" fillId="4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5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uth, Jeanne" refreshedDate="43945.366131249997" createdVersion="5" refreshedVersion="5" minRefreshableVersion="3" recordCount="81">
  <cacheSource type="worksheet">
    <worksheetSource ref="A1:W82" sheet="MR-PR-3"/>
  </cacheSource>
  <cacheFields count="23">
    <cacheField name="Accounting Year" numFmtId="0">
      <sharedItems count="2">
        <s v="2019"/>
        <s v="2018" u="1"/>
      </sharedItems>
    </cacheField>
    <cacheField name="Company" numFmtId="0">
      <sharedItems count="2">
        <s v="001"/>
        <s v="260" u="1"/>
      </sharedItems>
    </cacheField>
    <cacheField name="Accounting Period" numFmtId="0">
      <sharedItems/>
    </cacheField>
    <cacheField name="Flight" numFmtId="0">
      <sharedItems containsBlank="1"/>
    </cacheField>
    <cacheField name="Transaction Description" numFmtId="0">
      <sharedItems containsBlank="1"/>
    </cacheField>
    <cacheField name="Project Number" numFmtId="0">
      <sharedItems/>
    </cacheField>
    <cacheField name="Project Name" numFmtId="0">
      <sharedItems/>
    </cacheField>
    <cacheField name="FERC Account" numFmtId="0">
      <sharedItems/>
    </cacheField>
    <cacheField name="FERC Account Description" numFmtId="0">
      <sharedItems/>
    </cacheField>
    <cacheField name="Expenditure Org" numFmtId="0">
      <sharedItems/>
    </cacheField>
    <cacheField name="Recorded Service" numFmtId="0">
      <sharedItems count="4">
        <s v="CD"/>
        <s v="ED"/>
        <s v="ZZ"/>
        <s v="GD"/>
      </sharedItems>
    </cacheField>
    <cacheField name="Corrected Service" numFmtId="0">
      <sharedItems containsBlank="1" count="3">
        <m/>
        <s v="GD"/>
        <s v="ED"/>
      </sharedItems>
    </cacheField>
    <cacheField name="MAC" numFmtId="0">
      <sharedItems containsBlank="1"/>
    </cacheField>
    <cacheField name="Vehicle Number" numFmtId="0">
      <sharedItems/>
    </cacheField>
    <cacheField name="Recorded Jurisdiction" numFmtId="0">
      <sharedItems count="6">
        <s v="WA"/>
        <s v="ID"/>
        <s v="AN"/>
        <s v="AA"/>
        <s v="ZZ"/>
        <s v="OR"/>
      </sharedItems>
    </cacheField>
    <cacheField name="Corrected Jurisdiction" numFmtId="0">
      <sharedItems containsBlank="1" count="4">
        <m/>
        <s v="OR"/>
        <s v="AN"/>
        <s v="WA"/>
      </sharedItems>
    </cacheField>
    <cacheField name="Expenditure Type" numFmtId="0">
      <sharedItems/>
    </cacheField>
    <cacheField name="Transaction Quantity" numFmtId="0">
      <sharedItems containsSemiMixedTypes="0" containsString="0" containsNumber="1" minValue="-95" maxValue="787.7"/>
    </cacheField>
    <cacheField name="Transaction Amount" numFmtId="165">
      <sharedItems containsSemiMixedTypes="0" containsString="0" containsNumber="1" minValue="-10450" maxValue="107275"/>
    </cacheField>
    <cacheField name="Electric Amount" numFmtId="165">
      <sharedItems containsString="0" containsBlank="1" containsNumber="1" minValue="0" maxValue="107275"/>
    </cacheField>
    <cacheField name="Gas North Amount" numFmtId="165">
      <sharedItems containsString="0" containsBlank="1" containsNumber="1" minValue="0" maxValue="48324.07"/>
    </cacheField>
    <cacheField name="Gas South Amount" numFmtId="165">
      <sharedItems containsString="0" containsBlank="1" containsNumber="1" minValue="-10450" maxValue="86647"/>
    </cacheField>
    <cacheField name="Not Assigned Amount" numFmtId="165">
      <sharedItems containsString="0" containsBlank="1" containsNumber="1" containsInteger="1" minValue="0" maxValue="377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">
  <r>
    <x v="0"/>
    <x v="0"/>
    <s v="201901"/>
    <m/>
    <m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2"/>
    <n v="9020"/>
    <n v="7024.23"/>
    <n v="1995.77"/>
    <m/>
    <m/>
  </r>
  <r>
    <x v="0"/>
    <x v="0"/>
    <s v="201901"/>
    <m/>
    <m/>
    <s v="03805511"/>
    <s v="Common ID Reg Activities"/>
    <s v="928000"/>
    <s v="REGULATORY COMMISSION EXPENSES"/>
    <s v="Z88"/>
    <x v="0"/>
    <x v="0"/>
    <s v="054"/>
    <s v="02080"/>
    <x v="1"/>
    <x v="0"/>
    <s v="550 Company Aircraft"/>
    <n v="113"/>
    <n v="12430"/>
    <n v="9679.74"/>
    <n v="2750.26"/>
    <m/>
    <m/>
  </r>
  <r>
    <x v="0"/>
    <x v="0"/>
    <s v="201901"/>
    <m/>
    <m/>
    <s v="09805362"/>
    <s v="Electric Trade and Prof Org"/>
    <s v="930200"/>
    <s v="MISC GENERAL EXPENSE"/>
    <s v="Z88"/>
    <x v="1"/>
    <x v="0"/>
    <s v="031"/>
    <s v="02080"/>
    <x v="2"/>
    <x v="0"/>
    <s v="550 Company Aircraft"/>
    <n v="706"/>
    <n v="77660"/>
    <n v="77660"/>
    <m/>
    <m/>
    <m/>
  </r>
  <r>
    <x v="0"/>
    <x v="0"/>
    <s v="201901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77"/>
    <n v="8470"/>
    <n v="5977.96"/>
    <n v="1737.45"/>
    <n v="754.59"/>
    <m/>
  </r>
  <r>
    <x v="0"/>
    <x v="0"/>
    <s v="201901"/>
    <m/>
    <m/>
    <s v="77700115"/>
    <s v="Aircraft Operations - Clearing"/>
    <s v="184100"/>
    <s v="TRANSPORTATION EXPENSES CLEARI"/>
    <s v="Z88"/>
    <x v="2"/>
    <x v="0"/>
    <s v="011"/>
    <s v="02080"/>
    <x v="4"/>
    <x v="0"/>
    <s v="550 Company Aircraft"/>
    <n v="252"/>
    <n v="27720"/>
    <m/>
    <m/>
    <m/>
    <n v="27720"/>
  </r>
  <r>
    <x v="0"/>
    <x v="0"/>
    <s v="201903"/>
    <m/>
    <m/>
    <s v="03805511"/>
    <s v="Common ID Reg Activities"/>
    <s v="928000"/>
    <s v="REGULATORY COMMISSION EXPENSES"/>
    <s v="Z88"/>
    <x v="0"/>
    <x v="0"/>
    <s v="054"/>
    <s v="02080"/>
    <x v="1"/>
    <x v="0"/>
    <s v="550 Company Aircraft"/>
    <n v="91"/>
    <n v="10010"/>
    <n v="7795.19"/>
    <n v="2214.81"/>
    <m/>
    <m/>
  </r>
  <r>
    <x v="0"/>
    <x v="0"/>
    <s v="201903"/>
    <m/>
    <m/>
    <s v="09900162"/>
    <s v="Admin Activities-Common to All"/>
    <s v="921000"/>
    <s v="OFFICE SUPPLIES &amp; EXPENSES"/>
    <s v="Z88"/>
    <x v="0"/>
    <x v="0"/>
    <s v="016"/>
    <s v="02080"/>
    <x v="3"/>
    <x v="0"/>
    <s v="550 Company Aircraft"/>
    <n v="48"/>
    <n v="5280"/>
    <n v="3726.52"/>
    <n v="1083.0899999999999"/>
    <n v="470.39"/>
    <m/>
  </r>
  <r>
    <x v="0"/>
    <x v="0"/>
    <s v="201903"/>
    <m/>
    <m/>
    <s v="77700115"/>
    <s v="Aircraft Operations - Clearing"/>
    <s v="184100"/>
    <s v="TRANSPORTATION EXPENSES CLEARI"/>
    <s v="Z88"/>
    <x v="2"/>
    <x v="0"/>
    <s v="011"/>
    <s v="02080"/>
    <x v="4"/>
    <x v="0"/>
    <s v="550 Company Aircraft"/>
    <n v="343"/>
    <n v="37730"/>
    <m/>
    <m/>
    <m/>
    <n v="37730"/>
  </r>
  <r>
    <x v="0"/>
    <x v="0"/>
    <s v="201903"/>
    <m/>
    <m/>
    <s v="77705191"/>
    <s v="Non Utility Related Expenses"/>
    <s v="426500"/>
    <s v="MISC INCOME DEDUCTIONS-OTHER D"/>
    <s v="Z88"/>
    <x v="2"/>
    <x v="0"/>
    <s v="016"/>
    <s v="02080"/>
    <x v="4"/>
    <x v="0"/>
    <s v="550 Company Aircraft"/>
    <n v="28.8"/>
    <n v="3168"/>
    <m/>
    <m/>
    <m/>
    <n v="3168"/>
  </r>
  <r>
    <x v="0"/>
    <x v="0"/>
    <s v="201903"/>
    <m/>
    <m/>
    <s v="98405328"/>
    <s v="Ashland Outage - 3/19/19"/>
    <s v="880000"/>
    <s v="DIST EXP OPER-OTHER EXPENSES"/>
    <s v="Z88"/>
    <x v="3"/>
    <x v="0"/>
    <s v="072"/>
    <s v="02080"/>
    <x v="5"/>
    <x v="0"/>
    <s v="550 Company Aircraft"/>
    <n v="787.7"/>
    <n v="86647"/>
    <m/>
    <m/>
    <n v="86647"/>
    <m/>
  </r>
  <r>
    <x v="0"/>
    <x v="0"/>
    <s v="201904"/>
    <m/>
    <m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0"/>
    <n v="0"/>
    <n v="0"/>
    <n v="0"/>
    <m/>
    <m/>
  </r>
  <r>
    <x v="0"/>
    <x v="0"/>
    <s v="201904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0"/>
    <n v="0"/>
    <n v="0"/>
    <m/>
    <m/>
    <m/>
  </r>
  <r>
    <x v="0"/>
    <x v="0"/>
    <s v="201904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0"/>
    <n v="0"/>
    <n v="0"/>
    <n v="0"/>
    <n v="0"/>
    <m/>
  </r>
  <r>
    <x v="0"/>
    <x v="0"/>
    <s v="201904"/>
    <m/>
    <m/>
    <s v="09906307"/>
    <s v="CXP Phase1 Design/Agent Imp."/>
    <s v="107000"/>
    <s v="CONSTRUCTION WORK IN PROGRESS-"/>
    <s v="W39"/>
    <x v="0"/>
    <x v="0"/>
    <m/>
    <s v="02080"/>
    <x v="3"/>
    <x v="0"/>
    <s v="550 Company Aircraft"/>
    <n v="0"/>
    <n v="0"/>
    <m/>
    <m/>
    <m/>
    <n v="0"/>
  </r>
  <r>
    <x v="0"/>
    <x v="0"/>
    <s v="201904"/>
    <m/>
    <m/>
    <s v="77700300"/>
    <s v="Charitable and Civic Expense"/>
    <s v="426400"/>
    <s v="POLITICS EXPEND"/>
    <s v="Z88"/>
    <x v="2"/>
    <x v="0"/>
    <s v="030"/>
    <s v="02080"/>
    <x v="4"/>
    <x v="0"/>
    <s v="550 Company Aircraft"/>
    <n v="0"/>
    <n v="0"/>
    <m/>
    <m/>
    <m/>
    <n v="0"/>
  </r>
  <r>
    <x v="0"/>
    <x v="0"/>
    <s v="201905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78"/>
    <n v="8580"/>
    <n v="6681.59"/>
    <n v="1898.41"/>
    <m/>
    <m/>
  </r>
  <r>
    <x v="0"/>
    <x v="0"/>
    <s v="201905"/>
    <m/>
    <m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3"/>
    <n v="9130"/>
    <n v="7109.9"/>
    <n v="2020.1"/>
    <m/>
    <m/>
  </r>
  <r>
    <x v="0"/>
    <x v="0"/>
    <s v="201905"/>
    <s v="AVA050219"/>
    <s v="LU659 LMC and Contract Negotiations"/>
    <s v="09900165"/>
    <s v="Gas Ops Admin Activity - 099"/>
    <s v="870000"/>
    <s v="OPER SUPV/ENG"/>
    <s v="Z88"/>
    <x v="3"/>
    <x v="1"/>
    <s v="016"/>
    <s v="02080"/>
    <x v="3"/>
    <x v="1"/>
    <s v="550 Company Aircraft"/>
    <n v="17.3"/>
    <n v="1903"/>
    <m/>
    <n v="1327.84"/>
    <n v="575.16"/>
    <m/>
  </r>
  <r>
    <x v="0"/>
    <x v="0"/>
    <s v="201905"/>
    <s v="AVA050219"/>
    <s v="LU659 LMC and Contract Negotiations"/>
    <s v="09902455"/>
    <s v="Gas System Operations - 099"/>
    <s v="880000"/>
    <s v="DIST EXP OPER-OTHER EXPENSES"/>
    <s v="Z88"/>
    <x v="3"/>
    <x v="1"/>
    <s v="245"/>
    <s v="02080"/>
    <x v="3"/>
    <x v="1"/>
    <s v="550 Company Aircraft"/>
    <n v="19.399999999999999"/>
    <n v="2134"/>
    <m/>
    <n v="1489.02"/>
    <n v="644.98"/>
    <m/>
  </r>
  <r>
    <x v="0"/>
    <x v="0"/>
    <s v="201905"/>
    <s v="AVA050219"/>
    <s v="LU659 LMC and Contract Negotiations"/>
    <s v="09902800"/>
    <s v="Employment 099 CM"/>
    <s v="921000"/>
    <s v="OFFICE SUPPLIES &amp; EXPENSES"/>
    <s v="Z88"/>
    <x v="0"/>
    <x v="1"/>
    <s v="280"/>
    <s v="02080"/>
    <x v="3"/>
    <x v="1"/>
    <s v="550 Company Aircraft"/>
    <n v="103.8"/>
    <n v="11418"/>
    <n v="8058.6"/>
    <n v="2342.17"/>
    <n v="1017.23"/>
    <m/>
  </r>
  <r>
    <x v="0"/>
    <x v="0"/>
    <s v="201905"/>
    <s v="AVA053019"/>
    <s v="Medford Business Meetings"/>
    <s v="06802451"/>
    <s v="OR Leak Svy Cathod Rd"/>
    <s v="874000"/>
    <s v="DIST EXPENSES OPER-MAINS&amp;SVCS "/>
    <s v="Z88"/>
    <x v="3"/>
    <x v="0"/>
    <s v="245"/>
    <s v="02080"/>
    <x v="5"/>
    <x v="0"/>
    <s v="550 Company Aircraft"/>
    <n v="11"/>
    <n v="1210"/>
    <m/>
    <m/>
    <n v="1210"/>
    <m/>
  </r>
  <r>
    <x v="0"/>
    <x v="0"/>
    <s v="201905"/>
    <s v="AVA053019"/>
    <s v="Medford Business Meetings"/>
    <s v="09902920"/>
    <s v="Gen Safety/Health Admin-099"/>
    <s v="921000"/>
    <s v="OFFICE SUPPLIES &amp; EXPENSES"/>
    <s v="Z88"/>
    <x v="0"/>
    <x v="1"/>
    <s v="292"/>
    <s v="02080"/>
    <x v="3"/>
    <x v="1"/>
    <s v="550 Company Aircraft"/>
    <n v="11"/>
    <n v="1210"/>
    <n v="853.99"/>
    <n v="248.21"/>
    <n v="107.8"/>
    <m/>
  </r>
  <r>
    <x v="0"/>
    <x v="0"/>
    <s v="201905"/>
    <s v="AVA053019"/>
    <s v="Medford Business Meetings"/>
    <s v="17005022"/>
    <s v="Medford- HVAC Replacement"/>
    <s v="107000"/>
    <s v="CONSTRUCTION WORK IN PROGRESS-"/>
    <s v="H07"/>
    <x v="3"/>
    <x v="0"/>
    <m/>
    <s v="02080"/>
    <x v="5"/>
    <x v="0"/>
    <s v="550 Company Aircraft"/>
    <n v="62"/>
    <n v="6820"/>
    <m/>
    <m/>
    <n v="6820"/>
    <m/>
  </r>
  <r>
    <x v="0"/>
    <x v="0"/>
    <s v="201905"/>
    <s v="AVA053019"/>
    <s v="Medford Business Meetings"/>
    <s v="98405329"/>
    <s v="Rebuild Reg STA #2413"/>
    <s v="107000"/>
    <s v="CONSTRUCTION WORK IN PROGRESS-"/>
    <s v="B51"/>
    <x v="3"/>
    <x v="0"/>
    <m/>
    <s v="02080"/>
    <x v="5"/>
    <x v="0"/>
    <s v="550 Company Aircraft"/>
    <n v="126"/>
    <n v="13860"/>
    <m/>
    <m/>
    <n v="13860"/>
    <m/>
  </r>
  <r>
    <x v="0"/>
    <x v="0"/>
    <s v="201905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447.8"/>
    <n v="49258"/>
    <n v="49258"/>
    <m/>
    <m/>
    <m/>
  </r>
  <r>
    <x v="0"/>
    <x v="0"/>
    <s v="201905"/>
    <m/>
    <m/>
    <s v="09800513"/>
    <s v="Steam Environmental Expense"/>
    <s v="506000"/>
    <s v="STM PWR GEN OPER EXP"/>
    <s v="Z88"/>
    <x v="1"/>
    <x v="0"/>
    <s v="051"/>
    <s v="02080"/>
    <x v="2"/>
    <x v="0"/>
    <s v="550 Company Aircraft"/>
    <n v="43.5"/>
    <n v="4785"/>
    <n v="4785"/>
    <m/>
    <m/>
    <m/>
  </r>
  <r>
    <x v="0"/>
    <x v="0"/>
    <s v="201905"/>
    <m/>
    <m/>
    <s v="09800540"/>
    <s v="Hydro Regulatory Activities"/>
    <s v="535000"/>
    <s v="OPER SUPV/ENG"/>
    <s v="Z88"/>
    <x v="1"/>
    <x v="0"/>
    <s v="054"/>
    <s v="02080"/>
    <x v="2"/>
    <x v="0"/>
    <s v="550 Company Aircraft"/>
    <n v="43.5"/>
    <n v="4785"/>
    <n v="4785"/>
    <m/>
    <m/>
    <m/>
  </r>
  <r>
    <x v="0"/>
    <x v="0"/>
    <s v="201905"/>
    <m/>
    <m/>
    <s v="09900311"/>
    <s v="Gas - Trade/Professional Assoc"/>
    <s v="930200"/>
    <s v="MISC GENERAL EXPENSE"/>
    <s v="Z88"/>
    <x v="3"/>
    <x v="0"/>
    <s v="031"/>
    <s v="02080"/>
    <x v="3"/>
    <x v="0"/>
    <s v="550 Company Aircraft"/>
    <n v="629.6"/>
    <n v="69256"/>
    <m/>
    <n v="48324.07"/>
    <n v="20931.93"/>
    <m/>
  </r>
  <r>
    <x v="0"/>
    <x v="0"/>
    <s v="201905"/>
    <s v="AVA053019"/>
    <s v="Medford Business Meetings"/>
    <s v="09903691"/>
    <s v="Corporate Planning-099"/>
    <s v="930200"/>
    <s v="MISC GENERAL EXPENSE"/>
    <s v="Z88"/>
    <x v="0"/>
    <x v="1"/>
    <s v="369"/>
    <s v="02080"/>
    <x v="3"/>
    <x v="1"/>
    <s v="550 Company Aircraft"/>
    <n v="101"/>
    <n v="11110"/>
    <n v="7841.21"/>
    <n v="2279"/>
    <n v="989.79"/>
    <m/>
  </r>
  <r>
    <x v="0"/>
    <x v="0"/>
    <s v="201905"/>
    <m/>
    <m/>
    <s v="09906307"/>
    <s v="CXP Phase1 Design/Agent Imp."/>
    <s v="107000"/>
    <s v="CONSTRUCTION WORK IN PROGRESS-"/>
    <s v="W39"/>
    <x v="0"/>
    <x v="0"/>
    <m/>
    <s v="02080"/>
    <x v="3"/>
    <x v="0"/>
    <s v="550 Company Aircraft"/>
    <n v="197.1"/>
    <n v="21681"/>
    <m/>
    <m/>
    <m/>
    <n v="21681"/>
  </r>
  <r>
    <x v="0"/>
    <x v="0"/>
    <s v="201905"/>
    <m/>
    <m/>
    <s v="41002100"/>
    <s v="Elect Joint Projects -410"/>
    <s v="500000"/>
    <s v="STM PWR GEN OPER-SUPV &amp; ENG"/>
    <s v="Z88"/>
    <x v="1"/>
    <x v="0"/>
    <s v="210"/>
    <s v="02080"/>
    <x v="2"/>
    <x v="0"/>
    <s v="550 Company Aircraft"/>
    <n v="39"/>
    <n v="4290"/>
    <n v="4290"/>
    <m/>
    <m/>
    <m/>
  </r>
  <r>
    <x v="0"/>
    <x v="0"/>
    <s v="201905"/>
    <m/>
    <m/>
    <s v="77700300"/>
    <s v="Charitable and Civic Expense"/>
    <s v="426400"/>
    <s v="POLITICS EXPEND"/>
    <s v="Z88"/>
    <x v="2"/>
    <x v="0"/>
    <s v="030"/>
    <s v="02080"/>
    <x v="4"/>
    <x v="0"/>
    <s v="550 Company Aircraft"/>
    <n v="84.6"/>
    <n v="9306"/>
    <m/>
    <m/>
    <m/>
    <n v="9306"/>
  </r>
  <r>
    <x v="0"/>
    <x v="0"/>
    <s v="201906"/>
    <s v="AVA061919"/>
    <s v="GD.AN Semi Annual Natural Gas Update"/>
    <s v="03800545"/>
    <s v="Id Gas Regulatory Activities"/>
    <s v="928000"/>
    <s v="REGULATORY COMMISSION EXPENSES"/>
    <s v="Z88"/>
    <x v="3"/>
    <x v="1"/>
    <s v="054"/>
    <s v="02080"/>
    <x v="1"/>
    <x v="2"/>
    <s v="550 Company Aircraft"/>
    <n v="156"/>
    <n v="17160"/>
    <m/>
    <n v="17160"/>
    <m/>
    <m/>
  </r>
  <r>
    <x v="0"/>
    <x v="0"/>
    <s v="201906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72"/>
    <n v="7920"/>
    <n v="7920"/>
    <m/>
    <m/>
    <m/>
  </r>
  <r>
    <x v="0"/>
    <x v="0"/>
    <s v="201906"/>
    <m/>
    <m/>
    <s v="09805362"/>
    <s v="Electric Trade and Prof Org"/>
    <s v="930200"/>
    <s v="MISC GENERAL EXPENSE"/>
    <s v="Z88"/>
    <x v="1"/>
    <x v="0"/>
    <s v="031"/>
    <s v="02080"/>
    <x v="2"/>
    <x v="0"/>
    <s v="550 Company Aircraft"/>
    <n v="556.79999999999995"/>
    <n v="61248"/>
    <n v="61248"/>
    <m/>
    <m/>
    <m/>
  </r>
  <r>
    <x v="0"/>
    <x v="0"/>
    <s v="201906"/>
    <m/>
    <m/>
    <s v="09900162"/>
    <s v="Admin Activities-Common to All"/>
    <s v="921000"/>
    <s v="OFFICE SUPPLIES &amp; EXPENSES"/>
    <s v="Z88"/>
    <x v="0"/>
    <x v="0"/>
    <s v="016"/>
    <s v="02080"/>
    <x v="3"/>
    <x v="0"/>
    <s v="550 Company Aircraft"/>
    <n v="152.69999999999999"/>
    <n v="16797"/>
    <n v="11854.99"/>
    <n v="3445.57"/>
    <n v="1496.44"/>
    <m/>
  </r>
  <r>
    <x v="0"/>
    <x v="0"/>
    <s v="201906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560.9"/>
    <n v="61699"/>
    <n v="43545.919999999998"/>
    <n v="12656.32"/>
    <n v="5496.76"/>
    <m/>
  </r>
  <r>
    <x v="0"/>
    <x v="0"/>
    <s v="201906"/>
    <s v="AVA053019"/>
    <s v="Medford Business Meetings"/>
    <s v="98405329"/>
    <s v="Rebuild Reg STA #2413"/>
    <s v="107000"/>
    <s v="CONSTRUCTION WORK IN PROGRESS-"/>
    <s v="B51"/>
    <x v="3"/>
    <x v="0"/>
    <m/>
    <s v="02080"/>
    <x v="5"/>
    <x v="0"/>
    <s v="550 Company Aircraft"/>
    <n v="-95"/>
    <n v="-10450"/>
    <m/>
    <m/>
    <n v="-10450"/>
    <m/>
  </r>
  <r>
    <x v="0"/>
    <x v="0"/>
    <s v="201907"/>
    <m/>
    <m/>
    <s v="06805169"/>
    <s v="GDOR General Rate Case Activ"/>
    <s v="928000"/>
    <s v="REGULATORY COMMISSION EXPENSES"/>
    <s v="Z88"/>
    <x v="3"/>
    <x v="0"/>
    <s v="054"/>
    <s v="02080"/>
    <x v="5"/>
    <x v="0"/>
    <s v="550 Company Aircraft"/>
    <n v="97.9"/>
    <n v="10769"/>
    <m/>
    <m/>
    <n v="10769"/>
    <m/>
  </r>
  <r>
    <x v="0"/>
    <x v="0"/>
    <s v="201907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93"/>
    <n v="10230"/>
    <n v="10230"/>
    <m/>
    <m/>
    <m/>
  </r>
  <r>
    <x v="0"/>
    <x v="0"/>
    <s v="201907"/>
    <s v="AVA071219"/>
    <s v="LU659 LMC and Contract Negotiations"/>
    <s v="09900165"/>
    <s v="Gas Ops Admin Activity - 099"/>
    <s v="870000"/>
    <s v="OPER SUPV/ENG"/>
    <s v="Z88"/>
    <x v="3"/>
    <x v="1"/>
    <s v="016"/>
    <s v="02080"/>
    <x v="3"/>
    <x v="1"/>
    <s v="550 Company Aircraft"/>
    <n v="36"/>
    <n v="3960"/>
    <m/>
    <n v="2763.13"/>
    <n v="1196.8699999999999"/>
    <m/>
  </r>
  <r>
    <x v="0"/>
    <x v="0"/>
    <s v="201907"/>
    <s v="AVA071219"/>
    <s v="LU659 LMC and Contract Negotiations"/>
    <s v="09902455"/>
    <s v="Gas System Operations - 099"/>
    <s v="880000"/>
    <s v="DIST EXP OPER-OTHER EXPENSES"/>
    <s v="Z88"/>
    <x v="3"/>
    <x v="1"/>
    <s v="245"/>
    <s v="02080"/>
    <x v="3"/>
    <x v="1"/>
    <s v="550 Company Aircraft"/>
    <n v="40.5"/>
    <n v="4455"/>
    <m/>
    <n v="3108.52"/>
    <n v="1346.48"/>
    <m/>
  </r>
  <r>
    <x v="0"/>
    <x v="0"/>
    <s v="201907"/>
    <s v="AVA071219"/>
    <s v="LU659 LMC and Contract Negotiations"/>
    <s v="09902800"/>
    <s v="Employment 099 CM"/>
    <s v="921000"/>
    <s v="OFFICE SUPPLIES &amp; EXPENSES"/>
    <s v="Z88"/>
    <x v="0"/>
    <x v="1"/>
    <s v="280"/>
    <s v="02080"/>
    <x v="3"/>
    <x v="1"/>
    <s v="550 Company Aircraft"/>
    <n v="74"/>
    <n v="8140"/>
    <n v="5745.05"/>
    <n v="1669.76"/>
    <n v="725.19"/>
    <m/>
  </r>
  <r>
    <x v="0"/>
    <x v="0"/>
    <s v="201907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190.4"/>
    <n v="20944"/>
    <n v="14781.86"/>
    <n v="4296.24"/>
    <n v="1865.9"/>
    <m/>
  </r>
  <r>
    <x v="0"/>
    <x v="0"/>
    <s v="201907"/>
    <s v="AVA072419"/>
    <s v="In Medford-Joint Safety committee office visits"/>
    <s v="95602815"/>
    <s v="Natural Gas Training - 956"/>
    <s v="880000"/>
    <s v="DIST EXP OPER-OTHER EXPENSES"/>
    <s v="Z88"/>
    <x v="3"/>
    <x v="1"/>
    <s v="281"/>
    <s v="02080"/>
    <x v="0"/>
    <x v="1"/>
    <s v="550 Company Aircraft"/>
    <n v="126"/>
    <n v="13860"/>
    <m/>
    <n v="13860"/>
    <m/>
    <m/>
  </r>
  <r>
    <x v="0"/>
    <x v="0"/>
    <s v="201908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81"/>
    <n v="8910"/>
    <n v="6938.57"/>
    <n v="1971.43"/>
    <m/>
    <m/>
  </r>
  <r>
    <x v="0"/>
    <x v="0"/>
    <s v="201908"/>
    <s v="AVA073019"/>
    <s v="Workshop RE  Investigation into Initiating Implementation Processes for Energy Legislation Passed in the 2019 Legislative Session   Docket U 190485"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4"/>
    <n v="9240"/>
    <n v="7195.5589743589744"/>
    <n v="2044.4410256410256"/>
    <m/>
    <m/>
  </r>
  <r>
    <x v="0"/>
    <x v="0"/>
    <s v="201908"/>
    <s v="AVA073119"/>
    <s v="Power Supply Workshop"/>
    <s v="02806136"/>
    <s v="Common WA Reg Activities"/>
    <s v="928000"/>
    <s v="REGULATORY COMMISSION EXPENSES"/>
    <s v="Z88"/>
    <x v="0"/>
    <x v="2"/>
    <s v="054"/>
    <s v="02080"/>
    <x v="0"/>
    <x v="3"/>
    <s v="550 Company Aircraft"/>
    <n v="79.8"/>
    <n v="8777.9999999999982"/>
    <n v="6835.7810256410257"/>
    <n v="1942.2189743589743"/>
    <m/>
    <m/>
  </r>
  <r>
    <x v="0"/>
    <x v="0"/>
    <s v="201908"/>
    <m/>
    <m/>
    <s v="77700115"/>
    <s v="Aircraft Operations - Clearing"/>
    <s v="184100"/>
    <s v="TRANSPORTATION EXPENSES CLEARI"/>
    <s v="Z88"/>
    <x v="2"/>
    <x v="0"/>
    <s v="011"/>
    <s v="02080"/>
    <x v="4"/>
    <x v="0"/>
    <s v="550 Company Aircraft"/>
    <n v="264"/>
    <n v="29040"/>
    <m/>
    <m/>
    <m/>
    <n v="29040"/>
  </r>
  <r>
    <x v="0"/>
    <x v="0"/>
    <s v="201908"/>
    <m/>
    <m/>
    <s v="77705191"/>
    <s v="Non Utility Related Expenses"/>
    <s v="426500"/>
    <s v="MISC INCOME DEDUCTIONS-OTHER D"/>
    <s v="Z88"/>
    <x v="2"/>
    <x v="0"/>
    <s v="016"/>
    <s v="02080"/>
    <x v="4"/>
    <x v="0"/>
    <s v="550 Company Aircraft"/>
    <n v="54"/>
    <n v="5940"/>
    <m/>
    <m/>
    <m/>
    <n v="5940"/>
  </r>
  <r>
    <x v="0"/>
    <x v="0"/>
    <s v="201909"/>
    <m/>
    <m/>
    <s v="02800540"/>
    <s v="Wa Elect Regulatory Activities"/>
    <s v="928000"/>
    <s v="REGULATORY COMMISSION EXPENSES"/>
    <s v="Z88"/>
    <x v="1"/>
    <x v="0"/>
    <s v="054"/>
    <s v="02080"/>
    <x v="0"/>
    <x v="0"/>
    <s v="550 Company Aircraft"/>
    <n v="83"/>
    <n v="9130"/>
    <n v="9130"/>
    <m/>
    <m/>
    <m/>
  </r>
  <r>
    <x v="0"/>
    <x v="0"/>
    <s v="201909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82.9"/>
    <n v="9119"/>
    <n v="7101.33"/>
    <n v="2017.67"/>
    <m/>
    <m/>
  </r>
  <r>
    <x v="0"/>
    <x v="0"/>
    <s v="201909"/>
    <m/>
    <m/>
    <s v="06805193"/>
    <s v="Oregon Gas ERT Replacement_x0009__x0009_"/>
    <s v="107000"/>
    <s v="CONSTRUCTION WORK IN PROGRESS-"/>
    <s v="B51"/>
    <x v="3"/>
    <x v="0"/>
    <m/>
    <s v="02080"/>
    <x v="5"/>
    <x v="0"/>
    <s v="550 Company Aircraft"/>
    <n v="126"/>
    <n v="13860"/>
    <m/>
    <m/>
    <n v="13860"/>
    <m/>
  </r>
  <r>
    <x v="0"/>
    <x v="0"/>
    <s v="201909"/>
    <m/>
    <m/>
    <s v="09800310"/>
    <s v="Elect-Trade/Professional Assoc"/>
    <s v="930200"/>
    <s v="MISC GENERAL EXPENSE"/>
    <s v="Z88"/>
    <x v="1"/>
    <x v="0"/>
    <s v="031"/>
    <s v="02080"/>
    <x v="2"/>
    <x v="0"/>
    <s v="550 Company Aircraft"/>
    <n v="307"/>
    <n v="33770"/>
    <n v="33770"/>
    <m/>
    <m/>
    <m/>
  </r>
  <r>
    <x v="0"/>
    <x v="0"/>
    <s v="201909"/>
    <m/>
    <m/>
    <s v="09805362"/>
    <s v="Electric Trade and Prof Org"/>
    <s v="930200"/>
    <s v="MISC GENERAL EXPENSE"/>
    <s v="Z88"/>
    <x v="1"/>
    <x v="0"/>
    <s v="031"/>
    <s v="02080"/>
    <x v="2"/>
    <x v="0"/>
    <s v="550 Company Aircraft"/>
    <n v="238"/>
    <n v="26180"/>
    <n v="26180"/>
    <m/>
    <m/>
    <m/>
  </r>
  <r>
    <x v="0"/>
    <x v="0"/>
    <s v="201909"/>
    <s v="AVA091119"/>
    <s v="Physical security assessment of Klamath Falls office"/>
    <s v="09900165"/>
    <s v="Gas Ops Admin Activity - 099"/>
    <s v="870000"/>
    <s v="OPER SUPV/ENG"/>
    <s v="Z88"/>
    <x v="3"/>
    <x v="1"/>
    <s v="016"/>
    <s v="02080"/>
    <x v="3"/>
    <x v="1"/>
    <s v="550 Company Aircraft"/>
    <n v="29.2"/>
    <n v="3212"/>
    <m/>
    <n v="2241.21"/>
    <n v="970.79"/>
    <m/>
  </r>
  <r>
    <x v="0"/>
    <x v="0"/>
    <s v="201909"/>
    <s v="AVA091119"/>
    <s v="Physical security assessment of Klamath Falls office"/>
    <s v="09905730"/>
    <s v="ET Operations Common All"/>
    <s v="920000"/>
    <s v="ADMIN &amp; GEN SALARIES"/>
    <s v="Z88"/>
    <x v="0"/>
    <x v="1"/>
    <s v="018"/>
    <s v="02080"/>
    <x v="3"/>
    <x v="1"/>
    <s v="550 Company Aircraft"/>
    <n v="58.4"/>
    <n v="6424"/>
    <n v="4533.9399999999996"/>
    <n v="1317.76"/>
    <n v="572.29999999999995"/>
    <m/>
  </r>
  <r>
    <x v="0"/>
    <x v="0"/>
    <s v="201909"/>
    <s v="AVA091119"/>
    <s v="Physical security assessment of Klamath Falls office"/>
    <s v="09905732"/>
    <s v="ET Arch Planning Common All"/>
    <s v="921000"/>
    <s v="OFFICE SUPPLIES &amp; EXPENSES"/>
    <s v="Z88"/>
    <x v="0"/>
    <x v="1"/>
    <s v="018"/>
    <s v="02080"/>
    <x v="3"/>
    <x v="1"/>
    <s v="550 Company Aircraft"/>
    <n v="29.2"/>
    <n v="3212"/>
    <n v="2266.9699999999998"/>
    <n v="658.88"/>
    <n v="286.14999999999998"/>
    <m/>
  </r>
  <r>
    <x v="0"/>
    <x v="0"/>
    <s v="201909"/>
    <s v="AVA091119"/>
    <s v="Physical security assessment of Klamath Falls office"/>
    <s v="17200050"/>
    <s v="Klamath Falls Construction Off"/>
    <s v="935000"/>
    <s v="MAINT OF STRUCTURE &amp; IMPROVEME"/>
    <s v="Z88"/>
    <x v="3"/>
    <x v="0"/>
    <s v="005"/>
    <s v="02080"/>
    <x v="5"/>
    <x v="0"/>
    <s v="550 Company Aircraft"/>
    <n v="13"/>
    <n v="1430"/>
    <m/>
    <m/>
    <n v="1430"/>
    <m/>
  </r>
  <r>
    <x v="0"/>
    <x v="0"/>
    <s v="201910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82"/>
    <n v="14350"/>
    <n v="11174.92"/>
    <n v="3175.08"/>
    <m/>
    <m/>
  </r>
  <r>
    <x v="0"/>
    <x v="0"/>
    <s v="201910"/>
    <s v="AVA100219"/>
    <s v="PURPA Workshop with Parties"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3.8"/>
    <n v="14665"/>
    <n v="11420.21"/>
    <n v="3244.79"/>
    <m/>
    <m/>
  </r>
  <r>
    <x v="0"/>
    <x v="0"/>
    <s v="201910"/>
    <m/>
    <m/>
    <s v="03805341"/>
    <s v="EDID General Rate Case Activ"/>
    <s v="928000"/>
    <s v="REGULATORY COMMISSION EXPENSES"/>
    <s v="Z88"/>
    <x v="1"/>
    <x v="0"/>
    <s v="054"/>
    <s v="02080"/>
    <x v="1"/>
    <x v="0"/>
    <s v="550 Company Aircraft"/>
    <n v="81"/>
    <n v="14175"/>
    <n v="14175"/>
    <m/>
    <m/>
    <m/>
  </r>
  <r>
    <x v="0"/>
    <x v="0"/>
    <s v="201910"/>
    <s v="AVA102419"/>
    <s v="PGA meeting and Meeting with UTC for a carbon and electricity markets workgroup plus meeting with new Director of Policy "/>
    <s v="06800545"/>
    <s v="Or Gas Regulatory Activities"/>
    <s v="928000"/>
    <s v="REGULATORY COMMISSION EXPENSES"/>
    <s v="Z88"/>
    <x v="3"/>
    <x v="0"/>
    <s v="054"/>
    <s v="02080"/>
    <x v="5"/>
    <x v="0"/>
    <s v="550 Company Aircraft"/>
    <n v="68.8"/>
    <n v="12040"/>
    <m/>
    <m/>
    <n v="12040"/>
    <m/>
  </r>
  <r>
    <x v="0"/>
    <x v="0"/>
    <s v="201910"/>
    <s v="AVA102419"/>
    <s v="PGA meeting and Meeting with UTC for a carbon and electricity markets workgroup plus meeting with new Director of Policy "/>
    <s v="06800545"/>
    <s v="Or Gas Regulatory Activities"/>
    <s v="928000"/>
    <s v="REGULATORY COMMISSION EXPENSES"/>
    <s v="Z88"/>
    <x v="3"/>
    <x v="2"/>
    <s v="054"/>
    <s v="02080"/>
    <x v="5"/>
    <x v="3"/>
    <s v="550 Company Aircraft"/>
    <n v="68.8"/>
    <n v="12040"/>
    <m/>
    <m/>
    <n v="12040"/>
    <m/>
  </r>
  <r>
    <x v="0"/>
    <x v="0"/>
    <s v="201910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84"/>
    <n v="14700"/>
    <n v="14700"/>
    <m/>
    <m/>
    <m/>
  </r>
  <r>
    <x v="0"/>
    <x v="0"/>
    <s v="201911"/>
    <s v="AVA112519/AVA110419"/>
    <s v="Wildfire Risk Plan Meeting with the Commissioners/Power Supply Workshop"/>
    <s v="02806136"/>
    <s v="Common WA Reg Activities"/>
    <s v="928000"/>
    <s v="REGULATORY COMMISSION EXPENSES"/>
    <s v="Z88"/>
    <x v="0"/>
    <x v="2"/>
    <s v="054"/>
    <s v="02080"/>
    <x v="0"/>
    <x v="3"/>
    <s v="550 Company Aircraft"/>
    <n v="191"/>
    <n v="33425"/>
    <n v="26029.39"/>
    <n v="7395.61"/>
    <m/>
    <m/>
  </r>
  <r>
    <x v="0"/>
    <x v="0"/>
    <s v="201911"/>
    <m/>
    <m/>
    <s v="03805341"/>
    <s v="EDID General Rate Case Activ"/>
    <s v="928000"/>
    <s v="REGULATORY COMMISSION EXPENSES"/>
    <s v="Z88"/>
    <x v="1"/>
    <x v="0"/>
    <s v="054"/>
    <s v="02080"/>
    <x v="1"/>
    <x v="0"/>
    <s v="550 Company Aircraft"/>
    <n v="119"/>
    <n v="20825"/>
    <n v="20825"/>
    <m/>
    <m/>
    <m/>
  </r>
  <r>
    <x v="0"/>
    <x v="0"/>
    <s v="201911"/>
    <m/>
    <m/>
    <s v="03805511"/>
    <s v="Common ID Reg Activities"/>
    <s v="928000"/>
    <s v="REGULATORY COMMISSION EXPENSES"/>
    <s v="Z88"/>
    <x v="0"/>
    <x v="0"/>
    <s v="054"/>
    <s v="02080"/>
    <x v="1"/>
    <x v="0"/>
    <s v="550 Company Aircraft"/>
    <n v="81"/>
    <n v="14175"/>
    <n v="11038.64"/>
    <n v="3136.36"/>
    <m/>
    <m/>
  </r>
  <r>
    <x v="0"/>
    <x v="0"/>
    <s v="201911"/>
    <s v="AVA111819"/>
    <s v="Medford Chamber Forum and various business meetings"/>
    <s v="06800730"/>
    <s v="Oregon Sales and Marketing"/>
    <s v="908000"/>
    <s v="CUST SVC &amp; INFO EXP-CUST ASST "/>
    <s v="Z88"/>
    <x v="3"/>
    <x v="0"/>
    <s v="073"/>
    <s v="02080"/>
    <x v="5"/>
    <x v="0"/>
    <s v="550 Company Aircraft"/>
    <n v="36.4"/>
    <n v="6370"/>
    <m/>
    <m/>
    <n v="6370"/>
    <m/>
  </r>
  <r>
    <x v="0"/>
    <x v="0"/>
    <s v="201911"/>
    <s v="AVA111819"/>
    <s v="Medford Chamber Forum and various business meetings"/>
    <s v="06805156"/>
    <s v="Regional Business Policy OR"/>
    <s v="930200"/>
    <s v="MISC GENERAL EXPENSE"/>
    <s v="Z88"/>
    <x v="3"/>
    <x v="0"/>
    <s v="030"/>
    <s v="02080"/>
    <x v="5"/>
    <x v="0"/>
    <s v="550 Company Aircraft"/>
    <n v="18.2"/>
    <n v="3185"/>
    <m/>
    <m/>
    <n v="3185"/>
    <m/>
  </r>
  <r>
    <x v="0"/>
    <x v="0"/>
    <s v="201911"/>
    <s v="AVA111819"/>
    <s v="Medford Chamber Forum and various business meetings"/>
    <s v="06805195"/>
    <s v="OR DSM Gas Programs_x0009__x0009__x0009_"/>
    <s v="242600"/>
    <s v="DSM TARIFF RIDER"/>
    <s v="Z88"/>
    <x v="3"/>
    <x v="0"/>
    <s v="075"/>
    <s v="02080"/>
    <x v="5"/>
    <x v="0"/>
    <s v="550 Company Aircraft"/>
    <n v="18.2"/>
    <n v="3185"/>
    <m/>
    <m/>
    <n v="3185"/>
    <m/>
  </r>
  <r>
    <x v="0"/>
    <x v="0"/>
    <s v="201911"/>
    <m/>
    <m/>
    <s v="09800310"/>
    <s v="Elect-Trade/Professional Assoc"/>
    <s v="930200"/>
    <s v="MISC GENERAL EXPENSE"/>
    <s v="Z88"/>
    <x v="1"/>
    <x v="0"/>
    <s v="031"/>
    <s v="02080"/>
    <x v="2"/>
    <x v="0"/>
    <s v="550 Company Aircraft"/>
    <n v="613"/>
    <n v="107275"/>
    <n v="107275"/>
    <m/>
    <m/>
    <m/>
  </r>
  <r>
    <x v="0"/>
    <x v="0"/>
    <s v="201911"/>
    <m/>
    <m/>
    <s v="09900310"/>
    <s v="Com - Trade/Professional Assoc"/>
    <s v="930200"/>
    <s v="MISC GENERAL EXPENSE"/>
    <s v="Z88"/>
    <x v="0"/>
    <x v="0"/>
    <s v="031"/>
    <s v="02080"/>
    <x v="3"/>
    <x v="0"/>
    <s v="550 Company Aircraft"/>
    <n v="273.60000000000002"/>
    <n v="47880"/>
    <n v="33792.75"/>
    <n v="9821.64"/>
    <n v="4265.6099999999997"/>
    <m/>
  </r>
  <r>
    <x v="0"/>
    <x v="0"/>
    <s v="201911"/>
    <m/>
    <m/>
    <s v="09903370"/>
    <s v="Treasury Activities-099"/>
    <s v="930200"/>
    <s v="MISC GENERAL EXPENSE"/>
    <s v="Z88"/>
    <x v="0"/>
    <x v="0"/>
    <s v="337"/>
    <s v="02080"/>
    <x v="3"/>
    <x v="0"/>
    <s v="550 Company Aircraft"/>
    <n v="544.79999999999995"/>
    <n v="95340"/>
    <n v="67289.06"/>
    <n v="19557.099999999999"/>
    <n v="8493.84"/>
    <m/>
  </r>
  <r>
    <x v="0"/>
    <x v="0"/>
    <s v="201911"/>
    <s v="AVA111819"/>
    <s v="Medford Chamber Forum and various business meetings"/>
    <s v="09903691"/>
    <s v="Corporate Planning-099"/>
    <s v="930200"/>
    <s v="MISC GENERAL EXPENSE"/>
    <s v="Z88"/>
    <x v="0"/>
    <x v="1"/>
    <s v="369"/>
    <s v="02080"/>
    <x v="3"/>
    <x v="1"/>
    <s v="550 Company Aircraft"/>
    <n v="18.2"/>
    <n v="3185"/>
    <n v="2247.91"/>
    <n v="653.34"/>
    <n v="283.75"/>
    <m/>
  </r>
  <r>
    <x v="0"/>
    <x v="0"/>
    <s v="201911"/>
    <s v="AVA111819"/>
    <s v="Medford Chamber Forum and various business meetings"/>
    <s v="98405324"/>
    <s v="AA OR Main Major S Medford '19"/>
    <s v="107000"/>
    <s v="CONSTRUCTION WORK IN PROGRESS-"/>
    <s v="G08"/>
    <x v="3"/>
    <x v="0"/>
    <m/>
    <s v="02080"/>
    <x v="5"/>
    <x v="0"/>
    <s v="550 Company Aircraft"/>
    <n v="18.2"/>
    <n v="3185"/>
    <m/>
    <m/>
    <n v="3185"/>
    <m/>
  </r>
  <r>
    <x v="0"/>
    <x v="0"/>
    <s v="201911"/>
    <s v="AVA111819"/>
    <s v="Medford Chamber Forum and various business meetings"/>
    <s v="98405337"/>
    <s v="Bellinger Lane - STA #2361"/>
    <s v="107000"/>
    <s v="CONSTRUCTION WORK IN PROGRESS-"/>
    <s v="B51"/>
    <x v="3"/>
    <x v="0"/>
    <m/>
    <s v="02080"/>
    <x v="5"/>
    <x v="0"/>
    <s v="550 Company Aircraft"/>
    <n v="9.1999999999999993"/>
    <n v="1610"/>
    <m/>
    <m/>
    <n v="1610"/>
    <m/>
  </r>
  <r>
    <x v="0"/>
    <x v="0"/>
    <s v="201912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85"/>
    <n v="14875"/>
    <n v="11583.76"/>
    <n v="3291.24"/>
    <m/>
    <m/>
  </r>
  <r>
    <x v="0"/>
    <x v="0"/>
    <s v="201912"/>
    <m/>
    <m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3"/>
    <n v="14525"/>
    <n v="11311.2"/>
    <n v="3213.8"/>
    <m/>
    <m/>
  </r>
  <r>
    <x v="0"/>
    <x v="0"/>
    <s v="201912"/>
    <m/>
    <m/>
    <s v="03805511"/>
    <s v="Common ID Reg Activities"/>
    <s v="928000"/>
    <s v="REGULATORY COMMISSION EXPENSES"/>
    <s v="Z88"/>
    <x v="0"/>
    <x v="0"/>
    <s v="054"/>
    <s v="02080"/>
    <x v="1"/>
    <x v="0"/>
    <s v="550 Company Aircraft"/>
    <n v="92"/>
    <n v="16100"/>
    <n v="12537.72"/>
    <n v="3562.28"/>
    <m/>
    <m/>
  </r>
  <r>
    <x v="0"/>
    <x v="0"/>
    <s v="201912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265"/>
    <n v="46375"/>
    <n v="32730.54"/>
    <n v="9512.91"/>
    <n v="4131.5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8:I25" firstHeaderRow="1" firstDataRow="2" firstDataCol="4" rowPageCount="2" colPageCount="1"/>
  <pivotFields count="23">
    <pivotField axis="axisPage" compact="0" outline="0" multipleItemSelectionAllowed="1" showAll="0">
      <items count="3">
        <item h="1" m="1" x="1"/>
        <item x="0"/>
        <item t="default"/>
      </items>
    </pivotField>
    <pivotField axis="axisPage" compact="0" outline="0" showAll="0">
      <items count="3">
        <item x="0"/>
        <item m="1" x="1"/>
        <item t="default"/>
      </items>
    </pivotField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4">
        <item x="0"/>
        <item x="1"/>
        <item x="3"/>
        <item x="2"/>
      </items>
    </pivotField>
    <pivotField axis="axisRow" compact="0" outline="0" showAll="0" defaultSubtotal="0">
      <items count="3">
        <item x="2"/>
        <item x="1"/>
        <item x="0"/>
      </items>
    </pivotField>
    <pivotField compact="0" outline="0" showAll="0"/>
    <pivotField compact="0" outline="0" showAll="0"/>
    <pivotField axis="axisRow" compact="0" outline="0" showAll="0" defaultSubtotal="0">
      <items count="6">
        <item x="3"/>
        <item x="2"/>
        <item x="1"/>
        <item x="5"/>
        <item x="0"/>
        <item x="4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compact="0" outline="0" showAll="0"/>
    <pivotField compact="0" outline="0" showAll="0"/>
    <pivotField dataField="1" compact="0" numFmtId="3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4">
    <field x="10"/>
    <field x="11"/>
    <field x="14"/>
    <field x="15"/>
  </rowFields>
  <rowItems count="16">
    <i>
      <x/>
      <x/>
      <x v="4"/>
      <x v="2"/>
    </i>
    <i r="1">
      <x v="1"/>
      <x/>
      <x v="1"/>
    </i>
    <i r="1">
      <x v="2"/>
      <x/>
      <x v="3"/>
    </i>
    <i r="2">
      <x v="2"/>
      <x v="3"/>
    </i>
    <i r="2">
      <x v="4"/>
      <x v="3"/>
    </i>
    <i>
      <x v="1"/>
      <x v="2"/>
      <x v="1"/>
      <x v="3"/>
    </i>
    <i r="2">
      <x v="2"/>
      <x v="3"/>
    </i>
    <i r="2">
      <x v="4"/>
      <x v="3"/>
    </i>
    <i>
      <x v="2"/>
      <x/>
      <x v="3"/>
      <x v="2"/>
    </i>
    <i r="1">
      <x v="1"/>
      <x/>
      <x v="1"/>
    </i>
    <i r="2">
      <x v="2"/>
      <x/>
    </i>
    <i r="2">
      <x v="4"/>
      <x v="1"/>
    </i>
    <i r="1">
      <x v="2"/>
      <x/>
      <x v="3"/>
    </i>
    <i r="2">
      <x v="3"/>
      <x v="3"/>
    </i>
    <i>
      <x v="3"/>
      <x v="2"/>
      <x v="5"/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0" hier="-1"/>
    <pageField fld="1" hier="-1"/>
  </pageFields>
  <dataFields count="5">
    <dataField name="Sum of Transaction Amount" fld="18" baseField="0" baseItem="0" numFmtId="37"/>
    <dataField name="Sum of Electric Amount" fld="19" baseField="15" baseItem="2" numFmtId="37"/>
    <dataField name="Sum of Gas North Amount" fld="20" baseField="15" baseItem="2" numFmtId="37"/>
    <dataField name="Sum of Gas South Amount" fld="21" baseField="15" baseItem="2" numFmtId="37"/>
    <dataField name="Sum of Not Assigned Amount" fld="22" baseField="15" baseItem="2" numFmtId="37"/>
  </dataFields>
  <formats count="5">
    <format dxfId="4">
      <pivotArea field="10" type="button" dataOnly="0" labelOnly="1" outline="0" axis="axisRow" fieldPosition="0"/>
    </format>
    <format dxfId="3">
      <pivotArea field="11" type="button" dataOnly="0" labelOnly="1" outline="0" axis="axisRow" fieldPosition="1"/>
    </format>
    <format dxfId="2">
      <pivotArea field="14" type="button" dataOnly="0" labelOnly="1" outline="0" axis="axisRow" fieldPosition="2"/>
    </format>
    <format dxfId="1">
      <pivotArea field="15" type="button" dataOnly="0" labelOnly="1" outline="0" axis="axisRow" fieldPosition="3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38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topLeftCell="A17" zoomScaleNormal="100" workbookViewId="0">
      <selection activeCell="R48" sqref="R48"/>
    </sheetView>
  </sheetViews>
  <sheetFormatPr defaultRowHeight="12.75" x14ac:dyDescent="0.2"/>
  <cols>
    <col min="1" max="1" width="15.42578125" bestFit="1" customWidth="1"/>
    <col min="2" max="2" width="10.5703125" customWidth="1"/>
    <col min="3" max="3" width="11.5703125" bestFit="1" customWidth="1"/>
    <col min="4" max="4" width="12.140625" bestFit="1" customWidth="1"/>
    <col min="5" max="5" width="13.85546875" customWidth="1"/>
    <col min="6" max="6" width="9.5703125" bestFit="1" customWidth="1"/>
    <col min="7" max="7" width="11.5703125" bestFit="1" customWidth="1"/>
    <col min="8" max="8" width="10.5703125" bestFit="1" customWidth="1"/>
    <col min="9" max="9" width="13.140625" bestFit="1" customWidth="1"/>
    <col min="10" max="10" width="1.5703125" customWidth="1"/>
    <col min="11" max="12" width="11.85546875" bestFit="1" customWidth="1"/>
    <col min="13" max="14" width="10.85546875" bestFit="1" customWidth="1"/>
    <col min="15" max="15" width="11.85546875" bestFit="1" customWidth="1"/>
    <col min="17" max="17" width="9.140625" bestFit="1" customWidth="1"/>
  </cols>
  <sheetData>
    <row r="1" spans="1:17" ht="12.95" customHeight="1" x14ac:dyDescent="0.2">
      <c r="A1" s="39" t="s">
        <v>229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ht="12.95" customHeight="1" x14ac:dyDescent="0.2">
      <c r="A2" s="39" t="s">
        <v>230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ht="12.95" customHeight="1" x14ac:dyDescent="0.2">
      <c r="A3" s="39" t="s">
        <v>231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7" ht="12.95" customHeight="1" x14ac:dyDescent="0.2">
      <c r="K4">
        <v>0.65</v>
      </c>
      <c r="L4">
        <v>0.35</v>
      </c>
    </row>
    <row r="5" spans="1:17" x14ac:dyDescent="0.2">
      <c r="K5">
        <v>0.69189000000000001</v>
      </c>
      <c r="L5">
        <v>0.30810999999999999</v>
      </c>
      <c r="M5">
        <v>0.72592999999999996</v>
      </c>
      <c r="N5">
        <v>0.27406999999999998</v>
      </c>
    </row>
    <row r="6" spans="1:17" s="28" customFormat="1" ht="25.5" x14ac:dyDescent="0.2">
      <c r="A6" s="28" t="s">
        <v>206</v>
      </c>
      <c r="B6" s="28" t="s">
        <v>208</v>
      </c>
      <c r="C6" s="28" t="s">
        <v>207</v>
      </c>
      <c r="D6" s="28" t="s">
        <v>209</v>
      </c>
      <c r="E6" s="28" t="s">
        <v>217</v>
      </c>
      <c r="F6" s="28" t="s">
        <v>218</v>
      </c>
      <c r="G6" s="28" t="s">
        <v>219</v>
      </c>
      <c r="H6" s="28" t="s">
        <v>220</v>
      </c>
      <c r="I6" s="28" t="s">
        <v>221</v>
      </c>
      <c r="K6" s="28" t="s">
        <v>222</v>
      </c>
      <c r="L6" s="28" t="s">
        <v>223</v>
      </c>
      <c r="M6" s="28" t="s">
        <v>224</v>
      </c>
      <c r="N6" s="28" t="s">
        <v>225</v>
      </c>
      <c r="O6" s="28" t="s">
        <v>51</v>
      </c>
    </row>
    <row r="7" spans="1:17" x14ac:dyDescent="0.2">
      <c r="A7" t="s">
        <v>26</v>
      </c>
      <c r="B7" t="s">
        <v>36</v>
      </c>
      <c r="C7" t="s">
        <v>29</v>
      </c>
      <c r="D7" t="s">
        <v>29</v>
      </c>
      <c r="E7" s="20">
        <v>42203</v>
      </c>
      <c r="F7" s="20">
        <v>32865.171025641022</v>
      </c>
      <c r="G7" s="20">
        <v>9337.8289743589739</v>
      </c>
      <c r="H7" s="20"/>
      <c r="I7" s="20"/>
      <c r="K7" s="20">
        <f>F7</f>
        <v>32865.171025641022</v>
      </c>
      <c r="L7" s="20"/>
      <c r="M7" s="20">
        <f>G7</f>
        <v>9337.8289743589739</v>
      </c>
      <c r="N7" s="20"/>
      <c r="O7" s="20">
        <f t="shared" ref="O7:O21" si="0">H7</f>
        <v>0</v>
      </c>
      <c r="Q7" s="26">
        <f t="shared" ref="Q7:Q21" si="1">E7-K7-L7-M7-N7-O7</f>
        <v>3.637978807091713E-12</v>
      </c>
    </row>
    <row r="8" spans="1:17" x14ac:dyDescent="0.2">
      <c r="A8" t="s">
        <v>26</v>
      </c>
      <c r="B8" t="s">
        <v>49</v>
      </c>
      <c r="C8" t="s">
        <v>43</v>
      </c>
      <c r="D8" t="s">
        <v>51</v>
      </c>
      <c r="E8" s="20">
        <v>44699</v>
      </c>
      <c r="F8" s="20">
        <v>31547.67</v>
      </c>
      <c r="G8" s="20">
        <v>9169.1200000000008</v>
      </c>
      <c r="H8" s="20">
        <v>3982.2099999999996</v>
      </c>
      <c r="I8" s="20"/>
      <c r="K8" s="20">
        <f>F8*$K$5</f>
        <v>21827.517396299998</v>
      </c>
      <c r="L8" s="20">
        <f>F8*$L$5</f>
        <v>9720.1526036999985</v>
      </c>
      <c r="M8" s="20">
        <f>G8*M5</f>
        <v>6656.1392816000007</v>
      </c>
      <c r="N8" s="20">
        <f>G8*N5</f>
        <v>2512.9807184000001</v>
      </c>
      <c r="O8" s="20">
        <f t="shared" si="0"/>
        <v>3982.2099999999996</v>
      </c>
      <c r="Q8" s="26">
        <f t="shared" si="1"/>
        <v>0</v>
      </c>
    </row>
    <row r="9" spans="1:17" x14ac:dyDescent="0.2">
      <c r="A9" t="s">
        <v>26</v>
      </c>
      <c r="B9" t="s">
        <v>26</v>
      </c>
      <c r="C9" t="s">
        <v>43</v>
      </c>
      <c r="D9" t="s">
        <v>43</v>
      </c>
      <c r="E9" s="20">
        <v>324466</v>
      </c>
      <c r="F9" s="20">
        <v>213699.6</v>
      </c>
      <c r="G9" s="20">
        <v>62110.319999999992</v>
      </c>
      <c r="H9" s="20">
        <v>26975.079999999998</v>
      </c>
      <c r="I9" s="20">
        <v>21681</v>
      </c>
      <c r="K9" s="20">
        <f>F9*$K$5</f>
        <v>147856.616244</v>
      </c>
      <c r="L9" s="20">
        <f>F9*$L$5</f>
        <v>65842.983756000001</v>
      </c>
      <c r="M9" s="20">
        <f>G9*M5</f>
        <v>45087.744597599994</v>
      </c>
      <c r="N9" s="20">
        <f>G9*N5</f>
        <v>17022.575402399998</v>
      </c>
      <c r="O9" s="20">
        <f t="shared" si="0"/>
        <v>26975.079999999998</v>
      </c>
      <c r="Q9" s="26">
        <f t="shared" si="1"/>
        <v>21681.000000000011</v>
      </c>
    </row>
    <row r="10" spans="1:17" x14ac:dyDescent="0.2">
      <c r="A10" t="s">
        <v>26</v>
      </c>
      <c r="B10" t="s">
        <v>26</v>
      </c>
      <c r="C10" t="s">
        <v>89</v>
      </c>
      <c r="D10" t="s">
        <v>89</v>
      </c>
      <c r="E10" s="20">
        <v>52715</v>
      </c>
      <c r="F10" s="20">
        <v>41051.29</v>
      </c>
      <c r="G10" s="20">
        <v>11663.710000000001</v>
      </c>
      <c r="H10" s="20"/>
      <c r="I10" s="20"/>
      <c r="K10" s="20"/>
      <c r="L10" s="20">
        <f>F10</f>
        <v>41051.29</v>
      </c>
      <c r="M10" s="20"/>
      <c r="N10" s="20">
        <f>G10</f>
        <v>11663.710000000001</v>
      </c>
      <c r="O10" s="20">
        <f t="shared" si="0"/>
        <v>0</v>
      </c>
      <c r="Q10" s="26">
        <f t="shared" si="1"/>
        <v>-1.8189894035458565E-12</v>
      </c>
    </row>
    <row r="11" spans="1:17" x14ac:dyDescent="0.2">
      <c r="A11" t="s">
        <v>26</v>
      </c>
      <c r="B11" t="s">
        <v>26</v>
      </c>
      <c r="C11" t="s">
        <v>29</v>
      </c>
      <c r="D11" t="s">
        <v>29</v>
      </c>
      <c r="E11" s="20">
        <v>112414</v>
      </c>
      <c r="F11" s="20">
        <v>87541.268974358973</v>
      </c>
      <c r="G11" s="20">
        <v>24872.731025641024</v>
      </c>
      <c r="H11" s="20"/>
      <c r="I11" s="20"/>
      <c r="K11" s="20">
        <f>F11</f>
        <v>87541.268974358973</v>
      </c>
      <c r="L11" s="20"/>
      <c r="M11" s="20">
        <f>G11</f>
        <v>24872.731025641024</v>
      </c>
      <c r="N11" s="20"/>
      <c r="O11" s="20">
        <f t="shared" si="0"/>
        <v>0</v>
      </c>
      <c r="Q11" s="26">
        <f t="shared" si="1"/>
        <v>3.637978807091713E-12</v>
      </c>
    </row>
    <row r="12" spans="1:17" x14ac:dyDescent="0.2">
      <c r="A12" t="s">
        <v>36</v>
      </c>
      <c r="B12" t="s">
        <v>36</v>
      </c>
      <c r="C12" t="s">
        <v>38</v>
      </c>
      <c r="D12" t="s">
        <v>38</v>
      </c>
      <c r="E12" s="20">
        <v>402101</v>
      </c>
      <c r="F12" s="20">
        <v>402101</v>
      </c>
      <c r="G12" s="20"/>
      <c r="H12" s="20"/>
      <c r="I12" s="20"/>
      <c r="K12" s="20">
        <f>F12*K4</f>
        <v>261365.65000000002</v>
      </c>
      <c r="L12" s="20">
        <f>F12*L4</f>
        <v>140735.34999999998</v>
      </c>
      <c r="M12" s="20"/>
      <c r="N12" s="20"/>
      <c r="O12" s="20">
        <f t="shared" si="0"/>
        <v>0</v>
      </c>
      <c r="Q12" s="26">
        <f t="shared" si="1"/>
        <v>0</v>
      </c>
    </row>
    <row r="13" spans="1:17" x14ac:dyDescent="0.2">
      <c r="A13" t="s">
        <v>36</v>
      </c>
      <c r="B13" t="s">
        <v>36</v>
      </c>
      <c r="C13" t="s">
        <v>89</v>
      </c>
      <c r="D13" t="s">
        <v>89</v>
      </c>
      <c r="E13" s="20">
        <v>35000</v>
      </c>
      <c r="F13" s="20">
        <v>35000</v>
      </c>
      <c r="G13" s="20"/>
      <c r="H13" s="20"/>
      <c r="I13" s="20"/>
      <c r="K13" s="20"/>
      <c r="L13" s="20">
        <f>F13</f>
        <v>35000</v>
      </c>
      <c r="M13" s="20"/>
      <c r="N13" s="20"/>
      <c r="O13" s="20">
        <f t="shared" si="0"/>
        <v>0</v>
      </c>
      <c r="Q13" s="26">
        <f t="shared" si="1"/>
        <v>0</v>
      </c>
    </row>
    <row r="14" spans="1:17" x14ac:dyDescent="0.2">
      <c r="A14" t="s">
        <v>36</v>
      </c>
      <c r="B14" t="s">
        <v>36</v>
      </c>
      <c r="C14" t="s">
        <v>29</v>
      </c>
      <c r="D14" t="s">
        <v>29</v>
      </c>
      <c r="E14" s="20">
        <v>9130</v>
      </c>
      <c r="F14" s="20">
        <v>9130</v>
      </c>
      <c r="G14" s="20"/>
      <c r="H14" s="20"/>
      <c r="I14" s="20"/>
      <c r="K14" s="20">
        <f>F14</f>
        <v>9130</v>
      </c>
      <c r="L14" s="20"/>
      <c r="M14" s="20"/>
      <c r="N14" s="20"/>
      <c r="O14" s="20">
        <f t="shared" si="0"/>
        <v>0</v>
      </c>
      <c r="Q14" s="26">
        <f t="shared" si="1"/>
        <v>0</v>
      </c>
    </row>
    <row r="15" spans="1:17" x14ac:dyDescent="0.2">
      <c r="A15" t="s">
        <v>49</v>
      </c>
      <c r="B15" t="s">
        <v>36</v>
      </c>
      <c r="C15" t="s">
        <v>51</v>
      </c>
      <c r="D15" t="s">
        <v>29</v>
      </c>
      <c r="E15" s="20">
        <v>12040</v>
      </c>
      <c r="F15" s="20"/>
      <c r="G15" s="20"/>
      <c r="H15" s="20">
        <v>12040</v>
      </c>
      <c r="I15" s="20"/>
      <c r="K15" s="20"/>
      <c r="L15" s="20"/>
      <c r="M15" s="20"/>
      <c r="N15" s="20"/>
      <c r="O15" s="20">
        <f t="shared" si="0"/>
        <v>12040</v>
      </c>
      <c r="Q15" s="26">
        <f t="shared" si="1"/>
        <v>0</v>
      </c>
    </row>
    <row r="16" spans="1:17" x14ac:dyDescent="0.2">
      <c r="A16" t="s">
        <v>49</v>
      </c>
      <c r="B16" t="s">
        <v>49</v>
      </c>
      <c r="C16" t="s">
        <v>43</v>
      </c>
      <c r="D16" t="s">
        <v>51</v>
      </c>
      <c r="E16" s="20">
        <v>15664</v>
      </c>
      <c r="F16" s="20"/>
      <c r="G16" s="20">
        <v>10929.720000000001</v>
      </c>
      <c r="H16" s="20">
        <v>4734.28</v>
      </c>
      <c r="I16" s="20"/>
      <c r="K16" s="20"/>
      <c r="L16" s="20"/>
      <c r="M16" s="20">
        <f>G16*M5</f>
        <v>7934.2116396000001</v>
      </c>
      <c r="N16" s="20">
        <f>G16*N5</f>
        <v>2995.5083604000001</v>
      </c>
      <c r="O16" s="20">
        <f t="shared" si="0"/>
        <v>4734.28</v>
      </c>
      <c r="Q16" s="26">
        <f t="shared" si="1"/>
        <v>0</v>
      </c>
    </row>
    <row r="17" spans="1:17" x14ac:dyDescent="0.2">
      <c r="A17" t="s">
        <v>49</v>
      </c>
      <c r="B17" t="s">
        <v>49</v>
      </c>
      <c r="C17" t="s">
        <v>89</v>
      </c>
      <c r="D17" t="s">
        <v>38</v>
      </c>
      <c r="E17" s="20">
        <v>17160</v>
      </c>
      <c r="F17" s="20"/>
      <c r="G17" s="20">
        <v>17160</v>
      </c>
      <c r="H17" s="20"/>
      <c r="I17" s="20"/>
      <c r="K17" s="20"/>
      <c r="L17" s="20"/>
      <c r="M17" s="20"/>
      <c r="N17" s="20">
        <f>G17</f>
        <v>17160</v>
      </c>
      <c r="O17" s="20">
        <f t="shared" si="0"/>
        <v>0</v>
      </c>
      <c r="Q17" s="26">
        <f t="shared" si="1"/>
        <v>0</v>
      </c>
    </row>
    <row r="18" spans="1:17" x14ac:dyDescent="0.2">
      <c r="A18" t="s">
        <v>49</v>
      </c>
      <c r="B18" t="s">
        <v>49</v>
      </c>
      <c r="C18" t="s">
        <v>29</v>
      </c>
      <c r="D18" t="s">
        <v>51</v>
      </c>
      <c r="E18" s="20">
        <v>13860</v>
      </c>
      <c r="F18" s="20"/>
      <c r="G18" s="20">
        <v>13860</v>
      </c>
      <c r="H18" s="20"/>
      <c r="I18" s="20"/>
      <c r="K18" s="20"/>
      <c r="L18" s="20"/>
      <c r="M18" s="20">
        <f>G18</f>
        <v>13860</v>
      </c>
      <c r="N18" s="20"/>
      <c r="O18" s="20">
        <f t="shared" si="0"/>
        <v>0</v>
      </c>
      <c r="Q18" s="26">
        <f t="shared" si="1"/>
        <v>0</v>
      </c>
    </row>
    <row r="19" spans="1:17" x14ac:dyDescent="0.2">
      <c r="A19" t="s">
        <v>49</v>
      </c>
      <c r="B19" t="s">
        <v>49</v>
      </c>
      <c r="C19" t="s">
        <v>43</v>
      </c>
      <c r="D19" t="s">
        <v>43</v>
      </c>
      <c r="E19" s="20">
        <v>69256</v>
      </c>
      <c r="F19" s="20"/>
      <c r="G19" s="20">
        <v>48324.07</v>
      </c>
      <c r="H19" s="20">
        <v>20931.93</v>
      </c>
      <c r="I19" s="20"/>
      <c r="K19" s="20"/>
      <c r="L19" s="20"/>
      <c r="M19" s="20">
        <f>G19*M5</f>
        <v>35079.892135099995</v>
      </c>
      <c r="N19" s="20">
        <f>G19*N5</f>
        <v>13244.177864899999</v>
      </c>
      <c r="O19" s="20">
        <f t="shared" si="0"/>
        <v>20931.93</v>
      </c>
      <c r="Q19" s="26">
        <f t="shared" si="1"/>
        <v>0</v>
      </c>
    </row>
    <row r="20" spans="1:17" x14ac:dyDescent="0.2">
      <c r="A20" t="s">
        <v>49</v>
      </c>
      <c r="B20" t="s">
        <v>49</v>
      </c>
      <c r="C20" t="s">
        <v>51</v>
      </c>
      <c r="D20" t="s">
        <v>51</v>
      </c>
      <c r="E20" s="20">
        <v>153721</v>
      </c>
      <c r="F20" s="20"/>
      <c r="G20" s="20"/>
      <c r="H20" s="20">
        <v>153721</v>
      </c>
      <c r="I20" s="20"/>
      <c r="K20" s="20"/>
      <c r="L20" s="20"/>
      <c r="M20" s="20"/>
      <c r="N20" s="20"/>
      <c r="O20" s="20">
        <f t="shared" si="0"/>
        <v>153721</v>
      </c>
      <c r="Q20" s="26">
        <f t="shared" si="1"/>
        <v>0</v>
      </c>
    </row>
    <row r="21" spans="1:17" x14ac:dyDescent="0.2">
      <c r="A21" t="s">
        <v>96</v>
      </c>
      <c r="B21" t="s">
        <v>96</v>
      </c>
      <c r="C21" t="s">
        <v>96</v>
      </c>
      <c r="D21" t="s">
        <v>96</v>
      </c>
      <c r="E21" s="20">
        <v>112904</v>
      </c>
      <c r="F21" s="20"/>
      <c r="G21" s="20"/>
      <c r="H21" s="20"/>
      <c r="I21" s="20">
        <v>112904</v>
      </c>
      <c r="K21" s="20"/>
      <c r="L21" s="20"/>
      <c r="M21" s="20"/>
      <c r="N21" s="20"/>
      <c r="O21" s="20">
        <f t="shared" si="0"/>
        <v>0</v>
      </c>
      <c r="Q21" s="26">
        <f t="shared" si="1"/>
        <v>112904</v>
      </c>
    </row>
    <row r="22" spans="1:17" ht="13.5" thickBot="1" x14ac:dyDescent="0.25">
      <c r="A22" t="s">
        <v>180</v>
      </c>
      <c r="E22" s="42">
        <f>SUM(E7:E21)</f>
        <v>1417333</v>
      </c>
      <c r="F22" s="42">
        <f t="shared" ref="F22:I22" si="2">SUM(F7:F21)</f>
        <v>852936</v>
      </c>
      <c r="G22" s="42">
        <f t="shared" si="2"/>
        <v>207427.5</v>
      </c>
      <c r="H22" s="42">
        <f t="shared" si="2"/>
        <v>222384.5</v>
      </c>
      <c r="I22" s="42">
        <f t="shared" si="2"/>
        <v>134585</v>
      </c>
      <c r="J22" s="27"/>
      <c r="K22" s="25">
        <f t="shared" ref="K22" si="3">SUM(K7:K21)</f>
        <v>560586.22364029998</v>
      </c>
      <c r="L22" s="25">
        <f t="shared" ref="L22" si="4">SUM(L7:L21)</f>
        <v>292349.77635970002</v>
      </c>
      <c r="M22" s="25">
        <f t="shared" ref="M22" si="5">SUM(M7:M21)</f>
        <v>142828.54765389999</v>
      </c>
      <c r="N22" s="25">
        <f t="shared" ref="N22" si="6">SUM(N7:N21)</f>
        <v>64598.952346099999</v>
      </c>
      <c r="O22" s="25">
        <f t="shared" ref="O22" si="7">SUM(O7:O21)</f>
        <v>222384.5</v>
      </c>
    </row>
    <row r="24" spans="1:17" x14ac:dyDescent="0.2">
      <c r="I24" s="30">
        <f>I22/E22</f>
        <v>9.4956513395228925E-2</v>
      </c>
      <c r="K24">
        <v>0.65</v>
      </c>
      <c r="L24">
        <v>0.35</v>
      </c>
    </row>
    <row r="25" spans="1:17" x14ac:dyDescent="0.2">
      <c r="K25">
        <v>0.69189000000000001</v>
      </c>
      <c r="L25">
        <v>0.30810999999999999</v>
      </c>
      <c r="M25">
        <v>0.72592999999999996</v>
      </c>
      <c r="N25">
        <v>0.27406999999999998</v>
      </c>
    </row>
    <row r="26" spans="1:17" s="28" customFormat="1" ht="25.5" x14ac:dyDescent="0.2">
      <c r="A26" s="28" t="s">
        <v>206</v>
      </c>
      <c r="B26" s="28" t="s">
        <v>208</v>
      </c>
      <c r="C26" s="28" t="s">
        <v>207</v>
      </c>
      <c r="D26" s="28" t="s">
        <v>209</v>
      </c>
      <c r="E26" s="28" t="s">
        <v>217</v>
      </c>
      <c r="F26" s="28" t="s">
        <v>218</v>
      </c>
      <c r="G26" s="28" t="s">
        <v>219</v>
      </c>
      <c r="H26" s="28" t="s">
        <v>220</v>
      </c>
      <c r="I26" s="28" t="s">
        <v>221</v>
      </c>
      <c r="K26" s="28" t="s">
        <v>222</v>
      </c>
      <c r="L26" s="28" t="s">
        <v>223</v>
      </c>
      <c r="M26" s="28" t="s">
        <v>224</v>
      </c>
      <c r="N26" s="28" t="s">
        <v>225</v>
      </c>
      <c r="O26" s="28" t="s">
        <v>51</v>
      </c>
    </row>
    <row r="27" spans="1:17" x14ac:dyDescent="0.2">
      <c r="A27" s="12" t="s">
        <v>26</v>
      </c>
      <c r="B27" s="12" t="s">
        <v>36</v>
      </c>
      <c r="C27" t="s">
        <v>29</v>
      </c>
      <c r="D27" t="s">
        <v>29</v>
      </c>
      <c r="E27" s="20">
        <v>42203</v>
      </c>
      <c r="F27" s="20">
        <v>42203</v>
      </c>
      <c r="G27" s="20"/>
      <c r="H27" s="20"/>
      <c r="I27" s="20"/>
      <c r="K27" s="20">
        <f>F27</f>
        <v>42203</v>
      </c>
      <c r="L27" s="20"/>
      <c r="M27" s="20">
        <f>G27</f>
        <v>0</v>
      </c>
      <c r="N27" s="20"/>
      <c r="O27" s="20">
        <f t="shared" ref="O27:O41" si="8">H27</f>
        <v>0</v>
      </c>
      <c r="Q27" s="26">
        <f t="shared" ref="Q27:Q41" si="9">E27-K27-L27-M27-N27-O27</f>
        <v>0</v>
      </c>
    </row>
    <row r="28" spans="1:17" x14ac:dyDescent="0.2">
      <c r="A28" s="12" t="s">
        <v>26</v>
      </c>
      <c r="B28" s="12" t="s">
        <v>49</v>
      </c>
      <c r="C28" s="12" t="s">
        <v>43</v>
      </c>
      <c r="D28" s="12" t="s">
        <v>51</v>
      </c>
      <c r="E28" s="20">
        <v>44699</v>
      </c>
      <c r="F28" s="20"/>
      <c r="G28" s="20"/>
      <c r="H28" s="20">
        <v>44699</v>
      </c>
      <c r="I28" s="20"/>
      <c r="K28" s="20">
        <f>F28*$K$5</f>
        <v>0</v>
      </c>
      <c r="L28" s="20">
        <f>F28*$L$5</f>
        <v>0</v>
      </c>
      <c r="M28" s="20">
        <f>G28*M25</f>
        <v>0</v>
      </c>
      <c r="N28" s="20">
        <f>G28*N25</f>
        <v>0</v>
      </c>
      <c r="O28" s="20">
        <f t="shared" si="8"/>
        <v>44699</v>
      </c>
      <c r="Q28" s="26">
        <f t="shared" si="9"/>
        <v>0</v>
      </c>
    </row>
    <row r="29" spans="1:17" x14ac:dyDescent="0.2">
      <c r="A29" t="s">
        <v>26</v>
      </c>
      <c r="B29" t="s">
        <v>26</v>
      </c>
      <c r="C29" t="s">
        <v>43</v>
      </c>
      <c r="D29" t="s">
        <v>43</v>
      </c>
      <c r="E29" s="20">
        <v>324466</v>
      </c>
      <c r="F29" s="20">
        <v>213699.6</v>
      </c>
      <c r="G29" s="20">
        <v>62110.319999999992</v>
      </c>
      <c r="H29" s="20">
        <v>26975.079999999998</v>
      </c>
      <c r="I29" s="20">
        <v>21681</v>
      </c>
      <c r="K29" s="20">
        <f>F29*$K$5</f>
        <v>147856.616244</v>
      </c>
      <c r="L29" s="20">
        <f>F29*$L$5</f>
        <v>65842.983756000001</v>
      </c>
      <c r="M29" s="20">
        <f>G29*M25</f>
        <v>45087.744597599994</v>
      </c>
      <c r="N29" s="20">
        <f>G29*N25</f>
        <v>17022.575402399998</v>
      </c>
      <c r="O29" s="20">
        <f t="shared" si="8"/>
        <v>26975.079999999998</v>
      </c>
      <c r="Q29" s="26">
        <f t="shared" si="9"/>
        <v>21681.000000000011</v>
      </c>
    </row>
    <row r="30" spans="1:17" x14ac:dyDescent="0.2">
      <c r="A30" t="s">
        <v>26</v>
      </c>
      <c r="B30" t="s">
        <v>26</v>
      </c>
      <c r="C30" t="s">
        <v>89</v>
      </c>
      <c r="D30" t="s">
        <v>89</v>
      </c>
      <c r="E30" s="20">
        <v>52715</v>
      </c>
      <c r="F30" s="20">
        <v>41051.29</v>
      </c>
      <c r="G30" s="20">
        <v>11663.710000000001</v>
      </c>
      <c r="H30" s="20"/>
      <c r="I30" s="20"/>
      <c r="K30" s="20"/>
      <c r="L30" s="20">
        <f>F30</f>
        <v>41051.29</v>
      </c>
      <c r="M30" s="20"/>
      <c r="N30" s="20">
        <f>G30</f>
        <v>11663.710000000001</v>
      </c>
      <c r="O30" s="20">
        <f t="shared" si="8"/>
        <v>0</v>
      </c>
      <c r="Q30" s="26">
        <f t="shared" si="9"/>
        <v>-1.8189894035458565E-12</v>
      </c>
    </row>
    <row r="31" spans="1:17" x14ac:dyDescent="0.2">
      <c r="A31" t="s">
        <v>26</v>
      </c>
      <c r="B31" t="s">
        <v>26</v>
      </c>
      <c r="C31" t="s">
        <v>29</v>
      </c>
      <c r="D31" t="s">
        <v>29</v>
      </c>
      <c r="E31" s="20">
        <v>112414</v>
      </c>
      <c r="F31" s="20">
        <v>87541.268974358973</v>
      </c>
      <c r="G31" s="20">
        <v>24872.731025641024</v>
      </c>
      <c r="H31" s="20"/>
      <c r="I31" s="20"/>
      <c r="K31" s="20">
        <f>F31</f>
        <v>87541.268974358973</v>
      </c>
      <c r="L31" s="20"/>
      <c r="M31" s="20">
        <f>G31</f>
        <v>24872.731025641024</v>
      </c>
      <c r="N31" s="20"/>
      <c r="O31" s="20">
        <f t="shared" si="8"/>
        <v>0</v>
      </c>
      <c r="Q31" s="26">
        <f t="shared" si="9"/>
        <v>3.637978807091713E-12</v>
      </c>
    </row>
    <row r="32" spans="1:17" x14ac:dyDescent="0.2">
      <c r="A32" t="s">
        <v>36</v>
      </c>
      <c r="B32" t="s">
        <v>36</v>
      </c>
      <c r="C32" t="s">
        <v>38</v>
      </c>
      <c r="D32" t="s">
        <v>38</v>
      </c>
      <c r="E32" s="20">
        <v>402101</v>
      </c>
      <c r="F32" s="20">
        <v>402101</v>
      </c>
      <c r="G32" s="20"/>
      <c r="H32" s="20"/>
      <c r="I32" s="20"/>
      <c r="K32" s="20">
        <f>F32*K24</f>
        <v>261365.65000000002</v>
      </c>
      <c r="L32" s="20">
        <f>F32*L24</f>
        <v>140735.34999999998</v>
      </c>
      <c r="M32" s="20"/>
      <c r="N32" s="20"/>
      <c r="O32" s="20">
        <f t="shared" si="8"/>
        <v>0</v>
      </c>
      <c r="Q32" s="26">
        <f t="shared" si="9"/>
        <v>0</v>
      </c>
    </row>
    <row r="33" spans="1:17" x14ac:dyDescent="0.2">
      <c r="A33" t="s">
        <v>36</v>
      </c>
      <c r="B33" t="s">
        <v>36</v>
      </c>
      <c r="C33" t="s">
        <v>89</v>
      </c>
      <c r="D33" t="s">
        <v>89</v>
      </c>
      <c r="E33" s="20">
        <v>35000</v>
      </c>
      <c r="F33" s="20">
        <v>35000</v>
      </c>
      <c r="G33" s="20"/>
      <c r="H33" s="20"/>
      <c r="I33" s="20"/>
      <c r="K33" s="20"/>
      <c r="L33" s="20">
        <f>F33</f>
        <v>35000</v>
      </c>
      <c r="M33" s="20"/>
      <c r="N33" s="20"/>
      <c r="O33" s="20">
        <f t="shared" si="8"/>
        <v>0</v>
      </c>
      <c r="Q33" s="26">
        <f t="shared" si="9"/>
        <v>0</v>
      </c>
    </row>
    <row r="34" spans="1:17" x14ac:dyDescent="0.2">
      <c r="A34" t="s">
        <v>36</v>
      </c>
      <c r="B34" t="s">
        <v>36</v>
      </c>
      <c r="C34" t="s">
        <v>29</v>
      </c>
      <c r="D34" t="s">
        <v>29</v>
      </c>
      <c r="E34" s="20">
        <v>9130</v>
      </c>
      <c r="F34" s="20">
        <v>9130</v>
      </c>
      <c r="G34" s="20"/>
      <c r="H34" s="20"/>
      <c r="I34" s="20"/>
      <c r="K34" s="20">
        <f>F34</f>
        <v>9130</v>
      </c>
      <c r="L34" s="20"/>
      <c r="M34" s="20"/>
      <c r="N34" s="20"/>
      <c r="O34" s="20">
        <f t="shared" si="8"/>
        <v>0</v>
      </c>
      <c r="Q34" s="26">
        <f t="shared" si="9"/>
        <v>0</v>
      </c>
    </row>
    <row r="35" spans="1:17" x14ac:dyDescent="0.2">
      <c r="A35" s="12" t="s">
        <v>49</v>
      </c>
      <c r="B35" s="12" t="s">
        <v>36</v>
      </c>
      <c r="C35" s="12" t="s">
        <v>51</v>
      </c>
      <c r="D35" s="12" t="s">
        <v>29</v>
      </c>
      <c r="E35" s="20">
        <v>12040</v>
      </c>
      <c r="F35" s="20">
        <v>12040</v>
      </c>
      <c r="G35" s="20"/>
      <c r="H35" s="20"/>
      <c r="I35" s="20"/>
      <c r="K35" s="20">
        <f>F35</f>
        <v>12040</v>
      </c>
      <c r="L35" s="20"/>
      <c r="M35" s="20"/>
      <c r="N35" s="20"/>
      <c r="O35" s="20">
        <f t="shared" si="8"/>
        <v>0</v>
      </c>
      <c r="Q35" s="26">
        <f t="shared" si="9"/>
        <v>0</v>
      </c>
    </row>
    <row r="36" spans="1:17" x14ac:dyDescent="0.2">
      <c r="A36" t="s">
        <v>49</v>
      </c>
      <c r="B36" t="s">
        <v>49</v>
      </c>
      <c r="C36" s="12" t="s">
        <v>43</v>
      </c>
      <c r="D36" s="12" t="s">
        <v>51</v>
      </c>
      <c r="E36" s="20">
        <v>15664</v>
      </c>
      <c r="F36" s="20"/>
      <c r="G36" s="20"/>
      <c r="H36" s="20">
        <v>15664</v>
      </c>
      <c r="I36" s="20"/>
      <c r="K36" s="20"/>
      <c r="L36" s="20"/>
      <c r="M36" s="20">
        <f>G36*M25</f>
        <v>0</v>
      </c>
      <c r="N36" s="20">
        <f>G36*N25</f>
        <v>0</v>
      </c>
      <c r="O36" s="20">
        <f t="shared" si="8"/>
        <v>15664</v>
      </c>
      <c r="Q36" s="26">
        <f t="shared" si="9"/>
        <v>0</v>
      </c>
    </row>
    <row r="37" spans="1:17" x14ac:dyDescent="0.2">
      <c r="A37" t="s">
        <v>49</v>
      </c>
      <c r="B37" t="s">
        <v>49</v>
      </c>
      <c r="C37" s="12" t="s">
        <v>89</v>
      </c>
      <c r="D37" s="12" t="s">
        <v>38</v>
      </c>
      <c r="E37" s="20">
        <v>17160</v>
      </c>
      <c r="F37" s="20"/>
      <c r="G37" s="20">
        <v>17160</v>
      </c>
      <c r="H37" s="20"/>
      <c r="I37" s="20"/>
      <c r="K37" s="20"/>
      <c r="L37" s="20"/>
      <c r="M37" s="20">
        <f>G37*M25</f>
        <v>12456.958799999999</v>
      </c>
      <c r="N37" s="20">
        <f>G37*N25</f>
        <v>4703.0411999999997</v>
      </c>
      <c r="O37" s="20">
        <f t="shared" si="8"/>
        <v>0</v>
      </c>
      <c r="Q37" s="26">
        <f t="shared" si="9"/>
        <v>1.8189894035458565E-12</v>
      </c>
    </row>
    <row r="38" spans="1:17" x14ac:dyDescent="0.2">
      <c r="A38" t="s">
        <v>49</v>
      </c>
      <c r="B38" t="s">
        <v>49</v>
      </c>
      <c r="C38" s="12" t="s">
        <v>29</v>
      </c>
      <c r="D38" s="12" t="s">
        <v>51</v>
      </c>
      <c r="E38" s="20">
        <v>13860</v>
      </c>
      <c r="F38" s="20"/>
      <c r="G38" s="20"/>
      <c r="H38" s="20">
        <v>13860</v>
      </c>
      <c r="I38" s="20"/>
      <c r="K38" s="20"/>
      <c r="L38" s="20"/>
      <c r="M38" s="20">
        <f>G38</f>
        <v>0</v>
      </c>
      <c r="N38" s="20"/>
      <c r="O38" s="20">
        <f t="shared" si="8"/>
        <v>13860</v>
      </c>
      <c r="Q38" s="26">
        <f t="shared" si="9"/>
        <v>0</v>
      </c>
    </row>
    <row r="39" spans="1:17" x14ac:dyDescent="0.2">
      <c r="A39" t="s">
        <v>49</v>
      </c>
      <c r="B39" t="s">
        <v>49</v>
      </c>
      <c r="C39" t="s">
        <v>43</v>
      </c>
      <c r="D39" t="s">
        <v>43</v>
      </c>
      <c r="E39" s="20">
        <v>69256</v>
      </c>
      <c r="F39" s="20"/>
      <c r="G39" s="20">
        <v>48324.07</v>
      </c>
      <c r="H39" s="20">
        <v>20931.93</v>
      </c>
      <c r="I39" s="20"/>
      <c r="K39" s="20"/>
      <c r="L39" s="20"/>
      <c r="M39" s="20">
        <f>G39*M25</f>
        <v>35079.892135099995</v>
      </c>
      <c r="N39" s="20">
        <f>G39*N25</f>
        <v>13244.177864899999</v>
      </c>
      <c r="O39" s="20">
        <f t="shared" si="8"/>
        <v>20931.93</v>
      </c>
      <c r="Q39" s="26">
        <f t="shared" si="9"/>
        <v>0</v>
      </c>
    </row>
    <row r="40" spans="1:17" x14ac:dyDescent="0.2">
      <c r="A40" t="s">
        <v>49</v>
      </c>
      <c r="B40" t="s">
        <v>49</v>
      </c>
      <c r="C40" t="s">
        <v>51</v>
      </c>
      <c r="D40" t="s">
        <v>51</v>
      </c>
      <c r="E40" s="20">
        <v>153721</v>
      </c>
      <c r="F40" s="20"/>
      <c r="G40" s="20"/>
      <c r="H40" s="20">
        <v>153721</v>
      </c>
      <c r="I40" s="20"/>
      <c r="K40" s="20"/>
      <c r="L40" s="20"/>
      <c r="M40" s="20"/>
      <c r="N40" s="20"/>
      <c r="O40" s="20">
        <f t="shared" si="8"/>
        <v>153721</v>
      </c>
      <c r="Q40" s="26">
        <f t="shared" si="9"/>
        <v>0</v>
      </c>
    </row>
    <row r="41" spans="1:17" x14ac:dyDescent="0.2">
      <c r="A41" t="s">
        <v>96</v>
      </c>
      <c r="B41" t="s">
        <v>96</v>
      </c>
      <c r="C41" t="s">
        <v>96</v>
      </c>
      <c r="D41" t="s">
        <v>96</v>
      </c>
      <c r="E41" s="20">
        <v>112904</v>
      </c>
      <c r="F41" s="20"/>
      <c r="G41" s="20"/>
      <c r="H41" s="20"/>
      <c r="I41" s="20">
        <v>112904</v>
      </c>
      <c r="K41" s="20"/>
      <c r="L41" s="20"/>
      <c r="M41" s="20"/>
      <c r="N41" s="20"/>
      <c r="O41" s="20">
        <f t="shared" si="8"/>
        <v>0</v>
      </c>
      <c r="Q41" s="26">
        <f t="shared" si="9"/>
        <v>112904</v>
      </c>
    </row>
    <row r="42" spans="1:17" ht="13.5" thickBot="1" x14ac:dyDescent="0.25">
      <c r="A42" t="s">
        <v>180</v>
      </c>
      <c r="E42" s="25">
        <f>SUM(E27:E41)</f>
        <v>1417333</v>
      </c>
      <c r="F42" s="25">
        <f t="shared" ref="F42" si="10">SUM(F27:F41)</f>
        <v>842766.15897435904</v>
      </c>
      <c r="G42" s="25">
        <f t="shared" ref="G42" si="11">SUM(G27:G41)</f>
        <v>164130.83102564103</v>
      </c>
      <c r="H42" s="25">
        <f t="shared" ref="H42" si="12">SUM(H27:H41)</f>
        <v>275851.01</v>
      </c>
      <c r="I42" s="25">
        <f t="shared" ref="I42" si="13">SUM(I27:I41)</f>
        <v>134585</v>
      </c>
      <c r="J42" s="27"/>
      <c r="K42" s="25">
        <f t="shared" ref="K42" si="14">SUM(K27:K41)</f>
        <v>560136.53521835897</v>
      </c>
      <c r="L42" s="25">
        <f t="shared" ref="L42" si="15">SUM(L27:L41)</f>
        <v>282629.62375599996</v>
      </c>
      <c r="M42" s="25">
        <f t="shared" ref="M42" si="16">SUM(M27:M41)</f>
        <v>117497.32655834101</v>
      </c>
      <c r="N42" s="25">
        <f t="shared" ref="N42" si="17">SUM(N27:N41)</f>
        <v>46633.504467299994</v>
      </c>
      <c r="O42" s="25">
        <f t="shared" ref="O42" si="18">SUM(O27:O41)</f>
        <v>275851.01</v>
      </c>
    </row>
    <row r="44" spans="1:17" s="32" customFormat="1" x14ac:dyDescent="0.2">
      <c r="A44" s="32" t="s">
        <v>226</v>
      </c>
      <c r="K44" s="33">
        <f>K42-K22</f>
        <v>-449.68842194101308</v>
      </c>
      <c r="L44" s="33">
        <f t="shared" ref="L44:O44" si="19">L42-L22</f>
        <v>-9720.1526037000585</v>
      </c>
      <c r="M44" s="33">
        <f t="shared" si="19"/>
        <v>-25331.221095558984</v>
      </c>
      <c r="N44" s="33">
        <f t="shared" si="19"/>
        <v>-17965.447878800005</v>
      </c>
      <c r="O44" s="33">
        <f t="shared" si="19"/>
        <v>53466.510000000009</v>
      </c>
    </row>
    <row r="45" spans="1:17" s="32" customFormat="1" x14ac:dyDescent="0.2"/>
    <row r="46" spans="1:17" s="32" customFormat="1" x14ac:dyDescent="0.2">
      <c r="A46" s="32" t="s">
        <v>227</v>
      </c>
      <c r="G46" s="43">
        <v>440753</v>
      </c>
      <c r="H46" s="35">
        <f>I24</f>
        <v>9.4956513395228925E-2</v>
      </c>
      <c r="I46" s="34">
        <f>G46*H46</f>
        <v>41852.368148487338</v>
      </c>
      <c r="K46" s="36">
        <f>-I46*K51*K25</f>
        <v>-20437.437575287749</v>
      </c>
      <c r="L46" s="36">
        <f>-I46*K51*L25</f>
        <v>-9101.1271897583556</v>
      </c>
      <c r="M46" s="36">
        <f>-I46*L51*M25</f>
        <v>-6232.2403219569196</v>
      </c>
      <c r="N46" s="36">
        <f>-I46*L51*N25</f>
        <v>-2352.940510846408</v>
      </c>
      <c r="O46" s="36">
        <f>-I46*M51</f>
        <v>-3728.6225506379037</v>
      </c>
    </row>
    <row r="47" spans="1:17" s="8" customFormat="1" x14ac:dyDescent="0.2"/>
    <row r="48" spans="1:17" s="8" customFormat="1" ht="13.5" thickBot="1" x14ac:dyDescent="0.25">
      <c r="A48" s="8" t="s">
        <v>228</v>
      </c>
      <c r="K48" s="41">
        <f>SUM(K44:K46)</f>
        <v>-20887.125997228763</v>
      </c>
      <c r="L48" s="31">
        <f t="shared" ref="L48:O48" si="20">SUM(L44:L46)</f>
        <v>-18821.279793458416</v>
      </c>
      <c r="M48" s="41">
        <f t="shared" si="20"/>
        <v>-31563.461417515904</v>
      </c>
      <c r="N48" s="31">
        <f t="shared" si="20"/>
        <v>-20318.388389646414</v>
      </c>
      <c r="O48" s="31">
        <f t="shared" si="20"/>
        <v>49737.887449362104</v>
      </c>
    </row>
    <row r="51" spans="11:15" x14ac:dyDescent="0.2">
      <c r="K51" s="29">
        <f>F29/($E$29-$I$29)</f>
        <v>0.70578000891721848</v>
      </c>
      <c r="L51" s="29">
        <f t="shared" ref="L51:M51" si="21">G29/($E$29-$I$29)</f>
        <v>0.20513010882309227</v>
      </c>
      <c r="M51" s="29">
        <f t="shared" si="21"/>
        <v>8.908988225968921E-2</v>
      </c>
    </row>
    <row r="55" spans="11:15" x14ac:dyDescent="0.2">
      <c r="K55" s="20">
        <v>-19730.397468588559</v>
      </c>
      <c r="L55" s="20">
        <v>-8786.2705979950879</v>
      </c>
      <c r="M55" s="20">
        <v>-6016.6338475161356</v>
      </c>
      <c r="N55" s="20">
        <v>-2271.5397332921179</v>
      </c>
      <c r="O55" s="20">
        <v>-3599.629584844984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74" orientation="landscape" r:id="rId1"/>
  <headerFooter>
    <oddHeader>&amp;RAdjustment No. ____
Workpaper Ref. &amp;A</oddHeader>
    <oddFooter>&amp;LAvista
&amp;F&amp;RPrep by: ____________    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7" zoomScaleNormal="100" workbookViewId="0">
      <selection activeCell="F46" sqref="F46"/>
    </sheetView>
  </sheetViews>
  <sheetFormatPr defaultRowHeight="12.75" x14ac:dyDescent="0.2"/>
  <cols>
    <col min="1" max="2" width="14.42578125" customWidth="1"/>
    <col min="3" max="4" width="13.85546875" bestFit="1" customWidth="1"/>
    <col min="5" max="5" width="19.42578125" customWidth="1"/>
    <col min="6" max="6" width="14.85546875" bestFit="1" customWidth="1"/>
    <col min="7" max="7" width="17.28515625" bestFit="1" customWidth="1"/>
    <col min="8" max="8" width="17.42578125" bestFit="1" customWidth="1"/>
    <col min="9" max="9" width="17.140625" bestFit="1" customWidth="1"/>
  </cols>
  <sheetData>
    <row r="1" spans="1:9" x14ac:dyDescent="0.2">
      <c r="A1" s="40" t="s">
        <v>229</v>
      </c>
      <c r="B1" s="40"/>
      <c r="C1" s="40"/>
      <c r="D1" s="40"/>
      <c r="E1" s="40"/>
      <c r="F1" s="40"/>
      <c r="G1" s="40"/>
      <c r="H1" s="40"/>
      <c r="I1" s="40"/>
    </row>
    <row r="2" spans="1:9" x14ac:dyDescent="0.2">
      <c r="A2" s="40" t="s">
        <v>230</v>
      </c>
      <c r="B2" s="40"/>
      <c r="C2" s="40"/>
      <c r="D2" s="40"/>
      <c r="E2" s="40"/>
      <c r="F2" s="40"/>
      <c r="G2" s="40"/>
      <c r="H2" s="40"/>
      <c r="I2" s="40"/>
    </row>
    <row r="3" spans="1:9" x14ac:dyDescent="0.2">
      <c r="A3" s="40" t="s">
        <v>231</v>
      </c>
      <c r="B3" s="40"/>
      <c r="C3" s="40"/>
      <c r="D3" s="40"/>
      <c r="E3" s="40"/>
      <c r="F3" s="40"/>
      <c r="G3" s="40"/>
      <c r="H3" s="40"/>
      <c r="I3" s="40"/>
    </row>
    <row r="5" spans="1:9" x14ac:dyDescent="0.2">
      <c r="A5" s="5" t="s">
        <v>0</v>
      </c>
      <c r="B5" t="s">
        <v>18</v>
      </c>
    </row>
    <row r="6" spans="1:9" x14ac:dyDescent="0.2">
      <c r="A6" s="5" t="s">
        <v>1</v>
      </c>
      <c r="B6" t="s">
        <v>211</v>
      </c>
    </row>
    <row r="8" spans="1:9" x14ac:dyDescent="0.2">
      <c r="E8" s="5" t="s">
        <v>212</v>
      </c>
    </row>
    <row r="9" spans="1:9" s="14" customFormat="1" ht="30.6" customHeight="1" x14ac:dyDescent="0.2">
      <c r="A9" s="37" t="s">
        <v>206</v>
      </c>
      <c r="B9" s="37" t="s">
        <v>208</v>
      </c>
      <c r="C9" s="37" t="s">
        <v>207</v>
      </c>
      <c r="D9" s="37" t="s">
        <v>209</v>
      </c>
      <c r="E9" s="14" t="s">
        <v>181</v>
      </c>
      <c r="F9" s="14" t="s">
        <v>213</v>
      </c>
      <c r="G9" s="14" t="s">
        <v>214</v>
      </c>
      <c r="H9" s="14" t="s">
        <v>215</v>
      </c>
      <c r="I9" s="14" t="s">
        <v>216</v>
      </c>
    </row>
    <row r="10" spans="1:9" x14ac:dyDescent="0.2">
      <c r="A10" t="s">
        <v>26</v>
      </c>
      <c r="B10" t="s">
        <v>36</v>
      </c>
      <c r="C10" t="s">
        <v>29</v>
      </c>
      <c r="D10" t="s">
        <v>29</v>
      </c>
      <c r="E10" s="6">
        <v>42203</v>
      </c>
      <c r="F10" s="6">
        <v>32865.171025641022</v>
      </c>
      <c r="G10" s="6">
        <v>9337.8289743589739</v>
      </c>
      <c r="H10" s="6"/>
      <c r="I10" s="6"/>
    </row>
    <row r="11" spans="1:9" x14ac:dyDescent="0.2">
      <c r="B11" t="s">
        <v>49</v>
      </c>
      <c r="C11" t="s">
        <v>43</v>
      </c>
      <c r="D11" t="s">
        <v>51</v>
      </c>
      <c r="E11" s="6">
        <v>44699</v>
      </c>
      <c r="F11" s="6">
        <v>31547.67</v>
      </c>
      <c r="G11" s="6">
        <v>9169.1200000000008</v>
      </c>
      <c r="H11" s="6">
        <v>3982.2099999999996</v>
      </c>
      <c r="I11" s="6"/>
    </row>
    <row r="12" spans="1:9" x14ac:dyDescent="0.2">
      <c r="B12" t="s">
        <v>210</v>
      </c>
      <c r="C12" t="s">
        <v>43</v>
      </c>
      <c r="D12" t="s">
        <v>210</v>
      </c>
      <c r="E12" s="6">
        <v>324466</v>
      </c>
      <c r="F12" s="6">
        <v>213699.6</v>
      </c>
      <c r="G12" s="6">
        <v>62110.319999999992</v>
      </c>
      <c r="H12" s="6">
        <v>26975.079999999998</v>
      </c>
      <c r="I12" s="6">
        <v>21681</v>
      </c>
    </row>
    <row r="13" spans="1:9" x14ac:dyDescent="0.2">
      <c r="C13" t="s">
        <v>89</v>
      </c>
      <c r="D13" t="s">
        <v>210</v>
      </c>
      <c r="E13" s="6">
        <v>52715</v>
      </c>
      <c r="F13" s="6">
        <v>41051.29</v>
      </c>
      <c r="G13" s="6">
        <v>11663.710000000001</v>
      </c>
      <c r="H13" s="6"/>
      <c r="I13" s="6"/>
    </row>
    <row r="14" spans="1:9" x14ac:dyDescent="0.2">
      <c r="C14" t="s">
        <v>29</v>
      </c>
      <c r="D14" t="s">
        <v>210</v>
      </c>
      <c r="E14" s="6">
        <v>112414</v>
      </c>
      <c r="F14" s="6">
        <v>87541.268974358973</v>
      </c>
      <c r="G14" s="6">
        <v>24872.731025641024</v>
      </c>
      <c r="H14" s="6"/>
      <c r="I14" s="6"/>
    </row>
    <row r="15" spans="1:9" x14ac:dyDescent="0.2">
      <c r="A15" t="s">
        <v>36</v>
      </c>
      <c r="B15" t="s">
        <v>210</v>
      </c>
      <c r="C15" t="s">
        <v>38</v>
      </c>
      <c r="D15" t="s">
        <v>210</v>
      </c>
      <c r="E15" s="6">
        <v>402101</v>
      </c>
      <c r="F15" s="6">
        <v>402101</v>
      </c>
      <c r="G15" s="6"/>
      <c r="H15" s="6"/>
      <c r="I15" s="6"/>
    </row>
    <row r="16" spans="1:9" x14ac:dyDescent="0.2">
      <c r="C16" t="s">
        <v>89</v>
      </c>
      <c r="D16" t="s">
        <v>210</v>
      </c>
      <c r="E16" s="6">
        <v>35000</v>
      </c>
      <c r="F16" s="6">
        <v>35000</v>
      </c>
      <c r="G16" s="6"/>
      <c r="H16" s="6"/>
      <c r="I16" s="6"/>
    </row>
    <row r="17" spans="1:9" x14ac:dyDescent="0.2">
      <c r="C17" t="s">
        <v>29</v>
      </c>
      <c r="D17" t="s">
        <v>210</v>
      </c>
      <c r="E17" s="6">
        <v>9130</v>
      </c>
      <c r="F17" s="6">
        <v>9130</v>
      </c>
      <c r="G17" s="6"/>
      <c r="H17" s="6"/>
      <c r="I17" s="6"/>
    </row>
    <row r="18" spans="1:9" x14ac:dyDescent="0.2">
      <c r="A18" t="s">
        <v>49</v>
      </c>
      <c r="B18" t="s">
        <v>36</v>
      </c>
      <c r="C18" t="s">
        <v>51</v>
      </c>
      <c r="D18" t="s">
        <v>29</v>
      </c>
      <c r="E18" s="6">
        <v>12040</v>
      </c>
      <c r="F18" s="6"/>
      <c r="G18" s="6"/>
      <c r="H18" s="6">
        <v>12040</v>
      </c>
      <c r="I18" s="6"/>
    </row>
    <row r="19" spans="1:9" x14ac:dyDescent="0.2">
      <c r="B19" t="s">
        <v>49</v>
      </c>
      <c r="C19" t="s">
        <v>43</v>
      </c>
      <c r="D19" t="s">
        <v>51</v>
      </c>
      <c r="E19" s="6">
        <v>15664</v>
      </c>
      <c r="F19" s="6"/>
      <c r="G19" s="6">
        <v>10929.720000000001</v>
      </c>
      <c r="H19" s="6">
        <v>4734.28</v>
      </c>
      <c r="I19" s="6"/>
    </row>
    <row r="20" spans="1:9" x14ac:dyDescent="0.2">
      <c r="C20" t="s">
        <v>89</v>
      </c>
      <c r="D20" t="s">
        <v>38</v>
      </c>
      <c r="E20" s="6">
        <v>17160</v>
      </c>
      <c r="F20" s="6"/>
      <c r="G20" s="6">
        <v>17160</v>
      </c>
      <c r="H20" s="6"/>
      <c r="I20" s="6"/>
    </row>
    <row r="21" spans="1:9" x14ac:dyDescent="0.2">
      <c r="C21" t="s">
        <v>29</v>
      </c>
      <c r="D21" t="s">
        <v>51</v>
      </c>
      <c r="E21" s="6">
        <v>13860</v>
      </c>
      <c r="F21" s="6"/>
      <c r="G21" s="6">
        <v>13860</v>
      </c>
      <c r="H21" s="6"/>
      <c r="I21" s="6"/>
    </row>
    <row r="22" spans="1:9" x14ac:dyDescent="0.2">
      <c r="B22" t="s">
        <v>210</v>
      </c>
      <c r="C22" t="s">
        <v>43</v>
      </c>
      <c r="D22" t="s">
        <v>210</v>
      </c>
      <c r="E22" s="6">
        <v>69256</v>
      </c>
      <c r="F22" s="6"/>
      <c r="G22" s="6">
        <v>48324.07</v>
      </c>
      <c r="H22" s="6">
        <v>20931.93</v>
      </c>
      <c r="I22" s="6"/>
    </row>
    <row r="23" spans="1:9" x14ac:dyDescent="0.2">
      <c r="C23" t="s">
        <v>51</v>
      </c>
      <c r="D23" t="s">
        <v>210</v>
      </c>
      <c r="E23" s="6">
        <v>153721</v>
      </c>
      <c r="F23" s="6"/>
      <c r="G23" s="6"/>
      <c r="H23" s="6">
        <v>153721</v>
      </c>
      <c r="I23" s="6"/>
    </row>
    <row r="24" spans="1:9" x14ac:dyDescent="0.2">
      <c r="A24" t="s">
        <v>96</v>
      </c>
      <c r="B24" t="s">
        <v>210</v>
      </c>
      <c r="C24" t="s">
        <v>96</v>
      </c>
      <c r="D24" t="s">
        <v>210</v>
      </c>
      <c r="E24" s="6">
        <v>112904</v>
      </c>
      <c r="F24" s="6"/>
      <c r="G24" s="6"/>
      <c r="H24" s="6"/>
      <c r="I24" s="6">
        <v>112904</v>
      </c>
    </row>
    <row r="25" spans="1:9" x14ac:dyDescent="0.2">
      <c r="A25" t="s">
        <v>180</v>
      </c>
      <c r="E25" s="6">
        <v>1417333</v>
      </c>
      <c r="F25" s="6">
        <v>852936</v>
      </c>
      <c r="G25" s="6">
        <v>207427.5</v>
      </c>
      <c r="H25" s="6">
        <v>222384.5</v>
      </c>
      <c r="I25" s="6">
        <v>134585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89" orientation="landscape" r:id="rId2"/>
  <headerFooter>
    <oddHeader>&amp;RAdjustment No. ____
Workpaper Ref. &amp;A</oddHeader>
    <oddFooter>&amp;L&amp;F&amp;RPrep by: ____________    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83"/>
  <sheetViews>
    <sheetView topLeftCell="G1" zoomScaleNormal="100" workbookViewId="0">
      <selection activeCell="S84" sqref="S84"/>
    </sheetView>
  </sheetViews>
  <sheetFormatPr defaultRowHeight="12.75" customHeight="1" x14ac:dyDescent="0.2"/>
  <cols>
    <col min="1" max="1" width="10.140625" bestFit="1" customWidth="1"/>
    <col min="2" max="2" width="7.42578125" customWidth="1"/>
    <col min="3" max="3" width="10.140625" customWidth="1"/>
    <col min="4" max="4" width="9.7109375" customWidth="1"/>
    <col min="5" max="5" width="64.140625" customWidth="1"/>
    <col min="6" max="6" width="10.42578125" customWidth="1"/>
    <col min="7" max="7" width="28.85546875" bestFit="1" customWidth="1"/>
    <col min="8" max="8" width="10.42578125" customWidth="1"/>
    <col min="9" max="9" width="36.140625" bestFit="1" customWidth="1"/>
    <col min="10" max="10" width="10.42578125" customWidth="1"/>
    <col min="11" max="11" width="8.5703125" bestFit="1" customWidth="1"/>
    <col min="12" max="12" width="8.5703125" customWidth="1"/>
    <col min="13" max="13" width="6.140625" bestFit="1" customWidth="1"/>
    <col min="14" max="14" width="9.5703125" customWidth="1"/>
    <col min="15" max="16" width="10.42578125" customWidth="1"/>
    <col min="17" max="17" width="22.5703125" bestFit="1" customWidth="1"/>
    <col min="18" max="18" width="17.85546875" customWidth="1"/>
    <col min="19" max="23" width="14" style="20" customWidth="1"/>
  </cols>
  <sheetData>
    <row r="1" spans="1:23" s="14" customFormat="1" ht="44.45" customHeight="1" x14ac:dyDescent="0.2">
      <c r="A1" s="13" t="s">
        <v>0</v>
      </c>
      <c r="B1" s="13" t="s">
        <v>1</v>
      </c>
      <c r="C1" s="13" t="s">
        <v>2</v>
      </c>
      <c r="D1" s="13" t="s">
        <v>205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206</v>
      </c>
      <c r="L1" s="13" t="s">
        <v>208</v>
      </c>
      <c r="M1" s="13" t="s">
        <v>9</v>
      </c>
      <c r="N1" s="13" t="s">
        <v>10</v>
      </c>
      <c r="O1" s="13" t="s">
        <v>207</v>
      </c>
      <c r="P1" s="13" t="s">
        <v>209</v>
      </c>
      <c r="Q1" s="13" t="s">
        <v>11</v>
      </c>
      <c r="R1" s="13" t="s">
        <v>12</v>
      </c>
      <c r="S1" s="15" t="s">
        <v>13</v>
      </c>
      <c r="T1" s="15" t="s">
        <v>14</v>
      </c>
      <c r="U1" s="15" t="s">
        <v>15</v>
      </c>
      <c r="V1" s="15" t="s">
        <v>16</v>
      </c>
      <c r="W1" s="15" t="s">
        <v>17</v>
      </c>
    </row>
    <row r="2" spans="1:23" ht="13.5" hidden="1" thickBot="1" x14ac:dyDescent="0.25">
      <c r="A2" s="2" t="s">
        <v>18</v>
      </c>
      <c r="B2" s="2" t="s">
        <v>19</v>
      </c>
      <c r="C2" s="2" t="s">
        <v>20</v>
      </c>
      <c r="D2" s="22"/>
      <c r="E2" s="7"/>
      <c r="F2" s="2" t="s">
        <v>21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  <c r="L2" s="2"/>
      <c r="M2" s="2" t="s">
        <v>27</v>
      </c>
      <c r="N2" s="2" t="s">
        <v>28</v>
      </c>
      <c r="O2" s="2" t="s">
        <v>29</v>
      </c>
      <c r="P2" s="2"/>
      <c r="Q2" s="2" t="s">
        <v>30</v>
      </c>
      <c r="R2" s="4">
        <v>82</v>
      </c>
      <c r="S2" s="16">
        <v>9020</v>
      </c>
      <c r="T2" s="16">
        <v>7024.23</v>
      </c>
      <c r="U2" s="16">
        <v>1995.77</v>
      </c>
      <c r="V2" s="17"/>
      <c r="W2" s="17"/>
    </row>
    <row r="3" spans="1:23" ht="13.5" hidden="1" thickBot="1" x14ac:dyDescent="0.25">
      <c r="A3" s="2" t="s">
        <v>18</v>
      </c>
      <c r="B3" s="2" t="s">
        <v>19</v>
      </c>
      <c r="C3" s="2" t="s">
        <v>20</v>
      </c>
      <c r="D3" s="22"/>
      <c r="E3" s="7"/>
      <c r="F3" s="2" t="s">
        <v>87</v>
      </c>
      <c r="G3" s="2" t="s">
        <v>88</v>
      </c>
      <c r="H3" s="2" t="s">
        <v>23</v>
      </c>
      <c r="I3" s="2" t="s">
        <v>24</v>
      </c>
      <c r="J3" s="2" t="s">
        <v>25</v>
      </c>
      <c r="K3" s="2" t="s">
        <v>26</v>
      </c>
      <c r="L3" s="2"/>
      <c r="M3" s="2" t="s">
        <v>27</v>
      </c>
      <c r="N3" s="2" t="s">
        <v>28</v>
      </c>
      <c r="O3" s="2" t="s">
        <v>89</v>
      </c>
      <c r="P3" s="2"/>
      <c r="Q3" s="2" t="s">
        <v>30</v>
      </c>
      <c r="R3" s="4">
        <v>113</v>
      </c>
      <c r="S3" s="16">
        <v>12430</v>
      </c>
      <c r="T3" s="16">
        <v>9679.74</v>
      </c>
      <c r="U3" s="16">
        <v>2750.26</v>
      </c>
      <c r="V3" s="17"/>
      <c r="W3" s="17"/>
    </row>
    <row r="4" spans="1:23" ht="13.5" hidden="1" thickBot="1" x14ac:dyDescent="0.25">
      <c r="A4" s="2" t="s">
        <v>18</v>
      </c>
      <c r="B4" s="2" t="s">
        <v>19</v>
      </c>
      <c r="C4" s="2" t="s">
        <v>20</v>
      </c>
      <c r="D4" s="22"/>
      <c r="E4" s="7"/>
      <c r="F4" s="2" t="s">
        <v>32</v>
      </c>
      <c r="G4" s="2" t="s">
        <v>33</v>
      </c>
      <c r="H4" s="2" t="s">
        <v>34</v>
      </c>
      <c r="I4" s="2" t="s">
        <v>35</v>
      </c>
      <c r="J4" s="2" t="s">
        <v>25</v>
      </c>
      <c r="K4" s="2" t="s">
        <v>36</v>
      </c>
      <c r="L4" s="2"/>
      <c r="M4" s="2" t="s">
        <v>37</v>
      </c>
      <c r="N4" s="2" t="s">
        <v>28</v>
      </c>
      <c r="O4" s="2" t="s">
        <v>38</v>
      </c>
      <c r="P4" s="2"/>
      <c r="Q4" s="2" t="s">
        <v>30</v>
      </c>
      <c r="R4" s="4">
        <v>706</v>
      </c>
      <c r="S4" s="16">
        <v>77660</v>
      </c>
      <c r="T4" s="16">
        <v>77660</v>
      </c>
      <c r="U4" s="17"/>
      <c r="V4" s="17"/>
      <c r="W4" s="17"/>
    </row>
    <row r="5" spans="1:23" ht="13.5" hidden="1" thickBot="1" x14ac:dyDescent="0.25">
      <c r="A5" s="2" t="s">
        <v>18</v>
      </c>
      <c r="B5" s="2" t="s">
        <v>19</v>
      </c>
      <c r="C5" s="2" t="s">
        <v>20</v>
      </c>
      <c r="D5" s="22"/>
      <c r="E5" s="7"/>
      <c r="F5" s="2" t="s">
        <v>40</v>
      </c>
      <c r="G5" s="2" t="s">
        <v>41</v>
      </c>
      <c r="H5" s="2" t="s">
        <v>34</v>
      </c>
      <c r="I5" s="2" t="s">
        <v>35</v>
      </c>
      <c r="J5" s="2" t="s">
        <v>25</v>
      </c>
      <c r="K5" s="2" t="s">
        <v>26</v>
      </c>
      <c r="L5" s="2"/>
      <c r="M5" s="2" t="s">
        <v>42</v>
      </c>
      <c r="N5" s="2" t="s">
        <v>28</v>
      </c>
      <c r="O5" s="2" t="s">
        <v>43</v>
      </c>
      <c r="P5" s="2"/>
      <c r="Q5" s="2" t="s">
        <v>30</v>
      </c>
      <c r="R5" s="4">
        <v>77</v>
      </c>
      <c r="S5" s="16">
        <v>8470</v>
      </c>
      <c r="T5" s="16">
        <v>5977.96</v>
      </c>
      <c r="U5" s="16">
        <v>1737.45</v>
      </c>
      <c r="V5" s="16">
        <v>754.59</v>
      </c>
      <c r="W5" s="17"/>
    </row>
    <row r="6" spans="1:23" ht="13.5" hidden="1" thickBot="1" x14ac:dyDescent="0.25">
      <c r="A6" s="2" t="s">
        <v>18</v>
      </c>
      <c r="B6" s="2" t="s">
        <v>19</v>
      </c>
      <c r="C6" s="2" t="s">
        <v>20</v>
      </c>
      <c r="D6" s="22"/>
      <c r="E6" s="7"/>
      <c r="F6" s="2" t="s">
        <v>100</v>
      </c>
      <c r="G6" s="2" t="s">
        <v>101</v>
      </c>
      <c r="H6" s="2" t="s">
        <v>102</v>
      </c>
      <c r="I6" s="2" t="s">
        <v>103</v>
      </c>
      <c r="J6" s="2" t="s">
        <v>25</v>
      </c>
      <c r="K6" s="2" t="s">
        <v>96</v>
      </c>
      <c r="L6" s="2"/>
      <c r="M6" s="2" t="s">
        <v>104</v>
      </c>
      <c r="N6" s="2" t="s">
        <v>28</v>
      </c>
      <c r="O6" s="2" t="s">
        <v>96</v>
      </c>
      <c r="P6" s="2"/>
      <c r="Q6" s="2" t="s">
        <v>30</v>
      </c>
      <c r="R6" s="4">
        <v>252</v>
      </c>
      <c r="S6" s="16">
        <v>27720</v>
      </c>
      <c r="T6" s="17"/>
      <c r="U6" s="17"/>
      <c r="V6" s="17"/>
      <c r="W6" s="16">
        <v>27720</v>
      </c>
    </row>
    <row r="7" spans="1:23" ht="13.5" hidden="1" thickBot="1" x14ac:dyDescent="0.25">
      <c r="A7" s="2" t="s">
        <v>18</v>
      </c>
      <c r="B7" s="2" t="s">
        <v>19</v>
      </c>
      <c r="C7" s="2" t="s">
        <v>99</v>
      </c>
      <c r="D7" s="2"/>
      <c r="E7" s="1"/>
      <c r="F7" s="2" t="s">
        <v>87</v>
      </c>
      <c r="G7" s="2" t="s">
        <v>88</v>
      </c>
      <c r="H7" s="2" t="s">
        <v>23</v>
      </c>
      <c r="I7" s="2" t="s">
        <v>24</v>
      </c>
      <c r="J7" s="2" t="s">
        <v>25</v>
      </c>
      <c r="K7" s="2" t="s">
        <v>26</v>
      </c>
      <c r="L7" s="2"/>
      <c r="M7" s="2" t="s">
        <v>27</v>
      </c>
      <c r="N7" s="2" t="s">
        <v>28</v>
      </c>
      <c r="O7" s="2" t="s">
        <v>89</v>
      </c>
      <c r="P7" s="2"/>
      <c r="Q7" s="2" t="s">
        <v>30</v>
      </c>
      <c r="R7" s="4">
        <v>91</v>
      </c>
      <c r="S7" s="16">
        <v>10010</v>
      </c>
      <c r="T7" s="16">
        <v>7795.19</v>
      </c>
      <c r="U7" s="16">
        <v>2214.81</v>
      </c>
      <c r="V7" s="17"/>
      <c r="W7" s="17"/>
    </row>
    <row r="8" spans="1:23" ht="13.5" hidden="1" thickBot="1" x14ac:dyDescent="0.25">
      <c r="A8" s="2" t="s">
        <v>18</v>
      </c>
      <c r="B8" s="2" t="s">
        <v>19</v>
      </c>
      <c r="C8" s="2" t="s">
        <v>99</v>
      </c>
      <c r="D8" s="2"/>
      <c r="E8" s="1"/>
      <c r="F8" s="2" t="s">
        <v>74</v>
      </c>
      <c r="G8" s="2" t="s">
        <v>75</v>
      </c>
      <c r="H8" s="2" t="s">
        <v>71</v>
      </c>
      <c r="I8" s="2" t="s">
        <v>72</v>
      </c>
      <c r="J8" s="2" t="s">
        <v>25</v>
      </c>
      <c r="K8" s="2" t="s">
        <v>26</v>
      </c>
      <c r="L8" s="2"/>
      <c r="M8" s="2" t="s">
        <v>66</v>
      </c>
      <c r="N8" s="2" t="s">
        <v>28</v>
      </c>
      <c r="O8" s="2" t="s">
        <v>43</v>
      </c>
      <c r="P8" s="2"/>
      <c r="Q8" s="2" t="s">
        <v>30</v>
      </c>
      <c r="R8" s="4">
        <v>48</v>
      </c>
      <c r="S8" s="16">
        <v>5280</v>
      </c>
      <c r="T8" s="16">
        <v>3726.52</v>
      </c>
      <c r="U8" s="16">
        <v>1083.0899999999999</v>
      </c>
      <c r="V8" s="16">
        <v>470.39</v>
      </c>
      <c r="W8" s="17"/>
    </row>
    <row r="9" spans="1:23" ht="13.5" hidden="1" thickBot="1" x14ac:dyDescent="0.25">
      <c r="A9" s="2" t="s">
        <v>18</v>
      </c>
      <c r="B9" s="2" t="s">
        <v>19</v>
      </c>
      <c r="C9" s="2" t="s">
        <v>99</v>
      </c>
      <c r="D9" s="2"/>
      <c r="E9" s="1"/>
      <c r="F9" s="2" t="s">
        <v>100</v>
      </c>
      <c r="G9" s="2" t="s">
        <v>101</v>
      </c>
      <c r="H9" s="2" t="s">
        <v>102</v>
      </c>
      <c r="I9" s="2" t="s">
        <v>103</v>
      </c>
      <c r="J9" s="2" t="s">
        <v>25</v>
      </c>
      <c r="K9" s="2" t="s">
        <v>96</v>
      </c>
      <c r="L9" s="2"/>
      <c r="M9" s="2" t="s">
        <v>104</v>
      </c>
      <c r="N9" s="2" t="s">
        <v>28</v>
      </c>
      <c r="O9" s="2" t="s">
        <v>96</v>
      </c>
      <c r="P9" s="2"/>
      <c r="Q9" s="2" t="s">
        <v>30</v>
      </c>
      <c r="R9" s="4">
        <v>343</v>
      </c>
      <c r="S9" s="16">
        <v>37730</v>
      </c>
      <c r="T9" s="17"/>
      <c r="U9" s="17"/>
      <c r="V9" s="17"/>
      <c r="W9" s="16">
        <v>37730</v>
      </c>
    </row>
    <row r="10" spans="1:23" ht="13.5" hidden="1" thickBot="1" x14ac:dyDescent="0.25">
      <c r="A10" s="2" t="s">
        <v>18</v>
      </c>
      <c r="B10" s="2" t="s">
        <v>19</v>
      </c>
      <c r="C10" s="2" t="s">
        <v>99</v>
      </c>
      <c r="D10" s="2"/>
      <c r="E10" s="1"/>
      <c r="F10" s="2" t="s">
        <v>148</v>
      </c>
      <c r="G10" s="2" t="s">
        <v>149</v>
      </c>
      <c r="H10" s="2" t="s">
        <v>94</v>
      </c>
      <c r="I10" s="2" t="s">
        <v>95</v>
      </c>
      <c r="J10" s="2" t="s">
        <v>25</v>
      </c>
      <c r="K10" s="2" t="s">
        <v>96</v>
      </c>
      <c r="L10" s="2"/>
      <c r="M10" s="2" t="s">
        <v>66</v>
      </c>
      <c r="N10" s="2" t="s">
        <v>28</v>
      </c>
      <c r="O10" s="2" t="s">
        <v>96</v>
      </c>
      <c r="P10" s="2"/>
      <c r="Q10" s="2" t="s">
        <v>30</v>
      </c>
      <c r="R10" s="3">
        <v>28.8</v>
      </c>
      <c r="S10" s="16">
        <v>3168</v>
      </c>
      <c r="T10" s="17"/>
      <c r="U10" s="17"/>
      <c r="V10" s="17"/>
      <c r="W10" s="16">
        <v>3168</v>
      </c>
    </row>
    <row r="11" spans="1:23" ht="13.5" hidden="1" thickBot="1" x14ac:dyDescent="0.25">
      <c r="A11" s="2" t="s">
        <v>18</v>
      </c>
      <c r="B11" s="2" t="s">
        <v>19</v>
      </c>
      <c r="C11" s="2" t="s">
        <v>99</v>
      </c>
      <c r="D11" s="2"/>
      <c r="E11" s="1"/>
      <c r="F11" s="2" t="s">
        <v>164</v>
      </c>
      <c r="G11" s="2" t="s">
        <v>165</v>
      </c>
      <c r="H11" s="2" t="s">
        <v>115</v>
      </c>
      <c r="I11" s="2" t="s">
        <v>116</v>
      </c>
      <c r="J11" s="2" t="s">
        <v>25</v>
      </c>
      <c r="K11" s="2" t="s">
        <v>49</v>
      </c>
      <c r="L11" s="2"/>
      <c r="M11" s="2" t="s">
        <v>166</v>
      </c>
      <c r="N11" s="2" t="s">
        <v>28</v>
      </c>
      <c r="O11" s="2" t="s">
        <v>51</v>
      </c>
      <c r="P11" s="2"/>
      <c r="Q11" s="2" t="s">
        <v>30</v>
      </c>
      <c r="R11" s="3">
        <v>787.7</v>
      </c>
      <c r="S11" s="16">
        <v>86647</v>
      </c>
      <c r="T11" s="17"/>
      <c r="U11" s="17"/>
      <c r="V11" s="16">
        <v>86647</v>
      </c>
      <c r="W11" s="17"/>
    </row>
    <row r="12" spans="1:23" ht="13.5" hidden="1" thickBot="1" x14ac:dyDescent="0.25">
      <c r="A12" s="2" t="s">
        <v>18</v>
      </c>
      <c r="B12" s="2" t="s">
        <v>19</v>
      </c>
      <c r="C12" s="2" t="s">
        <v>44</v>
      </c>
      <c r="D12" s="2"/>
      <c r="E12" s="1"/>
      <c r="F12" s="2" t="s">
        <v>21</v>
      </c>
      <c r="G12" s="2" t="s">
        <v>22</v>
      </c>
      <c r="H12" s="2" t="s">
        <v>23</v>
      </c>
      <c r="I12" s="2" t="s">
        <v>24</v>
      </c>
      <c r="J12" s="2" t="s">
        <v>25</v>
      </c>
      <c r="K12" s="2" t="s">
        <v>26</v>
      </c>
      <c r="L12" s="2"/>
      <c r="M12" s="2" t="s">
        <v>27</v>
      </c>
      <c r="N12" s="2" t="s">
        <v>28</v>
      </c>
      <c r="O12" s="2" t="s">
        <v>29</v>
      </c>
      <c r="P12" s="2"/>
      <c r="Q12" s="2" t="s">
        <v>30</v>
      </c>
      <c r="R12" s="4">
        <v>0</v>
      </c>
      <c r="S12" s="16">
        <v>0</v>
      </c>
      <c r="T12" s="16">
        <v>0</v>
      </c>
      <c r="U12" s="16">
        <v>0</v>
      </c>
      <c r="V12" s="17"/>
      <c r="W12" s="17"/>
    </row>
    <row r="13" spans="1:23" ht="13.5" hidden="1" thickBot="1" x14ac:dyDescent="0.25">
      <c r="A13" s="2" t="s">
        <v>18</v>
      </c>
      <c r="B13" s="2" t="s">
        <v>19</v>
      </c>
      <c r="C13" s="2" t="s">
        <v>44</v>
      </c>
      <c r="D13" s="2"/>
      <c r="E13" s="1"/>
      <c r="F13" s="2" t="s">
        <v>69</v>
      </c>
      <c r="G13" s="2" t="s">
        <v>70</v>
      </c>
      <c r="H13" s="2" t="s">
        <v>71</v>
      </c>
      <c r="I13" s="2" t="s">
        <v>72</v>
      </c>
      <c r="J13" s="2" t="s">
        <v>25</v>
      </c>
      <c r="K13" s="2" t="s">
        <v>36</v>
      </c>
      <c r="L13" s="2"/>
      <c r="M13" s="2" t="s">
        <v>66</v>
      </c>
      <c r="N13" s="2" t="s">
        <v>28</v>
      </c>
      <c r="O13" s="2" t="s">
        <v>38</v>
      </c>
      <c r="P13" s="2"/>
      <c r="Q13" s="2" t="s">
        <v>30</v>
      </c>
      <c r="R13" s="4">
        <v>0</v>
      </c>
      <c r="S13" s="16">
        <v>0</v>
      </c>
      <c r="T13" s="16">
        <v>0</v>
      </c>
      <c r="U13" s="17"/>
      <c r="V13" s="17"/>
      <c r="W13" s="17"/>
    </row>
    <row r="14" spans="1:23" ht="13.5" hidden="1" thickBot="1" x14ac:dyDescent="0.25">
      <c r="A14" s="2" t="s">
        <v>18</v>
      </c>
      <c r="B14" s="2" t="s">
        <v>19</v>
      </c>
      <c r="C14" s="2" t="s">
        <v>44</v>
      </c>
      <c r="D14" s="2"/>
      <c r="E14" s="1"/>
      <c r="F14" s="2" t="s">
        <v>40</v>
      </c>
      <c r="G14" s="2" t="s">
        <v>41</v>
      </c>
      <c r="H14" s="2" t="s">
        <v>34</v>
      </c>
      <c r="I14" s="2" t="s">
        <v>35</v>
      </c>
      <c r="J14" s="2" t="s">
        <v>25</v>
      </c>
      <c r="K14" s="2" t="s">
        <v>26</v>
      </c>
      <c r="L14" s="2"/>
      <c r="M14" s="2" t="s">
        <v>42</v>
      </c>
      <c r="N14" s="2" t="s">
        <v>28</v>
      </c>
      <c r="O14" s="2" t="s">
        <v>43</v>
      </c>
      <c r="P14" s="2"/>
      <c r="Q14" s="2" t="s">
        <v>30</v>
      </c>
      <c r="R14" s="4">
        <v>0</v>
      </c>
      <c r="S14" s="16">
        <v>0</v>
      </c>
      <c r="T14" s="16">
        <v>0</v>
      </c>
      <c r="U14" s="16">
        <v>0</v>
      </c>
      <c r="V14" s="16">
        <v>0</v>
      </c>
      <c r="W14" s="17"/>
    </row>
    <row r="15" spans="1:23" ht="13.5" hidden="1" thickBot="1" x14ac:dyDescent="0.25">
      <c r="A15" s="2" t="s">
        <v>18</v>
      </c>
      <c r="B15" s="2" t="s">
        <v>19</v>
      </c>
      <c r="C15" s="2" t="s">
        <v>44</v>
      </c>
      <c r="D15" s="2"/>
      <c r="E15" s="1"/>
      <c r="F15" s="2" t="s">
        <v>133</v>
      </c>
      <c r="G15" s="2" t="s">
        <v>134</v>
      </c>
      <c r="H15" s="2" t="s">
        <v>78</v>
      </c>
      <c r="I15" s="2" t="s">
        <v>79</v>
      </c>
      <c r="J15" s="2" t="s">
        <v>135</v>
      </c>
      <c r="K15" s="2" t="s">
        <v>26</v>
      </c>
      <c r="L15" s="2"/>
      <c r="M15" s="1"/>
      <c r="N15" s="2" t="s">
        <v>28</v>
      </c>
      <c r="O15" s="2" t="s">
        <v>43</v>
      </c>
      <c r="P15" s="2"/>
      <c r="Q15" s="2" t="s">
        <v>30</v>
      </c>
      <c r="R15" s="4">
        <v>0</v>
      </c>
      <c r="S15" s="16">
        <v>0</v>
      </c>
      <c r="T15" s="17"/>
      <c r="U15" s="17"/>
      <c r="V15" s="17"/>
      <c r="W15" s="16">
        <v>0</v>
      </c>
    </row>
    <row r="16" spans="1:23" ht="13.5" hidden="1" thickBot="1" x14ac:dyDescent="0.25">
      <c r="A16" s="2" t="s">
        <v>18</v>
      </c>
      <c r="B16" s="2" t="s">
        <v>19</v>
      </c>
      <c r="C16" s="2" t="s">
        <v>44</v>
      </c>
      <c r="D16" s="2"/>
      <c r="E16" s="1"/>
      <c r="F16" s="2" t="s">
        <v>117</v>
      </c>
      <c r="G16" s="2" t="s">
        <v>118</v>
      </c>
      <c r="H16" s="2" t="s">
        <v>97</v>
      </c>
      <c r="I16" s="2" t="s">
        <v>98</v>
      </c>
      <c r="J16" s="2" t="s">
        <v>25</v>
      </c>
      <c r="K16" s="2" t="s">
        <v>96</v>
      </c>
      <c r="L16" s="2"/>
      <c r="M16" s="2" t="s">
        <v>50</v>
      </c>
      <c r="N16" s="2" t="s">
        <v>28</v>
      </c>
      <c r="O16" s="2" t="s">
        <v>96</v>
      </c>
      <c r="P16" s="2"/>
      <c r="Q16" s="2" t="s">
        <v>30</v>
      </c>
      <c r="R16" s="4">
        <v>0</v>
      </c>
      <c r="S16" s="16">
        <v>0</v>
      </c>
      <c r="T16" s="17"/>
      <c r="U16" s="17"/>
      <c r="V16" s="17"/>
      <c r="W16" s="16">
        <v>0</v>
      </c>
    </row>
    <row r="17" spans="1:23" ht="13.5" hidden="1" thickBot="1" x14ac:dyDescent="0.25">
      <c r="A17" s="2" t="s">
        <v>18</v>
      </c>
      <c r="B17" s="2" t="s">
        <v>19</v>
      </c>
      <c r="C17" s="2" t="s">
        <v>39</v>
      </c>
      <c r="D17" s="2"/>
      <c r="E17" s="1"/>
      <c r="F17" s="2" t="s">
        <v>84</v>
      </c>
      <c r="G17" s="2" t="s">
        <v>85</v>
      </c>
      <c r="H17" s="2" t="s">
        <v>23</v>
      </c>
      <c r="I17" s="2" t="s">
        <v>24</v>
      </c>
      <c r="J17" s="2" t="s">
        <v>25</v>
      </c>
      <c r="K17" s="2" t="s">
        <v>26</v>
      </c>
      <c r="L17" s="2"/>
      <c r="M17" s="2" t="s">
        <v>27</v>
      </c>
      <c r="N17" s="2" t="s">
        <v>28</v>
      </c>
      <c r="O17" s="2" t="s">
        <v>29</v>
      </c>
      <c r="P17" s="2"/>
      <c r="Q17" s="2" t="s">
        <v>30</v>
      </c>
      <c r="R17" s="4">
        <v>78</v>
      </c>
      <c r="S17" s="16">
        <v>8580</v>
      </c>
      <c r="T17" s="16">
        <v>6681.59</v>
      </c>
      <c r="U17" s="16">
        <v>1898.41</v>
      </c>
      <c r="V17" s="17"/>
      <c r="W17" s="17"/>
    </row>
    <row r="18" spans="1:23" ht="13.5" hidden="1" thickBot="1" x14ac:dyDescent="0.25">
      <c r="A18" s="2" t="s">
        <v>18</v>
      </c>
      <c r="B18" s="2" t="s">
        <v>19</v>
      </c>
      <c r="C18" s="2" t="s">
        <v>39</v>
      </c>
      <c r="D18" s="2"/>
      <c r="E18" s="1"/>
      <c r="F18" s="2" t="s">
        <v>21</v>
      </c>
      <c r="G18" s="2" t="s">
        <v>22</v>
      </c>
      <c r="H18" s="2" t="s">
        <v>23</v>
      </c>
      <c r="I18" s="2" t="s">
        <v>24</v>
      </c>
      <c r="J18" s="2" t="s">
        <v>25</v>
      </c>
      <c r="K18" s="2" t="s">
        <v>26</v>
      </c>
      <c r="L18" s="2"/>
      <c r="M18" s="2" t="s">
        <v>27</v>
      </c>
      <c r="N18" s="2" t="s">
        <v>28</v>
      </c>
      <c r="O18" s="2" t="s">
        <v>29</v>
      </c>
      <c r="P18" s="2"/>
      <c r="Q18" s="2" t="s">
        <v>30</v>
      </c>
      <c r="R18" s="4">
        <v>83</v>
      </c>
      <c r="S18" s="16">
        <v>9130</v>
      </c>
      <c r="T18" s="16">
        <v>7109.9</v>
      </c>
      <c r="U18" s="16">
        <v>2020.1</v>
      </c>
      <c r="V18" s="17"/>
      <c r="W18" s="17"/>
    </row>
    <row r="19" spans="1:23" ht="13.5" thickBot="1" x14ac:dyDescent="0.25">
      <c r="A19" s="2" t="s">
        <v>18</v>
      </c>
      <c r="B19" s="2" t="s">
        <v>19</v>
      </c>
      <c r="C19" s="2" t="s">
        <v>39</v>
      </c>
      <c r="D19" t="s">
        <v>185</v>
      </c>
      <c r="E19" s="10" t="s">
        <v>182</v>
      </c>
      <c r="F19" s="9" t="s">
        <v>62</v>
      </c>
      <c r="G19" s="2" t="s">
        <v>63</v>
      </c>
      <c r="H19" s="2" t="s">
        <v>64</v>
      </c>
      <c r="I19" s="2" t="s">
        <v>65</v>
      </c>
      <c r="J19" s="2" t="s">
        <v>25</v>
      </c>
      <c r="K19" s="2" t="s">
        <v>49</v>
      </c>
      <c r="L19" s="2" t="s">
        <v>49</v>
      </c>
      <c r="M19" s="2" t="s">
        <v>66</v>
      </c>
      <c r="N19" s="2" t="s">
        <v>28</v>
      </c>
      <c r="O19" s="2" t="s">
        <v>43</v>
      </c>
      <c r="P19" s="2" t="s">
        <v>51</v>
      </c>
      <c r="Q19" s="2" t="s">
        <v>30</v>
      </c>
      <c r="R19" s="3">
        <v>17.3</v>
      </c>
      <c r="S19" s="16">
        <v>1903</v>
      </c>
      <c r="T19" s="17"/>
      <c r="U19" s="16">
        <v>1327.84</v>
      </c>
      <c r="V19" s="16">
        <v>575.16</v>
      </c>
      <c r="W19" s="17"/>
    </row>
    <row r="20" spans="1:23" ht="13.5" thickBot="1" x14ac:dyDescent="0.25">
      <c r="A20" s="2" t="s">
        <v>18</v>
      </c>
      <c r="B20" s="2" t="s">
        <v>19</v>
      </c>
      <c r="C20" s="2" t="s">
        <v>39</v>
      </c>
      <c r="D20" s="1" t="s">
        <v>185</v>
      </c>
      <c r="E20" s="10" t="s">
        <v>182</v>
      </c>
      <c r="F20" s="9" t="s">
        <v>124</v>
      </c>
      <c r="G20" s="2" t="s">
        <v>125</v>
      </c>
      <c r="H20" s="2" t="s">
        <v>115</v>
      </c>
      <c r="I20" s="2" t="s">
        <v>116</v>
      </c>
      <c r="J20" s="2" t="s">
        <v>25</v>
      </c>
      <c r="K20" s="2" t="s">
        <v>49</v>
      </c>
      <c r="L20" s="2" t="s">
        <v>49</v>
      </c>
      <c r="M20" s="2" t="s">
        <v>56</v>
      </c>
      <c r="N20" s="2" t="s">
        <v>28</v>
      </c>
      <c r="O20" s="2" t="s">
        <v>43</v>
      </c>
      <c r="P20" s="2" t="s">
        <v>51</v>
      </c>
      <c r="Q20" s="2" t="s">
        <v>30</v>
      </c>
      <c r="R20" s="3">
        <v>19.399999999999999</v>
      </c>
      <c r="S20" s="16">
        <v>2134</v>
      </c>
      <c r="T20" s="17"/>
      <c r="U20" s="16">
        <v>1489.02</v>
      </c>
      <c r="V20" s="16">
        <v>644.98</v>
      </c>
      <c r="W20" s="17"/>
    </row>
    <row r="21" spans="1:23" ht="13.5" thickBot="1" x14ac:dyDescent="0.25">
      <c r="A21" s="2" t="s">
        <v>18</v>
      </c>
      <c r="B21" s="2" t="s">
        <v>19</v>
      </c>
      <c r="C21" s="2" t="s">
        <v>39</v>
      </c>
      <c r="D21" s="1" t="s">
        <v>185</v>
      </c>
      <c r="E21" s="10" t="s">
        <v>182</v>
      </c>
      <c r="F21" s="9" t="s">
        <v>142</v>
      </c>
      <c r="G21" s="2" t="s">
        <v>143</v>
      </c>
      <c r="H21" s="2" t="s">
        <v>71</v>
      </c>
      <c r="I21" s="2" t="s">
        <v>72</v>
      </c>
      <c r="J21" s="2" t="s">
        <v>25</v>
      </c>
      <c r="K21" s="2" t="s">
        <v>26</v>
      </c>
      <c r="L21" s="2" t="s">
        <v>49</v>
      </c>
      <c r="M21" s="2" t="s">
        <v>144</v>
      </c>
      <c r="N21" s="2" t="s">
        <v>28</v>
      </c>
      <c r="O21" s="2" t="s">
        <v>43</v>
      </c>
      <c r="P21" s="2" t="s">
        <v>51</v>
      </c>
      <c r="Q21" s="2" t="s">
        <v>30</v>
      </c>
      <c r="R21" s="3">
        <v>103.8</v>
      </c>
      <c r="S21" s="16">
        <v>11418</v>
      </c>
      <c r="T21" s="16">
        <v>8058.6</v>
      </c>
      <c r="U21" s="16">
        <v>2342.17</v>
      </c>
      <c r="V21" s="16">
        <v>1017.23</v>
      </c>
      <c r="W21" s="17"/>
    </row>
    <row r="22" spans="1:23" ht="13.5" hidden="1" thickBot="1" x14ac:dyDescent="0.25">
      <c r="A22" s="2" t="s">
        <v>18</v>
      </c>
      <c r="B22" s="2" t="s">
        <v>19</v>
      </c>
      <c r="C22" s="2" t="s">
        <v>39</v>
      </c>
      <c r="D22" s="1" t="s">
        <v>184</v>
      </c>
      <c r="E22" s="12" t="s">
        <v>183</v>
      </c>
      <c r="F22" s="2" t="s">
        <v>52</v>
      </c>
      <c r="G22" s="2" t="s">
        <v>53</v>
      </c>
      <c r="H22" s="2" t="s">
        <v>54</v>
      </c>
      <c r="I22" s="2" t="s">
        <v>55</v>
      </c>
      <c r="J22" s="2" t="s">
        <v>25</v>
      </c>
      <c r="K22" s="2" t="s">
        <v>49</v>
      </c>
      <c r="L22" s="2"/>
      <c r="M22" s="2" t="s">
        <v>56</v>
      </c>
      <c r="N22" s="2" t="s">
        <v>28</v>
      </c>
      <c r="O22" s="2" t="s">
        <v>51</v>
      </c>
      <c r="P22" s="2"/>
      <c r="Q22" s="2" t="s">
        <v>30</v>
      </c>
      <c r="R22" s="4">
        <v>11</v>
      </c>
      <c r="S22" s="16">
        <v>1210</v>
      </c>
      <c r="T22" s="17"/>
      <c r="U22" s="17"/>
      <c r="V22" s="16">
        <v>1210</v>
      </c>
      <c r="W22" s="17"/>
    </row>
    <row r="23" spans="1:23" ht="13.5" thickBot="1" x14ac:dyDescent="0.25">
      <c r="A23" s="2" t="s">
        <v>18</v>
      </c>
      <c r="B23" s="2" t="s">
        <v>19</v>
      </c>
      <c r="C23" s="2" t="s">
        <v>39</v>
      </c>
      <c r="D23" t="s">
        <v>184</v>
      </c>
      <c r="E23" s="12" t="s">
        <v>183</v>
      </c>
      <c r="F23" s="2" t="s">
        <v>172</v>
      </c>
      <c r="G23" s="2" t="s">
        <v>173</v>
      </c>
      <c r="H23" s="2" t="s">
        <v>71</v>
      </c>
      <c r="I23" s="2" t="s">
        <v>72</v>
      </c>
      <c r="J23" s="2" t="s">
        <v>25</v>
      </c>
      <c r="K23" s="2" t="s">
        <v>26</v>
      </c>
      <c r="L23" s="2" t="s">
        <v>49</v>
      </c>
      <c r="M23" s="2" t="s">
        <v>174</v>
      </c>
      <c r="N23" s="2" t="s">
        <v>28</v>
      </c>
      <c r="O23" s="2" t="s">
        <v>43</v>
      </c>
      <c r="P23" s="2" t="s">
        <v>51</v>
      </c>
      <c r="Q23" s="2" t="s">
        <v>30</v>
      </c>
      <c r="R23" s="4">
        <v>11</v>
      </c>
      <c r="S23" s="16">
        <v>1210</v>
      </c>
      <c r="T23" s="16">
        <v>853.99</v>
      </c>
      <c r="U23" s="16">
        <v>248.21</v>
      </c>
      <c r="V23" s="16">
        <v>107.8</v>
      </c>
      <c r="W23" s="17"/>
    </row>
    <row r="24" spans="1:23" ht="13.5" hidden="1" thickBot="1" x14ac:dyDescent="0.25">
      <c r="A24" s="2" t="s">
        <v>18</v>
      </c>
      <c r="B24" s="2" t="s">
        <v>19</v>
      </c>
      <c r="C24" s="2" t="s">
        <v>39</v>
      </c>
      <c r="D24" s="1" t="s">
        <v>184</v>
      </c>
      <c r="E24" s="12" t="s">
        <v>183</v>
      </c>
      <c r="F24" s="2" t="s">
        <v>145</v>
      </c>
      <c r="G24" s="2" t="s">
        <v>146</v>
      </c>
      <c r="H24" s="2" t="s">
        <v>78</v>
      </c>
      <c r="I24" s="2" t="s">
        <v>79</v>
      </c>
      <c r="J24" s="2" t="s">
        <v>147</v>
      </c>
      <c r="K24" s="2" t="s">
        <v>49</v>
      </c>
      <c r="L24" s="2"/>
      <c r="M24" s="1"/>
      <c r="N24" s="2" t="s">
        <v>28</v>
      </c>
      <c r="O24" s="2" t="s">
        <v>51</v>
      </c>
      <c r="P24" s="2"/>
      <c r="Q24" s="2" t="s">
        <v>30</v>
      </c>
      <c r="R24" s="4">
        <v>62</v>
      </c>
      <c r="S24" s="16">
        <v>6820</v>
      </c>
      <c r="T24" s="17"/>
      <c r="U24" s="17"/>
      <c r="V24" s="16">
        <v>6820</v>
      </c>
      <c r="W24" s="17"/>
    </row>
    <row r="25" spans="1:23" ht="13.5" hidden="1" thickBot="1" x14ac:dyDescent="0.25">
      <c r="A25" s="2" t="s">
        <v>18</v>
      </c>
      <c r="B25" s="2" t="s">
        <v>19</v>
      </c>
      <c r="C25" s="2" t="s">
        <v>39</v>
      </c>
      <c r="D25" t="s">
        <v>184</v>
      </c>
      <c r="E25" s="12" t="s">
        <v>183</v>
      </c>
      <c r="F25" s="2" t="s">
        <v>138</v>
      </c>
      <c r="G25" s="2" t="s">
        <v>139</v>
      </c>
      <c r="H25" s="2" t="s">
        <v>78</v>
      </c>
      <c r="I25" s="2" t="s">
        <v>79</v>
      </c>
      <c r="J25" s="2" t="s">
        <v>81</v>
      </c>
      <c r="K25" s="2" t="s">
        <v>49</v>
      </c>
      <c r="L25" s="2"/>
      <c r="M25" s="1"/>
      <c r="N25" s="2" t="s">
        <v>28</v>
      </c>
      <c r="O25" s="2" t="s">
        <v>51</v>
      </c>
      <c r="P25" s="2"/>
      <c r="Q25" s="2" t="s">
        <v>30</v>
      </c>
      <c r="R25" s="4">
        <v>126</v>
      </c>
      <c r="S25" s="16">
        <v>13860</v>
      </c>
      <c r="T25" s="17"/>
      <c r="U25" s="17"/>
      <c r="V25" s="16">
        <v>13860</v>
      </c>
      <c r="W25" s="17"/>
    </row>
    <row r="26" spans="1:23" ht="13.5" hidden="1" thickBot="1" x14ac:dyDescent="0.25">
      <c r="A26" s="2" t="s">
        <v>18</v>
      </c>
      <c r="B26" s="2" t="s">
        <v>19</v>
      </c>
      <c r="C26" s="2" t="s">
        <v>39</v>
      </c>
      <c r="D26" s="22"/>
      <c r="E26" s="23"/>
      <c r="F26" s="2" t="s">
        <v>69</v>
      </c>
      <c r="G26" s="2" t="s">
        <v>70</v>
      </c>
      <c r="H26" s="2" t="s">
        <v>71</v>
      </c>
      <c r="I26" s="2" t="s">
        <v>72</v>
      </c>
      <c r="J26" s="2" t="s">
        <v>25</v>
      </c>
      <c r="K26" s="2" t="s">
        <v>36</v>
      </c>
      <c r="L26" s="2"/>
      <c r="M26" s="2" t="s">
        <v>66</v>
      </c>
      <c r="N26" s="2" t="s">
        <v>28</v>
      </c>
      <c r="O26" s="2" t="s">
        <v>38</v>
      </c>
      <c r="P26" s="2"/>
      <c r="Q26" s="2" t="s">
        <v>30</v>
      </c>
      <c r="R26" s="3">
        <v>447.8</v>
      </c>
      <c r="S26" s="16">
        <v>49258</v>
      </c>
      <c r="T26" s="16">
        <v>49258</v>
      </c>
      <c r="U26" s="17"/>
      <c r="V26" s="17"/>
      <c r="W26" s="17"/>
    </row>
    <row r="27" spans="1:23" ht="13.5" hidden="1" thickBot="1" x14ac:dyDescent="0.25">
      <c r="A27" s="2" t="s">
        <v>18</v>
      </c>
      <c r="B27" s="2" t="s">
        <v>19</v>
      </c>
      <c r="C27" s="2" t="s">
        <v>39</v>
      </c>
      <c r="D27" s="22"/>
      <c r="E27" s="23"/>
      <c r="F27" s="2" t="s">
        <v>57</v>
      </c>
      <c r="G27" s="2" t="s">
        <v>58</v>
      </c>
      <c r="H27" s="2" t="s">
        <v>59</v>
      </c>
      <c r="I27" s="2" t="s">
        <v>60</v>
      </c>
      <c r="J27" s="2" t="s">
        <v>25</v>
      </c>
      <c r="K27" s="2" t="s">
        <v>36</v>
      </c>
      <c r="L27" s="2"/>
      <c r="M27" s="2" t="s">
        <v>61</v>
      </c>
      <c r="N27" s="2" t="s">
        <v>28</v>
      </c>
      <c r="O27" s="2" t="s">
        <v>38</v>
      </c>
      <c r="P27" s="2"/>
      <c r="Q27" s="2" t="s">
        <v>30</v>
      </c>
      <c r="R27" s="3">
        <v>43.5</v>
      </c>
      <c r="S27" s="16">
        <v>4785</v>
      </c>
      <c r="T27" s="16">
        <v>4785</v>
      </c>
      <c r="U27" s="17"/>
      <c r="V27" s="17"/>
      <c r="W27" s="17"/>
    </row>
    <row r="28" spans="1:23" ht="13.5" hidden="1" thickBot="1" x14ac:dyDescent="0.25">
      <c r="A28" s="2" t="s">
        <v>18</v>
      </c>
      <c r="B28" s="2" t="s">
        <v>19</v>
      </c>
      <c r="C28" s="2" t="s">
        <v>39</v>
      </c>
      <c r="D28" s="2"/>
      <c r="E28" s="1"/>
      <c r="F28" s="2" t="s">
        <v>155</v>
      </c>
      <c r="G28" s="2" t="s">
        <v>156</v>
      </c>
      <c r="H28" s="2" t="s">
        <v>157</v>
      </c>
      <c r="I28" s="2" t="s">
        <v>65</v>
      </c>
      <c r="J28" s="2" t="s">
        <v>25</v>
      </c>
      <c r="K28" s="2" t="s">
        <v>36</v>
      </c>
      <c r="L28" s="2"/>
      <c r="M28" s="2" t="s">
        <v>27</v>
      </c>
      <c r="N28" s="2" t="s">
        <v>28</v>
      </c>
      <c r="O28" s="2" t="s">
        <v>38</v>
      </c>
      <c r="P28" s="2"/>
      <c r="Q28" s="2" t="s">
        <v>30</v>
      </c>
      <c r="R28" s="3">
        <v>43.5</v>
      </c>
      <c r="S28" s="16">
        <v>4785</v>
      </c>
      <c r="T28" s="16">
        <v>4785</v>
      </c>
      <c r="U28" s="17"/>
      <c r="V28" s="17"/>
      <c r="W28" s="17"/>
    </row>
    <row r="29" spans="1:23" ht="13.5" hidden="1" thickBot="1" x14ac:dyDescent="0.25">
      <c r="A29" s="2" t="s">
        <v>18</v>
      </c>
      <c r="B29" s="2" t="s">
        <v>19</v>
      </c>
      <c r="C29" s="2" t="s">
        <v>39</v>
      </c>
      <c r="D29" s="2"/>
      <c r="E29" s="1"/>
      <c r="F29" s="2" t="s">
        <v>92</v>
      </c>
      <c r="G29" s="2" t="s">
        <v>93</v>
      </c>
      <c r="H29" s="2" t="s">
        <v>34</v>
      </c>
      <c r="I29" s="2" t="s">
        <v>35</v>
      </c>
      <c r="J29" s="2" t="s">
        <v>25</v>
      </c>
      <c r="K29" s="2" t="s">
        <v>49</v>
      </c>
      <c r="L29" s="2"/>
      <c r="M29" s="2" t="s">
        <v>37</v>
      </c>
      <c r="N29" s="2" t="s">
        <v>28</v>
      </c>
      <c r="O29" s="2" t="s">
        <v>43</v>
      </c>
      <c r="P29" s="2"/>
      <c r="Q29" s="2" t="s">
        <v>30</v>
      </c>
      <c r="R29" s="3">
        <v>629.6</v>
      </c>
      <c r="S29" s="16">
        <v>69256</v>
      </c>
      <c r="T29" s="17"/>
      <c r="U29" s="16">
        <v>48324.07</v>
      </c>
      <c r="V29" s="16">
        <v>20931.93</v>
      </c>
      <c r="W29" s="17"/>
    </row>
    <row r="30" spans="1:23" ht="13.5" thickBot="1" x14ac:dyDescent="0.25">
      <c r="A30" s="2" t="s">
        <v>18</v>
      </c>
      <c r="B30" s="2" t="s">
        <v>19</v>
      </c>
      <c r="C30" s="2" t="s">
        <v>39</v>
      </c>
      <c r="D30" t="s">
        <v>184</v>
      </c>
      <c r="E30" s="12" t="s">
        <v>183</v>
      </c>
      <c r="F30" s="2" t="s">
        <v>40</v>
      </c>
      <c r="G30" s="2" t="s">
        <v>41</v>
      </c>
      <c r="H30" s="2" t="s">
        <v>34</v>
      </c>
      <c r="I30" s="2" t="s">
        <v>35</v>
      </c>
      <c r="J30" s="2" t="s">
        <v>25</v>
      </c>
      <c r="K30" s="2" t="s">
        <v>26</v>
      </c>
      <c r="L30" s="2" t="s">
        <v>49</v>
      </c>
      <c r="M30" s="2" t="s">
        <v>42</v>
      </c>
      <c r="N30" s="2" t="s">
        <v>28</v>
      </c>
      <c r="O30" s="2" t="s">
        <v>43</v>
      </c>
      <c r="P30" s="2" t="s">
        <v>51</v>
      </c>
      <c r="Q30" s="2" t="s">
        <v>30</v>
      </c>
      <c r="R30" s="4">
        <v>101</v>
      </c>
      <c r="S30" s="16">
        <v>11110</v>
      </c>
      <c r="T30" s="16">
        <v>7841.21</v>
      </c>
      <c r="U30" s="16">
        <v>2279</v>
      </c>
      <c r="V30" s="16">
        <v>989.79</v>
      </c>
      <c r="W30" s="17"/>
    </row>
    <row r="31" spans="1:23" ht="13.5" hidden="1" thickBot="1" x14ac:dyDescent="0.25">
      <c r="A31" s="2" t="s">
        <v>18</v>
      </c>
      <c r="B31" s="2" t="s">
        <v>19</v>
      </c>
      <c r="C31" s="2" t="s">
        <v>39</v>
      </c>
      <c r="D31" s="2"/>
      <c r="E31" s="1"/>
      <c r="F31" s="2" t="s">
        <v>133</v>
      </c>
      <c r="G31" s="2" t="s">
        <v>134</v>
      </c>
      <c r="H31" s="2" t="s">
        <v>78</v>
      </c>
      <c r="I31" s="2" t="s">
        <v>79</v>
      </c>
      <c r="J31" s="2" t="s">
        <v>135</v>
      </c>
      <c r="K31" s="2" t="s">
        <v>26</v>
      </c>
      <c r="L31" s="2"/>
      <c r="M31" s="1"/>
      <c r="N31" s="2" t="s">
        <v>28</v>
      </c>
      <c r="O31" s="2" t="s">
        <v>43</v>
      </c>
      <c r="P31" s="2"/>
      <c r="Q31" s="2" t="s">
        <v>30</v>
      </c>
      <c r="R31" s="3">
        <v>197.1</v>
      </c>
      <c r="S31" s="16">
        <v>21681</v>
      </c>
      <c r="T31" s="17"/>
      <c r="U31" s="17"/>
      <c r="V31" s="17"/>
      <c r="W31" s="16">
        <v>21681</v>
      </c>
    </row>
    <row r="32" spans="1:23" ht="13.5" hidden="1" thickBot="1" x14ac:dyDescent="0.25">
      <c r="A32" s="2" t="s">
        <v>18</v>
      </c>
      <c r="B32" s="2" t="s">
        <v>19</v>
      </c>
      <c r="C32" s="2" t="s">
        <v>39</v>
      </c>
      <c r="D32" s="2"/>
      <c r="E32" s="1"/>
      <c r="F32" s="2" t="s">
        <v>150</v>
      </c>
      <c r="G32" s="2" t="s">
        <v>151</v>
      </c>
      <c r="H32" s="2" t="s">
        <v>152</v>
      </c>
      <c r="I32" s="2" t="s">
        <v>153</v>
      </c>
      <c r="J32" s="2" t="s">
        <v>25</v>
      </c>
      <c r="K32" s="2" t="s">
        <v>36</v>
      </c>
      <c r="L32" s="2"/>
      <c r="M32" s="2" t="s">
        <v>154</v>
      </c>
      <c r="N32" s="2" t="s">
        <v>28</v>
      </c>
      <c r="O32" s="2" t="s">
        <v>38</v>
      </c>
      <c r="P32" s="2"/>
      <c r="Q32" s="2" t="s">
        <v>30</v>
      </c>
      <c r="R32" s="4">
        <v>39</v>
      </c>
      <c r="S32" s="16">
        <v>4290</v>
      </c>
      <c r="T32" s="16">
        <v>4290</v>
      </c>
      <c r="U32" s="17"/>
      <c r="V32" s="17"/>
      <c r="W32" s="17"/>
    </row>
    <row r="33" spans="1:23" ht="13.5" hidden="1" thickBot="1" x14ac:dyDescent="0.25">
      <c r="A33" s="2" t="s">
        <v>18</v>
      </c>
      <c r="B33" s="2" t="s">
        <v>19</v>
      </c>
      <c r="C33" s="2" t="s">
        <v>39</v>
      </c>
      <c r="D33" s="22"/>
      <c r="E33" s="1"/>
      <c r="F33" s="2" t="s">
        <v>117</v>
      </c>
      <c r="G33" s="2" t="s">
        <v>118</v>
      </c>
      <c r="H33" s="2" t="s">
        <v>97</v>
      </c>
      <c r="I33" s="2" t="s">
        <v>98</v>
      </c>
      <c r="J33" s="2" t="s">
        <v>25</v>
      </c>
      <c r="K33" s="2" t="s">
        <v>96</v>
      </c>
      <c r="L33" s="2"/>
      <c r="M33" s="2" t="s">
        <v>50</v>
      </c>
      <c r="N33" s="2" t="s">
        <v>28</v>
      </c>
      <c r="O33" s="2" t="s">
        <v>96</v>
      </c>
      <c r="P33" s="2"/>
      <c r="Q33" s="2" t="s">
        <v>30</v>
      </c>
      <c r="R33" s="3">
        <v>84.6</v>
      </c>
      <c r="S33" s="16">
        <v>9306</v>
      </c>
      <c r="T33" s="17"/>
      <c r="U33" s="17"/>
      <c r="V33" s="17"/>
      <c r="W33" s="16">
        <v>9306</v>
      </c>
    </row>
    <row r="34" spans="1:23" s="12" customFormat="1" ht="13.5" thickBot="1" x14ac:dyDescent="0.25">
      <c r="A34" s="9" t="s">
        <v>18</v>
      </c>
      <c r="B34" s="9" t="s">
        <v>19</v>
      </c>
      <c r="C34" s="9" t="s">
        <v>31</v>
      </c>
      <c r="D34" t="s">
        <v>186</v>
      </c>
      <c r="E34" t="s">
        <v>187</v>
      </c>
      <c r="F34" s="9" t="s">
        <v>108</v>
      </c>
      <c r="G34" s="9" t="s">
        <v>109</v>
      </c>
      <c r="H34" s="9" t="s">
        <v>23</v>
      </c>
      <c r="I34" s="9" t="s">
        <v>24</v>
      </c>
      <c r="J34" s="9" t="s">
        <v>25</v>
      </c>
      <c r="K34" s="9" t="s">
        <v>49</v>
      </c>
      <c r="L34" s="9" t="s">
        <v>49</v>
      </c>
      <c r="M34" s="9" t="s">
        <v>27</v>
      </c>
      <c r="N34" s="9" t="s">
        <v>28</v>
      </c>
      <c r="O34" s="9" t="s">
        <v>89</v>
      </c>
      <c r="P34" s="2" t="s">
        <v>38</v>
      </c>
      <c r="Q34" s="9" t="s">
        <v>30</v>
      </c>
      <c r="R34" s="11">
        <v>156</v>
      </c>
      <c r="S34" s="18">
        <v>17160</v>
      </c>
      <c r="T34" s="19"/>
      <c r="U34" s="18">
        <v>17160</v>
      </c>
      <c r="V34" s="19"/>
      <c r="W34" s="19"/>
    </row>
    <row r="35" spans="1:23" ht="13.5" hidden="1" thickBot="1" x14ac:dyDescent="0.25">
      <c r="A35" s="2" t="s">
        <v>18</v>
      </c>
      <c r="B35" s="2" t="s">
        <v>19</v>
      </c>
      <c r="C35" s="2" t="s">
        <v>31</v>
      </c>
      <c r="D35" s="2"/>
      <c r="E35" s="1"/>
      <c r="F35" s="2" t="s">
        <v>69</v>
      </c>
      <c r="G35" s="2" t="s">
        <v>70</v>
      </c>
      <c r="H35" s="2" t="s">
        <v>71</v>
      </c>
      <c r="I35" s="2" t="s">
        <v>72</v>
      </c>
      <c r="J35" s="2" t="s">
        <v>25</v>
      </c>
      <c r="K35" s="2" t="s">
        <v>36</v>
      </c>
      <c r="L35" s="2"/>
      <c r="M35" s="2" t="s">
        <v>66</v>
      </c>
      <c r="N35" s="2" t="s">
        <v>28</v>
      </c>
      <c r="O35" s="2" t="s">
        <v>38</v>
      </c>
      <c r="P35" s="2"/>
      <c r="Q35" s="2" t="s">
        <v>30</v>
      </c>
      <c r="R35" s="4">
        <v>72</v>
      </c>
      <c r="S35" s="16">
        <v>7920</v>
      </c>
      <c r="T35" s="16">
        <v>7920</v>
      </c>
      <c r="U35" s="17"/>
      <c r="V35" s="17"/>
      <c r="W35" s="17"/>
    </row>
    <row r="36" spans="1:23" ht="13.5" hidden="1" thickBot="1" x14ac:dyDescent="0.25">
      <c r="A36" s="2" t="s">
        <v>18</v>
      </c>
      <c r="B36" s="2" t="s">
        <v>19</v>
      </c>
      <c r="C36" s="2" t="s">
        <v>31</v>
      </c>
      <c r="D36" s="2"/>
      <c r="E36" s="1"/>
      <c r="F36" s="2" t="s">
        <v>32</v>
      </c>
      <c r="G36" s="2" t="s">
        <v>33</v>
      </c>
      <c r="H36" s="2" t="s">
        <v>34</v>
      </c>
      <c r="I36" s="2" t="s">
        <v>35</v>
      </c>
      <c r="J36" s="2" t="s">
        <v>25</v>
      </c>
      <c r="K36" s="2" t="s">
        <v>36</v>
      </c>
      <c r="L36" s="2"/>
      <c r="M36" s="2" t="s">
        <v>37</v>
      </c>
      <c r="N36" s="2" t="s">
        <v>28</v>
      </c>
      <c r="O36" s="2" t="s">
        <v>38</v>
      </c>
      <c r="P36" s="2"/>
      <c r="Q36" s="2" t="s">
        <v>30</v>
      </c>
      <c r="R36" s="3">
        <v>556.79999999999995</v>
      </c>
      <c r="S36" s="16">
        <v>61248</v>
      </c>
      <c r="T36" s="16">
        <v>61248</v>
      </c>
      <c r="U36" s="17"/>
      <c r="V36" s="17"/>
      <c r="W36" s="17"/>
    </row>
    <row r="37" spans="1:23" ht="13.5" hidden="1" thickBot="1" x14ac:dyDescent="0.25">
      <c r="A37" s="2" t="s">
        <v>18</v>
      </c>
      <c r="B37" s="2" t="s">
        <v>19</v>
      </c>
      <c r="C37" s="2" t="s">
        <v>31</v>
      </c>
      <c r="D37" s="2"/>
      <c r="E37" s="1"/>
      <c r="F37" s="2" t="s">
        <v>74</v>
      </c>
      <c r="G37" s="2" t="s">
        <v>75</v>
      </c>
      <c r="H37" s="2" t="s">
        <v>71</v>
      </c>
      <c r="I37" s="2" t="s">
        <v>72</v>
      </c>
      <c r="J37" s="2" t="s">
        <v>25</v>
      </c>
      <c r="K37" s="2" t="s">
        <v>26</v>
      </c>
      <c r="L37" s="2"/>
      <c r="M37" s="2" t="s">
        <v>66</v>
      </c>
      <c r="N37" s="2" t="s">
        <v>28</v>
      </c>
      <c r="O37" s="2" t="s">
        <v>43</v>
      </c>
      <c r="P37" s="2"/>
      <c r="Q37" s="2" t="s">
        <v>30</v>
      </c>
      <c r="R37" s="3">
        <v>152.69999999999999</v>
      </c>
      <c r="S37" s="16">
        <v>16797</v>
      </c>
      <c r="T37" s="16">
        <v>11854.99</v>
      </c>
      <c r="U37" s="16">
        <v>3445.57</v>
      </c>
      <c r="V37" s="16">
        <v>1496.44</v>
      </c>
      <c r="W37" s="17"/>
    </row>
    <row r="38" spans="1:23" ht="13.5" hidden="1" thickBot="1" x14ac:dyDescent="0.25">
      <c r="A38" s="2" t="s">
        <v>18</v>
      </c>
      <c r="B38" s="2" t="s">
        <v>19</v>
      </c>
      <c r="C38" s="2" t="s">
        <v>31</v>
      </c>
      <c r="D38" s="2"/>
      <c r="E38" s="1"/>
      <c r="F38" s="2" t="s">
        <v>40</v>
      </c>
      <c r="G38" s="2" t="s">
        <v>41</v>
      </c>
      <c r="H38" s="2" t="s">
        <v>34</v>
      </c>
      <c r="I38" s="2" t="s">
        <v>35</v>
      </c>
      <c r="J38" s="2" t="s">
        <v>25</v>
      </c>
      <c r="K38" s="2" t="s">
        <v>26</v>
      </c>
      <c r="L38" s="2"/>
      <c r="M38" s="2" t="s">
        <v>42</v>
      </c>
      <c r="N38" s="2" t="s">
        <v>28</v>
      </c>
      <c r="O38" s="2" t="s">
        <v>43</v>
      </c>
      <c r="P38" s="2"/>
      <c r="Q38" s="2" t="s">
        <v>30</v>
      </c>
      <c r="R38" s="3">
        <v>560.9</v>
      </c>
      <c r="S38" s="16">
        <v>61699</v>
      </c>
      <c r="T38" s="16">
        <v>43545.919999999998</v>
      </c>
      <c r="U38" s="16">
        <v>12656.32</v>
      </c>
      <c r="V38" s="16">
        <v>5496.76</v>
      </c>
      <c r="W38" s="17"/>
    </row>
    <row r="39" spans="1:23" ht="13.5" hidden="1" thickBot="1" x14ac:dyDescent="0.25">
      <c r="A39" s="2" t="s">
        <v>18</v>
      </c>
      <c r="B39" s="2" t="s">
        <v>19</v>
      </c>
      <c r="C39" s="2" t="s">
        <v>31</v>
      </c>
      <c r="D39" t="s">
        <v>184</v>
      </c>
      <c r="E39" s="12" t="s">
        <v>183</v>
      </c>
      <c r="F39" s="2" t="s">
        <v>138</v>
      </c>
      <c r="G39" s="2" t="s">
        <v>139</v>
      </c>
      <c r="H39" s="2" t="s">
        <v>78</v>
      </c>
      <c r="I39" s="2" t="s">
        <v>79</v>
      </c>
      <c r="J39" s="2" t="s">
        <v>81</v>
      </c>
      <c r="K39" s="2" t="s">
        <v>49</v>
      </c>
      <c r="L39" s="2"/>
      <c r="M39" s="1"/>
      <c r="N39" s="2" t="s">
        <v>28</v>
      </c>
      <c r="O39" s="2" t="s">
        <v>51</v>
      </c>
      <c r="P39" s="2"/>
      <c r="Q39" s="2" t="s">
        <v>30</v>
      </c>
      <c r="R39" s="4">
        <v>-95</v>
      </c>
      <c r="S39" s="16">
        <v>-10450</v>
      </c>
      <c r="T39" s="17"/>
      <c r="U39" s="17"/>
      <c r="V39" s="16">
        <v>-10450</v>
      </c>
      <c r="W39" s="17"/>
    </row>
    <row r="40" spans="1:23" ht="13.5" hidden="1" thickBot="1" x14ac:dyDescent="0.25">
      <c r="A40" s="2" t="s">
        <v>18</v>
      </c>
      <c r="B40" s="2" t="s">
        <v>19</v>
      </c>
      <c r="C40" s="2" t="s">
        <v>68</v>
      </c>
      <c r="D40" s="2"/>
      <c r="E40" s="1"/>
      <c r="F40" s="2" t="s">
        <v>160</v>
      </c>
      <c r="G40" s="2" t="s">
        <v>161</v>
      </c>
      <c r="H40" s="2" t="s">
        <v>23</v>
      </c>
      <c r="I40" s="2" t="s">
        <v>24</v>
      </c>
      <c r="J40" s="2" t="s">
        <v>25</v>
      </c>
      <c r="K40" s="2" t="s">
        <v>49</v>
      </c>
      <c r="L40" s="2"/>
      <c r="M40" s="2" t="s">
        <v>27</v>
      </c>
      <c r="N40" s="2" t="s">
        <v>28</v>
      </c>
      <c r="O40" s="2" t="s">
        <v>51</v>
      </c>
      <c r="P40" s="2"/>
      <c r="Q40" s="2" t="s">
        <v>30</v>
      </c>
      <c r="R40" s="3">
        <v>97.9</v>
      </c>
      <c r="S40" s="16">
        <v>10769</v>
      </c>
      <c r="T40" s="17"/>
      <c r="U40" s="17"/>
      <c r="V40" s="16">
        <v>10769</v>
      </c>
      <c r="W40" s="17"/>
    </row>
    <row r="41" spans="1:23" ht="13.5" hidden="1" thickBot="1" x14ac:dyDescent="0.25">
      <c r="A41" s="2" t="s">
        <v>18</v>
      </c>
      <c r="B41" s="2" t="s">
        <v>19</v>
      </c>
      <c r="C41" s="2" t="s">
        <v>68</v>
      </c>
      <c r="D41" s="2"/>
      <c r="E41" s="1"/>
      <c r="F41" s="2" t="s">
        <v>69</v>
      </c>
      <c r="G41" s="2" t="s">
        <v>70</v>
      </c>
      <c r="H41" s="2" t="s">
        <v>71</v>
      </c>
      <c r="I41" s="2" t="s">
        <v>72</v>
      </c>
      <c r="J41" s="2" t="s">
        <v>25</v>
      </c>
      <c r="K41" s="2" t="s">
        <v>36</v>
      </c>
      <c r="L41" s="2"/>
      <c r="M41" s="2" t="s">
        <v>66</v>
      </c>
      <c r="N41" s="2" t="s">
        <v>28</v>
      </c>
      <c r="O41" s="2" t="s">
        <v>38</v>
      </c>
      <c r="P41" s="2"/>
      <c r="Q41" s="2" t="s">
        <v>30</v>
      </c>
      <c r="R41" s="4">
        <v>93</v>
      </c>
      <c r="S41" s="16">
        <v>10230</v>
      </c>
      <c r="T41" s="16">
        <v>10230</v>
      </c>
      <c r="U41" s="17"/>
      <c r="V41" s="17"/>
      <c r="W41" s="17"/>
    </row>
    <row r="42" spans="1:23" ht="13.5" thickBot="1" x14ac:dyDescent="0.25">
      <c r="A42" s="2" t="s">
        <v>18</v>
      </c>
      <c r="B42" s="2" t="s">
        <v>19</v>
      </c>
      <c r="C42" s="2" t="s">
        <v>68</v>
      </c>
      <c r="D42" t="s">
        <v>188</v>
      </c>
      <c r="E42" s="12" t="s">
        <v>182</v>
      </c>
      <c r="F42" s="2" t="s">
        <v>62</v>
      </c>
      <c r="G42" s="2" t="s">
        <v>63</v>
      </c>
      <c r="H42" s="2" t="s">
        <v>64</v>
      </c>
      <c r="I42" s="2" t="s">
        <v>65</v>
      </c>
      <c r="J42" s="2" t="s">
        <v>25</v>
      </c>
      <c r="K42" s="2" t="s">
        <v>49</v>
      </c>
      <c r="L42" s="2" t="s">
        <v>49</v>
      </c>
      <c r="M42" s="2" t="s">
        <v>66</v>
      </c>
      <c r="N42" s="2" t="s">
        <v>28</v>
      </c>
      <c r="O42" s="2" t="s">
        <v>43</v>
      </c>
      <c r="P42" s="2" t="s">
        <v>51</v>
      </c>
      <c r="Q42" s="2" t="s">
        <v>30</v>
      </c>
      <c r="R42" s="4">
        <v>36</v>
      </c>
      <c r="S42" s="16">
        <v>3960</v>
      </c>
      <c r="T42" s="17"/>
      <c r="U42" s="16">
        <v>2763.13</v>
      </c>
      <c r="V42" s="16">
        <v>1196.8699999999999</v>
      </c>
      <c r="W42" s="17"/>
    </row>
    <row r="43" spans="1:23" ht="13.5" thickBot="1" x14ac:dyDescent="0.25">
      <c r="A43" s="2" t="s">
        <v>18</v>
      </c>
      <c r="B43" s="2" t="s">
        <v>19</v>
      </c>
      <c r="C43" s="2" t="s">
        <v>68</v>
      </c>
      <c r="D43" t="s">
        <v>188</v>
      </c>
      <c r="E43" s="12" t="s">
        <v>182</v>
      </c>
      <c r="F43" s="2" t="s">
        <v>124</v>
      </c>
      <c r="G43" s="2" t="s">
        <v>125</v>
      </c>
      <c r="H43" s="2" t="s">
        <v>115</v>
      </c>
      <c r="I43" s="2" t="s">
        <v>116</v>
      </c>
      <c r="J43" s="2" t="s">
        <v>25</v>
      </c>
      <c r="K43" s="2" t="s">
        <v>49</v>
      </c>
      <c r="L43" s="2" t="s">
        <v>49</v>
      </c>
      <c r="M43" s="2" t="s">
        <v>56</v>
      </c>
      <c r="N43" s="2" t="s">
        <v>28</v>
      </c>
      <c r="O43" s="2" t="s">
        <v>43</v>
      </c>
      <c r="P43" s="2" t="s">
        <v>51</v>
      </c>
      <c r="Q43" s="2" t="s">
        <v>30</v>
      </c>
      <c r="R43" s="3">
        <v>40.5</v>
      </c>
      <c r="S43" s="16">
        <v>4455</v>
      </c>
      <c r="T43" s="17"/>
      <c r="U43" s="16">
        <v>3108.52</v>
      </c>
      <c r="V43" s="16">
        <v>1346.48</v>
      </c>
      <c r="W43" s="17"/>
    </row>
    <row r="44" spans="1:23" ht="13.5" thickBot="1" x14ac:dyDescent="0.25">
      <c r="A44" s="2" t="s">
        <v>18</v>
      </c>
      <c r="B44" s="2" t="s">
        <v>19</v>
      </c>
      <c r="C44" s="2" t="s">
        <v>68</v>
      </c>
      <c r="D44" t="s">
        <v>188</v>
      </c>
      <c r="E44" s="12" t="s">
        <v>182</v>
      </c>
      <c r="F44" s="2" t="s">
        <v>142</v>
      </c>
      <c r="G44" s="2" t="s">
        <v>143</v>
      </c>
      <c r="H44" s="2" t="s">
        <v>71</v>
      </c>
      <c r="I44" s="2" t="s">
        <v>72</v>
      </c>
      <c r="J44" s="2" t="s">
        <v>25</v>
      </c>
      <c r="K44" s="2" t="s">
        <v>26</v>
      </c>
      <c r="L44" s="2" t="s">
        <v>49</v>
      </c>
      <c r="M44" s="2" t="s">
        <v>144</v>
      </c>
      <c r="N44" s="2" t="s">
        <v>28</v>
      </c>
      <c r="O44" s="2" t="s">
        <v>43</v>
      </c>
      <c r="P44" s="2" t="s">
        <v>51</v>
      </c>
      <c r="Q44" s="2" t="s">
        <v>30</v>
      </c>
      <c r="R44" s="4">
        <v>74</v>
      </c>
      <c r="S44" s="16">
        <v>8140</v>
      </c>
      <c r="T44" s="16">
        <v>5745.05</v>
      </c>
      <c r="U44" s="16">
        <v>1669.76</v>
      </c>
      <c r="V44" s="16">
        <v>725.19</v>
      </c>
      <c r="W44" s="17"/>
    </row>
    <row r="45" spans="1:23" ht="13.5" hidden="1" thickBot="1" x14ac:dyDescent="0.25">
      <c r="A45" s="2" t="s">
        <v>18</v>
      </c>
      <c r="B45" s="2" t="s">
        <v>19</v>
      </c>
      <c r="C45" s="2" t="s">
        <v>68</v>
      </c>
      <c r="D45" s="2"/>
      <c r="E45" s="1"/>
      <c r="F45" s="2" t="s">
        <v>40</v>
      </c>
      <c r="G45" s="2" t="s">
        <v>41</v>
      </c>
      <c r="H45" s="2" t="s">
        <v>34</v>
      </c>
      <c r="I45" s="2" t="s">
        <v>35</v>
      </c>
      <c r="J45" s="2" t="s">
        <v>25</v>
      </c>
      <c r="K45" s="2" t="s">
        <v>26</v>
      </c>
      <c r="L45" s="2"/>
      <c r="M45" s="2" t="s">
        <v>42</v>
      </c>
      <c r="N45" s="2" t="s">
        <v>28</v>
      </c>
      <c r="O45" s="2" t="s">
        <v>43</v>
      </c>
      <c r="P45" s="2"/>
      <c r="Q45" s="2" t="s">
        <v>30</v>
      </c>
      <c r="R45" s="3">
        <v>190.4</v>
      </c>
      <c r="S45" s="16">
        <v>20944</v>
      </c>
      <c r="T45" s="16">
        <v>14781.86</v>
      </c>
      <c r="U45" s="16">
        <v>4296.24</v>
      </c>
      <c r="V45" s="16">
        <v>1865.9</v>
      </c>
      <c r="W45" s="17"/>
    </row>
    <row r="46" spans="1:23" ht="13.5" thickBot="1" x14ac:dyDescent="0.25">
      <c r="A46" s="2" t="s">
        <v>18</v>
      </c>
      <c r="B46" s="2" t="s">
        <v>19</v>
      </c>
      <c r="C46" s="2" t="s">
        <v>68</v>
      </c>
      <c r="D46" t="s">
        <v>189</v>
      </c>
      <c r="E46" s="12" t="s">
        <v>190</v>
      </c>
      <c r="F46" s="2" t="s">
        <v>113</v>
      </c>
      <c r="G46" s="2" t="s">
        <v>114</v>
      </c>
      <c r="H46" s="2" t="s">
        <v>115</v>
      </c>
      <c r="I46" s="2" t="s">
        <v>116</v>
      </c>
      <c r="J46" s="2" t="s">
        <v>25</v>
      </c>
      <c r="K46" s="2" t="s">
        <v>49</v>
      </c>
      <c r="L46" s="2" t="s">
        <v>49</v>
      </c>
      <c r="M46" s="2" t="s">
        <v>105</v>
      </c>
      <c r="N46" s="2" t="s">
        <v>28</v>
      </c>
      <c r="O46" s="2" t="s">
        <v>29</v>
      </c>
      <c r="P46" s="2" t="s">
        <v>51</v>
      </c>
      <c r="Q46" s="2" t="s">
        <v>30</v>
      </c>
      <c r="R46" s="4">
        <v>126</v>
      </c>
      <c r="S46" s="16">
        <v>13860</v>
      </c>
      <c r="T46" s="17"/>
      <c r="U46" s="16">
        <v>13860</v>
      </c>
      <c r="V46" s="17"/>
      <c r="W46" s="17"/>
    </row>
    <row r="47" spans="1:23" ht="13.5" hidden="1" thickBot="1" x14ac:dyDescent="0.25">
      <c r="A47" s="2" t="s">
        <v>18</v>
      </c>
      <c r="B47" s="2" t="s">
        <v>19</v>
      </c>
      <c r="C47" s="2" t="s">
        <v>86</v>
      </c>
      <c r="D47" s="2"/>
      <c r="E47" s="1"/>
      <c r="F47" s="2" t="s">
        <v>84</v>
      </c>
      <c r="G47" s="2" t="s">
        <v>85</v>
      </c>
      <c r="H47" s="2" t="s">
        <v>23</v>
      </c>
      <c r="I47" s="2" t="s">
        <v>24</v>
      </c>
      <c r="J47" s="2" t="s">
        <v>25</v>
      </c>
      <c r="K47" s="2" t="s">
        <v>26</v>
      </c>
      <c r="L47" s="2"/>
      <c r="M47" s="2" t="s">
        <v>27</v>
      </c>
      <c r="N47" s="2" t="s">
        <v>28</v>
      </c>
      <c r="O47" s="2" t="s">
        <v>29</v>
      </c>
      <c r="P47" s="2"/>
      <c r="Q47" s="2" t="s">
        <v>30</v>
      </c>
      <c r="R47" s="4">
        <v>81</v>
      </c>
      <c r="S47" s="16">
        <v>8910</v>
      </c>
      <c r="T47" s="16">
        <v>6938.57</v>
      </c>
      <c r="U47" s="16">
        <v>1971.43</v>
      </c>
      <c r="V47" s="17"/>
      <c r="W47" s="17"/>
    </row>
    <row r="48" spans="1:23" ht="13.5" hidden="1" thickBot="1" x14ac:dyDescent="0.25">
      <c r="A48" s="2" t="s">
        <v>18</v>
      </c>
      <c r="B48" s="2" t="s">
        <v>19</v>
      </c>
      <c r="C48" s="2" t="s">
        <v>86</v>
      </c>
      <c r="D48" t="s">
        <v>194</v>
      </c>
      <c r="E48" t="s">
        <v>193</v>
      </c>
      <c r="F48" s="2" t="s">
        <v>21</v>
      </c>
      <c r="G48" s="2" t="s">
        <v>22</v>
      </c>
      <c r="H48" s="2" t="s">
        <v>23</v>
      </c>
      <c r="I48" s="2" t="s">
        <v>24</v>
      </c>
      <c r="J48" s="2" t="s">
        <v>25</v>
      </c>
      <c r="K48" s="2" t="s">
        <v>26</v>
      </c>
      <c r="L48" s="2"/>
      <c r="M48" s="2" t="s">
        <v>27</v>
      </c>
      <c r="N48" s="2" t="s">
        <v>28</v>
      </c>
      <c r="O48" s="2" t="s">
        <v>29</v>
      </c>
      <c r="P48" s="2"/>
      <c r="Q48" s="2" t="s">
        <v>30</v>
      </c>
      <c r="R48" s="3">
        <v>84</v>
      </c>
      <c r="S48" s="16">
        <f>18018*84/163.8</f>
        <v>9240</v>
      </c>
      <c r="T48" s="16">
        <f>14031.34*84/163.8</f>
        <v>7195.5589743589744</v>
      </c>
      <c r="U48" s="16">
        <f>3986.66*84/163.8</f>
        <v>2044.4410256410256</v>
      </c>
      <c r="V48" s="17"/>
      <c r="W48" s="17"/>
    </row>
    <row r="49" spans="1:23" ht="13.5" thickBot="1" x14ac:dyDescent="0.25">
      <c r="A49" s="2" t="s">
        <v>18</v>
      </c>
      <c r="B49" s="2" t="s">
        <v>19</v>
      </c>
      <c r="C49" s="2" t="s">
        <v>86</v>
      </c>
      <c r="D49" t="s">
        <v>192</v>
      </c>
      <c r="E49" s="12" t="s">
        <v>191</v>
      </c>
      <c r="F49" s="2" t="s">
        <v>21</v>
      </c>
      <c r="G49" s="2" t="s">
        <v>22</v>
      </c>
      <c r="H49" s="2" t="s">
        <v>23</v>
      </c>
      <c r="I49" s="2" t="s">
        <v>24</v>
      </c>
      <c r="J49" s="2" t="s">
        <v>25</v>
      </c>
      <c r="K49" s="9" t="s">
        <v>26</v>
      </c>
      <c r="L49" s="2" t="s">
        <v>36</v>
      </c>
      <c r="M49" s="2" t="s">
        <v>27</v>
      </c>
      <c r="N49" s="2" t="s">
        <v>28</v>
      </c>
      <c r="O49" s="2" t="s">
        <v>29</v>
      </c>
      <c r="P49" s="2" t="s">
        <v>29</v>
      </c>
      <c r="Q49" s="2" t="s">
        <v>30</v>
      </c>
      <c r="R49" s="3">
        <v>79.8</v>
      </c>
      <c r="S49" s="16">
        <f>18018*79.8/163.8</f>
        <v>8777.9999999999982</v>
      </c>
      <c r="T49" s="16">
        <f>14031.34*79.8/163.8</f>
        <v>6835.7810256410257</v>
      </c>
      <c r="U49" s="16">
        <f>3986.66*79.8/163.8</f>
        <v>1942.2189743589743</v>
      </c>
      <c r="V49" s="17"/>
      <c r="W49" s="17"/>
    </row>
    <row r="50" spans="1:23" ht="13.5" hidden="1" thickBot="1" x14ac:dyDescent="0.25">
      <c r="A50" s="2" t="s">
        <v>18</v>
      </c>
      <c r="B50" s="2" t="s">
        <v>19</v>
      </c>
      <c r="C50" s="2" t="s">
        <v>86</v>
      </c>
      <c r="D50" s="2"/>
      <c r="E50" s="1"/>
      <c r="F50" s="2" t="s">
        <v>100</v>
      </c>
      <c r="G50" s="2" t="s">
        <v>101</v>
      </c>
      <c r="H50" s="2" t="s">
        <v>102</v>
      </c>
      <c r="I50" s="2" t="s">
        <v>103</v>
      </c>
      <c r="J50" s="2" t="s">
        <v>25</v>
      </c>
      <c r="K50" s="2" t="s">
        <v>96</v>
      </c>
      <c r="L50" s="2"/>
      <c r="M50" s="2" t="s">
        <v>104</v>
      </c>
      <c r="N50" s="2" t="s">
        <v>28</v>
      </c>
      <c r="O50" s="2" t="s">
        <v>96</v>
      </c>
      <c r="P50" s="2"/>
      <c r="Q50" s="2" t="s">
        <v>30</v>
      </c>
      <c r="R50" s="4">
        <v>264</v>
      </c>
      <c r="S50" s="16">
        <v>29040</v>
      </c>
      <c r="T50" s="17"/>
      <c r="U50" s="17"/>
      <c r="V50" s="17"/>
      <c r="W50" s="16">
        <v>29040</v>
      </c>
    </row>
    <row r="51" spans="1:23" ht="13.5" hidden="1" thickBot="1" x14ac:dyDescent="0.25">
      <c r="A51" s="2" t="s">
        <v>18</v>
      </c>
      <c r="B51" s="2" t="s">
        <v>19</v>
      </c>
      <c r="C51" s="2" t="s">
        <v>86</v>
      </c>
      <c r="D51" s="2"/>
      <c r="E51" s="1"/>
      <c r="F51" s="2" t="s">
        <v>148</v>
      </c>
      <c r="G51" s="2" t="s">
        <v>149</v>
      </c>
      <c r="H51" s="2" t="s">
        <v>94</v>
      </c>
      <c r="I51" s="2" t="s">
        <v>95</v>
      </c>
      <c r="J51" s="2" t="s">
        <v>25</v>
      </c>
      <c r="K51" s="2" t="s">
        <v>96</v>
      </c>
      <c r="L51" s="2"/>
      <c r="M51" s="2" t="s">
        <v>66</v>
      </c>
      <c r="N51" s="2" t="s">
        <v>28</v>
      </c>
      <c r="O51" s="2" t="s">
        <v>96</v>
      </c>
      <c r="P51" s="2"/>
      <c r="Q51" s="2" t="s">
        <v>30</v>
      </c>
      <c r="R51" s="4">
        <v>54</v>
      </c>
      <c r="S51" s="16">
        <v>5940</v>
      </c>
      <c r="T51" s="17"/>
      <c r="U51" s="17"/>
      <c r="V51" s="17"/>
      <c r="W51" s="16">
        <v>5940</v>
      </c>
    </row>
    <row r="52" spans="1:23" ht="13.5" hidden="1" thickBot="1" x14ac:dyDescent="0.25">
      <c r="A52" s="2" t="s">
        <v>18</v>
      </c>
      <c r="B52" s="2" t="s">
        <v>19</v>
      </c>
      <c r="C52" s="2" t="s">
        <v>67</v>
      </c>
      <c r="D52" s="2"/>
      <c r="E52" s="1"/>
      <c r="F52" s="2" t="s">
        <v>82</v>
      </c>
      <c r="G52" s="2" t="s">
        <v>83</v>
      </c>
      <c r="H52" s="2" t="s">
        <v>23</v>
      </c>
      <c r="I52" s="2" t="s">
        <v>24</v>
      </c>
      <c r="J52" s="2" t="s">
        <v>25</v>
      </c>
      <c r="K52" s="2" t="s">
        <v>36</v>
      </c>
      <c r="L52" s="2"/>
      <c r="M52" s="2" t="s">
        <v>27</v>
      </c>
      <c r="N52" s="2" t="s">
        <v>28</v>
      </c>
      <c r="O52" s="2" t="s">
        <v>29</v>
      </c>
      <c r="P52" s="2"/>
      <c r="Q52" s="2" t="s">
        <v>30</v>
      </c>
      <c r="R52" s="4">
        <v>83</v>
      </c>
      <c r="S52" s="16">
        <v>9130</v>
      </c>
      <c r="T52" s="16">
        <v>9130</v>
      </c>
      <c r="U52" s="17"/>
      <c r="V52" s="17"/>
      <c r="W52" s="17"/>
    </row>
    <row r="53" spans="1:23" ht="13.5" hidden="1" thickBot="1" x14ac:dyDescent="0.25">
      <c r="A53" s="2" t="s">
        <v>18</v>
      </c>
      <c r="B53" s="2" t="s">
        <v>19</v>
      </c>
      <c r="C53" s="2" t="s">
        <v>67</v>
      </c>
      <c r="D53" s="2"/>
      <c r="E53" s="1"/>
      <c r="F53" s="2" t="s">
        <v>84</v>
      </c>
      <c r="G53" s="2" t="s">
        <v>85</v>
      </c>
      <c r="H53" s="2" t="s">
        <v>23</v>
      </c>
      <c r="I53" s="2" t="s">
        <v>24</v>
      </c>
      <c r="J53" s="2" t="s">
        <v>25</v>
      </c>
      <c r="K53" s="2" t="s">
        <v>26</v>
      </c>
      <c r="L53" s="2"/>
      <c r="M53" s="2" t="s">
        <v>27</v>
      </c>
      <c r="N53" s="2" t="s">
        <v>28</v>
      </c>
      <c r="O53" s="2" t="s">
        <v>29</v>
      </c>
      <c r="P53" s="2"/>
      <c r="Q53" s="2" t="s">
        <v>30</v>
      </c>
      <c r="R53" s="3">
        <v>82.9</v>
      </c>
      <c r="S53" s="16">
        <v>9119</v>
      </c>
      <c r="T53" s="16">
        <v>7101.33</v>
      </c>
      <c r="U53" s="16">
        <v>2017.67</v>
      </c>
      <c r="V53" s="17"/>
      <c r="W53" s="17"/>
    </row>
    <row r="54" spans="1:23" ht="13.5" hidden="1" thickBot="1" x14ac:dyDescent="0.25">
      <c r="A54" s="2" t="s">
        <v>18</v>
      </c>
      <c r="B54" s="2" t="s">
        <v>19</v>
      </c>
      <c r="C54" s="2" t="s">
        <v>67</v>
      </c>
      <c r="D54" s="2"/>
      <c r="E54" s="1"/>
      <c r="F54" s="2" t="s">
        <v>136</v>
      </c>
      <c r="G54" s="2" t="s">
        <v>137</v>
      </c>
      <c r="H54" s="2" t="s">
        <v>78</v>
      </c>
      <c r="I54" s="2" t="s">
        <v>79</v>
      </c>
      <c r="J54" s="2" t="s">
        <v>81</v>
      </c>
      <c r="K54" s="2" t="s">
        <v>49</v>
      </c>
      <c r="L54" s="2"/>
      <c r="M54" s="1"/>
      <c r="N54" s="2" t="s">
        <v>28</v>
      </c>
      <c r="O54" s="2" t="s">
        <v>51</v>
      </c>
      <c r="P54" s="2"/>
      <c r="Q54" s="2" t="s">
        <v>30</v>
      </c>
      <c r="R54" s="4">
        <v>126</v>
      </c>
      <c r="S54" s="16">
        <v>13860</v>
      </c>
      <c r="T54" s="17"/>
      <c r="U54" s="17"/>
      <c r="V54" s="16">
        <v>13860</v>
      </c>
      <c r="W54" s="17"/>
    </row>
    <row r="55" spans="1:23" ht="13.5" hidden="1" thickBot="1" x14ac:dyDescent="0.25">
      <c r="A55" s="2" t="s">
        <v>18</v>
      </c>
      <c r="B55" s="2" t="s">
        <v>19</v>
      </c>
      <c r="C55" s="2" t="s">
        <v>67</v>
      </c>
      <c r="D55" s="2"/>
      <c r="E55" s="1"/>
      <c r="F55" s="2" t="s">
        <v>90</v>
      </c>
      <c r="G55" s="2" t="s">
        <v>91</v>
      </c>
      <c r="H55" s="2" t="s">
        <v>34</v>
      </c>
      <c r="I55" s="2" t="s">
        <v>35</v>
      </c>
      <c r="J55" s="2" t="s">
        <v>25</v>
      </c>
      <c r="K55" s="2" t="s">
        <v>36</v>
      </c>
      <c r="L55" s="2"/>
      <c r="M55" s="2" t="s">
        <v>37</v>
      </c>
      <c r="N55" s="2" t="s">
        <v>28</v>
      </c>
      <c r="O55" s="2" t="s">
        <v>38</v>
      </c>
      <c r="P55" s="2"/>
      <c r="Q55" s="2" t="s">
        <v>30</v>
      </c>
      <c r="R55" s="4">
        <v>307</v>
      </c>
      <c r="S55" s="16">
        <v>33770</v>
      </c>
      <c r="T55" s="16">
        <v>33770</v>
      </c>
      <c r="U55" s="17"/>
      <c r="V55" s="17"/>
      <c r="W55" s="17"/>
    </row>
    <row r="56" spans="1:23" ht="13.5" hidden="1" thickBot="1" x14ac:dyDescent="0.25">
      <c r="A56" s="2" t="s">
        <v>18</v>
      </c>
      <c r="B56" s="2" t="s">
        <v>19</v>
      </c>
      <c r="C56" s="2" t="s">
        <v>67</v>
      </c>
      <c r="D56" s="2"/>
      <c r="E56" s="1"/>
      <c r="F56" s="2" t="s">
        <v>32</v>
      </c>
      <c r="G56" s="2" t="s">
        <v>33</v>
      </c>
      <c r="H56" s="2" t="s">
        <v>34</v>
      </c>
      <c r="I56" s="2" t="s">
        <v>35</v>
      </c>
      <c r="J56" s="2" t="s">
        <v>25</v>
      </c>
      <c r="K56" s="2" t="s">
        <v>36</v>
      </c>
      <c r="L56" s="2"/>
      <c r="M56" s="2" t="s">
        <v>37</v>
      </c>
      <c r="N56" s="2" t="s">
        <v>28</v>
      </c>
      <c r="O56" s="2" t="s">
        <v>38</v>
      </c>
      <c r="P56" s="2"/>
      <c r="Q56" s="2" t="s">
        <v>30</v>
      </c>
      <c r="R56" s="4">
        <v>238</v>
      </c>
      <c r="S56" s="16">
        <v>26180</v>
      </c>
      <c r="T56" s="16">
        <v>26180</v>
      </c>
      <c r="U56" s="17"/>
      <c r="V56" s="17"/>
      <c r="W56" s="17"/>
    </row>
    <row r="57" spans="1:23" ht="13.5" thickBot="1" x14ac:dyDescent="0.25">
      <c r="A57" s="2" t="s">
        <v>18</v>
      </c>
      <c r="B57" s="2" t="s">
        <v>19</v>
      </c>
      <c r="C57" s="2" t="s">
        <v>67</v>
      </c>
      <c r="D57" t="s">
        <v>196</v>
      </c>
      <c r="E57" s="12" t="s">
        <v>195</v>
      </c>
      <c r="F57" s="2" t="s">
        <v>62</v>
      </c>
      <c r="G57" s="2" t="s">
        <v>63</v>
      </c>
      <c r="H57" s="2" t="s">
        <v>64</v>
      </c>
      <c r="I57" s="2" t="s">
        <v>65</v>
      </c>
      <c r="J57" s="2" t="s">
        <v>25</v>
      </c>
      <c r="K57" s="2" t="s">
        <v>49</v>
      </c>
      <c r="L57" s="2" t="s">
        <v>49</v>
      </c>
      <c r="M57" s="2" t="s">
        <v>66</v>
      </c>
      <c r="N57" s="2" t="s">
        <v>28</v>
      </c>
      <c r="O57" s="9" t="s">
        <v>43</v>
      </c>
      <c r="P57" s="2" t="s">
        <v>51</v>
      </c>
      <c r="Q57" s="2" t="s">
        <v>30</v>
      </c>
      <c r="R57" s="3">
        <v>29.2</v>
      </c>
      <c r="S57" s="16">
        <v>3212</v>
      </c>
      <c r="T57" s="17"/>
      <c r="U57" s="16">
        <v>2241.21</v>
      </c>
      <c r="V57" s="16">
        <v>970.79</v>
      </c>
      <c r="W57" s="17"/>
    </row>
    <row r="58" spans="1:23" ht="13.5" thickBot="1" x14ac:dyDescent="0.25">
      <c r="A58" s="2" t="s">
        <v>18</v>
      </c>
      <c r="B58" s="2" t="s">
        <v>19</v>
      </c>
      <c r="C58" s="2" t="s">
        <v>67</v>
      </c>
      <c r="D58" t="s">
        <v>196</v>
      </c>
      <c r="E58" s="12" t="s">
        <v>195</v>
      </c>
      <c r="F58" s="2" t="s">
        <v>126</v>
      </c>
      <c r="G58" s="2" t="s">
        <v>127</v>
      </c>
      <c r="H58" s="2" t="s">
        <v>128</v>
      </c>
      <c r="I58" s="2" t="s">
        <v>129</v>
      </c>
      <c r="J58" s="2" t="s">
        <v>25</v>
      </c>
      <c r="K58" s="9" t="s">
        <v>26</v>
      </c>
      <c r="L58" s="2" t="s">
        <v>49</v>
      </c>
      <c r="M58" s="2" t="s">
        <v>130</v>
      </c>
      <c r="N58" s="2" t="s">
        <v>28</v>
      </c>
      <c r="O58" s="9" t="s">
        <v>43</v>
      </c>
      <c r="P58" s="2" t="s">
        <v>51</v>
      </c>
      <c r="Q58" s="2" t="s">
        <v>30</v>
      </c>
      <c r="R58" s="3">
        <v>58.4</v>
      </c>
      <c r="S58" s="16">
        <v>6424</v>
      </c>
      <c r="T58" s="16">
        <v>4533.9399999999996</v>
      </c>
      <c r="U58" s="16">
        <v>1317.76</v>
      </c>
      <c r="V58" s="16">
        <v>572.29999999999995</v>
      </c>
      <c r="W58" s="17"/>
    </row>
    <row r="59" spans="1:23" ht="13.5" thickBot="1" x14ac:dyDescent="0.25">
      <c r="A59" s="2" t="s">
        <v>18</v>
      </c>
      <c r="B59" s="2" t="s">
        <v>19</v>
      </c>
      <c r="C59" s="2" t="s">
        <v>67</v>
      </c>
      <c r="D59" t="s">
        <v>196</v>
      </c>
      <c r="E59" s="12" t="s">
        <v>195</v>
      </c>
      <c r="F59" s="2" t="s">
        <v>131</v>
      </c>
      <c r="G59" s="2" t="s">
        <v>132</v>
      </c>
      <c r="H59" s="2" t="s">
        <v>71</v>
      </c>
      <c r="I59" s="2" t="s">
        <v>72</v>
      </c>
      <c r="J59" s="2" t="s">
        <v>25</v>
      </c>
      <c r="K59" s="9" t="s">
        <v>26</v>
      </c>
      <c r="L59" s="2" t="s">
        <v>49</v>
      </c>
      <c r="M59" s="2" t="s">
        <v>130</v>
      </c>
      <c r="N59" s="2" t="s">
        <v>28</v>
      </c>
      <c r="O59" s="9" t="s">
        <v>43</v>
      </c>
      <c r="P59" s="2" t="s">
        <v>51</v>
      </c>
      <c r="Q59" s="2" t="s">
        <v>30</v>
      </c>
      <c r="R59" s="3">
        <v>29.2</v>
      </c>
      <c r="S59" s="16">
        <v>3212</v>
      </c>
      <c r="T59" s="16">
        <v>2266.9699999999998</v>
      </c>
      <c r="U59" s="16">
        <v>658.88</v>
      </c>
      <c r="V59" s="16">
        <v>286.14999999999998</v>
      </c>
      <c r="W59" s="17"/>
    </row>
    <row r="60" spans="1:23" ht="13.5" hidden="1" thickBot="1" x14ac:dyDescent="0.25">
      <c r="A60" s="2" t="s">
        <v>18</v>
      </c>
      <c r="B60" s="2" t="s">
        <v>19</v>
      </c>
      <c r="C60" s="2" t="s">
        <v>67</v>
      </c>
      <c r="D60" t="s">
        <v>196</v>
      </c>
      <c r="E60" s="12" t="s">
        <v>195</v>
      </c>
      <c r="F60" s="2" t="s">
        <v>119</v>
      </c>
      <c r="G60" s="2" t="s">
        <v>120</v>
      </c>
      <c r="H60" s="2" t="s">
        <v>121</v>
      </c>
      <c r="I60" s="2" t="s">
        <v>122</v>
      </c>
      <c r="J60" s="2" t="s">
        <v>25</v>
      </c>
      <c r="K60" s="2" t="s">
        <v>49</v>
      </c>
      <c r="L60" s="2"/>
      <c r="M60" s="2" t="s">
        <v>123</v>
      </c>
      <c r="N60" s="2" t="s">
        <v>28</v>
      </c>
      <c r="O60" s="2" t="s">
        <v>51</v>
      </c>
      <c r="P60" s="2"/>
      <c r="Q60" s="2" t="s">
        <v>30</v>
      </c>
      <c r="R60" s="4">
        <v>13</v>
      </c>
      <c r="S60" s="16">
        <v>1430</v>
      </c>
      <c r="T60" s="17"/>
      <c r="U60" s="17"/>
      <c r="V60" s="16">
        <v>1430</v>
      </c>
      <c r="W60" s="17"/>
    </row>
    <row r="61" spans="1:23" ht="13.5" hidden="1" thickBot="1" x14ac:dyDescent="0.25">
      <c r="A61" s="2" t="s">
        <v>18</v>
      </c>
      <c r="B61" s="2" t="s">
        <v>19</v>
      </c>
      <c r="C61" s="2" t="s">
        <v>73</v>
      </c>
      <c r="D61" s="2"/>
      <c r="E61" s="1"/>
      <c r="F61" s="2" t="s">
        <v>84</v>
      </c>
      <c r="G61" s="2" t="s">
        <v>85</v>
      </c>
      <c r="H61" s="2" t="s">
        <v>23</v>
      </c>
      <c r="I61" s="2" t="s">
        <v>24</v>
      </c>
      <c r="J61" s="2" t="s">
        <v>25</v>
      </c>
      <c r="K61" s="2" t="s">
        <v>26</v>
      </c>
      <c r="L61" s="2"/>
      <c r="M61" s="2" t="s">
        <v>27</v>
      </c>
      <c r="N61" s="2" t="s">
        <v>28</v>
      </c>
      <c r="O61" s="2" t="s">
        <v>29</v>
      </c>
      <c r="P61" s="2"/>
      <c r="Q61" s="2" t="s">
        <v>30</v>
      </c>
      <c r="R61" s="4">
        <v>82</v>
      </c>
      <c r="S61" s="16">
        <v>14350</v>
      </c>
      <c r="T61" s="16">
        <v>11174.92</v>
      </c>
      <c r="U61" s="16">
        <v>3175.08</v>
      </c>
      <c r="V61" s="17"/>
      <c r="W61" s="17"/>
    </row>
    <row r="62" spans="1:23" ht="13.5" hidden="1" thickBot="1" x14ac:dyDescent="0.25">
      <c r="A62" s="2" t="s">
        <v>18</v>
      </c>
      <c r="B62" s="2" t="s">
        <v>19</v>
      </c>
      <c r="C62" s="2" t="s">
        <v>73</v>
      </c>
      <c r="D62" t="s">
        <v>198</v>
      </c>
      <c r="E62" s="12" t="s">
        <v>197</v>
      </c>
      <c r="F62" s="2" t="s">
        <v>21</v>
      </c>
      <c r="G62" s="2" t="s">
        <v>22</v>
      </c>
      <c r="H62" s="2" t="s">
        <v>23</v>
      </c>
      <c r="I62" s="2" t="s">
        <v>24</v>
      </c>
      <c r="J62" s="2" t="s">
        <v>25</v>
      </c>
      <c r="K62" s="2" t="s">
        <v>26</v>
      </c>
      <c r="L62" s="2"/>
      <c r="M62" s="2" t="s">
        <v>27</v>
      </c>
      <c r="N62" s="2" t="s">
        <v>28</v>
      </c>
      <c r="O62" s="2" t="s">
        <v>29</v>
      </c>
      <c r="P62" s="2"/>
      <c r="Q62" s="2" t="s">
        <v>30</v>
      </c>
      <c r="R62" s="3">
        <v>83.8</v>
      </c>
      <c r="S62" s="16">
        <v>14665</v>
      </c>
      <c r="T62" s="16">
        <v>11420.21</v>
      </c>
      <c r="U62" s="16">
        <v>3244.79</v>
      </c>
      <c r="V62" s="17"/>
      <c r="W62" s="17"/>
    </row>
    <row r="63" spans="1:23" ht="13.5" hidden="1" thickBot="1" x14ac:dyDescent="0.25">
      <c r="A63" s="2" t="s">
        <v>18</v>
      </c>
      <c r="B63" s="2" t="s">
        <v>19</v>
      </c>
      <c r="C63" s="2" t="s">
        <v>73</v>
      </c>
      <c r="D63" s="2"/>
      <c r="E63" s="1"/>
      <c r="F63" s="2" t="s">
        <v>162</v>
      </c>
      <c r="G63" s="2" t="s">
        <v>163</v>
      </c>
      <c r="H63" s="2" t="s">
        <v>23</v>
      </c>
      <c r="I63" s="2" t="s">
        <v>24</v>
      </c>
      <c r="J63" s="2" t="s">
        <v>25</v>
      </c>
      <c r="K63" s="2" t="s">
        <v>36</v>
      </c>
      <c r="L63" s="2"/>
      <c r="M63" s="2" t="s">
        <v>27</v>
      </c>
      <c r="N63" s="2" t="s">
        <v>28</v>
      </c>
      <c r="O63" s="2" t="s">
        <v>89</v>
      </c>
      <c r="P63" s="2"/>
      <c r="Q63" s="2" t="s">
        <v>30</v>
      </c>
      <c r="R63" s="4">
        <v>81</v>
      </c>
      <c r="S63" s="16">
        <v>14175</v>
      </c>
      <c r="T63" s="16">
        <v>14175</v>
      </c>
      <c r="U63" s="17"/>
      <c r="V63" s="17"/>
      <c r="W63" s="17"/>
    </row>
    <row r="64" spans="1:23" s="12" customFormat="1" ht="13.5" hidden="1" thickBot="1" x14ac:dyDescent="0.25">
      <c r="A64" s="9" t="s">
        <v>18</v>
      </c>
      <c r="B64" s="9" t="s">
        <v>19</v>
      </c>
      <c r="C64" s="9" t="s">
        <v>73</v>
      </c>
      <c r="D64" t="s">
        <v>200</v>
      </c>
      <c r="E64" s="12" t="s">
        <v>199</v>
      </c>
      <c r="F64" s="9" t="s">
        <v>106</v>
      </c>
      <c r="G64" s="9" t="s">
        <v>107</v>
      </c>
      <c r="H64" s="9" t="s">
        <v>23</v>
      </c>
      <c r="I64" s="9" t="s">
        <v>24</v>
      </c>
      <c r="J64" s="9" t="s">
        <v>25</v>
      </c>
      <c r="K64" s="24" t="s">
        <v>49</v>
      </c>
      <c r="L64" s="24"/>
      <c r="M64" s="24" t="s">
        <v>27</v>
      </c>
      <c r="N64" s="24" t="s">
        <v>28</v>
      </c>
      <c r="O64" s="24" t="s">
        <v>51</v>
      </c>
      <c r="P64" s="24"/>
      <c r="Q64" s="9" t="s">
        <v>30</v>
      </c>
      <c r="R64" s="21">
        <f>137.6*0.5</f>
        <v>68.8</v>
      </c>
      <c r="S64" s="18">
        <f>24080*0.5</f>
        <v>12040</v>
      </c>
      <c r="T64" s="19"/>
      <c r="U64" s="19"/>
      <c r="V64" s="18">
        <f>24080*0.5</f>
        <v>12040</v>
      </c>
      <c r="W64" s="19"/>
    </row>
    <row r="65" spans="1:23" s="12" customFormat="1" ht="13.5" thickBot="1" x14ac:dyDescent="0.25">
      <c r="A65" s="9" t="s">
        <v>18</v>
      </c>
      <c r="B65" s="9" t="s">
        <v>19</v>
      </c>
      <c r="C65" s="9" t="s">
        <v>73</v>
      </c>
      <c r="D65" t="s">
        <v>200</v>
      </c>
      <c r="E65" s="12" t="s">
        <v>199</v>
      </c>
      <c r="F65" s="9" t="s">
        <v>106</v>
      </c>
      <c r="G65" s="9" t="s">
        <v>107</v>
      </c>
      <c r="H65" s="9" t="s">
        <v>23</v>
      </c>
      <c r="I65" s="9" t="s">
        <v>24</v>
      </c>
      <c r="J65" s="9" t="s">
        <v>25</v>
      </c>
      <c r="K65" s="9" t="s">
        <v>49</v>
      </c>
      <c r="L65" s="2" t="s">
        <v>36</v>
      </c>
      <c r="M65" s="9" t="s">
        <v>27</v>
      </c>
      <c r="N65" s="9" t="s">
        <v>28</v>
      </c>
      <c r="O65" s="9" t="s">
        <v>51</v>
      </c>
      <c r="P65" s="2" t="s">
        <v>29</v>
      </c>
      <c r="Q65" s="9" t="s">
        <v>30</v>
      </c>
      <c r="R65" s="21">
        <f>137.6*0.5</f>
        <v>68.8</v>
      </c>
      <c r="S65" s="18">
        <f>24080*0.5</f>
        <v>12040</v>
      </c>
      <c r="T65" s="19"/>
      <c r="U65" s="19"/>
      <c r="V65" s="18">
        <f>24080*0.5</f>
        <v>12040</v>
      </c>
      <c r="W65" s="19"/>
    </row>
    <row r="66" spans="1:23" ht="13.5" hidden="1" thickBot="1" x14ac:dyDescent="0.25">
      <c r="A66" s="2" t="s">
        <v>18</v>
      </c>
      <c r="B66" s="2" t="s">
        <v>19</v>
      </c>
      <c r="C66" s="2" t="s">
        <v>73</v>
      </c>
      <c r="D66" s="2"/>
      <c r="E66" s="1"/>
      <c r="F66" s="2" t="s">
        <v>69</v>
      </c>
      <c r="G66" s="2" t="s">
        <v>70</v>
      </c>
      <c r="H66" s="2" t="s">
        <v>71</v>
      </c>
      <c r="I66" s="2" t="s">
        <v>72</v>
      </c>
      <c r="J66" s="2" t="s">
        <v>25</v>
      </c>
      <c r="K66" s="2" t="s">
        <v>36</v>
      </c>
      <c r="L66" s="2"/>
      <c r="M66" s="2" t="s">
        <v>66</v>
      </c>
      <c r="N66" s="2" t="s">
        <v>28</v>
      </c>
      <c r="O66" s="2" t="s">
        <v>38</v>
      </c>
      <c r="P66" s="2"/>
      <c r="Q66" s="2" t="s">
        <v>30</v>
      </c>
      <c r="R66" s="4">
        <v>84</v>
      </c>
      <c r="S66" s="16">
        <v>14700</v>
      </c>
      <c r="T66" s="16">
        <v>14700</v>
      </c>
      <c r="U66" s="17"/>
      <c r="V66" s="17"/>
      <c r="W66" s="17"/>
    </row>
    <row r="67" spans="1:23" ht="13.5" thickBot="1" x14ac:dyDescent="0.25">
      <c r="A67" s="2" t="s">
        <v>18</v>
      </c>
      <c r="B67" s="2" t="s">
        <v>19</v>
      </c>
      <c r="C67" s="2" t="s">
        <v>46</v>
      </c>
      <c r="D67" t="s">
        <v>201</v>
      </c>
      <c r="E67" s="12" t="s">
        <v>202</v>
      </c>
      <c r="F67" s="2" t="s">
        <v>21</v>
      </c>
      <c r="G67" s="2" t="s">
        <v>22</v>
      </c>
      <c r="H67" s="2" t="s">
        <v>23</v>
      </c>
      <c r="I67" s="2" t="s">
        <v>24</v>
      </c>
      <c r="J67" s="2" t="s">
        <v>25</v>
      </c>
      <c r="K67" s="9" t="s">
        <v>26</v>
      </c>
      <c r="L67" s="2" t="s">
        <v>36</v>
      </c>
      <c r="M67" s="2" t="s">
        <v>27</v>
      </c>
      <c r="N67" s="2" t="s">
        <v>28</v>
      </c>
      <c r="O67" s="2" t="s">
        <v>29</v>
      </c>
      <c r="P67" s="2" t="s">
        <v>29</v>
      </c>
      <c r="Q67" s="2" t="s">
        <v>30</v>
      </c>
      <c r="R67" s="4">
        <v>191</v>
      </c>
      <c r="S67" s="16">
        <v>33425</v>
      </c>
      <c r="T67" s="16">
        <v>26029.39</v>
      </c>
      <c r="U67" s="16">
        <v>7395.61</v>
      </c>
      <c r="V67" s="17"/>
      <c r="W67" s="17"/>
    </row>
    <row r="68" spans="1:23" ht="13.5" hidden="1" thickBot="1" x14ac:dyDescent="0.25">
      <c r="A68" s="2" t="s">
        <v>18</v>
      </c>
      <c r="B68" s="2" t="s">
        <v>19</v>
      </c>
      <c r="C68" s="2" t="s">
        <v>46</v>
      </c>
      <c r="D68" s="2"/>
      <c r="E68" s="1"/>
      <c r="F68" s="2" t="s">
        <v>162</v>
      </c>
      <c r="G68" s="2" t="s">
        <v>163</v>
      </c>
      <c r="H68" s="2" t="s">
        <v>23</v>
      </c>
      <c r="I68" s="2" t="s">
        <v>24</v>
      </c>
      <c r="J68" s="2" t="s">
        <v>25</v>
      </c>
      <c r="K68" s="2" t="s">
        <v>36</v>
      </c>
      <c r="L68" s="2"/>
      <c r="M68" s="2" t="s">
        <v>27</v>
      </c>
      <c r="N68" s="2" t="s">
        <v>28</v>
      </c>
      <c r="O68" s="2" t="s">
        <v>89</v>
      </c>
      <c r="P68" s="2"/>
      <c r="Q68" s="2" t="s">
        <v>30</v>
      </c>
      <c r="R68" s="4">
        <v>119</v>
      </c>
      <c r="S68" s="16">
        <v>20825</v>
      </c>
      <c r="T68" s="16">
        <v>20825</v>
      </c>
      <c r="U68" s="17"/>
      <c r="V68" s="17"/>
      <c r="W68" s="17"/>
    </row>
    <row r="69" spans="1:23" ht="13.5" hidden="1" thickBot="1" x14ac:dyDescent="0.25">
      <c r="A69" s="2" t="s">
        <v>18</v>
      </c>
      <c r="B69" s="2" t="s">
        <v>19</v>
      </c>
      <c r="C69" s="2" t="s">
        <v>46</v>
      </c>
      <c r="D69" s="2"/>
      <c r="E69" s="1"/>
      <c r="F69" s="2" t="s">
        <v>87</v>
      </c>
      <c r="G69" s="2" t="s">
        <v>88</v>
      </c>
      <c r="H69" s="2" t="s">
        <v>23</v>
      </c>
      <c r="I69" s="2" t="s">
        <v>24</v>
      </c>
      <c r="J69" s="2" t="s">
        <v>25</v>
      </c>
      <c r="K69" s="2" t="s">
        <v>26</v>
      </c>
      <c r="L69" s="2"/>
      <c r="M69" s="2" t="s">
        <v>27</v>
      </c>
      <c r="N69" s="2" t="s">
        <v>28</v>
      </c>
      <c r="O69" s="2" t="s">
        <v>89</v>
      </c>
      <c r="P69" s="2"/>
      <c r="Q69" s="2" t="s">
        <v>30</v>
      </c>
      <c r="R69" s="4">
        <v>81</v>
      </c>
      <c r="S69" s="16">
        <v>14175</v>
      </c>
      <c r="T69" s="16">
        <v>11038.64</v>
      </c>
      <c r="U69" s="16">
        <v>3136.36</v>
      </c>
      <c r="V69" s="17"/>
      <c r="W69" s="17"/>
    </row>
    <row r="70" spans="1:23" ht="13.5" hidden="1" thickBot="1" x14ac:dyDescent="0.25">
      <c r="A70" s="2" t="s">
        <v>18</v>
      </c>
      <c r="B70" s="2" t="s">
        <v>19</v>
      </c>
      <c r="C70" s="2" t="s">
        <v>46</v>
      </c>
      <c r="D70" t="s">
        <v>204</v>
      </c>
      <c r="E70" s="12" t="s">
        <v>203</v>
      </c>
      <c r="F70" s="2" t="s">
        <v>167</v>
      </c>
      <c r="G70" s="2" t="s">
        <v>168</v>
      </c>
      <c r="H70" s="2" t="s">
        <v>169</v>
      </c>
      <c r="I70" s="2" t="s">
        <v>170</v>
      </c>
      <c r="J70" s="2" t="s">
        <v>25</v>
      </c>
      <c r="K70" s="2" t="s">
        <v>49</v>
      </c>
      <c r="L70" s="2"/>
      <c r="M70" s="2" t="s">
        <v>171</v>
      </c>
      <c r="N70" s="2" t="s">
        <v>28</v>
      </c>
      <c r="O70" s="2" t="s">
        <v>51</v>
      </c>
      <c r="P70" s="2"/>
      <c r="Q70" s="2" t="s">
        <v>30</v>
      </c>
      <c r="R70" s="21">
        <v>36.4</v>
      </c>
      <c r="S70" s="16">
        <v>6370</v>
      </c>
      <c r="T70" s="17"/>
      <c r="U70" s="17"/>
      <c r="V70" s="16">
        <v>6370</v>
      </c>
      <c r="W70" s="17"/>
    </row>
    <row r="71" spans="1:23" ht="13.5" hidden="1" thickBot="1" x14ac:dyDescent="0.25">
      <c r="A71" s="2" t="s">
        <v>18</v>
      </c>
      <c r="B71" s="2" t="s">
        <v>19</v>
      </c>
      <c r="C71" s="2" t="s">
        <v>46</v>
      </c>
      <c r="D71" t="s">
        <v>204</v>
      </c>
      <c r="E71" s="12" t="s">
        <v>203</v>
      </c>
      <c r="F71" s="2" t="s">
        <v>47</v>
      </c>
      <c r="G71" s="2" t="s">
        <v>48</v>
      </c>
      <c r="H71" s="2" t="s">
        <v>34</v>
      </c>
      <c r="I71" s="2" t="s">
        <v>35</v>
      </c>
      <c r="J71" s="2" t="s">
        <v>25</v>
      </c>
      <c r="K71" s="2" t="s">
        <v>49</v>
      </c>
      <c r="L71" s="2"/>
      <c r="M71" s="2" t="s">
        <v>50</v>
      </c>
      <c r="N71" s="2" t="s">
        <v>28</v>
      </c>
      <c r="O71" s="2" t="s">
        <v>51</v>
      </c>
      <c r="P71" s="2"/>
      <c r="Q71" s="2" t="s">
        <v>30</v>
      </c>
      <c r="R71" s="21">
        <v>18.2</v>
      </c>
      <c r="S71" s="16">
        <v>3185</v>
      </c>
      <c r="T71" s="17"/>
      <c r="U71" s="17"/>
      <c r="V71" s="16">
        <v>3185</v>
      </c>
      <c r="W71" s="17"/>
    </row>
    <row r="72" spans="1:23" ht="13.5" hidden="1" thickBot="1" x14ac:dyDescent="0.25">
      <c r="A72" s="2" t="s">
        <v>18</v>
      </c>
      <c r="B72" s="2" t="s">
        <v>19</v>
      </c>
      <c r="C72" s="2" t="s">
        <v>46</v>
      </c>
      <c r="D72" t="s">
        <v>204</v>
      </c>
      <c r="E72" s="12" t="s">
        <v>203</v>
      </c>
      <c r="F72" s="2" t="s">
        <v>175</v>
      </c>
      <c r="G72" s="2" t="s">
        <v>176</v>
      </c>
      <c r="H72" s="2" t="s">
        <v>177</v>
      </c>
      <c r="I72" s="2" t="s">
        <v>178</v>
      </c>
      <c r="J72" s="2" t="s">
        <v>25</v>
      </c>
      <c r="K72" s="2" t="s">
        <v>49</v>
      </c>
      <c r="L72" s="2"/>
      <c r="M72" s="2" t="s">
        <v>179</v>
      </c>
      <c r="N72" s="2" t="s">
        <v>28</v>
      </c>
      <c r="O72" s="2" t="s">
        <v>51</v>
      </c>
      <c r="P72" s="2"/>
      <c r="Q72" s="2" t="s">
        <v>30</v>
      </c>
      <c r="R72" s="21">
        <v>18.2</v>
      </c>
      <c r="S72" s="16">
        <v>3185</v>
      </c>
      <c r="T72" s="17"/>
      <c r="U72" s="17"/>
      <c r="V72" s="16">
        <v>3185</v>
      </c>
      <c r="W72" s="17"/>
    </row>
    <row r="73" spans="1:23" ht="13.5" hidden="1" thickBot="1" x14ac:dyDescent="0.25">
      <c r="A73" s="2" t="s">
        <v>18</v>
      </c>
      <c r="B73" s="2" t="s">
        <v>19</v>
      </c>
      <c r="C73" s="2" t="s">
        <v>46</v>
      </c>
      <c r="D73" s="2"/>
      <c r="E73" s="1"/>
      <c r="F73" s="2" t="s">
        <v>90</v>
      </c>
      <c r="G73" s="2" t="s">
        <v>91</v>
      </c>
      <c r="H73" s="2" t="s">
        <v>34</v>
      </c>
      <c r="I73" s="2" t="s">
        <v>35</v>
      </c>
      <c r="J73" s="2" t="s">
        <v>25</v>
      </c>
      <c r="K73" s="2" t="s">
        <v>36</v>
      </c>
      <c r="L73" s="2"/>
      <c r="M73" s="2" t="s">
        <v>37</v>
      </c>
      <c r="N73" s="2" t="s">
        <v>28</v>
      </c>
      <c r="O73" s="2" t="s">
        <v>38</v>
      </c>
      <c r="P73" s="2"/>
      <c r="Q73" s="2" t="s">
        <v>30</v>
      </c>
      <c r="R73" s="4">
        <v>613</v>
      </c>
      <c r="S73" s="16">
        <v>107275</v>
      </c>
      <c r="T73" s="16">
        <v>107275</v>
      </c>
      <c r="U73" s="17"/>
      <c r="V73" s="17"/>
      <c r="W73" s="17"/>
    </row>
    <row r="74" spans="1:23" ht="13.5" hidden="1" thickBot="1" x14ac:dyDescent="0.25">
      <c r="A74" s="2" t="s">
        <v>18</v>
      </c>
      <c r="B74" s="2" t="s">
        <v>19</v>
      </c>
      <c r="C74" s="2" t="s">
        <v>46</v>
      </c>
      <c r="D74" s="2"/>
      <c r="E74" s="1"/>
      <c r="F74" s="2" t="s">
        <v>140</v>
      </c>
      <c r="G74" s="2" t="s">
        <v>141</v>
      </c>
      <c r="H74" s="2" t="s">
        <v>34</v>
      </c>
      <c r="I74" s="2" t="s">
        <v>35</v>
      </c>
      <c r="J74" s="2" t="s">
        <v>25</v>
      </c>
      <c r="K74" s="2" t="s">
        <v>26</v>
      </c>
      <c r="L74" s="2"/>
      <c r="M74" s="2" t="s">
        <v>37</v>
      </c>
      <c r="N74" s="2" t="s">
        <v>28</v>
      </c>
      <c r="O74" s="2" t="s">
        <v>43</v>
      </c>
      <c r="P74" s="2"/>
      <c r="Q74" s="2" t="s">
        <v>30</v>
      </c>
      <c r="R74" s="3">
        <v>273.60000000000002</v>
      </c>
      <c r="S74" s="16">
        <v>47880</v>
      </c>
      <c r="T74" s="16">
        <v>33792.75</v>
      </c>
      <c r="U74" s="16">
        <v>9821.64</v>
      </c>
      <c r="V74" s="16">
        <v>4265.6099999999997</v>
      </c>
      <c r="W74" s="17"/>
    </row>
    <row r="75" spans="1:23" ht="13.5" hidden="1" thickBot="1" x14ac:dyDescent="0.25">
      <c r="A75" s="2" t="s">
        <v>18</v>
      </c>
      <c r="B75" s="2" t="s">
        <v>19</v>
      </c>
      <c r="C75" s="2" t="s">
        <v>46</v>
      </c>
      <c r="D75" s="2"/>
      <c r="E75" s="1"/>
      <c r="F75" s="2" t="s">
        <v>110</v>
      </c>
      <c r="G75" s="2" t="s">
        <v>111</v>
      </c>
      <c r="H75" s="2" t="s">
        <v>34</v>
      </c>
      <c r="I75" s="2" t="s">
        <v>35</v>
      </c>
      <c r="J75" s="2" t="s">
        <v>25</v>
      </c>
      <c r="K75" s="2" t="s">
        <v>26</v>
      </c>
      <c r="L75" s="2"/>
      <c r="M75" s="2" t="s">
        <v>112</v>
      </c>
      <c r="N75" s="2" t="s">
        <v>28</v>
      </c>
      <c r="O75" s="2" t="s">
        <v>43</v>
      </c>
      <c r="P75" s="2"/>
      <c r="Q75" s="2" t="s">
        <v>30</v>
      </c>
      <c r="R75" s="3">
        <v>544.79999999999995</v>
      </c>
      <c r="S75" s="16">
        <v>95340</v>
      </c>
      <c r="T75" s="16">
        <v>67289.06</v>
      </c>
      <c r="U75" s="16">
        <v>19557.099999999999</v>
      </c>
      <c r="V75" s="16">
        <v>8493.84</v>
      </c>
      <c r="W75" s="17"/>
    </row>
    <row r="76" spans="1:23" ht="13.5" thickBot="1" x14ac:dyDescent="0.25">
      <c r="A76" s="2" t="s">
        <v>18</v>
      </c>
      <c r="B76" s="2" t="s">
        <v>19</v>
      </c>
      <c r="C76" s="2" t="s">
        <v>46</v>
      </c>
      <c r="D76" t="s">
        <v>204</v>
      </c>
      <c r="E76" s="12" t="s">
        <v>203</v>
      </c>
      <c r="F76" s="2" t="s">
        <v>40</v>
      </c>
      <c r="G76" s="2" t="s">
        <v>41</v>
      </c>
      <c r="H76" s="2" t="s">
        <v>34</v>
      </c>
      <c r="I76" s="2" t="s">
        <v>35</v>
      </c>
      <c r="J76" s="2" t="s">
        <v>25</v>
      </c>
      <c r="K76" s="9" t="s">
        <v>26</v>
      </c>
      <c r="L76" s="2" t="s">
        <v>49</v>
      </c>
      <c r="M76" s="2" t="s">
        <v>42</v>
      </c>
      <c r="N76" s="2" t="s">
        <v>28</v>
      </c>
      <c r="O76" s="9" t="s">
        <v>43</v>
      </c>
      <c r="P76" s="2" t="s">
        <v>51</v>
      </c>
      <c r="Q76" s="2" t="s">
        <v>30</v>
      </c>
      <c r="R76" s="21">
        <v>18.2</v>
      </c>
      <c r="S76" s="16">
        <v>3185</v>
      </c>
      <c r="T76" s="16">
        <v>2247.91</v>
      </c>
      <c r="U76" s="16">
        <v>653.34</v>
      </c>
      <c r="V76" s="16">
        <v>283.75</v>
      </c>
      <c r="W76" s="17"/>
    </row>
    <row r="77" spans="1:23" ht="13.5" hidden="1" thickBot="1" x14ac:dyDescent="0.25">
      <c r="A77" s="2" t="s">
        <v>18</v>
      </c>
      <c r="B77" s="2" t="s">
        <v>19</v>
      </c>
      <c r="C77" s="2" t="s">
        <v>46</v>
      </c>
      <c r="D77" t="s">
        <v>204</v>
      </c>
      <c r="E77" s="12" t="s">
        <v>203</v>
      </c>
      <c r="F77" s="2" t="s">
        <v>76</v>
      </c>
      <c r="G77" s="2" t="s">
        <v>77</v>
      </c>
      <c r="H77" s="2" t="s">
        <v>78</v>
      </c>
      <c r="I77" s="2" t="s">
        <v>79</v>
      </c>
      <c r="J77" s="2" t="s">
        <v>80</v>
      </c>
      <c r="K77" s="2" t="s">
        <v>49</v>
      </c>
      <c r="L77" s="2"/>
      <c r="M77" s="1"/>
      <c r="N77" s="2" t="s">
        <v>28</v>
      </c>
      <c r="O77" s="2" t="s">
        <v>51</v>
      </c>
      <c r="P77" s="2"/>
      <c r="Q77" s="2" t="s">
        <v>30</v>
      </c>
      <c r="R77" s="21">
        <v>18.2</v>
      </c>
      <c r="S77" s="16">
        <v>3185</v>
      </c>
      <c r="T77" s="17"/>
      <c r="U77" s="17"/>
      <c r="V77" s="16">
        <v>3185</v>
      </c>
      <c r="W77" s="17"/>
    </row>
    <row r="78" spans="1:23" ht="13.5" hidden="1" thickBot="1" x14ac:dyDescent="0.25">
      <c r="A78" s="2" t="s">
        <v>18</v>
      </c>
      <c r="B78" s="2" t="s">
        <v>19</v>
      </c>
      <c r="C78" s="2" t="s">
        <v>46</v>
      </c>
      <c r="D78" t="s">
        <v>204</v>
      </c>
      <c r="E78" s="12" t="s">
        <v>203</v>
      </c>
      <c r="F78" s="2" t="s">
        <v>158</v>
      </c>
      <c r="G78" s="2" t="s">
        <v>159</v>
      </c>
      <c r="H78" s="2" t="s">
        <v>78</v>
      </c>
      <c r="I78" s="2" t="s">
        <v>79</v>
      </c>
      <c r="J78" s="2" t="s">
        <v>81</v>
      </c>
      <c r="K78" s="2" t="s">
        <v>49</v>
      </c>
      <c r="L78" s="2"/>
      <c r="M78" s="1"/>
      <c r="N78" s="2" t="s">
        <v>28</v>
      </c>
      <c r="O78" s="2" t="s">
        <v>51</v>
      </c>
      <c r="P78" s="2"/>
      <c r="Q78" s="2" t="s">
        <v>30</v>
      </c>
      <c r="R78" s="21">
        <v>9.1999999999999993</v>
      </c>
      <c r="S78" s="16">
        <v>1610</v>
      </c>
      <c r="T78" s="17"/>
      <c r="U78" s="17"/>
      <c r="V78" s="16">
        <v>1610</v>
      </c>
      <c r="W78" s="17"/>
    </row>
    <row r="79" spans="1:23" ht="13.5" hidden="1" thickBot="1" x14ac:dyDescent="0.25">
      <c r="A79" s="2" t="s">
        <v>18</v>
      </c>
      <c r="B79" s="2" t="s">
        <v>19</v>
      </c>
      <c r="C79" s="2" t="s">
        <v>45</v>
      </c>
      <c r="D79" s="2"/>
      <c r="E79" s="1"/>
      <c r="F79" s="2" t="s">
        <v>84</v>
      </c>
      <c r="G79" s="2" t="s">
        <v>85</v>
      </c>
      <c r="H79" s="2" t="s">
        <v>23</v>
      </c>
      <c r="I79" s="2" t="s">
        <v>24</v>
      </c>
      <c r="J79" s="2" t="s">
        <v>25</v>
      </c>
      <c r="K79" s="2" t="s">
        <v>26</v>
      </c>
      <c r="L79" s="2"/>
      <c r="M79" s="2" t="s">
        <v>27</v>
      </c>
      <c r="N79" s="2" t="s">
        <v>28</v>
      </c>
      <c r="O79" s="2" t="s">
        <v>29</v>
      </c>
      <c r="P79" s="2"/>
      <c r="Q79" s="2" t="s">
        <v>30</v>
      </c>
      <c r="R79" s="4">
        <v>85</v>
      </c>
      <c r="S79" s="16">
        <v>14875</v>
      </c>
      <c r="T79" s="16">
        <v>11583.76</v>
      </c>
      <c r="U79" s="16">
        <v>3291.24</v>
      </c>
      <c r="V79" s="17"/>
      <c r="W79" s="17"/>
    </row>
    <row r="80" spans="1:23" ht="13.5" hidden="1" thickBot="1" x14ac:dyDescent="0.25">
      <c r="A80" s="2" t="s">
        <v>18</v>
      </c>
      <c r="B80" s="2" t="s">
        <v>19</v>
      </c>
      <c r="C80" s="2" t="s">
        <v>45</v>
      </c>
      <c r="D80" s="2"/>
      <c r="E80" s="1"/>
      <c r="F80" s="2" t="s">
        <v>21</v>
      </c>
      <c r="G80" s="2" t="s">
        <v>22</v>
      </c>
      <c r="H80" s="2" t="s">
        <v>23</v>
      </c>
      <c r="I80" s="2" t="s">
        <v>24</v>
      </c>
      <c r="J80" s="2" t="s">
        <v>25</v>
      </c>
      <c r="K80" s="2" t="s">
        <v>26</v>
      </c>
      <c r="L80" s="2"/>
      <c r="M80" s="2" t="s">
        <v>27</v>
      </c>
      <c r="N80" s="2" t="s">
        <v>28</v>
      </c>
      <c r="O80" s="2" t="s">
        <v>29</v>
      </c>
      <c r="P80" s="2"/>
      <c r="Q80" s="2" t="s">
        <v>30</v>
      </c>
      <c r="R80" s="4">
        <v>83</v>
      </c>
      <c r="S80" s="16">
        <v>14525</v>
      </c>
      <c r="T80" s="16">
        <v>11311.2</v>
      </c>
      <c r="U80" s="16">
        <v>3213.8</v>
      </c>
      <c r="V80" s="17"/>
      <c r="W80" s="17"/>
    </row>
    <row r="81" spans="1:23" ht="13.5" hidden="1" thickBot="1" x14ac:dyDescent="0.25">
      <c r="A81" s="2" t="s">
        <v>18</v>
      </c>
      <c r="B81" s="2" t="s">
        <v>19</v>
      </c>
      <c r="C81" s="2" t="s">
        <v>45</v>
      </c>
      <c r="D81" s="2"/>
      <c r="E81" s="1"/>
      <c r="F81" s="2" t="s">
        <v>87</v>
      </c>
      <c r="G81" s="2" t="s">
        <v>88</v>
      </c>
      <c r="H81" s="2" t="s">
        <v>23</v>
      </c>
      <c r="I81" s="2" t="s">
        <v>24</v>
      </c>
      <c r="J81" s="2" t="s">
        <v>25</v>
      </c>
      <c r="K81" s="2" t="s">
        <v>26</v>
      </c>
      <c r="L81" s="2"/>
      <c r="M81" s="2" t="s">
        <v>27</v>
      </c>
      <c r="N81" s="2" t="s">
        <v>28</v>
      </c>
      <c r="O81" s="2" t="s">
        <v>89</v>
      </c>
      <c r="P81" s="2"/>
      <c r="Q81" s="2" t="s">
        <v>30</v>
      </c>
      <c r="R81" s="4">
        <v>92</v>
      </c>
      <c r="S81" s="16">
        <v>16100</v>
      </c>
      <c r="T81" s="16">
        <v>12537.72</v>
      </c>
      <c r="U81" s="16">
        <v>3562.28</v>
      </c>
      <c r="V81" s="17"/>
      <c r="W81" s="17"/>
    </row>
    <row r="82" spans="1:23" ht="13.5" hidden="1" thickBot="1" x14ac:dyDescent="0.25">
      <c r="A82" s="2" t="s">
        <v>18</v>
      </c>
      <c r="B82" s="2" t="s">
        <v>19</v>
      </c>
      <c r="C82" s="2" t="s">
        <v>45</v>
      </c>
      <c r="D82" s="2"/>
      <c r="E82" s="1"/>
      <c r="F82" s="2" t="s">
        <v>40</v>
      </c>
      <c r="G82" s="2" t="s">
        <v>41</v>
      </c>
      <c r="H82" s="2" t="s">
        <v>34</v>
      </c>
      <c r="I82" s="2" t="s">
        <v>35</v>
      </c>
      <c r="J82" s="2" t="s">
        <v>25</v>
      </c>
      <c r="K82" s="2" t="s">
        <v>26</v>
      </c>
      <c r="L82" s="2"/>
      <c r="M82" s="2" t="s">
        <v>42</v>
      </c>
      <c r="N82" s="2" t="s">
        <v>28</v>
      </c>
      <c r="O82" s="2" t="s">
        <v>43</v>
      </c>
      <c r="P82" s="2"/>
      <c r="Q82" s="2" t="s">
        <v>30</v>
      </c>
      <c r="R82" s="4">
        <v>265</v>
      </c>
      <c r="S82" s="16">
        <v>46375</v>
      </c>
      <c r="T82" s="16">
        <v>32730.54</v>
      </c>
      <c r="U82" s="16">
        <v>9512.91</v>
      </c>
      <c r="V82" s="16">
        <v>4131.55</v>
      </c>
      <c r="W82" s="17"/>
    </row>
    <row r="83" spans="1:23" ht="12.75" customHeight="1" x14ac:dyDescent="0.2">
      <c r="S83" s="20">
        <f>SUBTOTAL(9,S2:S82)</f>
        <v>145626</v>
      </c>
    </row>
  </sheetData>
  <autoFilter ref="A1:W82">
    <filterColumn colId="11">
      <customFilters>
        <customFilter operator="notEqual" val=" "/>
      </customFilters>
    </filterColumn>
  </autoFilter>
  <sortState ref="A19:U33">
    <sortCondition ref="D19:D33"/>
  </sortState>
  <pageMargins left="0.7" right="0.7" top="0.75" bottom="0.75" header="0.3" footer="0.3"/>
  <pageSetup scale="43" orientation="landscape" r:id="rId1"/>
  <headerFooter>
    <oddHeader>&amp;RAdjustment No. ____
Workpaper Ref. &amp;A</oddHeader>
    <oddFooter>&amp;L&amp;F&amp;RPrep by: ____________    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F317F3-AF3D-4421-9243-C24B84AC712E}"/>
</file>

<file path=customXml/itemProps2.xml><?xml version="1.0" encoding="utf-8"?>
<ds:datastoreItem xmlns:ds="http://schemas.openxmlformats.org/officeDocument/2006/customXml" ds:itemID="{99336768-C5EB-4191-8117-5546AD01CEB1}"/>
</file>

<file path=customXml/itemProps3.xml><?xml version="1.0" encoding="utf-8"?>
<ds:datastoreItem xmlns:ds="http://schemas.openxmlformats.org/officeDocument/2006/customXml" ds:itemID="{79A34FF1-4113-4703-B149-6F3339CAC83B}"/>
</file>

<file path=customXml/itemProps4.xml><?xml version="1.0" encoding="utf-8"?>
<ds:datastoreItem xmlns:ds="http://schemas.openxmlformats.org/officeDocument/2006/customXml" ds:itemID="{155DDBF7-2481-4E1B-BBD1-70564A40E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MR-PR-1</vt:lpstr>
      <vt:lpstr>MR-PR-2</vt:lpstr>
      <vt:lpstr>MR-PR-3</vt:lpstr>
      <vt:lpstr>'MR-PR-1'!Print_Area</vt:lpstr>
      <vt:lpstr>'MR-PR-3'!Print_Area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2020-04-27T16:03:12Z</cp:lastPrinted>
  <dcterms:created xsi:type="dcterms:W3CDTF">2020-04-23T21:53:50Z</dcterms:created>
  <dcterms:modified xsi:type="dcterms:W3CDTF">2020-04-27T17:57:19Z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