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1340" windowHeight="8580" firstSheet="1" activeTab="1"/>
  </bookViews>
  <sheets>
    <sheet name="Acerno_Cache_XXXXX" sheetId="1" state="veryHidden" r:id="rId1"/>
    <sheet name="E-DDC-15" sheetId="2" r:id="rId2"/>
    <sheet name="E-DDC-16" sheetId="3" r:id="rId3"/>
  </sheets>
  <definedNames>
    <definedName name="_xlnm.Print_Area" localSheetId="2">'E-DDC-16'!$A$1:$L$172</definedName>
    <definedName name="_xlnm.Print_Titles" localSheetId="2">'E-DDC-16'!$1:$5</definedName>
  </definedNames>
  <calcPr fullCalcOnLoad="1"/>
</workbook>
</file>

<file path=xl/sharedStrings.xml><?xml version="1.0" encoding="utf-8"?>
<sst xmlns="http://schemas.openxmlformats.org/spreadsheetml/2006/main" count="79" uniqueCount="67">
  <si>
    <t>WA</t>
  </si>
  <si>
    <t>TOTAL</t>
  </si>
  <si>
    <t>Date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</si>
  <si>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</si>
  <si>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</si>
  <si>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</si>
  <si>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</si>
  <si>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</si>
  <si>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</si>
  <si>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</si>
  <si>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</si>
  <si>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</si>
  <si>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</si>
  <si>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Schedule M operating Deduction</t>
  </si>
  <si>
    <t>Total Monthly Amortization Expense (Benefit)</t>
  </si>
  <si>
    <t>Schedule M operating Addition</t>
  </si>
  <si>
    <t>Monthly Deferral of costs Expense (Benefit)</t>
  </si>
  <si>
    <t>Monthly Interest Expense (Benefit)</t>
  </si>
  <si>
    <t xml:space="preserve">Accumulated Deferral Asset </t>
  </si>
  <si>
    <t xml:space="preserve">Monthly Entry Regulatory Asset </t>
  </si>
  <si>
    <t>DFIT - Nonoperating Expense (Benefit)</t>
  </si>
  <si>
    <t>Schedule M Nonoperating Deduction</t>
  </si>
  <si>
    <t>407424 ED WA</t>
  </si>
  <si>
    <t>407324 ED WA</t>
  </si>
  <si>
    <t>419324 ED WA</t>
  </si>
  <si>
    <t>182324 ED WA</t>
  </si>
  <si>
    <t>283324 ED WA</t>
  </si>
  <si>
    <t>WASHINGTON</t>
  </si>
  <si>
    <t>Book</t>
  </si>
  <si>
    <t>Deferred</t>
  </si>
  <si>
    <t>PERIOD</t>
  </si>
  <si>
    <t>Cost</t>
  </si>
  <si>
    <t>A/D</t>
  </si>
  <si>
    <t>Tax Bal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</si>
  <si>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</si>
  <si>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</si>
  <si>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</si>
  <si>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</si>
  <si>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</si>
  <si>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</si>
  <si>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</si>
  <si>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Adjustment</t>
  </si>
  <si>
    <t>Accumulated Amortization</t>
  </si>
  <si>
    <t>Couer d' Alene Tribe Settlement - 4e (CDR Fund) Deferral</t>
  </si>
  <si>
    <t>WASHINGTON AMA RATE YEAR</t>
  </si>
  <si>
    <t>Annual Expense</t>
  </si>
  <si>
    <t>Pro Forma Amortization</t>
  </si>
  <si>
    <t>Test Year Amortization</t>
  </si>
  <si>
    <t>407324 Direct</t>
  </si>
  <si>
    <t>Avista Utilities</t>
  </si>
  <si>
    <t>for book, therefore, no ADFIT is required.</t>
  </si>
  <si>
    <t>DFIT - Operating Expense (Benefit) (1)</t>
  </si>
  <si>
    <t>Note: During the IRS audit of the 2008-2009 tax return in late 2012, the Company agreed to expense the same for tax as</t>
  </si>
  <si>
    <t>(1) During the IRS audit of the 2008-2009 tax return in late 2012, the Company agreed to expense the same for tax as</t>
  </si>
  <si>
    <t>Test Period Expense</t>
  </si>
  <si>
    <t>Total AMA Rate Base</t>
  </si>
  <si>
    <t>June</t>
  </si>
  <si>
    <t>July</t>
  </si>
  <si>
    <t>August</t>
  </si>
  <si>
    <t>September</t>
  </si>
  <si>
    <t>November</t>
  </si>
  <si>
    <t>December</t>
  </si>
  <si>
    <t>January</t>
  </si>
  <si>
    <t>February</t>
  </si>
  <si>
    <t>April</t>
  </si>
  <si>
    <t>Oct</t>
  </si>
  <si>
    <t>March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</si>
</sst>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??_);_(@_)"/>
    <numFmt numFmtId="172" formatCode="_(* #,##0.000_);_(* \(#,##0.000\);_(* &quot;-&quot;??_);_(@_)"/>
    <numFmt numFmtId="173" formatCode="_(* #,##0.000_);_(* \(#,##0.000\);_(* &quot;-&quot;???_);_(@_)"/>
    <numFmt numFmtId="174" formatCode="#,##0\ ;\(#,##0\)"/>
    <numFmt numFmtId="175" formatCode="0.000"/>
    <numFmt numFmtId="176" formatCode="mmm"/>
    <numFmt numFmtId="177" formatCode="0.000%"/>
    <numFmt numFmtId="178" formatCode="#,##0;\(#,##0\)"/>
    <numFmt numFmtId="179" formatCode="_(* #,##0.0_);_(* \(#,##0.0\);_(* &quot;-&quot;?_);_(@_)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000_);_(* \(#,##0.000000\);_(* &quot;-&quot;??????_);_(@_)"/>
    <numFmt numFmtId="186" formatCode="0_);\(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_);_(* \(#,##0.0000000\);_(* &quot;-&quot;???????_);_(@_)"/>
    <numFmt numFmtId="193" formatCode="_(* #,##0.00000000_);_(* \(#,##0.00000000\);_(* &quot;-&quot;??????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&quot;$&quot;* #,##0.000000_);_(&quot;$&quot;* \(#,##0.000000\);_(&quot;$&quot;* &quot;-&quot;????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42" applyFont="1" applyAlignment="1">
      <alignment horizontal="center" vertical="top" wrapText="1"/>
    </xf>
    <xf numFmtId="43" fontId="1" fillId="0" borderId="10" xfId="42" applyFont="1" applyBorder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  <xf numFmtId="43" fontId="4" fillId="0" borderId="0" xfId="42" applyFont="1" applyFill="1" applyAlignment="1">
      <alignment/>
    </xf>
    <xf numFmtId="43" fontId="0" fillId="0" borderId="11" xfId="42" applyFont="1" applyBorder="1" applyAlignment="1">
      <alignment/>
    </xf>
    <xf numFmtId="43" fontId="0" fillId="0" borderId="11" xfId="42" applyFont="1" applyFill="1" applyBorder="1" applyAlignment="1">
      <alignment/>
    </xf>
    <xf numFmtId="0" fontId="0" fillId="0" borderId="12" xfId="0" applyBorder="1" applyAlignment="1">
      <alignment/>
    </xf>
    <xf numFmtId="10" fontId="4" fillId="0" borderId="0" xfId="42" applyNumberFormat="1" applyFont="1" applyBorder="1" applyAlignment="1">
      <alignment horizontal="center"/>
    </xf>
    <xf numFmtId="43" fontId="0" fillId="0" borderId="13" xfId="42" applyFont="1" applyFill="1" applyBorder="1" applyAlignment="1">
      <alignment/>
    </xf>
    <xf numFmtId="0" fontId="4" fillId="0" borderId="12" xfId="0" applyFont="1" applyBorder="1" applyAlignment="1">
      <alignment horizontal="center"/>
    </xf>
    <xf numFmtId="1" fontId="0" fillId="0" borderId="0" xfId="42" applyNumberFormat="1" applyFont="1" applyBorder="1" applyAlignment="1">
      <alignment horizontal="center"/>
    </xf>
    <xf numFmtId="1" fontId="0" fillId="0" borderId="0" xfId="42" applyNumberForma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43" fontId="0" fillId="0" borderId="15" xfId="42" applyFont="1" applyBorder="1" applyAlignment="1">
      <alignment horizontal="center" vertical="top" wrapText="1"/>
    </xf>
    <xf numFmtId="43" fontId="0" fillId="0" borderId="15" xfId="42" applyFont="1" applyBorder="1" applyAlignment="1">
      <alignment horizontal="center" vertical="top" wrapText="1"/>
    </xf>
    <xf numFmtId="43" fontId="5" fillId="0" borderId="16" xfId="42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3" fontId="0" fillId="0" borderId="18" xfId="42" applyFont="1" applyBorder="1" applyAlignment="1">
      <alignment horizontal="center" vertical="top" wrapText="1"/>
    </xf>
    <xf numFmtId="43" fontId="5" fillId="0" borderId="19" xfId="42" applyFont="1" applyFill="1" applyBorder="1" applyAlignment="1">
      <alignment horizontal="center" vertical="top" wrapText="1"/>
    </xf>
    <xf numFmtId="43" fontId="0" fillId="33" borderId="18" xfId="42" applyFont="1" applyFill="1" applyBorder="1" applyAlignment="1">
      <alignment horizontal="center" vertical="top" wrapText="1"/>
    </xf>
    <xf numFmtId="43" fontId="0" fillId="33" borderId="18" xfId="42" applyFont="1" applyFill="1" applyBorder="1" applyAlignment="1">
      <alignment horizontal="center" vertical="top" wrapText="1"/>
    </xf>
    <xf numFmtId="43" fontId="1" fillId="34" borderId="15" xfId="42" applyFont="1" applyFill="1" applyBorder="1" applyAlignment="1">
      <alignment horizontal="center" vertical="top" wrapText="1"/>
    </xf>
    <xf numFmtId="43" fontId="0" fillId="35" borderId="18" xfId="42" applyFont="1" applyFill="1" applyBorder="1" applyAlignment="1">
      <alignment horizontal="center" vertical="top" wrapText="1"/>
    </xf>
    <xf numFmtId="43" fontId="0" fillId="0" borderId="18" xfId="42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14" fontId="0" fillId="0" borderId="0" xfId="0" applyNumberFormat="1" applyFont="1" applyFill="1" applyAlignment="1">
      <alignment/>
    </xf>
    <xf numFmtId="43" fontId="4" fillId="0" borderId="0" xfId="42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195" fontId="0" fillId="0" borderId="0" xfId="42" applyNumberFormat="1" applyFont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177" fontId="45" fillId="0" borderId="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174" fontId="7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176" fontId="7" fillId="0" borderId="0" xfId="0" applyNumberFormat="1" applyFont="1" applyAlignment="1">
      <alignment horizontal="center"/>
    </xf>
    <xf numFmtId="174" fontId="7" fillId="0" borderId="26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20" xfId="0" applyNumberFormat="1" applyFont="1" applyBorder="1" applyAlignment="1">
      <alignment/>
    </xf>
    <xf numFmtId="174" fontId="7" fillId="0" borderId="27" xfId="0" applyNumberFormat="1" applyFont="1" applyBorder="1" applyAlignment="1">
      <alignment/>
    </xf>
    <xf numFmtId="174" fontId="7" fillId="0" borderId="2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4" fontId="7" fillId="0" borderId="25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74" fontId="7" fillId="0" borderId="27" xfId="0" applyNumberFormat="1" applyFont="1" applyBorder="1" applyAlignment="1">
      <alignment horizontal="center"/>
    </xf>
    <xf numFmtId="174" fontId="7" fillId="0" borderId="22" xfId="0" applyNumberFormat="1" applyFont="1" applyBorder="1" applyAlignment="1">
      <alignment horizontal="center"/>
    </xf>
    <xf numFmtId="174" fontId="7" fillId="0" borderId="28" xfId="0" applyNumberFormat="1" applyFont="1" applyBorder="1" applyAlignment="1">
      <alignment horizontal="center"/>
    </xf>
    <xf numFmtId="174" fontId="7" fillId="0" borderId="26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28" xfId="0" applyNumberFormat="1" applyFont="1" applyBorder="1" applyAlignment="1">
      <alignment/>
    </xf>
    <xf numFmtId="174" fontId="7" fillId="0" borderId="23" xfId="0" applyNumberFormat="1" applyFont="1" applyBorder="1" applyAlignment="1">
      <alignment/>
    </xf>
    <xf numFmtId="174" fontId="7" fillId="0" borderId="27" xfId="0" applyNumberFormat="1" applyFont="1" applyFill="1" applyBorder="1" applyAlignment="1">
      <alignment/>
    </xf>
    <xf numFmtId="174" fontId="7" fillId="0" borderId="22" xfId="0" applyNumberFormat="1" applyFont="1" applyFill="1" applyBorder="1" applyAlignment="1">
      <alignment/>
    </xf>
    <xf numFmtId="0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0" borderId="24" xfId="0" applyFont="1" applyBorder="1" applyAlignment="1">
      <alignment/>
    </xf>
    <xf numFmtId="0" fontId="7" fillId="0" borderId="24" xfId="0" applyNumberFormat="1" applyFont="1" applyBorder="1" applyAlignment="1">
      <alignment horizontal="center"/>
    </xf>
    <xf numFmtId="43" fontId="1" fillId="0" borderId="0" xfId="42" applyFont="1" applyFill="1" applyBorder="1" applyAlignment="1">
      <alignment horizontal="left"/>
    </xf>
    <xf numFmtId="43" fontId="0" fillId="0" borderId="0" xfId="42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4" fontId="6" fillId="0" borderId="0" xfId="0" applyNumberFormat="1" applyFont="1" applyBorder="1" applyAlignment="1">
      <alignment horizontal="center"/>
    </xf>
    <xf numFmtId="170" fontId="6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174" fontId="7" fillId="0" borderId="24" xfId="0" applyNumberFormat="1" applyFont="1" applyBorder="1" applyAlignment="1">
      <alignment/>
    </xf>
    <xf numFmtId="5" fontId="8" fillId="0" borderId="29" xfId="42" applyNumberFormat="1" applyFont="1" applyBorder="1" applyAlignment="1">
      <alignment horizontal="right"/>
    </xf>
    <xf numFmtId="43" fontId="1" fillId="0" borderId="0" xfId="42" applyFont="1" applyAlignment="1">
      <alignment/>
    </xf>
    <xf numFmtId="43" fontId="9" fillId="0" borderId="0" xfId="42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8" fillId="0" borderId="29" xfId="42" applyNumberFormat="1" applyFont="1" applyBorder="1" applyAlignment="1">
      <alignment horizontal="right"/>
    </xf>
    <xf numFmtId="43" fontId="0" fillId="0" borderId="0" xfId="42" applyFont="1" applyFill="1" applyAlignment="1">
      <alignment/>
    </xf>
    <xf numFmtId="0" fontId="0" fillId="0" borderId="0" xfId="0" applyAlignment="1">
      <alignment shrinkToFit="1"/>
    </xf>
    <xf numFmtId="43" fontId="0" fillId="0" borderId="0" xfId="42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4" fontId="6" fillId="36" borderId="17" xfId="0" applyNumberFormat="1" applyFont="1" applyFill="1" applyBorder="1" applyAlignment="1">
      <alignment horizontal="center"/>
    </xf>
    <xf numFmtId="174" fontId="6" fillId="36" borderId="18" xfId="0" applyNumberFormat="1" applyFont="1" applyFill="1" applyBorder="1" applyAlignment="1">
      <alignment horizontal="center"/>
    </xf>
    <xf numFmtId="174" fontId="6" fillId="36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3" fontId="0" fillId="37" borderId="32" xfId="42" applyFont="1" applyFill="1" applyBorder="1" applyAlignment="1">
      <alignment/>
    </xf>
    <xf numFmtId="43" fontId="0" fillId="37" borderId="21" xfId="42" applyFont="1" applyFill="1" applyBorder="1" applyAlignment="1">
      <alignment/>
    </xf>
    <xf numFmtId="43" fontId="0" fillId="37" borderId="33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9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9.28125" style="43" customWidth="1"/>
    <col min="2" max="2" width="14.00390625" style="0" bestFit="1" customWidth="1"/>
    <col min="3" max="4" width="13.140625" style="0" customWidth="1"/>
    <col min="5" max="5" width="12.28125" style="0" customWidth="1"/>
    <col min="6" max="6" width="10.140625" style="0" customWidth="1"/>
    <col min="7" max="8" width="14.00390625" style="0" bestFit="1" customWidth="1"/>
    <col min="9" max="9" width="0.85546875" style="0" customWidth="1"/>
  </cols>
  <sheetData>
    <row r="1" spans="1:9" ht="12.75">
      <c r="A1" s="96" t="s">
        <v>49</v>
      </c>
      <c r="B1" s="96"/>
      <c r="C1" s="96"/>
      <c r="D1" s="96"/>
      <c r="E1" s="96"/>
      <c r="F1" s="2"/>
      <c r="G1" s="2"/>
      <c r="H1" s="2"/>
      <c r="I1" s="2"/>
    </row>
    <row r="2" spans="1:9" ht="12">
      <c r="A2" s="97" t="s">
        <v>43</v>
      </c>
      <c r="B2" s="97"/>
      <c r="C2" s="97"/>
      <c r="D2" s="97"/>
      <c r="E2" s="97"/>
      <c r="F2" s="1"/>
      <c r="G2" s="1"/>
      <c r="H2" s="1"/>
      <c r="I2" s="1"/>
    </row>
    <row r="3" spans="1:9" ht="12">
      <c r="A3" s="98" t="s">
        <v>44</v>
      </c>
      <c r="B3" s="98"/>
      <c r="C3" s="98"/>
      <c r="D3" s="98"/>
      <c r="E3" s="98"/>
      <c r="F3" s="44"/>
      <c r="G3" s="44"/>
      <c r="H3" s="44"/>
      <c r="I3" s="44"/>
    </row>
    <row r="4" spans="1:9" ht="12">
      <c r="A4" s="44"/>
      <c r="B4" s="44"/>
      <c r="C4" s="44"/>
      <c r="D4" s="44"/>
      <c r="E4" s="44"/>
      <c r="F4" s="44"/>
      <c r="G4" s="44"/>
      <c r="H4" s="44"/>
      <c r="I4" s="44"/>
    </row>
    <row r="5" spans="1:9" ht="12.75" thickBot="1">
      <c r="A5" s="44"/>
      <c r="B5" s="44"/>
      <c r="C5" s="44"/>
      <c r="D5" s="44"/>
      <c r="E5" s="44"/>
      <c r="F5" s="44"/>
      <c r="G5" s="44"/>
      <c r="H5" s="44"/>
      <c r="I5" s="44"/>
    </row>
    <row r="6" spans="1:9" ht="13.5" thickBot="1">
      <c r="A6" s="45"/>
      <c r="B6" s="46"/>
      <c r="C6" s="99" t="s">
        <v>27</v>
      </c>
      <c r="D6" s="100"/>
      <c r="E6" s="101"/>
      <c r="F6" s="44"/>
      <c r="G6" s="44"/>
      <c r="H6" s="44"/>
      <c r="I6" s="44"/>
    </row>
    <row r="7" spans="1:9" ht="12.75">
      <c r="A7" s="45"/>
      <c r="B7" s="47"/>
      <c r="C7" s="48" t="s">
        <v>28</v>
      </c>
      <c r="D7" s="48" t="s">
        <v>28</v>
      </c>
      <c r="E7" s="48" t="s">
        <v>29</v>
      </c>
      <c r="F7" s="44"/>
      <c r="G7" s="44"/>
      <c r="H7" s="44"/>
      <c r="I7" s="44"/>
    </row>
    <row r="8" spans="1:9" ht="12.75">
      <c r="A8" s="49" t="s">
        <v>30</v>
      </c>
      <c r="B8" s="47"/>
      <c r="C8" s="48" t="s">
        <v>31</v>
      </c>
      <c r="D8" s="48" t="s">
        <v>32</v>
      </c>
      <c r="E8" s="48" t="s">
        <v>33</v>
      </c>
      <c r="F8" s="44"/>
      <c r="G8" s="44"/>
      <c r="H8" s="44"/>
      <c r="I8" s="44"/>
    </row>
    <row r="9" spans="1:9" ht="12.75">
      <c r="A9" s="50"/>
      <c r="B9" s="47"/>
      <c r="C9" s="51"/>
      <c r="D9" s="52"/>
      <c r="E9" s="53"/>
      <c r="F9" s="44"/>
      <c r="G9" s="44"/>
      <c r="H9" s="44"/>
      <c r="I9" s="44"/>
    </row>
    <row r="10" spans="1:9" ht="12.75">
      <c r="A10" s="54" t="s">
        <v>65</v>
      </c>
      <c r="B10" s="47">
        <v>2021</v>
      </c>
      <c r="C10" s="55">
        <v>0</v>
      </c>
      <c r="D10" s="56">
        <f>'E-DDC-16'!G152</f>
        <v>0</v>
      </c>
      <c r="E10" s="57">
        <v>0</v>
      </c>
      <c r="F10" s="44"/>
      <c r="G10" s="44"/>
      <c r="H10" s="44"/>
      <c r="I10" s="44"/>
    </row>
    <row r="11" spans="1:9" ht="12.75">
      <c r="A11" s="54" t="s">
        <v>65</v>
      </c>
      <c r="B11" s="47">
        <v>2022</v>
      </c>
      <c r="C11" s="55">
        <v>0</v>
      </c>
      <c r="D11" s="59">
        <v>0</v>
      </c>
      <c r="E11" s="57">
        <v>0</v>
      </c>
      <c r="F11" s="44"/>
      <c r="G11" s="44"/>
      <c r="H11" s="44"/>
      <c r="I11" s="44"/>
    </row>
    <row r="12" spans="1:9" ht="12.75">
      <c r="A12" s="60"/>
      <c r="B12" s="47"/>
      <c r="C12" s="55"/>
      <c r="D12" s="56"/>
      <c r="E12" s="61"/>
      <c r="F12" s="44"/>
      <c r="G12" s="44"/>
      <c r="H12" s="44"/>
      <c r="I12" s="44"/>
    </row>
    <row r="13" spans="1:9" ht="12.75">
      <c r="A13" s="60" t="s">
        <v>1</v>
      </c>
      <c r="B13" s="62"/>
      <c r="C13" s="55">
        <f>C10+C11</f>
        <v>0</v>
      </c>
      <c r="D13" s="56">
        <f>D10+D11</f>
        <v>0</v>
      </c>
      <c r="E13" s="57">
        <f>E10+E11</f>
        <v>0</v>
      </c>
      <c r="F13" s="44"/>
      <c r="G13" s="44"/>
      <c r="H13" s="44"/>
      <c r="I13" s="44"/>
    </row>
    <row r="14" spans="1:9" ht="12.75">
      <c r="A14" s="60" t="s">
        <v>34</v>
      </c>
      <c r="B14" s="62"/>
      <c r="C14" s="63" t="s">
        <v>35</v>
      </c>
      <c r="D14" s="64" t="s">
        <v>35</v>
      </c>
      <c r="E14" s="65" t="s">
        <v>35</v>
      </c>
      <c r="F14" s="44"/>
      <c r="G14" s="44"/>
      <c r="H14" s="44"/>
      <c r="I14" s="44"/>
    </row>
    <row r="15" spans="1:9" ht="12.75">
      <c r="A15" s="60" t="s">
        <v>36</v>
      </c>
      <c r="B15" s="62"/>
      <c r="C15" s="66">
        <f>C13/2</f>
        <v>0</v>
      </c>
      <c r="D15" s="67">
        <f>D13/2</f>
        <v>0</v>
      </c>
      <c r="E15" s="61">
        <f>E13/2</f>
        <v>0</v>
      </c>
      <c r="F15" s="44"/>
      <c r="G15" s="44"/>
      <c r="H15" s="44"/>
      <c r="I15" s="44"/>
    </row>
    <row r="16" spans="1:9" ht="12.75">
      <c r="A16" s="54" t="s">
        <v>60</v>
      </c>
      <c r="B16" s="62">
        <v>2021</v>
      </c>
      <c r="C16" s="55">
        <f>C10</f>
        <v>0</v>
      </c>
      <c r="D16" s="56">
        <f>'E-DDC-16'!G153</f>
        <v>0</v>
      </c>
      <c r="E16" s="57">
        <v>0</v>
      </c>
      <c r="F16" s="44"/>
      <c r="G16" s="44"/>
      <c r="H16" s="44"/>
      <c r="I16" s="44"/>
    </row>
    <row r="17" spans="1:9" ht="12.75">
      <c r="A17" s="54" t="s">
        <v>61</v>
      </c>
      <c r="B17" s="47">
        <f>B16</f>
        <v>2021</v>
      </c>
      <c r="C17" s="55">
        <f>C16</f>
        <v>0</v>
      </c>
      <c r="D17" s="56">
        <f>'E-DDC-16'!G154</f>
        <v>0</v>
      </c>
      <c r="E17" s="57">
        <v>0</v>
      </c>
      <c r="F17" s="44"/>
      <c r="G17" s="44"/>
      <c r="H17" s="44"/>
      <c r="I17" s="44"/>
    </row>
    <row r="18" spans="1:9" ht="12.75">
      <c r="A18" s="54" t="s">
        <v>62</v>
      </c>
      <c r="B18" s="47">
        <v>2022</v>
      </c>
      <c r="C18" s="55">
        <f aca="true" t="shared" si="0" ref="C18:C26">C17</f>
        <v>0</v>
      </c>
      <c r="D18" s="56">
        <f>'E-DDC-16'!G155</f>
        <v>0</v>
      </c>
      <c r="E18" s="57">
        <v>0</v>
      </c>
      <c r="F18" s="44"/>
      <c r="G18" s="44"/>
      <c r="H18" s="44"/>
      <c r="I18" s="44"/>
    </row>
    <row r="19" spans="1:9" ht="12.75">
      <c r="A19" s="54" t="s">
        <v>63</v>
      </c>
      <c r="B19" s="47">
        <f aca="true" t="shared" si="1" ref="B18:B26">B18</f>
        <v>2022</v>
      </c>
      <c r="C19" s="55">
        <f t="shared" si="0"/>
        <v>0</v>
      </c>
      <c r="D19" s="56">
        <f>'E-DDC-16'!G156</f>
        <v>0</v>
      </c>
      <c r="E19" s="57">
        <v>0</v>
      </c>
      <c r="F19" s="44"/>
      <c r="G19" s="44"/>
      <c r="H19" s="44"/>
      <c r="I19" s="44"/>
    </row>
    <row r="20" spans="1:9" ht="12.75">
      <c r="A20" s="54" t="s">
        <v>66</v>
      </c>
      <c r="B20" s="47">
        <f t="shared" si="1"/>
        <v>2022</v>
      </c>
      <c r="C20" s="55">
        <f t="shared" si="0"/>
        <v>0</v>
      </c>
      <c r="D20" s="56">
        <f>'E-DDC-16'!G157</f>
        <v>0</v>
      </c>
      <c r="E20" s="57">
        <v>0</v>
      </c>
      <c r="F20" s="44"/>
      <c r="G20" s="44"/>
      <c r="H20" s="44"/>
      <c r="I20" s="44"/>
    </row>
    <row r="21" spans="1:9" ht="12.75">
      <c r="A21" s="54" t="s">
        <v>64</v>
      </c>
      <c r="B21" s="47">
        <f t="shared" si="1"/>
        <v>2022</v>
      </c>
      <c r="C21" s="55">
        <f t="shared" si="0"/>
        <v>0</v>
      </c>
      <c r="D21" s="56">
        <f>'E-DDC-16'!G158</f>
        <v>0</v>
      </c>
      <c r="E21" s="57">
        <v>0</v>
      </c>
      <c r="F21" s="44"/>
      <c r="G21" s="44"/>
      <c r="H21" s="44"/>
      <c r="I21" s="44"/>
    </row>
    <row r="22" spans="1:9" ht="12.75">
      <c r="A22" s="54" t="s">
        <v>37</v>
      </c>
      <c r="B22" s="47">
        <f t="shared" si="1"/>
        <v>2022</v>
      </c>
      <c r="C22" s="55">
        <f t="shared" si="0"/>
        <v>0</v>
      </c>
      <c r="D22" s="56">
        <f>'E-DDC-16'!G159</f>
        <v>0</v>
      </c>
      <c r="E22" s="57">
        <v>0</v>
      </c>
      <c r="F22" s="44"/>
      <c r="G22" s="44"/>
      <c r="H22" s="44"/>
      <c r="I22" s="44"/>
    </row>
    <row r="23" spans="1:9" ht="12.75">
      <c r="A23" s="54" t="s">
        <v>56</v>
      </c>
      <c r="B23" s="47">
        <f t="shared" si="1"/>
        <v>2022</v>
      </c>
      <c r="C23" s="55">
        <f t="shared" si="0"/>
        <v>0</v>
      </c>
      <c r="D23" s="56">
        <f>'E-DDC-16'!G160</f>
        <v>0</v>
      </c>
      <c r="E23" s="57">
        <v>0</v>
      </c>
      <c r="F23" s="44"/>
      <c r="G23" s="44"/>
      <c r="H23" s="44"/>
      <c r="I23" s="44"/>
    </row>
    <row r="24" spans="1:9" ht="12.75">
      <c r="A24" s="54" t="s">
        <v>57</v>
      </c>
      <c r="B24" s="47">
        <f t="shared" si="1"/>
        <v>2022</v>
      </c>
      <c r="C24" s="55">
        <v>0</v>
      </c>
      <c r="D24" s="56">
        <f>'E-DDC-16'!G161</f>
        <v>0</v>
      </c>
      <c r="E24" s="57">
        <v>0</v>
      </c>
      <c r="F24" s="44"/>
      <c r="G24" s="44"/>
      <c r="H24" s="44"/>
      <c r="I24" s="44"/>
    </row>
    <row r="25" spans="1:9" ht="12.75">
      <c r="A25" s="54" t="s">
        <v>58</v>
      </c>
      <c r="B25" s="47">
        <f t="shared" si="1"/>
        <v>2022</v>
      </c>
      <c r="C25" s="55">
        <f t="shared" si="0"/>
        <v>0</v>
      </c>
      <c r="D25" s="56">
        <f>'E-DDC-16'!G162</f>
        <v>0</v>
      </c>
      <c r="E25" s="57">
        <v>0</v>
      </c>
      <c r="F25" s="44"/>
      <c r="G25" s="44"/>
      <c r="H25" s="44"/>
      <c r="I25" s="44"/>
    </row>
    <row r="26" spans="1:9" ht="12.75">
      <c r="A26" s="54" t="s">
        <v>59</v>
      </c>
      <c r="B26" s="47">
        <f t="shared" si="1"/>
        <v>2022</v>
      </c>
      <c r="C26" s="55">
        <f t="shared" si="0"/>
        <v>0</v>
      </c>
      <c r="D26" s="56">
        <f>'E-DDC-16'!G163</f>
        <v>0</v>
      </c>
      <c r="E26" s="57">
        <v>0</v>
      </c>
      <c r="F26" s="44"/>
      <c r="G26" s="44"/>
      <c r="H26" s="44"/>
      <c r="I26" s="44"/>
    </row>
    <row r="27" spans="1:5" ht="12.75">
      <c r="A27" s="50"/>
      <c r="B27" s="47"/>
      <c r="C27" s="58"/>
      <c r="D27" s="59"/>
      <c r="E27" s="68"/>
    </row>
    <row r="28" spans="1:7" ht="12.75">
      <c r="A28" s="50" t="s">
        <v>1</v>
      </c>
      <c r="B28" s="62"/>
      <c r="C28" s="69">
        <f>SUM(C15:C27)</f>
        <v>0</v>
      </c>
      <c r="D28" s="56">
        <f>SUM(D15:D27)</f>
        <v>0</v>
      </c>
      <c r="E28" s="61">
        <f>SUM(E15:E27)</f>
        <v>0</v>
      </c>
      <c r="G28" s="88"/>
    </row>
    <row r="29" spans="1:5" ht="12.75">
      <c r="A29" s="50" t="s">
        <v>38</v>
      </c>
      <c r="B29" s="62"/>
      <c r="C29" s="63" t="s">
        <v>39</v>
      </c>
      <c r="D29" s="64" t="s">
        <v>39</v>
      </c>
      <c r="E29" s="65" t="s">
        <v>39</v>
      </c>
    </row>
    <row r="30" spans="1:5" ht="12.75">
      <c r="A30" s="50"/>
      <c r="B30" s="62"/>
      <c r="C30" s="55"/>
      <c r="D30" s="56"/>
      <c r="E30" s="61"/>
    </row>
    <row r="31" spans="1:5" ht="12.75">
      <c r="A31" s="50" t="s">
        <v>40</v>
      </c>
      <c r="B31" s="62"/>
      <c r="C31" s="70">
        <f>C28/12</f>
        <v>0</v>
      </c>
      <c r="D31" s="71">
        <f>D28/12</f>
        <v>0</v>
      </c>
      <c r="E31" s="68">
        <f>E28/12</f>
        <v>0</v>
      </c>
    </row>
    <row r="32" spans="1:5" ht="13.5" thickBot="1">
      <c r="A32" s="50"/>
      <c r="B32" s="72"/>
      <c r="C32" s="50"/>
      <c r="D32" s="50"/>
      <c r="E32" s="50"/>
    </row>
    <row r="33" spans="1:5" ht="13.5" thickBot="1" thickTop="1">
      <c r="A33" s="50" t="s">
        <v>55</v>
      </c>
      <c r="B33" s="72"/>
      <c r="D33" s="85">
        <f>SUM(C31:E31)</f>
        <v>0</v>
      </c>
      <c r="E33" s="73"/>
    </row>
    <row r="34" spans="1:5" ht="13.5" hidden="1" thickTop="1">
      <c r="A34" s="50"/>
      <c r="B34" s="72"/>
      <c r="D34" s="82"/>
      <c r="E34" s="73"/>
    </row>
    <row r="35" spans="1:5" ht="12.75" hidden="1">
      <c r="A35" s="74" t="s">
        <v>45</v>
      </c>
      <c r="B35" s="75"/>
      <c r="C35" s="52"/>
      <c r="D35" s="52"/>
      <c r="E35" s="52"/>
    </row>
    <row r="36" spans="1:5" ht="12.75" hidden="1">
      <c r="A36" s="50"/>
      <c r="B36" s="72"/>
      <c r="C36" s="83" t="s">
        <v>48</v>
      </c>
      <c r="E36" s="81"/>
    </row>
    <row r="37" spans="1:5" ht="12.75" hidden="1">
      <c r="A37" s="50" t="s">
        <v>46</v>
      </c>
      <c r="B37" s="72"/>
      <c r="C37" s="56">
        <f>D10-D11</f>
        <v>0</v>
      </c>
      <c r="E37" s="56"/>
    </row>
    <row r="38" spans="1:5" ht="12.75" hidden="1">
      <c r="A38" s="50" t="s">
        <v>47</v>
      </c>
      <c r="B38" s="72"/>
      <c r="C38" s="56">
        <v>11065</v>
      </c>
      <c r="E38" s="56"/>
    </row>
    <row r="39" spans="1:5" ht="12.75" hidden="1">
      <c r="A39" s="50"/>
      <c r="B39" s="72" t="s">
        <v>41</v>
      </c>
      <c r="C39" s="84">
        <f>C37-C38</f>
        <v>-11065</v>
      </c>
      <c r="E39" s="56"/>
    </row>
    <row r="40" spans="1:5" ht="12.75" hidden="1">
      <c r="A40" s="50"/>
      <c r="B40" s="72"/>
      <c r="E40" s="56"/>
    </row>
    <row r="41" ht="12" hidden="1"/>
    <row r="42" ht="12" hidden="1"/>
    <row r="43" ht="12.75" thickTop="1"/>
    <row r="46" ht="12">
      <c r="A46" s="89" t="s">
        <v>52</v>
      </c>
    </row>
    <row r="47" ht="12">
      <c r="A47" s="89" t="s">
        <v>50</v>
      </c>
    </row>
  </sheetData>
  <sheetProtection/>
  <mergeCells count="4">
    <mergeCell ref="A1:E1"/>
    <mergeCell ref="A2:E2"/>
    <mergeCell ref="A3:E3"/>
    <mergeCell ref="C6:E6"/>
  </mergeCells>
  <printOptions horizontalCentered="1"/>
  <pageMargins left="0.75" right="0.75" top="1" bottom="1" header="0.5" footer="0.5"/>
  <pageSetup fitToHeight="1" fitToWidth="1" horizontalDpi="600" verticalDpi="600" orientation="portrait" scale="91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2" manualBreakCount="2">
    <brk id="5" max="255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O178"/>
  <sheetViews>
    <sheetView workbookViewId="0" topLeftCell="A7">
      <selection activeCell="E148" sqref="E148"/>
    </sheetView>
  </sheetViews>
  <sheetFormatPr defaultColWidth="9.140625" defaultRowHeight="12.75" outlineLevelRow="1"/>
  <cols>
    <col min="1" max="1" width="12.57421875" style="1" bestFit="1" customWidth="1"/>
    <col min="2" max="2" width="14.57421875" style="10" bestFit="1" customWidth="1"/>
    <col min="3" max="3" width="13.7109375" style="10" customWidth="1"/>
    <col min="4" max="4" width="15.00390625" style="10" customWidth="1"/>
    <col min="5" max="5" width="14.57421875" style="10" bestFit="1" customWidth="1"/>
    <col min="6" max="7" width="14.57421875" style="10" customWidth="1"/>
    <col min="8" max="8" width="16.57421875" style="10" bestFit="1" customWidth="1"/>
    <col min="9" max="9" width="16.57421875" style="10" customWidth="1"/>
    <col min="10" max="10" width="12.8515625" style="10" bestFit="1" customWidth="1"/>
    <col min="11" max="11" width="13.8515625" style="10" bestFit="1" customWidth="1"/>
    <col min="12" max="12" width="13.57421875" style="7" bestFit="1" customWidth="1"/>
    <col min="13" max="13" width="10.28125" style="10" bestFit="1" customWidth="1"/>
    <col min="14" max="14" width="10.140625" style="10" hidden="1" customWidth="1"/>
    <col min="15" max="15" width="12.8515625" style="1" bestFit="1" customWidth="1"/>
    <col min="16" max="16384" width="9.140625" style="1" customWidth="1"/>
  </cols>
  <sheetData>
    <row r="1" spans="1:14" ht="12.75">
      <c r="A1" s="102" t="s">
        <v>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3"/>
      <c r="N1" s="6" t="s">
        <v>3</v>
      </c>
    </row>
    <row r="2" spans="1:14" s="8" customFormat="1" ht="12.75">
      <c r="A2" s="15" t="s">
        <v>5</v>
      </c>
      <c r="B2" s="16">
        <v>0.6442</v>
      </c>
      <c r="C2" s="76"/>
      <c r="D2" s="77"/>
      <c r="E2" s="77"/>
      <c r="F2" s="78"/>
      <c r="G2" s="78"/>
      <c r="H2" s="79"/>
      <c r="I2" s="79"/>
      <c r="J2" s="80"/>
      <c r="K2" s="40"/>
      <c r="L2" s="17"/>
      <c r="M2" s="9"/>
      <c r="N2" s="9"/>
    </row>
    <row r="3" spans="1:14" s="8" customFormat="1" ht="12.75">
      <c r="A3" s="15"/>
      <c r="B3" s="16"/>
      <c r="C3" s="76"/>
      <c r="D3" s="77"/>
      <c r="E3" s="77"/>
      <c r="F3" s="78"/>
      <c r="G3" s="78"/>
      <c r="H3" s="79"/>
      <c r="I3" s="79"/>
      <c r="J3" s="80"/>
      <c r="K3" s="40"/>
      <c r="L3" s="17"/>
      <c r="M3" s="9"/>
      <c r="N3" s="9"/>
    </row>
    <row r="4" spans="1:14" ht="12">
      <c r="A4" s="18" t="s">
        <v>0</v>
      </c>
      <c r="B4" s="19" t="s">
        <v>6</v>
      </c>
      <c r="C4" s="20">
        <f>600-5</f>
        <v>595</v>
      </c>
      <c r="D4" s="16">
        <v>0.05</v>
      </c>
      <c r="E4" s="19">
        <v>120</v>
      </c>
      <c r="F4" s="19"/>
      <c r="G4" s="19"/>
      <c r="H4" s="9"/>
      <c r="I4" s="9"/>
      <c r="J4" s="9"/>
      <c r="K4" s="9"/>
      <c r="L4" s="17"/>
      <c r="N4" s="1"/>
    </row>
    <row r="5" spans="1:15" s="4" customFormat="1" ht="50.25" thickBot="1">
      <c r="A5" s="21" t="s">
        <v>2</v>
      </c>
      <c r="B5" s="22" t="s">
        <v>16</v>
      </c>
      <c r="C5" s="22" t="s">
        <v>14</v>
      </c>
      <c r="D5" s="23" t="s">
        <v>17</v>
      </c>
      <c r="E5" s="23" t="s">
        <v>18</v>
      </c>
      <c r="F5" s="23" t="s">
        <v>19</v>
      </c>
      <c r="G5" s="23" t="s">
        <v>42</v>
      </c>
      <c r="H5" s="23" t="s">
        <v>12</v>
      </c>
      <c r="I5" s="23" t="s">
        <v>51</v>
      </c>
      <c r="J5" s="23" t="s">
        <v>20</v>
      </c>
      <c r="K5" s="23" t="s">
        <v>7</v>
      </c>
      <c r="L5" s="24" t="s">
        <v>11</v>
      </c>
      <c r="M5" s="5" t="s">
        <v>4</v>
      </c>
      <c r="N5" s="4" t="s">
        <v>2</v>
      </c>
      <c r="O5" s="5"/>
    </row>
    <row r="6" spans="1:15" s="4" customFormat="1" ht="39" hidden="1" thickBot="1">
      <c r="A6" s="21"/>
      <c r="B6" s="30" t="s">
        <v>13</v>
      </c>
      <c r="C6" s="30" t="s">
        <v>15</v>
      </c>
      <c r="D6" s="30" t="s">
        <v>21</v>
      </c>
      <c r="E6" s="23"/>
      <c r="F6" s="23"/>
      <c r="G6" s="23"/>
      <c r="H6" s="23"/>
      <c r="I6" s="23"/>
      <c r="J6" s="23"/>
      <c r="K6" s="23"/>
      <c r="L6" s="24"/>
      <c r="M6" s="5"/>
      <c r="O6" s="5"/>
    </row>
    <row r="7" spans="1:15" s="4" customFormat="1" ht="25.5" thickBot="1">
      <c r="A7" s="25" t="s">
        <v>8</v>
      </c>
      <c r="B7" s="28" t="s">
        <v>22</v>
      </c>
      <c r="C7" s="28" t="s">
        <v>23</v>
      </c>
      <c r="D7" s="29" t="s">
        <v>24</v>
      </c>
      <c r="E7" s="26"/>
      <c r="F7" s="29" t="s">
        <v>25</v>
      </c>
      <c r="G7" s="29"/>
      <c r="H7" s="32" t="s">
        <v>25</v>
      </c>
      <c r="I7" s="31" t="s">
        <v>9</v>
      </c>
      <c r="J7" s="31" t="s">
        <v>10</v>
      </c>
      <c r="K7" s="31" t="s">
        <v>26</v>
      </c>
      <c r="L7" s="27" t="s">
        <v>26</v>
      </c>
      <c r="M7" s="5"/>
      <c r="O7" s="5"/>
    </row>
    <row r="8" spans="1:15" s="36" customFormat="1" ht="12" hidden="1">
      <c r="A8" s="34">
        <v>40117</v>
      </c>
      <c r="B8" s="33">
        <f>-16666.67*$B$2</f>
        <v>-10736.668813999999</v>
      </c>
      <c r="C8" s="33"/>
      <c r="D8" s="35">
        <v>-26841.67</v>
      </c>
      <c r="E8" s="33">
        <f>-B8</f>
        <v>10736.668813999999</v>
      </c>
      <c r="F8" s="33">
        <f>-B8+-D8</f>
        <v>37578.338813999995</v>
      </c>
      <c r="G8" s="33"/>
      <c r="H8" s="33">
        <f>-B8-D8</f>
        <v>37578.338813999995</v>
      </c>
      <c r="I8" s="33"/>
      <c r="J8" s="33"/>
      <c r="K8" s="33"/>
      <c r="L8" s="35"/>
      <c r="M8" s="33"/>
      <c r="N8" s="34">
        <v>40056</v>
      </c>
      <c r="O8" s="41"/>
    </row>
    <row r="9" spans="1:15" s="39" customFormat="1" ht="12" hidden="1">
      <c r="A9" s="37">
        <v>40147</v>
      </c>
      <c r="B9" s="33">
        <f>-16666.67*$B$2</f>
        <v>-10736.668813999999</v>
      </c>
      <c r="C9" s="33"/>
      <c r="D9" s="35">
        <v>-26841.67</v>
      </c>
      <c r="E9" s="38">
        <f>E8-B9</f>
        <v>21473.337627999997</v>
      </c>
      <c r="F9" s="38">
        <f>-B9+-D9</f>
        <v>37578.338813999995</v>
      </c>
      <c r="G9" s="38"/>
      <c r="H9" s="38">
        <f>H8-B9-D9</f>
        <v>75156.67762799999</v>
      </c>
      <c r="I9" s="33"/>
      <c r="J9" s="33"/>
      <c r="K9" s="33"/>
      <c r="L9" s="35"/>
      <c r="M9" s="38"/>
      <c r="N9" s="37">
        <v>40086</v>
      </c>
      <c r="O9" s="42"/>
    </row>
    <row r="10" spans="1:14" s="39" customFormat="1" ht="12" hidden="1">
      <c r="A10" s="37">
        <v>40178</v>
      </c>
      <c r="B10" s="33">
        <f>-16666.67*$B$2</f>
        <v>-10736.668813999999</v>
      </c>
      <c r="C10" s="33"/>
      <c r="D10" s="35">
        <v>-26841.67</v>
      </c>
      <c r="E10" s="38">
        <f>E9-B10</f>
        <v>32210.006441999998</v>
      </c>
      <c r="F10" s="38">
        <f>-B10+-D10</f>
        <v>37578.338813999995</v>
      </c>
      <c r="G10" s="38"/>
      <c r="H10" s="38">
        <f>H9-B10-D10</f>
        <v>112735.016442</v>
      </c>
      <c r="I10" s="33"/>
      <c r="J10" s="33"/>
      <c r="K10" s="33"/>
      <c r="L10" s="35"/>
      <c r="M10" s="38"/>
      <c r="N10" s="37">
        <v>40117</v>
      </c>
    </row>
    <row r="11" spans="1:14" ht="12" hidden="1">
      <c r="A11" s="11">
        <v>40209</v>
      </c>
      <c r="C11" s="10">
        <f aca="true" t="shared" si="0" ref="C11:C21">$H$10/$C$4</f>
        <v>189.47061586890754</v>
      </c>
      <c r="D11" s="12"/>
      <c r="F11" s="10">
        <f>-C11</f>
        <v>-189.47061586890754</v>
      </c>
      <c r="G11" s="10">
        <f>F11</f>
        <v>-189.47061586890754</v>
      </c>
      <c r="H11" s="10">
        <f aca="true" t="shared" si="1" ref="H11:H58">H10-B11-C11-D11</f>
        <v>112545.54582613109</v>
      </c>
      <c r="I11" s="7"/>
      <c r="J11" s="33"/>
      <c r="K11" s="7"/>
      <c r="L11" s="12"/>
      <c r="N11" s="11">
        <v>40209</v>
      </c>
    </row>
    <row r="12" spans="1:14" ht="12" hidden="1">
      <c r="A12" s="11">
        <v>40237</v>
      </c>
      <c r="C12" s="10">
        <f t="shared" si="0"/>
        <v>189.47061586890754</v>
      </c>
      <c r="D12" s="12"/>
      <c r="F12" s="10">
        <f aca="true" t="shared" si="2" ref="F12:F58">-C12</f>
        <v>-189.47061586890754</v>
      </c>
      <c r="G12" s="10">
        <f>F12+G11</f>
        <v>-378.9412317378151</v>
      </c>
      <c r="H12" s="10">
        <f t="shared" si="1"/>
        <v>112356.07521026218</v>
      </c>
      <c r="I12" s="7"/>
      <c r="J12" s="33"/>
      <c r="K12" s="7"/>
      <c r="L12" s="12"/>
      <c r="N12" s="11">
        <v>40237</v>
      </c>
    </row>
    <row r="13" spans="1:14" ht="12" hidden="1">
      <c r="A13" s="11">
        <v>40268</v>
      </c>
      <c r="C13" s="10">
        <f t="shared" si="0"/>
        <v>189.47061586890754</v>
      </c>
      <c r="D13" s="12"/>
      <c r="F13" s="10">
        <f t="shared" si="2"/>
        <v>-189.47061586890754</v>
      </c>
      <c r="G13" s="10">
        <f aca="true" t="shared" si="3" ref="G13:G58">F13+G12</f>
        <v>-568.4118476067226</v>
      </c>
      <c r="H13" s="10">
        <f t="shared" si="1"/>
        <v>112166.60459439327</v>
      </c>
      <c r="I13" s="7"/>
      <c r="J13" s="33"/>
      <c r="K13" s="7"/>
      <c r="L13" s="12"/>
      <c r="N13" s="11">
        <v>40268</v>
      </c>
    </row>
    <row r="14" spans="1:14" ht="12" hidden="1">
      <c r="A14" s="11">
        <v>40298</v>
      </c>
      <c r="C14" s="10">
        <f t="shared" si="0"/>
        <v>189.47061586890754</v>
      </c>
      <c r="D14" s="12"/>
      <c r="F14" s="10">
        <f t="shared" si="2"/>
        <v>-189.47061586890754</v>
      </c>
      <c r="G14" s="10">
        <f t="shared" si="3"/>
        <v>-757.8824634756302</v>
      </c>
      <c r="H14" s="10">
        <f t="shared" si="1"/>
        <v>111977.13397852436</v>
      </c>
      <c r="I14" s="7"/>
      <c r="J14" s="33"/>
      <c r="K14" s="7"/>
      <c r="L14" s="12"/>
      <c r="N14" s="11">
        <v>40298</v>
      </c>
    </row>
    <row r="15" spans="1:14" ht="12" hidden="1">
      <c r="A15" s="11">
        <v>40329</v>
      </c>
      <c r="C15" s="10">
        <f t="shared" si="0"/>
        <v>189.47061586890754</v>
      </c>
      <c r="D15" s="12"/>
      <c r="F15" s="10">
        <f t="shared" si="2"/>
        <v>-189.47061586890754</v>
      </c>
      <c r="G15" s="10">
        <f t="shared" si="3"/>
        <v>-947.3530793445377</v>
      </c>
      <c r="H15" s="10">
        <f t="shared" si="1"/>
        <v>111787.66336265545</v>
      </c>
      <c r="I15" s="7"/>
      <c r="J15" s="33"/>
      <c r="K15" s="7"/>
      <c r="L15" s="12"/>
      <c r="N15" s="11">
        <v>40329</v>
      </c>
    </row>
    <row r="16" spans="1:14" ht="12" hidden="1">
      <c r="A16" s="11">
        <v>40359</v>
      </c>
      <c r="C16" s="10">
        <f t="shared" si="0"/>
        <v>189.47061586890754</v>
      </c>
      <c r="D16" s="12"/>
      <c r="F16" s="10">
        <f t="shared" si="2"/>
        <v>-189.47061586890754</v>
      </c>
      <c r="G16" s="10">
        <f t="shared" si="3"/>
        <v>-1136.8236952134453</v>
      </c>
      <c r="H16" s="10">
        <f t="shared" si="1"/>
        <v>111598.19274678655</v>
      </c>
      <c r="I16" s="7"/>
      <c r="J16" s="33"/>
      <c r="K16" s="7"/>
      <c r="L16" s="12"/>
      <c r="N16" s="11">
        <v>40359</v>
      </c>
    </row>
    <row r="17" spans="1:14" ht="12" hidden="1">
      <c r="A17" s="11">
        <v>40390</v>
      </c>
      <c r="C17" s="10">
        <f t="shared" si="0"/>
        <v>189.47061586890754</v>
      </c>
      <c r="F17" s="10">
        <f t="shared" si="2"/>
        <v>-189.47061586890754</v>
      </c>
      <c r="G17" s="10">
        <f t="shared" si="3"/>
        <v>-1326.2943110823528</v>
      </c>
      <c r="H17" s="10">
        <f t="shared" si="1"/>
        <v>111408.72213091764</v>
      </c>
      <c r="I17" s="7"/>
      <c r="J17" s="7"/>
      <c r="K17" s="7"/>
      <c r="L17" s="12"/>
      <c r="N17" s="11">
        <v>40390</v>
      </c>
    </row>
    <row r="18" spans="1:14" ht="12" hidden="1">
      <c r="A18" s="11">
        <v>40421</v>
      </c>
      <c r="C18" s="10">
        <f t="shared" si="0"/>
        <v>189.47061586890754</v>
      </c>
      <c r="F18" s="10">
        <f t="shared" si="2"/>
        <v>-189.47061586890754</v>
      </c>
      <c r="G18" s="10">
        <f t="shared" si="3"/>
        <v>-1515.7649269512603</v>
      </c>
      <c r="H18" s="10">
        <f t="shared" si="1"/>
        <v>111219.25151504873</v>
      </c>
      <c r="I18" s="7"/>
      <c r="J18" s="7"/>
      <c r="K18" s="7"/>
      <c r="L18" s="12"/>
      <c r="N18" s="11">
        <v>40421</v>
      </c>
    </row>
    <row r="19" spans="1:14" ht="12" hidden="1">
      <c r="A19" s="11">
        <v>40451</v>
      </c>
      <c r="C19" s="10">
        <f t="shared" si="0"/>
        <v>189.47061586890754</v>
      </c>
      <c r="F19" s="10">
        <f t="shared" si="2"/>
        <v>-189.47061586890754</v>
      </c>
      <c r="G19" s="10">
        <f t="shared" si="3"/>
        <v>-1705.235542820168</v>
      </c>
      <c r="H19" s="10">
        <f t="shared" si="1"/>
        <v>111029.78089917982</v>
      </c>
      <c r="I19" s="7"/>
      <c r="J19" s="7"/>
      <c r="K19" s="7"/>
      <c r="L19" s="12"/>
      <c r="N19" s="11">
        <v>40451</v>
      </c>
    </row>
    <row r="20" spans="1:14" ht="12" hidden="1">
      <c r="A20" s="11">
        <v>40482</v>
      </c>
      <c r="C20" s="10">
        <f t="shared" si="0"/>
        <v>189.47061586890754</v>
      </c>
      <c r="F20" s="10">
        <f t="shared" si="2"/>
        <v>-189.47061586890754</v>
      </c>
      <c r="G20" s="10">
        <f t="shared" si="3"/>
        <v>-1894.7061586890754</v>
      </c>
      <c r="H20" s="10">
        <f t="shared" si="1"/>
        <v>110840.31028331092</v>
      </c>
      <c r="I20" s="7"/>
      <c r="J20" s="7"/>
      <c r="K20" s="7"/>
      <c r="L20" s="12"/>
      <c r="N20" s="11">
        <v>40482</v>
      </c>
    </row>
    <row r="21" spans="1:14" ht="12" hidden="1">
      <c r="A21" s="11">
        <v>40512</v>
      </c>
      <c r="C21" s="10">
        <f t="shared" si="0"/>
        <v>189.47061586890754</v>
      </c>
      <c r="F21" s="10">
        <f t="shared" si="2"/>
        <v>-189.47061586890754</v>
      </c>
      <c r="G21" s="10">
        <f t="shared" si="3"/>
        <v>-2084.1767745579828</v>
      </c>
      <c r="H21" s="10">
        <f t="shared" si="1"/>
        <v>110650.83966744201</v>
      </c>
      <c r="I21" s="7"/>
      <c r="J21" s="7"/>
      <c r="K21" s="7"/>
      <c r="L21" s="12"/>
      <c r="N21" s="11">
        <v>40512</v>
      </c>
    </row>
    <row r="22" spans="1:14" ht="12" hidden="1">
      <c r="A22" s="11">
        <v>40543</v>
      </c>
      <c r="C22" s="10">
        <f>$H$21/$E$4</f>
        <v>922.0903305620167</v>
      </c>
      <c r="F22" s="10">
        <f t="shared" si="2"/>
        <v>-922.0903305620167</v>
      </c>
      <c r="G22" s="10">
        <f t="shared" si="3"/>
        <v>-3006.2671051199995</v>
      </c>
      <c r="H22" s="10">
        <f t="shared" si="1"/>
        <v>109728.74933687999</v>
      </c>
      <c r="I22" s="7"/>
      <c r="J22" s="7"/>
      <c r="K22" s="7"/>
      <c r="L22" s="12"/>
      <c r="N22" s="11">
        <v>40543</v>
      </c>
    </row>
    <row r="23" spans="1:14" ht="12" hidden="1">
      <c r="A23" s="11">
        <v>40574</v>
      </c>
      <c r="C23" s="10">
        <f aca="true" t="shared" si="4" ref="C23:C86">$H$21/$E$4</f>
        <v>922.0903305620167</v>
      </c>
      <c r="F23" s="10">
        <f t="shared" si="2"/>
        <v>-922.0903305620167</v>
      </c>
      <c r="G23" s="10">
        <f t="shared" si="3"/>
        <v>-3928.3574356820163</v>
      </c>
      <c r="H23" s="10">
        <f t="shared" si="1"/>
        <v>108806.65900631798</v>
      </c>
      <c r="I23" s="7"/>
      <c r="J23" s="7"/>
      <c r="K23" s="7"/>
      <c r="L23" s="12"/>
      <c r="N23" s="11">
        <v>40574</v>
      </c>
    </row>
    <row r="24" spans="1:14" ht="12" hidden="1">
      <c r="A24" s="11">
        <v>40602</v>
      </c>
      <c r="C24" s="10">
        <f t="shared" si="4"/>
        <v>922.0903305620167</v>
      </c>
      <c r="F24" s="10">
        <f t="shared" si="2"/>
        <v>-922.0903305620167</v>
      </c>
      <c r="G24" s="10">
        <f t="shared" si="3"/>
        <v>-4850.447766244033</v>
      </c>
      <c r="H24" s="10">
        <f t="shared" si="1"/>
        <v>107884.56867575596</v>
      </c>
      <c r="I24" s="7"/>
      <c r="J24" s="7"/>
      <c r="K24" s="7"/>
      <c r="L24" s="12"/>
      <c r="N24" s="11">
        <v>40602</v>
      </c>
    </row>
    <row r="25" spans="1:14" ht="12" hidden="1">
      <c r="A25" s="11">
        <v>40633</v>
      </c>
      <c r="C25" s="10">
        <f t="shared" si="4"/>
        <v>922.0903305620167</v>
      </c>
      <c r="F25" s="10">
        <f t="shared" si="2"/>
        <v>-922.0903305620167</v>
      </c>
      <c r="G25" s="10">
        <f t="shared" si="3"/>
        <v>-5772.53809680605</v>
      </c>
      <c r="H25" s="10">
        <f t="shared" si="1"/>
        <v>106962.47834519394</v>
      </c>
      <c r="I25" s="7"/>
      <c r="J25" s="7"/>
      <c r="K25" s="7"/>
      <c r="L25" s="12"/>
      <c r="N25" s="11">
        <v>40633</v>
      </c>
    </row>
    <row r="26" spans="1:14" ht="12" hidden="1">
      <c r="A26" s="11">
        <v>40663</v>
      </c>
      <c r="C26" s="10">
        <f t="shared" si="4"/>
        <v>922.0903305620167</v>
      </c>
      <c r="F26" s="10">
        <f t="shared" si="2"/>
        <v>-922.0903305620167</v>
      </c>
      <c r="G26" s="10">
        <f t="shared" si="3"/>
        <v>-6694.628427368067</v>
      </c>
      <c r="H26" s="10">
        <f t="shared" si="1"/>
        <v>106040.38801463193</v>
      </c>
      <c r="I26" s="7"/>
      <c r="J26" s="7"/>
      <c r="K26" s="7"/>
      <c r="L26" s="12"/>
      <c r="N26" s="11">
        <v>40663</v>
      </c>
    </row>
    <row r="27" spans="1:14" ht="12" hidden="1">
      <c r="A27" s="11">
        <v>40694</v>
      </c>
      <c r="C27" s="10">
        <f t="shared" si="4"/>
        <v>922.0903305620167</v>
      </c>
      <c r="F27" s="10">
        <f t="shared" si="2"/>
        <v>-922.0903305620167</v>
      </c>
      <c r="G27" s="10">
        <f t="shared" si="3"/>
        <v>-7616.7187579300835</v>
      </c>
      <c r="H27" s="10">
        <f t="shared" si="1"/>
        <v>105118.29768406991</v>
      </c>
      <c r="I27" s="7"/>
      <c r="J27" s="7"/>
      <c r="K27" s="7"/>
      <c r="L27" s="12"/>
      <c r="N27" s="11">
        <v>40694</v>
      </c>
    </row>
    <row r="28" spans="1:14" ht="12" hidden="1">
      <c r="A28" s="11">
        <v>40724</v>
      </c>
      <c r="C28" s="10">
        <f t="shared" si="4"/>
        <v>922.0903305620167</v>
      </c>
      <c r="F28" s="10">
        <f t="shared" si="2"/>
        <v>-922.0903305620167</v>
      </c>
      <c r="G28" s="10">
        <f t="shared" si="3"/>
        <v>-8538.8090884921</v>
      </c>
      <c r="H28" s="10">
        <f t="shared" si="1"/>
        <v>104196.2073535079</v>
      </c>
      <c r="I28" s="7"/>
      <c r="J28" s="7"/>
      <c r="K28" s="7"/>
      <c r="L28" s="12"/>
      <c r="N28" s="11">
        <v>40724</v>
      </c>
    </row>
    <row r="29" spans="1:14" ht="12" hidden="1">
      <c r="A29" s="11">
        <v>40755</v>
      </c>
      <c r="C29" s="10">
        <f t="shared" si="4"/>
        <v>922.0903305620167</v>
      </c>
      <c r="F29" s="10">
        <f t="shared" si="2"/>
        <v>-922.0903305620167</v>
      </c>
      <c r="G29" s="10">
        <f t="shared" si="3"/>
        <v>-9460.899419054116</v>
      </c>
      <c r="H29" s="10">
        <f t="shared" si="1"/>
        <v>103274.11702294588</v>
      </c>
      <c r="I29" s="7"/>
      <c r="J29" s="7"/>
      <c r="K29" s="7"/>
      <c r="L29" s="12"/>
      <c r="N29" s="11">
        <v>40755</v>
      </c>
    </row>
    <row r="30" spans="1:14" ht="12" hidden="1">
      <c r="A30" s="11">
        <v>40786</v>
      </c>
      <c r="C30" s="10">
        <f t="shared" si="4"/>
        <v>922.0903305620167</v>
      </c>
      <c r="F30" s="10">
        <f t="shared" si="2"/>
        <v>-922.0903305620167</v>
      </c>
      <c r="G30" s="10">
        <f t="shared" si="3"/>
        <v>-10382.989749616132</v>
      </c>
      <c r="H30" s="10">
        <f t="shared" si="1"/>
        <v>102352.02669238386</v>
      </c>
      <c r="I30" s="7"/>
      <c r="J30" s="7"/>
      <c r="K30" s="7"/>
      <c r="L30" s="12"/>
      <c r="N30" s="11">
        <v>40786</v>
      </c>
    </row>
    <row r="31" spans="1:14" ht="12" hidden="1">
      <c r="A31" s="11">
        <v>40816</v>
      </c>
      <c r="C31" s="10">
        <f t="shared" si="4"/>
        <v>922.0903305620167</v>
      </c>
      <c r="F31" s="10">
        <f t="shared" si="2"/>
        <v>-922.0903305620167</v>
      </c>
      <c r="G31" s="10">
        <f t="shared" si="3"/>
        <v>-11305.080080178148</v>
      </c>
      <c r="H31" s="10">
        <f t="shared" si="1"/>
        <v>101429.93636182185</v>
      </c>
      <c r="I31" s="7"/>
      <c r="J31" s="7"/>
      <c r="K31" s="7"/>
      <c r="L31" s="12"/>
      <c r="N31" s="11">
        <v>40816</v>
      </c>
    </row>
    <row r="32" spans="1:14" ht="12" hidden="1">
      <c r="A32" s="11">
        <v>40847</v>
      </c>
      <c r="C32" s="10">
        <f t="shared" si="4"/>
        <v>922.0903305620167</v>
      </c>
      <c r="F32" s="10">
        <f t="shared" si="2"/>
        <v>-922.0903305620167</v>
      </c>
      <c r="G32" s="10">
        <f t="shared" si="3"/>
        <v>-12227.170410740164</v>
      </c>
      <c r="H32" s="10">
        <f t="shared" si="1"/>
        <v>100507.84603125983</v>
      </c>
      <c r="I32" s="7"/>
      <c r="J32" s="7"/>
      <c r="K32" s="7"/>
      <c r="L32" s="12"/>
      <c r="N32" s="11">
        <v>40847</v>
      </c>
    </row>
    <row r="33" spans="1:14" ht="12" hidden="1">
      <c r="A33" s="11">
        <v>40877</v>
      </c>
      <c r="C33" s="10">
        <f t="shared" si="4"/>
        <v>922.0903305620167</v>
      </c>
      <c r="F33" s="10">
        <f t="shared" si="2"/>
        <v>-922.0903305620167</v>
      </c>
      <c r="G33" s="10">
        <f t="shared" si="3"/>
        <v>-13149.26074130218</v>
      </c>
      <c r="H33" s="10">
        <f t="shared" si="1"/>
        <v>99585.75570069782</v>
      </c>
      <c r="I33" s="7"/>
      <c r="J33" s="7"/>
      <c r="K33" s="7"/>
      <c r="L33" s="12"/>
      <c r="N33" s="11">
        <v>40877</v>
      </c>
    </row>
    <row r="34" spans="1:14" ht="12" hidden="1">
      <c r="A34" s="11">
        <v>40908</v>
      </c>
      <c r="C34" s="10">
        <f t="shared" si="4"/>
        <v>922.0903305620167</v>
      </c>
      <c r="F34" s="10">
        <f t="shared" si="2"/>
        <v>-922.0903305620167</v>
      </c>
      <c r="G34" s="10">
        <f t="shared" si="3"/>
        <v>-14071.351071864196</v>
      </c>
      <c r="H34" s="10">
        <f t="shared" si="1"/>
        <v>98663.6653701358</v>
      </c>
      <c r="I34" s="7"/>
      <c r="J34" s="7"/>
      <c r="K34" s="7"/>
      <c r="L34" s="12"/>
      <c r="N34" s="11">
        <v>40908</v>
      </c>
    </row>
    <row r="35" spans="1:14" ht="12" hidden="1">
      <c r="A35" s="11">
        <v>40939</v>
      </c>
      <c r="C35" s="10">
        <f t="shared" si="4"/>
        <v>922.0903305620167</v>
      </c>
      <c r="F35" s="10">
        <f t="shared" si="2"/>
        <v>-922.0903305620167</v>
      </c>
      <c r="G35" s="10">
        <f t="shared" si="3"/>
        <v>-14993.441402426211</v>
      </c>
      <c r="H35" s="10">
        <f t="shared" si="1"/>
        <v>97741.57503957379</v>
      </c>
      <c r="I35" s="7"/>
      <c r="J35" s="7"/>
      <c r="K35" s="7"/>
      <c r="L35" s="12"/>
      <c r="N35" s="11">
        <v>40939</v>
      </c>
    </row>
    <row r="36" spans="1:14" ht="12" hidden="1">
      <c r="A36" s="11">
        <v>40968</v>
      </c>
      <c r="C36" s="10">
        <f t="shared" si="4"/>
        <v>922.0903305620167</v>
      </c>
      <c r="F36" s="10">
        <f t="shared" si="2"/>
        <v>-922.0903305620167</v>
      </c>
      <c r="G36" s="10">
        <f t="shared" si="3"/>
        <v>-15915.531732988227</v>
      </c>
      <c r="H36" s="10">
        <f t="shared" si="1"/>
        <v>96819.48470901177</v>
      </c>
      <c r="I36" s="7"/>
      <c r="J36" s="7"/>
      <c r="K36" s="7"/>
      <c r="L36" s="12"/>
      <c r="N36" s="11">
        <v>40968</v>
      </c>
    </row>
    <row r="37" spans="1:14" ht="12" hidden="1">
      <c r="A37" s="11">
        <v>40999</v>
      </c>
      <c r="C37" s="10">
        <f t="shared" si="4"/>
        <v>922.0903305620167</v>
      </c>
      <c r="F37" s="10">
        <f t="shared" si="2"/>
        <v>-922.0903305620167</v>
      </c>
      <c r="G37" s="10">
        <f t="shared" si="3"/>
        <v>-16837.622063550243</v>
      </c>
      <c r="H37" s="10">
        <f t="shared" si="1"/>
        <v>95897.39437844975</v>
      </c>
      <c r="I37" s="7"/>
      <c r="J37" s="7"/>
      <c r="K37" s="7"/>
      <c r="L37" s="12"/>
      <c r="N37" s="11">
        <v>40999</v>
      </c>
    </row>
    <row r="38" spans="1:14" ht="12" hidden="1">
      <c r="A38" s="11">
        <v>41029</v>
      </c>
      <c r="C38" s="10">
        <f t="shared" si="4"/>
        <v>922.0903305620167</v>
      </c>
      <c r="F38" s="10">
        <f t="shared" si="2"/>
        <v>-922.0903305620167</v>
      </c>
      <c r="G38" s="10">
        <f t="shared" si="3"/>
        <v>-17759.71239411226</v>
      </c>
      <c r="H38" s="10">
        <f t="shared" si="1"/>
        <v>94975.30404788774</v>
      </c>
      <c r="I38" s="7"/>
      <c r="J38" s="7"/>
      <c r="K38" s="7"/>
      <c r="L38" s="12"/>
      <c r="N38" s="11">
        <v>41029</v>
      </c>
    </row>
    <row r="39" spans="1:14" ht="12" hidden="1">
      <c r="A39" s="11">
        <v>41060</v>
      </c>
      <c r="C39" s="10">
        <f t="shared" si="4"/>
        <v>922.0903305620167</v>
      </c>
      <c r="F39" s="10">
        <f t="shared" si="2"/>
        <v>-922.0903305620167</v>
      </c>
      <c r="G39" s="10">
        <f t="shared" si="3"/>
        <v>-18681.802724674275</v>
      </c>
      <c r="H39" s="10">
        <f t="shared" si="1"/>
        <v>94053.21371732572</v>
      </c>
      <c r="I39" s="7"/>
      <c r="J39" s="7"/>
      <c r="K39" s="7"/>
      <c r="L39" s="12"/>
      <c r="N39" s="11">
        <v>41060</v>
      </c>
    </row>
    <row r="40" spans="1:14" ht="12" hidden="1">
      <c r="A40" s="11">
        <v>41090</v>
      </c>
      <c r="C40" s="10">
        <f t="shared" si="4"/>
        <v>922.0903305620167</v>
      </c>
      <c r="F40" s="10">
        <f t="shared" si="2"/>
        <v>-922.0903305620167</v>
      </c>
      <c r="G40" s="10">
        <f t="shared" si="3"/>
        <v>-19603.89305523629</v>
      </c>
      <c r="H40" s="10">
        <f t="shared" si="1"/>
        <v>93131.1233867637</v>
      </c>
      <c r="I40" s="7"/>
      <c r="J40" s="7"/>
      <c r="K40" s="7"/>
      <c r="L40" s="12"/>
      <c r="N40" s="11">
        <v>41090</v>
      </c>
    </row>
    <row r="41" spans="1:14" ht="12" hidden="1">
      <c r="A41" s="11">
        <v>41121</v>
      </c>
      <c r="C41" s="10">
        <f t="shared" si="4"/>
        <v>922.0903305620167</v>
      </c>
      <c r="F41" s="10">
        <f t="shared" si="2"/>
        <v>-922.0903305620167</v>
      </c>
      <c r="G41" s="10">
        <f t="shared" si="3"/>
        <v>-20525.983385798307</v>
      </c>
      <c r="H41" s="10">
        <f t="shared" si="1"/>
        <v>92209.03305620169</v>
      </c>
      <c r="I41" s="7"/>
      <c r="J41" s="7"/>
      <c r="K41" s="7"/>
      <c r="L41" s="12"/>
      <c r="N41" s="11">
        <v>41121</v>
      </c>
    </row>
    <row r="42" spans="1:14" ht="12" hidden="1">
      <c r="A42" s="11">
        <v>41152</v>
      </c>
      <c r="C42" s="10">
        <f t="shared" si="4"/>
        <v>922.0903305620167</v>
      </c>
      <c r="F42" s="10">
        <f t="shared" si="2"/>
        <v>-922.0903305620167</v>
      </c>
      <c r="G42" s="10">
        <f t="shared" si="3"/>
        <v>-21448.073716360323</v>
      </c>
      <c r="H42" s="10">
        <f t="shared" si="1"/>
        <v>91286.94272563967</v>
      </c>
      <c r="I42" s="7"/>
      <c r="J42" s="7"/>
      <c r="K42" s="7"/>
      <c r="L42" s="12"/>
      <c r="N42" s="11">
        <v>41152</v>
      </c>
    </row>
    <row r="43" spans="1:14" ht="12" hidden="1">
      <c r="A43" s="11">
        <v>41182</v>
      </c>
      <c r="C43" s="10">
        <f t="shared" si="4"/>
        <v>922.0903305620167</v>
      </c>
      <c r="F43" s="10">
        <f t="shared" si="2"/>
        <v>-922.0903305620167</v>
      </c>
      <c r="G43" s="10">
        <f t="shared" si="3"/>
        <v>-22370.16404692234</v>
      </c>
      <c r="H43" s="10">
        <f t="shared" si="1"/>
        <v>90364.85239507766</v>
      </c>
      <c r="I43" s="7"/>
      <c r="J43" s="7"/>
      <c r="K43" s="7"/>
      <c r="L43" s="12"/>
      <c r="N43" s="11">
        <v>41182</v>
      </c>
    </row>
    <row r="44" spans="1:14" ht="12" hidden="1">
      <c r="A44" s="11">
        <v>41213</v>
      </c>
      <c r="C44" s="10">
        <f t="shared" si="4"/>
        <v>922.0903305620167</v>
      </c>
      <c r="F44" s="10">
        <f t="shared" si="2"/>
        <v>-922.0903305620167</v>
      </c>
      <c r="G44" s="10">
        <f t="shared" si="3"/>
        <v>-23292.254377484354</v>
      </c>
      <c r="H44" s="10">
        <f t="shared" si="1"/>
        <v>89442.76206451564</v>
      </c>
      <c r="I44" s="7"/>
      <c r="J44" s="7"/>
      <c r="K44" s="7"/>
      <c r="L44" s="12"/>
      <c r="N44" s="11">
        <v>41213</v>
      </c>
    </row>
    <row r="45" spans="1:14" ht="12" hidden="1">
      <c r="A45" s="11">
        <v>41243</v>
      </c>
      <c r="C45" s="10">
        <f t="shared" si="4"/>
        <v>922.0903305620167</v>
      </c>
      <c r="F45" s="10">
        <f t="shared" si="2"/>
        <v>-922.0903305620167</v>
      </c>
      <c r="G45" s="10">
        <f t="shared" si="3"/>
        <v>-24214.34470804637</v>
      </c>
      <c r="H45" s="10">
        <f t="shared" si="1"/>
        <v>88520.67173395363</v>
      </c>
      <c r="I45" s="7"/>
      <c r="J45" s="7"/>
      <c r="K45" s="7"/>
      <c r="L45" s="12"/>
      <c r="N45" s="11">
        <v>41243</v>
      </c>
    </row>
    <row r="46" spans="1:14" ht="12" hidden="1">
      <c r="A46" s="11">
        <v>41274</v>
      </c>
      <c r="C46" s="10">
        <f t="shared" si="4"/>
        <v>922.0903305620167</v>
      </c>
      <c r="F46" s="10">
        <f t="shared" si="2"/>
        <v>-922.0903305620167</v>
      </c>
      <c r="G46" s="10">
        <f t="shared" si="3"/>
        <v>-25136.435038608386</v>
      </c>
      <c r="H46" s="10">
        <f t="shared" si="1"/>
        <v>87598.58140339161</v>
      </c>
      <c r="I46" s="7"/>
      <c r="J46" s="7"/>
      <c r="K46" s="7"/>
      <c r="L46" s="12"/>
      <c r="N46" s="11">
        <v>41274</v>
      </c>
    </row>
    <row r="47" spans="1:14" ht="12" hidden="1">
      <c r="A47" s="11">
        <v>41305</v>
      </c>
      <c r="C47" s="10">
        <f t="shared" si="4"/>
        <v>922.0903305620167</v>
      </c>
      <c r="F47" s="10">
        <f t="shared" si="2"/>
        <v>-922.0903305620167</v>
      </c>
      <c r="G47" s="10">
        <f t="shared" si="3"/>
        <v>-26058.525369170402</v>
      </c>
      <c r="H47" s="10">
        <f t="shared" si="1"/>
        <v>86676.4910728296</v>
      </c>
      <c r="I47" s="7"/>
      <c r="J47" s="7"/>
      <c r="K47" s="7"/>
      <c r="L47" s="12"/>
      <c r="N47" s="11">
        <v>41305</v>
      </c>
    </row>
    <row r="48" spans="1:14" ht="12" hidden="1">
      <c r="A48" s="11">
        <v>41333</v>
      </c>
      <c r="C48" s="10">
        <f t="shared" si="4"/>
        <v>922.0903305620167</v>
      </c>
      <c r="F48" s="10">
        <f t="shared" si="2"/>
        <v>-922.0903305620167</v>
      </c>
      <c r="G48" s="10">
        <f t="shared" si="3"/>
        <v>-26980.615699732418</v>
      </c>
      <c r="H48" s="10">
        <f t="shared" si="1"/>
        <v>85754.40074226758</v>
      </c>
      <c r="I48" s="7"/>
      <c r="J48" s="7"/>
      <c r="K48" s="7"/>
      <c r="L48" s="12"/>
      <c r="N48" s="11">
        <v>41333</v>
      </c>
    </row>
    <row r="49" spans="1:14" ht="12" hidden="1">
      <c r="A49" s="11">
        <v>41364</v>
      </c>
      <c r="C49" s="10">
        <f t="shared" si="4"/>
        <v>922.0903305620167</v>
      </c>
      <c r="F49" s="10">
        <f t="shared" si="2"/>
        <v>-922.0903305620167</v>
      </c>
      <c r="G49" s="10">
        <f t="shared" si="3"/>
        <v>-27902.706030294434</v>
      </c>
      <c r="H49" s="10">
        <f t="shared" si="1"/>
        <v>84832.31041170556</v>
      </c>
      <c r="I49" s="7"/>
      <c r="J49" s="7"/>
      <c r="K49" s="7"/>
      <c r="L49" s="12"/>
      <c r="N49" s="11">
        <v>41364</v>
      </c>
    </row>
    <row r="50" spans="1:14" ht="12" hidden="1">
      <c r="A50" s="11">
        <v>41394</v>
      </c>
      <c r="C50" s="10">
        <f t="shared" si="4"/>
        <v>922.0903305620167</v>
      </c>
      <c r="F50" s="10">
        <f t="shared" si="2"/>
        <v>-922.0903305620167</v>
      </c>
      <c r="G50" s="10">
        <f t="shared" si="3"/>
        <v>-28824.79636085645</v>
      </c>
      <c r="H50" s="10">
        <f t="shared" si="1"/>
        <v>83910.22008114355</v>
      </c>
      <c r="I50" s="7"/>
      <c r="J50" s="7"/>
      <c r="K50" s="7"/>
      <c r="L50" s="12"/>
      <c r="N50" s="11">
        <v>41394</v>
      </c>
    </row>
    <row r="51" spans="1:14" ht="12" hidden="1">
      <c r="A51" s="11">
        <v>41425</v>
      </c>
      <c r="C51" s="10">
        <f t="shared" si="4"/>
        <v>922.0903305620167</v>
      </c>
      <c r="F51" s="10">
        <f t="shared" si="2"/>
        <v>-922.0903305620167</v>
      </c>
      <c r="G51" s="10">
        <f t="shared" si="3"/>
        <v>-29746.886691418465</v>
      </c>
      <c r="H51" s="10">
        <f t="shared" si="1"/>
        <v>82988.12975058153</v>
      </c>
      <c r="I51" s="7"/>
      <c r="J51" s="7"/>
      <c r="K51" s="7"/>
      <c r="L51" s="12"/>
      <c r="N51" s="11">
        <v>41425</v>
      </c>
    </row>
    <row r="52" spans="1:14" ht="12" hidden="1">
      <c r="A52" s="11">
        <v>41455</v>
      </c>
      <c r="C52" s="10">
        <f t="shared" si="4"/>
        <v>922.0903305620167</v>
      </c>
      <c r="F52" s="10">
        <f t="shared" si="2"/>
        <v>-922.0903305620167</v>
      </c>
      <c r="G52" s="10">
        <f t="shared" si="3"/>
        <v>-30668.97702198048</v>
      </c>
      <c r="H52" s="10">
        <f t="shared" si="1"/>
        <v>82066.03942001952</v>
      </c>
      <c r="I52" s="7"/>
      <c r="J52" s="7"/>
      <c r="K52" s="7"/>
      <c r="L52" s="12"/>
      <c r="N52" s="11">
        <v>41455</v>
      </c>
    </row>
    <row r="53" spans="1:14" ht="12" hidden="1">
      <c r="A53" s="11">
        <v>41486</v>
      </c>
      <c r="C53" s="10">
        <f t="shared" si="4"/>
        <v>922.0903305620167</v>
      </c>
      <c r="F53" s="10">
        <f t="shared" si="2"/>
        <v>-922.0903305620167</v>
      </c>
      <c r="G53" s="10">
        <f t="shared" si="3"/>
        <v>-31591.067352542497</v>
      </c>
      <c r="H53" s="10">
        <f t="shared" si="1"/>
        <v>81143.9490894575</v>
      </c>
      <c r="I53" s="7"/>
      <c r="J53" s="7"/>
      <c r="K53" s="7"/>
      <c r="L53" s="12"/>
      <c r="N53" s="11">
        <v>41486</v>
      </c>
    </row>
    <row r="54" spans="1:14" ht="12" hidden="1">
      <c r="A54" s="11">
        <v>41517</v>
      </c>
      <c r="C54" s="10">
        <f t="shared" si="4"/>
        <v>922.0903305620167</v>
      </c>
      <c r="F54" s="10">
        <f t="shared" si="2"/>
        <v>-922.0903305620167</v>
      </c>
      <c r="G54" s="10">
        <f t="shared" si="3"/>
        <v>-32513.157683104513</v>
      </c>
      <c r="H54" s="10">
        <f t="shared" si="1"/>
        <v>80221.85875889548</v>
      </c>
      <c r="I54" s="7"/>
      <c r="J54" s="7"/>
      <c r="K54" s="7"/>
      <c r="L54" s="12"/>
      <c r="N54" s="11">
        <v>41517</v>
      </c>
    </row>
    <row r="55" spans="1:14" ht="12" hidden="1">
      <c r="A55" s="11">
        <v>41547</v>
      </c>
      <c r="C55" s="10">
        <f t="shared" si="4"/>
        <v>922.0903305620167</v>
      </c>
      <c r="F55" s="10">
        <f t="shared" si="2"/>
        <v>-922.0903305620167</v>
      </c>
      <c r="G55" s="10">
        <f t="shared" si="3"/>
        <v>-33435.24801366653</v>
      </c>
      <c r="H55" s="10">
        <f t="shared" si="1"/>
        <v>79299.76842833347</v>
      </c>
      <c r="I55" s="7"/>
      <c r="J55" s="7"/>
      <c r="K55" s="7"/>
      <c r="L55" s="12"/>
      <c r="N55" s="11">
        <v>41547</v>
      </c>
    </row>
    <row r="56" spans="1:14" ht="12" hidden="1">
      <c r="A56" s="11">
        <v>41578</v>
      </c>
      <c r="C56" s="90">
        <f t="shared" si="4"/>
        <v>922.0903305620167</v>
      </c>
      <c r="F56" s="10">
        <f t="shared" si="2"/>
        <v>-922.0903305620167</v>
      </c>
      <c r="G56" s="10">
        <f t="shared" si="3"/>
        <v>-34357.33834422855</v>
      </c>
      <c r="H56" s="10">
        <f t="shared" si="1"/>
        <v>78377.67809777145</v>
      </c>
      <c r="I56" s="7"/>
      <c r="J56" s="7"/>
      <c r="K56" s="7"/>
      <c r="L56" s="12"/>
      <c r="N56" s="11">
        <v>41578</v>
      </c>
    </row>
    <row r="57" spans="1:14" ht="12" hidden="1">
      <c r="A57" s="11">
        <v>41608</v>
      </c>
      <c r="C57" s="90">
        <f t="shared" si="4"/>
        <v>922.0903305620167</v>
      </c>
      <c r="F57" s="10">
        <f t="shared" si="2"/>
        <v>-922.0903305620167</v>
      </c>
      <c r="G57" s="10">
        <f t="shared" si="3"/>
        <v>-35279.428674790564</v>
      </c>
      <c r="H57" s="10">
        <f t="shared" si="1"/>
        <v>77455.58776720944</v>
      </c>
      <c r="I57" s="7"/>
      <c r="J57" s="7"/>
      <c r="K57" s="7"/>
      <c r="L57" s="12"/>
      <c r="N57" s="11">
        <v>41608</v>
      </c>
    </row>
    <row r="58" spans="1:14" ht="12" hidden="1">
      <c r="A58" s="11">
        <v>41639</v>
      </c>
      <c r="C58" s="90">
        <f t="shared" si="4"/>
        <v>922.0903305620167</v>
      </c>
      <c r="F58" s="10">
        <f t="shared" si="2"/>
        <v>-922.0903305620167</v>
      </c>
      <c r="G58" s="10">
        <f t="shared" si="3"/>
        <v>-36201.51900535258</v>
      </c>
      <c r="H58" s="10">
        <f t="shared" si="1"/>
        <v>76533.49743664742</v>
      </c>
      <c r="I58" s="7"/>
      <c r="J58" s="7"/>
      <c r="K58" s="7"/>
      <c r="L58" s="12"/>
      <c r="N58" s="11">
        <v>41639</v>
      </c>
    </row>
    <row r="59" spans="1:14" ht="12" hidden="1">
      <c r="A59" s="11">
        <v>41670</v>
      </c>
      <c r="C59" s="90">
        <f t="shared" si="4"/>
        <v>922.0903305620167</v>
      </c>
      <c r="F59" s="10">
        <f aca="true" t="shared" si="5" ref="F59:F122">-C59</f>
        <v>-922.0903305620167</v>
      </c>
      <c r="G59" s="10">
        <f aca="true" t="shared" si="6" ref="G59:G122">F59+G58</f>
        <v>-37123.609335914596</v>
      </c>
      <c r="H59" s="10">
        <f aca="true" t="shared" si="7" ref="H59:H122">H58-B59-C59-D59</f>
        <v>75611.4071060854</v>
      </c>
      <c r="I59" s="7"/>
      <c r="J59" s="7"/>
      <c r="K59" s="7"/>
      <c r="L59" s="12"/>
      <c r="N59" s="11">
        <v>41670</v>
      </c>
    </row>
    <row r="60" spans="1:14" ht="12" hidden="1">
      <c r="A60" s="11">
        <v>41698</v>
      </c>
      <c r="C60" s="90">
        <f t="shared" si="4"/>
        <v>922.0903305620167</v>
      </c>
      <c r="F60" s="10">
        <f t="shared" si="5"/>
        <v>-922.0903305620167</v>
      </c>
      <c r="G60" s="10">
        <f t="shared" si="6"/>
        <v>-38045.69966647661</v>
      </c>
      <c r="H60" s="10">
        <f t="shared" si="7"/>
        <v>74689.31677552339</v>
      </c>
      <c r="I60" s="7"/>
      <c r="J60" s="7"/>
      <c r="K60" s="7"/>
      <c r="L60" s="12"/>
      <c r="N60" s="11">
        <v>41698</v>
      </c>
    </row>
    <row r="61" spans="1:14" ht="12" hidden="1">
      <c r="A61" s="11">
        <v>41729</v>
      </c>
      <c r="C61" s="90">
        <f t="shared" si="4"/>
        <v>922.0903305620167</v>
      </c>
      <c r="F61" s="10">
        <f t="shared" si="5"/>
        <v>-922.0903305620167</v>
      </c>
      <c r="G61" s="10">
        <f t="shared" si="6"/>
        <v>-38967.78999703863</v>
      </c>
      <c r="H61" s="10">
        <f t="shared" si="7"/>
        <v>73767.22644496137</v>
      </c>
      <c r="I61" s="7"/>
      <c r="J61" s="7"/>
      <c r="K61" s="7"/>
      <c r="L61" s="12"/>
      <c r="N61" s="11">
        <v>41729</v>
      </c>
    </row>
    <row r="62" spans="1:14" ht="12" hidden="1">
      <c r="A62" s="11">
        <v>41759</v>
      </c>
      <c r="C62" s="90">
        <f t="shared" si="4"/>
        <v>922.0903305620167</v>
      </c>
      <c r="F62" s="10">
        <f t="shared" si="5"/>
        <v>-922.0903305620167</v>
      </c>
      <c r="G62" s="10">
        <f t="shared" si="6"/>
        <v>-39889.880327600644</v>
      </c>
      <c r="H62" s="10">
        <f t="shared" si="7"/>
        <v>72845.13611439936</v>
      </c>
      <c r="I62" s="7"/>
      <c r="J62" s="7"/>
      <c r="K62" s="7"/>
      <c r="L62" s="12"/>
      <c r="N62" s="11">
        <v>41759</v>
      </c>
    </row>
    <row r="63" spans="1:14" ht="12" hidden="1">
      <c r="A63" s="11">
        <v>41790</v>
      </c>
      <c r="C63" s="90">
        <f t="shared" si="4"/>
        <v>922.0903305620167</v>
      </c>
      <c r="F63" s="10">
        <f t="shared" si="5"/>
        <v>-922.0903305620167</v>
      </c>
      <c r="G63" s="10">
        <f t="shared" si="6"/>
        <v>-40811.97065816266</v>
      </c>
      <c r="H63" s="10">
        <f t="shared" si="7"/>
        <v>71923.04578383734</v>
      </c>
      <c r="I63" s="7"/>
      <c r="J63" s="7"/>
      <c r="K63" s="7"/>
      <c r="L63" s="12"/>
      <c r="N63" s="11">
        <v>41790</v>
      </c>
    </row>
    <row r="64" spans="1:14" ht="12" hidden="1">
      <c r="A64" s="11">
        <v>41820</v>
      </c>
      <c r="C64" s="90">
        <f t="shared" si="4"/>
        <v>922.0903305620167</v>
      </c>
      <c r="F64" s="10">
        <f t="shared" si="5"/>
        <v>-922.0903305620167</v>
      </c>
      <c r="G64" s="10">
        <f t="shared" si="6"/>
        <v>-41734.060988724676</v>
      </c>
      <c r="H64" s="10">
        <f t="shared" si="7"/>
        <v>71000.95545327532</v>
      </c>
      <c r="I64" s="7"/>
      <c r="J64" s="7"/>
      <c r="K64" s="7"/>
      <c r="L64" s="12"/>
      <c r="N64" s="11">
        <v>41820</v>
      </c>
    </row>
    <row r="65" spans="1:14" ht="12" hidden="1">
      <c r="A65" s="11">
        <v>41851</v>
      </c>
      <c r="C65" s="90">
        <f t="shared" si="4"/>
        <v>922.0903305620167</v>
      </c>
      <c r="F65" s="10">
        <f t="shared" si="5"/>
        <v>-922.0903305620167</v>
      </c>
      <c r="G65" s="10">
        <f t="shared" si="6"/>
        <v>-42656.15131928669</v>
      </c>
      <c r="H65" s="10">
        <f t="shared" si="7"/>
        <v>70078.86512271331</v>
      </c>
      <c r="I65" s="7"/>
      <c r="J65" s="7"/>
      <c r="K65" s="7"/>
      <c r="L65" s="12"/>
      <c r="N65" s="11">
        <v>41851</v>
      </c>
    </row>
    <row r="66" spans="1:14" ht="12" hidden="1">
      <c r="A66" s="11">
        <v>41882</v>
      </c>
      <c r="C66" s="90">
        <f t="shared" si="4"/>
        <v>922.0903305620167</v>
      </c>
      <c r="F66" s="10">
        <f t="shared" si="5"/>
        <v>-922.0903305620167</v>
      </c>
      <c r="G66" s="10">
        <f t="shared" si="6"/>
        <v>-43578.24164984871</v>
      </c>
      <c r="H66" s="10">
        <f t="shared" si="7"/>
        <v>69156.7747921513</v>
      </c>
      <c r="I66" s="7"/>
      <c r="J66" s="7"/>
      <c r="K66" s="7"/>
      <c r="L66" s="12"/>
      <c r="N66" s="11">
        <v>41882</v>
      </c>
    </row>
    <row r="67" spans="1:14" ht="12" hidden="1">
      <c r="A67" s="11">
        <v>41912</v>
      </c>
      <c r="C67" s="90">
        <f t="shared" si="4"/>
        <v>922.0903305620167</v>
      </c>
      <c r="F67" s="10">
        <f t="shared" si="5"/>
        <v>-922.0903305620167</v>
      </c>
      <c r="G67" s="10">
        <f t="shared" si="6"/>
        <v>-44500.33198041072</v>
      </c>
      <c r="H67" s="10">
        <f t="shared" si="7"/>
        <v>68234.68446158928</v>
      </c>
      <c r="I67" s="7"/>
      <c r="J67" s="7"/>
      <c r="K67" s="7"/>
      <c r="L67" s="12"/>
      <c r="N67" s="11">
        <v>41912</v>
      </c>
    </row>
    <row r="68" spans="1:14" ht="12" hidden="1">
      <c r="A68" s="11">
        <v>41943</v>
      </c>
      <c r="C68" s="91">
        <f t="shared" si="4"/>
        <v>922.0903305620167</v>
      </c>
      <c r="F68" s="10">
        <f t="shared" si="5"/>
        <v>-922.0903305620167</v>
      </c>
      <c r="G68" s="10">
        <f t="shared" si="6"/>
        <v>-45422.42231097274</v>
      </c>
      <c r="H68" s="10">
        <f t="shared" si="7"/>
        <v>67312.59413102726</v>
      </c>
      <c r="I68" s="7"/>
      <c r="J68" s="7"/>
      <c r="K68" s="7"/>
      <c r="L68" s="12"/>
      <c r="N68" s="11">
        <v>41943</v>
      </c>
    </row>
    <row r="69" spans="1:14" ht="12" hidden="1">
      <c r="A69" s="11">
        <v>41973</v>
      </c>
      <c r="C69" s="91">
        <f t="shared" si="4"/>
        <v>922.0903305620167</v>
      </c>
      <c r="F69" s="10">
        <f t="shared" si="5"/>
        <v>-922.0903305620167</v>
      </c>
      <c r="G69" s="10">
        <f t="shared" si="6"/>
        <v>-46344.512641534755</v>
      </c>
      <c r="H69" s="10">
        <f t="shared" si="7"/>
        <v>66390.50380046525</v>
      </c>
      <c r="I69" s="7"/>
      <c r="J69" s="7"/>
      <c r="K69" s="7"/>
      <c r="L69" s="12"/>
      <c r="N69" s="11">
        <v>41973</v>
      </c>
    </row>
    <row r="70" spans="1:14" ht="12.75" hidden="1">
      <c r="A70" s="11">
        <v>42004</v>
      </c>
      <c r="C70" s="91">
        <f t="shared" si="4"/>
        <v>922.0903305620167</v>
      </c>
      <c r="F70" s="10">
        <f t="shared" si="5"/>
        <v>-922.0903305620167</v>
      </c>
      <c r="G70" s="86">
        <f t="shared" si="6"/>
        <v>-47266.60297209677</v>
      </c>
      <c r="H70" s="10">
        <f t="shared" si="7"/>
        <v>65468.41346990323</v>
      </c>
      <c r="I70" s="7"/>
      <c r="J70" s="7"/>
      <c r="K70" s="7"/>
      <c r="L70" s="87"/>
      <c r="N70" s="11">
        <v>42004</v>
      </c>
    </row>
    <row r="71" spans="1:14" ht="12" hidden="1">
      <c r="A71" s="11">
        <v>42035</v>
      </c>
      <c r="C71" s="91">
        <f t="shared" si="4"/>
        <v>922.0903305620167</v>
      </c>
      <c r="F71" s="10">
        <f t="shared" si="5"/>
        <v>-922.0903305620167</v>
      </c>
      <c r="G71" s="38">
        <f t="shared" si="6"/>
        <v>-48188.69330265879</v>
      </c>
      <c r="H71" s="10">
        <f t="shared" si="7"/>
        <v>64546.32313934121</v>
      </c>
      <c r="I71" s="7"/>
      <c r="J71" s="7"/>
      <c r="K71" s="7"/>
      <c r="L71" s="12"/>
      <c r="N71" s="11">
        <v>42035</v>
      </c>
    </row>
    <row r="72" spans="1:14" ht="12" hidden="1">
      <c r="A72" s="11">
        <v>42063</v>
      </c>
      <c r="C72" s="91">
        <f t="shared" si="4"/>
        <v>922.0903305620167</v>
      </c>
      <c r="F72" s="10">
        <f t="shared" si="5"/>
        <v>-922.0903305620167</v>
      </c>
      <c r="G72" s="10">
        <f t="shared" si="6"/>
        <v>-49110.7836332208</v>
      </c>
      <c r="H72" s="10">
        <f t="shared" si="7"/>
        <v>63624.2328087792</v>
      </c>
      <c r="I72" s="7"/>
      <c r="J72" s="7"/>
      <c r="K72" s="7"/>
      <c r="L72" s="12"/>
      <c r="N72" s="11">
        <v>42063</v>
      </c>
    </row>
    <row r="73" spans="1:14" ht="12" hidden="1">
      <c r="A73" s="11">
        <v>42094</v>
      </c>
      <c r="C73" s="91">
        <f t="shared" si="4"/>
        <v>922.0903305620167</v>
      </c>
      <c r="F73" s="10">
        <f t="shared" si="5"/>
        <v>-922.0903305620167</v>
      </c>
      <c r="G73" s="10">
        <f t="shared" si="6"/>
        <v>-50032.87396378282</v>
      </c>
      <c r="H73" s="10">
        <f t="shared" si="7"/>
        <v>62702.14247821718</v>
      </c>
      <c r="I73" s="7"/>
      <c r="J73" s="7"/>
      <c r="K73" s="7"/>
      <c r="L73" s="12"/>
      <c r="N73" s="11">
        <v>42094</v>
      </c>
    </row>
    <row r="74" spans="1:14" ht="12" hidden="1">
      <c r="A74" s="11">
        <v>42124</v>
      </c>
      <c r="C74" s="91">
        <f t="shared" si="4"/>
        <v>922.0903305620167</v>
      </c>
      <c r="F74" s="10">
        <f t="shared" si="5"/>
        <v>-922.0903305620167</v>
      </c>
      <c r="G74" s="10">
        <f t="shared" si="6"/>
        <v>-50954.964294344834</v>
      </c>
      <c r="H74" s="10">
        <f t="shared" si="7"/>
        <v>61780.052147655166</v>
      </c>
      <c r="I74" s="7"/>
      <c r="J74" s="7"/>
      <c r="K74" s="7"/>
      <c r="L74" s="12"/>
      <c r="N74" s="11">
        <v>42124</v>
      </c>
    </row>
    <row r="75" spans="1:14" ht="12" hidden="1">
      <c r="A75" s="11">
        <v>42155</v>
      </c>
      <c r="C75" s="91">
        <f t="shared" si="4"/>
        <v>922.0903305620167</v>
      </c>
      <c r="F75" s="10">
        <f t="shared" si="5"/>
        <v>-922.0903305620167</v>
      </c>
      <c r="G75" s="10">
        <f t="shared" si="6"/>
        <v>-51877.05462490685</v>
      </c>
      <c r="H75" s="10">
        <f t="shared" si="7"/>
        <v>60857.96181709315</v>
      </c>
      <c r="I75" s="7"/>
      <c r="J75" s="7"/>
      <c r="K75" s="7"/>
      <c r="L75" s="12"/>
      <c r="N75" s="11">
        <v>42155</v>
      </c>
    </row>
    <row r="76" spans="1:14" ht="12" hidden="1">
      <c r="A76" s="11">
        <v>42185</v>
      </c>
      <c r="C76" s="91">
        <f t="shared" si="4"/>
        <v>922.0903305620167</v>
      </c>
      <c r="F76" s="10">
        <f t="shared" si="5"/>
        <v>-922.0903305620167</v>
      </c>
      <c r="G76" s="10">
        <f t="shared" si="6"/>
        <v>-52799.144955468866</v>
      </c>
      <c r="H76" s="10">
        <f t="shared" si="7"/>
        <v>59935.871486531134</v>
      </c>
      <c r="I76" s="7"/>
      <c r="J76" s="7"/>
      <c r="K76" s="7"/>
      <c r="L76" s="12"/>
      <c r="N76" s="11">
        <v>42185</v>
      </c>
    </row>
    <row r="77" spans="1:14" ht="12" hidden="1">
      <c r="A77" s="11">
        <v>42216</v>
      </c>
      <c r="C77" s="91">
        <f t="shared" si="4"/>
        <v>922.0903305620167</v>
      </c>
      <c r="F77" s="10">
        <f t="shared" si="5"/>
        <v>-922.0903305620167</v>
      </c>
      <c r="G77" s="10">
        <f t="shared" si="6"/>
        <v>-53721.23528603088</v>
      </c>
      <c r="H77" s="10">
        <f t="shared" si="7"/>
        <v>59013.78115596912</v>
      </c>
      <c r="I77" s="7"/>
      <c r="J77" s="7"/>
      <c r="K77" s="7"/>
      <c r="L77" s="12"/>
      <c r="N77" s="11">
        <v>42216</v>
      </c>
    </row>
    <row r="78" spans="1:14" ht="12" hidden="1">
      <c r="A78" s="11">
        <v>42247</v>
      </c>
      <c r="C78" s="91">
        <f t="shared" si="4"/>
        <v>922.0903305620167</v>
      </c>
      <c r="F78" s="10">
        <f t="shared" si="5"/>
        <v>-922.0903305620167</v>
      </c>
      <c r="G78" s="10">
        <f t="shared" si="6"/>
        <v>-54643.3256165929</v>
      </c>
      <c r="H78" s="10">
        <f t="shared" si="7"/>
        <v>58091.6908254071</v>
      </c>
      <c r="I78" s="7"/>
      <c r="J78" s="7"/>
      <c r="K78" s="7"/>
      <c r="L78" s="12"/>
      <c r="N78" s="11">
        <v>42247</v>
      </c>
    </row>
    <row r="79" spans="1:14" ht="12" hidden="1">
      <c r="A79" s="11">
        <v>42277</v>
      </c>
      <c r="C79" s="91">
        <f t="shared" si="4"/>
        <v>922.0903305620167</v>
      </c>
      <c r="F79" s="10">
        <f t="shared" si="5"/>
        <v>-922.0903305620167</v>
      </c>
      <c r="G79" s="10">
        <f t="shared" si="6"/>
        <v>-55565.415947154914</v>
      </c>
      <c r="H79" s="10">
        <f t="shared" si="7"/>
        <v>57169.600494845086</v>
      </c>
      <c r="I79" s="7"/>
      <c r="J79" s="7"/>
      <c r="K79" s="7"/>
      <c r="L79" s="12"/>
      <c r="N79" s="11">
        <v>42277</v>
      </c>
    </row>
    <row r="80" spans="1:14" ht="12" hidden="1">
      <c r="A80" s="11">
        <v>42308</v>
      </c>
      <c r="C80" s="91">
        <f t="shared" si="4"/>
        <v>922.0903305620167</v>
      </c>
      <c r="F80" s="10">
        <f t="shared" si="5"/>
        <v>-922.0903305620167</v>
      </c>
      <c r="G80" s="10">
        <f t="shared" si="6"/>
        <v>-56487.50627771693</v>
      </c>
      <c r="H80" s="10">
        <f t="shared" si="7"/>
        <v>56247.51016428307</v>
      </c>
      <c r="I80" s="7"/>
      <c r="J80" s="7"/>
      <c r="K80" s="7"/>
      <c r="L80" s="12"/>
      <c r="N80" s="11">
        <v>42308</v>
      </c>
    </row>
    <row r="81" spans="1:14" ht="12" hidden="1">
      <c r="A81" s="11">
        <v>42338</v>
      </c>
      <c r="C81" s="91">
        <f t="shared" si="4"/>
        <v>922.0903305620167</v>
      </c>
      <c r="F81" s="10">
        <f t="shared" si="5"/>
        <v>-922.0903305620167</v>
      </c>
      <c r="G81" s="10">
        <f t="shared" si="6"/>
        <v>-57409.596608278945</v>
      </c>
      <c r="H81" s="10">
        <f t="shared" si="7"/>
        <v>55325.419833721055</v>
      </c>
      <c r="I81" s="7"/>
      <c r="J81" s="7"/>
      <c r="K81" s="7"/>
      <c r="L81" s="12"/>
      <c r="N81" s="11">
        <v>42338</v>
      </c>
    </row>
    <row r="82" spans="1:14" ht="12.75" hidden="1">
      <c r="A82" s="11">
        <v>42369</v>
      </c>
      <c r="C82" s="91">
        <f t="shared" si="4"/>
        <v>922.0903305620167</v>
      </c>
      <c r="F82" s="10">
        <f t="shared" si="5"/>
        <v>-922.0903305620167</v>
      </c>
      <c r="G82" s="38">
        <f t="shared" si="6"/>
        <v>-58331.68693884096</v>
      </c>
      <c r="H82" s="10">
        <f t="shared" si="7"/>
        <v>54403.32950315904</v>
      </c>
      <c r="I82" s="7"/>
      <c r="J82" s="7"/>
      <c r="K82" s="7"/>
      <c r="L82" s="87"/>
      <c r="N82" s="11">
        <v>42369</v>
      </c>
    </row>
    <row r="83" spans="1:14" ht="12" hidden="1">
      <c r="A83" s="11">
        <v>42400</v>
      </c>
      <c r="C83" s="91">
        <f t="shared" si="4"/>
        <v>922.0903305620167</v>
      </c>
      <c r="F83" s="10">
        <f t="shared" si="5"/>
        <v>-922.0903305620167</v>
      </c>
      <c r="G83" s="38">
        <f t="shared" si="6"/>
        <v>-59253.77726940298</v>
      </c>
      <c r="H83" s="10">
        <f t="shared" si="7"/>
        <v>53481.23917259702</v>
      </c>
      <c r="I83" s="7"/>
      <c r="J83" s="7"/>
      <c r="K83" s="33"/>
      <c r="L83" s="12"/>
      <c r="N83" s="11">
        <v>42400</v>
      </c>
    </row>
    <row r="84" spans="1:14" ht="12" hidden="1">
      <c r="A84" s="11">
        <v>42429</v>
      </c>
      <c r="C84" s="91">
        <f t="shared" si="4"/>
        <v>922.0903305620167</v>
      </c>
      <c r="F84" s="10">
        <f t="shared" si="5"/>
        <v>-922.0903305620167</v>
      </c>
      <c r="G84" s="10">
        <f t="shared" si="6"/>
        <v>-60175.86759996499</v>
      </c>
      <c r="H84" s="10">
        <f t="shared" si="7"/>
        <v>52559.14884203501</v>
      </c>
      <c r="I84" s="7"/>
      <c r="J84" s="7"/>
      <c r="K84" s="33"/>
      <c r="L84" s="12"/>
      <c r="N84" s="11">
        <v>42429</v>
      </c>
    </row>
    <row r="85" spans="1:14" ht="12" hidden="1">
      <c r="A85" s="11">
        <v>42460</v>
      </c>
      <c r="C85" s="91">
        <f t="shared" si="4"/>
        <v>922.0903305620167</v>
      </c>
      <c r="F85" s="10">
        <f t="shared" si="5"/>
        <v>-922.0903305620167</v>
      </c>
      <c r="G85" s="10">
        <f t="shared" si="6"/>
        <v>-61097.95793052701</v>
      </c>
      <c r="H85" s="10">
        <f t="shared" si="7"/>
        <v>51637.05851147299</v>
      </c>
      <c r="I85" s="7"/>
      <c r="J85" s="7"/>
      <c r="K85" s="7"/>
      <c r="L85" s="12"/>
      <c r="N85" s="11">
        <v>42460</v>
      </c>
    </row>
    <row r="86" spans="1:14" ht="12" hidden="1">
      <c r="A86" s="11">
        <v>42490</v>
      </c>
      <c r="C86" s="91">
        <f t="shared" si="4"/>
        <v>922.0903305620167</v>
      </c>
      <c r="F86" s="10">
        <f t="shared" si="5"/>
        <v>-922.0903305620167</v>
      </c>
      <c r="G86" s="10">
        <f t="shared" si="6"/>
        <v>-62020.048261089025</v>
      </c>
      <c r="H86" s="10">
        <f t="shared" si="7"/>
        <v>50714.968180910975</v>
      </c>
      <c r="I86" s="7"/>
      <c r="J86" s="7"/>
      <c r="K86" s="7"/>
      <c r="L86" s="12"/>
      <c r="N86" s="11">
        <v>42490</v>
      </c>
    </row>
    <row r="87" spans="1:14" ht="12" hidden="1">
      <c r="A87" s="11">
        <v>42521</v>
      </c>
      <c r="C87" s="91">
        <f aca="true" t="shared" si="8" ref="C87:C141">$H$21/$E$4</f>
        <v>922.0903305620167</v>
      </c>
      <c r="F87" s="10">
        <f t="shared" si="5"/>
        <v>-922.0903305620167</v>
      </c>
      <c r="G87" s="10">
        <f t="shared" si="6"/>
        <v>-62942.13859165104</v>
      </c>
      <c r="H87" s="10">
        <f t="shared" si="7"/>
        <v>49792.87785034896</v>
      </c>
      <c r="I87" s="7"/>
      <c r="J87" s="7"/>
      <c r="K87" s="7"/>
      <c r="L87" s="12"/>
      <c r="N87" s="11">
        <v>42521</v>
      </c>
    </row>
    <row r="88" spans="1:14" ht="12" hidden="1">
      <c r="A88" s="11">
        <v>42551</v>
      </c>
      <c r="C88" s="91">
        <f t="shared" si="8"/>
        <v>922.0903305620167</v>
      </c>
      <c r="F88" s="10">
        <f t="shared" si="5"/>
        <v>-922.0903305620167</v>
      </c>
      <c r="G88" s="10">
        <f t="shared" si="6"/>
        <v>-63864.22892221306</v>
      </c>
      <c r="H88" s="10">
        <f t="shared" si="7"/>
        <v>48870.78751978694</v>
      </c>
      <c r="I88" s="7"/>
      <c r="J88" s="7"/>
      <c r="K88" s="7"/>
      <c r="L88" s="12"/>
      <c r="N88" s="11">
        <v>42551</v>
      </c>
    </row>
    <row r="89" spans="1:14" ht="12" hidden="1">
      <c r="A89" s="11">
        <v>42582</v>
      </c>
      <c r="C89" s="91">
        <f t="shared" si="8"/>
        <v>922.0903305620167</v>
      </c>
      <c r="F89" s="10">
        <f t="shared" si="5"/>
        <v>-922.0903305620167</v>
      </c>
      <c r="G89" s="10">
        <f t="shared" si="6"/>
        <v>-64786.31925277507</v>
      </c>
      <c r="H89" s="10">
        <f t="shared" si="7"/>
        <v>47948.69718922493</v>
      </c>
      <c r="I89" s="7"/>
      <c r="J89" s="7"/>
      <c r="K89" s="7"/>
      <c r="L89" s="12"/>
      <c r="N89" s="11">
        <v>42582</v>
      </c>
    </row>
    <row r="90" spans="1:14" ht="12" hidden="1">
      <c r="A90" s="11">
        <v>42613</v>
      </c>
      <c r="C90" s="91">
        <f t="shared" si="8"/>
        <v>922.0903305620167</v>
      </c>
      <c r="F90" s="10">
        <f t="shared" si="5"/>
        <v>-922.0903305620167</v>
      </c>
      <c r="G90" s="10">
        <f t="shared" si="6"/>
        <v>-65708.4095833371</v>
      </c>
      <c r="H90" s="10">
        <f t="shared" si="7"/>
        <v>47026.60685866291</v>
      </c>
      <c r="I90" s="7"/>
      <c r="J90" s="7"/>
      <c r="K90" s="7"/>
      <c r="L90" s="12"/>
      <c r="N90" s="11">
        <v>42613</v>
      </c>
    </row>
    <row r="91" spans="1:14" ht="12" hidden="1">
      <c r="A91" s="11">
        <v>42643</v>
      </c>
      <c r="C91" s="91">
        <f t="shared" si="8"/>
        <v>922.0903305620167</v>
      </c>
      <c r="F91" s="10">
        <f t="shared" si="5"/>
        <v>-922.0903305620167</v>
      </c>
      <c r="G91" s="10">
        <f t="shared" si="6"/>
        <v>-66630.49991389911</v>
      </c>
      <c r="H91" s="10">
        <f t="shared" si="7"/>
        <v>46104.516528100896</v>
      </c>
      <c r="I91" s="7"/>
      <c r="J91" s="7"/>
      <c r="K91" s="7"/>
      <c r="L91" s="12"/>
      <c r="N91" s="11">
        <v>42643</v>
      </c>
    </row>
    <row r="92" spans="1:14" ht="12" hidden="1">
      <c r="A92" s="11">
        <v>42674</v>
      </c>
      <c r="C92" s="93">
        <f t="shared" si="8"/>
        <v>922.0903305620167</v>
      </c>
      <c r="F92" s="10">
        <f t="shared" si="5"/>
        <v>-922.0903305620167</v>
      </c>
      <c r="G92" s="10">
        <f t="shared" si="6"/>
        <v>-67552.59024446113</v>
      </c>
      <c r="H92" s="10">
        <f t="shared" si="7"/>
        <v>45182.42619753888</v>
      </c>
      <c r="I92" s="7"/>
      <c r="J92" s="7"/>
      <c r="K92" s="7"/>
      <c r="L92" s="12"/>
      <c r="N92" s="11">
        <v>42674</v>
      </c>
    </row>
    <row r="93" spans="1:14" ht="12" hidden="1">
      <c r="A93" s="11">
        <v>42704</v>
      </c>
      <c r="C93" s="93">
        <f t="shared" si="8"/>
        <v>922.0903305620167</v>
      </c>
      <c r="F93" s="10">
        <f t="shared" si="5"/>
        <v>-922.0903305620167</v>
      </c>
      <c r="G93" s="10">
        <f t="shared" si="6"/>
        <v>-68474.68057502314</v>
      </c>
      <c r="H93" s="10">
        <f t="shared" si="7"/>
        <v>44260.335866976864</v>
      </c>
      <c r="I93" s="7"/>
      <c r="J93" s="7"/>
      <c r="K93" s="7"/>
      <c r="L93" s="12"/>
      <c r="N93" s="11">
        <v>42704</v>
      </c>
    </row>
    <row r="94" spans="1:14" ht="12" hidden="1">
      <c r="A94" s="11">
        <v>42735</v>
      </c>
      <c r="C94" s="93">
        <f t="shared" si="8"/>
        <v>922.0903305620167</v>
      </c>
      <c r="F94" s="10">
        <f t="shared" si="5"/>
        <v>-922.0903305620167</v>
      </c>
      <c r="G94" s="38">
        <f t="shared" si="6"/>
        <v>-69396.77090558516</v>
      </c>
      <c r="H94" s="10">
        <f t="shared" si="7"/>
        <v>43338.24553641485</v>
      </c>
      <c r="I94" s="7"/>
      <c r="J94" s="7"/>
      <c r="K94" s="7"/>
      <c r="L94" s="12"/>
      <c r="N94" s="11">
        <v>42735</v>
      </c>
    </row>
    <row r="95" spans="1:14" ht="12" hidden="1" outlineLevel="1">
      <c r="A95" s="11">
        <v>42766</v>
      </c>
      <c r="C95" s="10">
        <f t="shared" si="8"/>
        <v>922.0903305620167</v>
      </c>
      <c r="F95" s="10">
        <f t="shared" si="5"/>
        <v>-922.0903305620167</v>
      </c>
      <c r="G95" s="10">
        <f t="shared" si="6"/>
        <v>-70318.86123614718</v>
      </c>
      <c r="H95" s="10">
        <f t="shared" si="7"/>
        <v>42416.15520585283</v>
      </c>
      <c r="I95" s="7"/>
      <c r="J95" s="7"/>
      <c r="K95" s="7"/>
      <c r="L95" s="12"/>
      <c r="N95" s="11">
        <v>42766</v>
      </c>
    </row>
    <row r="96" spans="1:14" ht="12" hidden="1" outlineLevel="1">
      <c r="A96" s="11">
        <v>42794</v>
      </c>
      <c r="C96" s="10">
        <f t="shared" si="8"/>
        <v>922.0903305620167</v>
      </c>
      <c r="F96" s="10">
        <f t="shared" si="5"/>
        <v>-922.0903305620167</v>
      </c>
      <c r="G96" s="10">
        <f t="shared" si="6"/>
        <v>-71240.95156670919</v>
      </c>
      <c r="H96" s="10">
        <f t="shared" si="7"/>
        <v>41494.06487529082</v>
      </c>
      <c r="I96" s="7"/>
      <c r="J96" s="7"/>
      <c r="K96" s="7"/>
      <c r="L96" s="12"/>
      <c r="N96" s="11">
        <v>42794</v>
      </c>
    </row>
    <row r="97" spans="1:14" ht="12" hidden="1" outlineLevel="1">
      <c r="A97" s="11">
        <v>42825</v>
      </c>
      <c r="C97" s="10">
        <f t="shared" si="8"/>
        <v>922.0903305620167</v>
      </c>
      <c r="F97" s="10">
        <f t="shared" si="5"/>
        <v>-922.0903305620167</v>
      </c>
      <c r="G97" s="10">
        <f t="shared" si="6"/>
        <v>-72163.0418972712</v>
      </c>
      <c r="H97" s="10">
        <f t="shared" si="7"/>
        <v>40571.9745447288</v>
      </c>
      <c r="I97" s="7"/>
      <c r="J97" s="7"/>
      <c r="K97" s="7"/>
      <c r="L97" s="12"/>
      <c r="N97" s="11">
        <v>42825</v>
      </c>
    </row>
    <row r="98" spans="1:14" ht="12" hidden="1" outlineLevel="1">
      <c r="A98" s="11">
        <v>42855</v>
      </c>
      <c r="C98" s="10">
        <f t="shared" si="8"/>
        <v>922.0903305620167</v>
      </c>
      <c r="F98" s="10">
        <f t="shared" si="5"/>
        <v>-922.0903305620167</v>
      </c>
      <c r="G98" s="10">
        <f t="shared" si="6"/>
        <v>-73085.13222783322</v>
      </c>
      <c r="H98" s="10">
        <f t="shared" si="7"/>
        <v>39649.884214166785</v>
      </c>
      <c r="I98" s="7"/>
      <c r="J98" s="7"/>
      <c r="K98" s="7"/>
      <c r="L98" s="12"/>
      <c r="N98" s="11">
        <v>42855</v>
      </c>
    </row>
    <row r="99" spans="1:14" ht="12" hidden="1" outlineLevel="1">
      <c r="A99" s="11">
        <v>42886</v>
      </c>
      <c r="C99" s="10">
        <f t="shared" si="8"/>
        <v>922.0903305620167</v>
      </c>
      <c r="F99" s="10">
        <f t="shared" si="5"/>
        <v>-922.0903305620167</v>
      </c>
      <c r="G99" s="10">
        <f t="shared" si="6"/>
        <v>-74007.22255839524</v>
      </c>
      <c r="H99" s="10">
        <f t="shared" si="7"/>
        <v>38727.79388360477</v>
      </c>
      <c r="I99" s="7"/>
      <c r="J99" s="7"/>
      <c r="K99" s="7"/>
      <c r="L99" s="12"/>
      <c r="N99" s="11">
        <v>42886</v>
      </c>
    </row>
    <row r="100" spans="1:14" ht="12" hidden="1" outlineLevel="1">
      <c r="A100" s="11">
        <v>42916</v>
      </c>
      <c r="C100" s="10">
        <f t="shared" si="8"/>
        <v>922.0903305620167</v>
      </c>
      <c r="F100" s="10">
        <f t="shared" si="5"/>
        <v>-922.0903305620167</v>
      </c>
      <c r="G100" s="10">
        <f t="shared" si="6"/>
        <v>-74929.31288895725</v>
      </c>
      <c r="H100" s="10">
        <f t="shared" si="7"/>
        <v>37805.70355304275</v>
      </c>
      <c r="I100" s="7"/>
      <c r="J100" s="7"/>
      <c r="K100" s="7"/>
      <c r="L100" s="12"/>
      <c r="N100" s="11">
        <v>42916</v>
      </c>
    </row>
    <row r="101" spans="1:14" ht="12" hidden="1" outlineLevel="1">
      <c r="A101" s="11">
        <v>42947</v>
      </c>
      <c r="C101" s="10">
        <f t="shared" si="8"/>
        <v>922.0903305620167</v>
      </c>
      <c r="F101" s="10">
        <f t="shared" si="5"/>
        <v>-922.0903305620167</v>
      </c>
      <c r="G101" s="10">
        <f t="shared" si="6"/>
        <v>-75851.40321951927</v>
      </c>
      <c r="H101" s="10">
        <f t="shared" si="7"/>
        <v>36883.61322248074</v>
      </c>
      <c r="I101" s="7"/>
      <c r="J101" s="7"/>
      <c r="K101" s="7"/>
      <c r="L101" s="12"/>
      <c r="N101" s="11">
        <v>42947</v>
      </c>
    </row>
    <row r="102" spans="1:14" ht="12" hidden="1" outlineLevel="1">
      <c r="A102" s="11">
        <v>42978</v>
      </c>
      <c r="C102" s="10">
        <f t="shared" si="8"/>
        <v>922.0903305620167</v>
      </c>
      <c r="F102" s="10">
        <f t="shared" si="5"/>
        <v>-922.0903305620167</v>
      </c>
      <c r="G102" s="10">
        <f t="shared" si="6"/>
        <v>-76773.49355008129</v>
      </c>
      <c r="H102" s="10">
        <f t="shared" si="7"/>
        <v>35961.52289191872</v>
      </c>
      <c r="I102" s="7"/>
      <c r="J102" s="7"/>
      <c r="K102" s="7"/>
      <c r="L102" s="12"/>
      <c r="N102" s="11">
        <v>42978</v>
      </c>
    </row>
    <row r="103" spans="1:14" ht="12" hidden="1" outlineLevel="1">
      <c r="A103" s="11">
        <v>43008</v>
      </c>
      <c r="C103" s="10">
        <f t="shared" si="8"/>
        <v>922.0903305620167</v>
      </c>
      <c r="F103" s="10">
        <f t="shared" si="5"/>
        <v>-922.0903305620167</v>
      </c>
      <c r="G103" s="10">
        <f t="shared" si="6"/>
        <v>-77695.5838806433</v>
      </c>
      <c r="H103" s="10">
        <f t="shared" si="7"/>
        <v>35039.432561356705</v>
      </c>
      <c r="I103" s="7"/>
      <c r="J103" s="7"/>
      <c r="K103" s="7"/>
      <c r="L103" s="12"/>
      <c r="N103" s="11">
        <v>43008</v>
      </c>
    </row>
    <row r="104" spans="1:14" ht="12" hidden="1" outlineLevel="1">
      <c r="A104" s="11">
        <v>43039</v>
      </c>
      <c r="C104" s="10">
        <f t="shared" si="8"/>
        <v>922.0903305620167</v>
      </c>
      <c r="F104" s="10">
        <f t="shared" si="5"/>
        <v>-922.0903305620167</v>
      </c>
      <c r="G104" s="10">
        <f t="shared" si="6"/>
        <v>-78617.67421120532</v>
      </c>
      <c r="H104" s="10">
        <f t="shared" si="7"/>
        <v>34117.34223079469</v>
      </c>
      <c r="I104" s="7"/>
      <c r="J104" s="7"/>
      <c r="K104" s="7"/>
      <c r="L104" s="12"/>
      <c r="N104" s="11">
        <v>43039</v>
      </c>
    </row>
    <row r="105" spans="1:14" ht="12" hidden="1" outlineLevel="1">
      <c r="A105" s="11">
        <v>43069</v>
      </c>
      <c r="C105" s="10">
        <f t="shared" si="8"/>
        <v>922.0903305620167</v>
      </c>
      <c r="F105" s="10">
        <f t="shared" si="5"/>
        <v>-922.0903305620167</v>
      </c>
      <c r="G105" s="10">
        <f t="shared" si="6"/>
        <v>-79539.76454176733</v>
      </c>
      <c r="H105" s="10">
        <f t="shared" si="7"/>
        <v>33195.25190023267</v>
      </c>
      <c r="I105" s="7"/>
      <c r="J105" s="7"/>
      <c r="K105" s="7"/>
      <c r="L105" s="12"/>
      <c r="N105" s="11">
        <v>43069</v>
      </c>
    </row>
    <row r="106" spans="1:14" ht="12" hidden="1" outlineLevel="1">
      <c r="A106" s="11">
        <v>43100</v>
      </c>
      <c r="C106" s="10">
        <f t="shared" si="8"/>
        <v>922.0903305620167</v>
      </c>
      <c r="F106" s="10">
        <f t="shared" si="5"/>
        <v>-922.0903305620167</v>
      </c>
      <c r="G106" s="10">
        <f t="shared" si="6"/>
        <v>-80461.85487232935</v>
      </c>
      <c r="H106" s="10">
        <f t="shared" si="7"/>
        <v>32273.161569670658</v>
      </c>
      <c r="I106" s="7"/>
      <c r="J106" s="7"/>
      <c r="K106" s="7"/>
      <c r="L106" s="12"/>
      <c r="N106" s="11">
        <v>43100</v>
      </c>
    </row>
    <row r="107" spans="1:14" ht="12" hidden="1" outlineLevel="1">
      <c r="A107" s="11">
        <v>43131</v>
      </c>
      <c r="C107" s="10">
        <f t="shared" si="8"/>
        <v>922.0903305620167</v>
      </c>
      <c r="F107" s="10">
        <f t="shared" si="5"/>
        <v>-922.0903305620167</v>
      </c>
      <c r="G107" s="10">
        <f t="shared" si="6"/>
        <v>-81383.94520289137</v>
      </c>
      <c r="H107" s="10">
        <f t="shared" si="7"/>
        <v>31351.07123910864</v>
      </c>
      <c r="I107" s="7"/>
      <c r="J107" s="7"/>
      <c r="K107" s="7"/>
      <c r="L107" s="12"/>
      <c r="N107" s="11">
        <v>43131</v>
      </c>
    </row>
    <row r="108" spans="1:14" ht="12" hidden="1" outlineLevel="1">
      <c r="A108" s="11">
        <v>43159</v>
      </c>
      <c r="C108" s="10">
        <f t="shared" si="8"/>
        <v>922.0903305620167</v>
      </c>
      <c r="F108" s="10">
        <f t="shared" si="5"/>
        <v>-922.0903305620167</v>
      </c>
      <c r="G108" s="10">
        <f t="shared" si="6"/>
        <v>-82306.03553345338</v>
      </c>
      <c r="H108" s="10">
        <f t="shared" si="7"/>
        <v>30428.980908546626</v>
      </c>
      <c r="I108" s="7"/>
      <c r="J108" s="7"/>
      <c r="K108" s="7"/>
      <c r="L108" s="12"/>
      <c r="N108" s="11">
        <v>43159</v>
      </c>
    </row>
    <row r="109" spans="1:14" ht="12" hidden="1" outlineLevel="1">
      <c r="A109" s="11">
        <v>43190</v>
      </c>
      <c r="C109" s="10">
        <f t="shared" si="8"/>
        <v>922.0903305620167</v>
      </c>
      <c r="F109" s="10">
        <f t="shared" si="5"/>
        <v>-922.0903305620167</v>
      </c>
      <c r="G109" s="10">
        <f t="shared" si="6"/>
        <v>-83228.1258640154</v>
      </c>
      <c r="H109" s="10">
        <f t="shared" si="7"/>
        <v>29506.89057798461</v>
      </c>
      <c r="I109" s="7"/>
      <c r="J109" s="7"/>
      <c r="K109" s="7"/>
      <c r="L109" s="12"/>
      <c r="N109" s="11">
        <v>43190</v>
      </c>
    </row>
    <row r="110" spans="1:14" ht="12" hidden="1" outlineLevel="1">
      <c r="A110" s="11">
        <v>43220</v>
      </c>
      <c r="C110" s="10">
        <f t="shared" si="8"/>
        <v>922.0903305620167</v>
      </c>
      <c r="F110" s="10">
        <f t="shared" si="5"/>
        <v>-922.0903305620167</v>
      </c>
      <c r="G110" s="10">
        <f t="shared" si="6"/>
        <v>-84150.21619457741</v>
      </c>
      <c r="H110" s="10">
        <f t="shared" si="7"/>
        <v>28584.800247422594</v>
      </c>
      <c r="I110" s="7"/>
      <c r="J110" s="7"/>
      <c r="K110" s="7"/>
      <c r="L110" s="12"/>
      <c r="N110" s="11">
        <v>43220</v>
      </c>
    </row>
    <row r="111" spans="1:14" ht="12" hidden="1" outlineLevel="1">
      <c r="A111" s="11">
        <v>43251</v>
      </c>
      <c r="C111" s="95">
        <f t="shared" si="8"/>
        <v>922.0903305620167</v>
      </c>
      <c r="F111" s="10">
        <f t="shared" si="5"/>
        <v>-922.0903305620167</v>
      </c>
      <c r="G111" s="10">
        <f t="shared" si="6"/>
        <v>-85072.30652513943</v>
      </c>
      <c r="H111" s="10">
        <f t="shared" si="7"/>
        <v>27662.70991686058</v>
      </c>
      <c r="I111" s="7"/>
      <c r="J111" s="7"/>
      <c r="K111" s="7"/>
      <c r="L111" s="12"/>
      <c r="N111" s="11">
        <v>43251</v>
      </c>
    </row>
    <row r="112" spans="1:14" ht="12" hidden="1" outlineLevel="1">
      <c r="A112" s="11">
        <v>43281</v>
      </c>
      <c r="C112" s="95">
        <f t="shared" si="8"/>
        <v>922.0903305620167</v>
      </c>
      <c r="F112" s="10">
        <f t="shared" si="5"/>
        <v>-922.0903305620167</v>
      </c>
      <c r="G112" s="10">
        <f t="shared" si="6"/>
        <v>-85994.39685570145</v>
      </c>
      <c r="H112" s="10">
        <f t="shared" si="7"/>
        <v>26740.619586298562</v>
      </c>
      <c r="I112" s="7"/>
      <c r="J112" s="7"/>
      <c r="K112" s="7"/>
      <c r="L112" s="12"/>
      <c r="N112" s="11">
        <v>43281</v>
      </c>
    </row>
    <row r="113" spans="1:14" ht="12" hidden="1" outlineLevel="1">
      <c r="A113" s="11">
        <v>43312</v>
      </c>
      <c r="C113" s="95">
        <f t="shared" si="8"/>
        <v>922.0903305620167</v>
      </c>
      <c r="F113" s="10">
        <f t="shared" si="5"/>
        <v>-922.0903305620167</v>
      </c>
      <c r="G113" s="10">
        <f t="shared" si="6"/>
        <v>-86916.48718626346</v>
      </c>
      <c r="H113" s="10">
        <f t="shared" si="7"/>
        <v>25818.529255736546</v>
      </c>
      <c r="I113" s="7"/>
      <c r="J113" s="7"/>
      <c r="K113" s="7"/>
      <c r="L113" s="12"/>
      <c r="N113" s="11">
        <v>43312</v>
      </c>
    </row>
    <row r="114" spans="1:14" ht="12" hidden="1" outlineLevel="1">
      <c r="A114" s="11">
        <v>43343</v>
      </c>
      <c r="C114" s="95">
        <f t="shared" si="8"/>
        <v>922.0903305620167</v>
      </c>
      <c r="F114" s="10">
        <f t="shared" si="5"/>
        <v>-922.0903305620167</v>
      </c>
      <c r="G114" s="10">
        <f t="shared" si="6"/>
        <v>-87838.57751682548</v>
      </c>
      <c r="H114" s="10">
        <f t="shared" si="7"/>
        <v>24896.43892517453</v>
      </c>
      <c r="I114" s="7"/>
      <c r="J114" s="7"/>
      <c r="K114" s="7"/>
      <c r="L114" s="12"/>
      <c r="N114" s="11">
        <v>43343</v>
      </c>
    </row>
    <row r="115" spans="1:14" ht="12" hidden="1" outlineLevel="1">
      <c r="A115" s="11">
        <v>43373</v>
      </c>
      <c r="C115" s="95">
        <f t="shared" si="8"/>
        <v>922.0903305620167</v>
      </c>
      <c r="F115" s="10">
        <f t="shared" si="5"/>
        <v>-922.0903305620167</v>
      </c>
      <c r="G115" s="10">
        <f t="shared" si="6"/>
        <v>-88760.66784738749</v>
      </c>
      <c r="H115" s="10">
        <f t="shared" si="7"/>
        <v>23974.348594612515</v>
      </c>
      <c r="I115" s="7"/>
      <c r="J115" s="7"/>
      <c r="K115" s="7"/>
      <c r="L115" s="12"/>
      <c r="N115" s="11">
        <v>43373</v>
      </c>
    </row>
    <row r="116" spans="1:14" ht="12" hidden="1" outlineLevel="1">
      <c r="A116" s="11">
        <v>43404</v>
      </c>
      <c r="C116" s="95">
        <f t="shared" si="8"/>
        <v>922.0903305620167</v>
      </c>
      <c r="F116" s="10">
        <f t="shared" si="5"/>
        <v>-922.0903305620167</v>
      </c>
      <c r="G116" s="10">
        <f t="shared" si="6"/>
        <v>-89682.75817794951</v>
      </c>
      <c r="H116" s="10">
        <f t="shared" si="7"/>
        <v>23052.2582640505</v>
      </c>
      <c r="I116" s="7"/>
      <c r="J116" s="7"/>
      <c r="K116" s="7"/>
      <c r="L116" s="12"/>
      <c r="N116" s="11">
        <v>43404</v>
      </c>
    </row>
    <row r="117" spans="1:14" ht="12" hidden="1" outlineLevel="1">
      <c r="A117" s="11">
        <v>43434</v>
      </c>
      <c r="C117" s="95">
        <f t="shared" si="8"/>
        <v>922.0903305620167</v>
      </c>
      <c r="F117" s="10">
        <f t="shared" si="5"/>
        <v>-922.0903305620167</v>
      </c>
      <c r="G117" s="10">
        <f t="shared" si="6"/>
        <v>-90604.84850851152</v>
      </c>
      <c r="H117" s="10">
        <f t="shared" si="7"/>
        <v>22130.167933488483</v>
      </c>
      <c r="I117" s="7"/>
      <c r="J117" s="7"/>
      <c r="K117" s="7"/>
      <c r="L117" s="12"/>
      <c r="N117" s="11">
        <v>43434</v>
      </c>
    </row>
    <row r="118" spans="1:14" ht="12" hidden="1" outlineLevel="1">
      <c r="A118" s="11">
        <v>43465</v>
      </c>
      <c r="C118" s="95">
        <f t="shared" si="8"/>
        <v>922.0903305620167</v>
      </c>
      <c r="F118" s="10">
        <f t="shared" si="5"/>
        <v>-922.0903305620167</v>
      </c>
      <c r="G118" s="10">
        <f t="shared" si="6"/>
        <v>-91526.93883907354</v>
      </c>
      <c r="H118" s="10">
        <f t="shared" si="7"/>
        <v>21208.077602926467</v>
      </c>
      <c r="I118" s="7"/>
      <c r="J118" s="7"/>
      <c r="K118" s="7"/>
      <c r="L118" s="12"/>
      <c r="N118" s="11">
        <v>43465</v>
      </c>
    </row>
    <row r="119" spans="1:14" ht="12" hidden="1" outlineLevel="1">
      <c r="A119" s="11">
        <v>43496</v>
      </c>
      <c r="C119" s="95">
        <f t="shared" si="8"/>
        <v>922.0903305620167</v>
      </c>
      <c r="F119" s="10">
        <f t="shared" si="5"/>
        <v>-922.0903305620167</v>
      </c>
      <c r="G119" s="10">
        <f t="shared" si="6"/>
        <v>-92449.02916963556</v>
      </c>
      <c r="H119" s="10">
        <f t="shared" si="7"/>
        <v>20285.98727236445</v>
      </c>
      <c r="I119" s="7"/>
      <c r="J119" s="7"/>
      <c r="K119" s="7"/>
      <c r="L119" s="12"/>
      <c r="N119" s="11">
        <v>43496</v>
      </c>
    </row>
    <row r="120" spans="1:14" ht="12" hidden="1" outlineLevel="1">
      <c r="A120" s="11">
        <v>43524</v>
      </c>
      <c r="C120" s="95">
        <f t="shared" si="8"/>
        <v>922.0903305620167</v>
      </c>
      <c r="F120" s="10">
        <f t="shared" si="5"/>
        <v>-922.0903305620167</v>
      </c>
      <c r="G120" s="10">
        <f t="shared" si="6"/>
        <v>-93371.11950019757</v>
      </c>
      <c r="H120" s="10">
        <f t="shared" si="7"/>
        <v>19363.896941802435</v>
      </c>
      <c r="I120" s="7"/>
      <c r="J120" s="7"/>
      <c r="K120" s="7"/>
      <c r="L120" s="12"/>
      <c r="N120" s="11">
        <v>43524</v>
      </c>
    </row>
    <row r="121" spans="1:14" ht="12" hidden="1" outlineLevel="1">
      <c r="A121" s="11">
        <v>43555</v>
      </c>
      <c r="C121" s="95">
        <f t="shared" si="8"/>
        <v>922.0903305620167</v>
      </c>
      <c r="F121" s="10">
        <f t="shared" si="5"/>
        <v>-922.0903305620167</v>
      </c>
      <c r="G121" s="10">
        <f t="shared" si="6"/>
        <v>-94293.20983075959</v>
      </c>
      <c r="H121" s="10">
        <f t="shared" si="7"/>
        <v>18441.80661124042</v>
      </c>
      <c r="I121" s="7"/>
      <c r="J121" s="7"/>
      <c r="K121" s="7"/>
      <c r="L121" s="12"/>
      <c r="N121" s="11">
        <v>43555</v>
      </c>
    </row>
    <row r="122" spans="1:14" ht="12" hidden="1" outlineLevel="1">
      <c r="A122" s="11">
        <v>43585</v>
      </c>
      <c r="C122" s="95">
        <f t="shared" si="8"/>
        <v>922.0903305620167</v>
      </c>
      <c r="F122" s="10">
        <f t="shared" si="5"/>
        <v>-922.0903305620167</v>
      </c>
      <c r="G122" s="10">
        <f t="shared" si="6"/>
        <v>-95215.3001613216</v>
      </c>
      <c r="H122" s="10">
        <f t="shared" si="7"/>
        <v>17519.716280678404</v>
      </c>
      <c r="I122" s="7"/>
      <c r="J122" s="7"/>
      <c r="K122" s="7"/>
      <c r="L122" s="12"/>
      <c r="N122" s="11">
        <v>43585</v>
      </c>
    </row>
    <row r="123" spans="1:14" ht="12" hidden="1" outlineLevel="1">
      <c r="A123" s="11">
        <v>43616</v>
      </c>
      <c r="C123" s="10">
        <f t="shared" si="8"/>
        <v>922.0903305620167</v>
      </c>
      <c r="F123" s="10">
        <f aca="true" t="shared" si="9" ref="F123:F141">-C123</f>
        <v>-922.0903305620167</v>
      </c>
      <c r="G123" s="10">
        <f aca="true" t="shared" si="10" ref="G123:G145">F123+G122</f>
        <v>-96137.39049188362</v>
      </c>
      <c r="H123" s="10">
        <f aca="true" t="shared" si="11" ref="H123:H166">H122-B123-C123-D123</f>
        <v>16597.625950116388</v>
      </c>
      <c r="I123" s="7"/>
      <c r="J123" s="7"/>
      <c r="K123" s="7"/>
      <c r="L123" s="12"/>
      <c r="N123" s="11">
        <v>43616</v>
      </c>
    </row>
    <row r="124" spans="1:14" ht="12" hidden="1" outlineLevel="1">
      <c r="A124" s="11">
        <v>43646</v>
      </c>
      <c r="C124" s="10">
        <f t="shared" si="8"/>
        <v>922.0903305620167</v>
      </c>
      <c r="F124" s="10">
        <f t="shared" si="9"/>
        <v>-922.0903305620167</v>
      </c>
      <c r="G124" s="10">
        <f t="shared" si="10"/>
        <v>-97059.48082244564</v>
      </c>
      <c r="H124" s="10">
        <f t="shared" si="11"/>
        <v>15675.535619554372</v>
      </c>
      <c r="I124" s="7"/>
      <c r="J124" s="7"/>
      <c r="K124" s="7"/>
      <c r="L124" s="12"/>
      <c r="N124" s="11">
        <v>43646</v>
      </c>
    </row>
    <row r="125" spans="1:14" ht="12" hidden="1" outlineLevel="1">
      <c r="A125" s="11">
        <v>43677</v>
      </c>
      <c r="C125" s="10">
        <f t="shared" si="8"/>
        <v>922.0903305620167</v>
      </c>
      <c r="F125" s="10">
        <f t="shared" si="9"/>
        <v>-922.0903305620167</v>
      </c>
      <c r="G125" s="10">
        <f t="shared" si="10"/>
        <v>-97981.57115300765</v>
      </c>
      <c r="H125" s="10">
        <f t="shared" si="11"/>
        <v>14753.445288992356</v>
      </c>
      <c r="I125" s="7"/>
      <c r="J125" s="7"/>
      <c r="K125" s="7"/>
      <c r="L125" s="12"/>
      <c r="N125" s="11">
        <v>43677</v>
      </c>
    </row>
    <row r="126" spans="1:14" ht="12" hidden="1" outlineLevel="1">
      <c r="A126" s="11">
        <v>43708</v>
      </c>
      <c r="C126" s="10">
        <f t="shared" si="8"/>
        <v>922.0903305620167</v>
      </c>
      <c r="F126" s="10">
        <f t="shared" si="9"/>
        <v>-922.0903305620167</v>
      </c>
      <c r="G126" s="10">
        <f t="shared" si="10"/>
        <v>-98903.66148356967</v>
      </c>
      <c r="H126" s="10">
        <f t="shared" si="11"/>
        <v>13831.35495843034</v>
      </c>
      <c r="I126" s="7"/>
      <c r="J126" s="7"/>
      <c r="K126" s="7"/>
      <c r="L126" s="12"/>
      <c r="N126" s="11">
        <v>43708</v>
      </c>
    </row>
    <row r="127" spans="1:14" ht="12" hidden="1" outlineLevel="1">
      <c r="A127" s="11">
        <v>43738</v>
      </c>
      <c r="C127" s="10">
        <f t="shared" si="8"/>
        <v>922.0903305620167</v>
      </c>
      <c r="F127" s="10">
        <f t="shared" si="9"/>
        <v>-922.0903305620167</v>
      </c>
      <c r="G127" s="10">
        <f t="shared" si="10"/>
        <v>-99825.75181413168</v>
      </c>
      <c r="H127" s="10">
        <f t="shared" si="11"/>
        <v>12909.264627868324</v>
      </c>
      <c r="I127" s="7"/>
      <c r="J127" s="7"/>
      <c r="K127" s="7"/>
      <c r="L127" s="12"/>
      <c r="N127" s="11">
        <v>43738</v>
      </c>
    </row>
    <row r="128" spans="1:14" ht="12" hidden="1" outlineLevel="1">
      <c r="A128" s="11">
        <v>43769</v>
      </c>
      <c r="C128" s="10">
        <f t="shared" si="8"/>
        <v>922.0903305620167</v>
      </c>
      <c r="F128" s="10">
        <f t="shared" si="9"/>
        <v>-922.0903305620167</v>
      </c>
      <c r="G128" s="10">
        <f t="shared" si="10"/>
        <v>-100747.8421446937</v>
      </c>
      <c r="H128" s="10">
        <f t="shared" si="11"/>
        <v>11987.174297306308</v>
      </c>
      <c r="I128" s="7"/>
      <c r="J128" s="7"/>
      <c r="K128" s="7"/>
      <c r="L128" s="12"/>
      <c r="N128" s="11">
        <v>43769</v>
      </c>
    </row>
    <row r="129" spans="1:14" ht="12" hidden="1" outlineLevel="1">
      <c r="A129" s="11">
        <v>43799</v>
      </c>
      <c r="C129" s="10">
        <f t="shared" si="8"/>
        <v>922.0903305620167</v>
      </c>
      <c r="F129" s="10">
        <f t="shared" si="9"/>
        <v>-922.0903305620167</v>
      </c>
      <c r="G129" s="10">
        <f t="shared" si="10"/>
        <v>-101669.93247525571</v>
      </c>
      <c r="H129" s="10">
        <f t="shared" si="11"/>
        <v>11065.083966744292</v>
      </c>
      <c r="I129" s="7"/>
      <c r="J129" s="7"/>
      <c r="K129" s="7"/>
      <c r="L129" s="12"/>
      <c r="N129" s="11">
        <v>43799</v>
      </c>
    </row>
    <row r="130" spans="1:14" ht="12" hidden="1" outlineLevel="1">
      <c r="A130" s="11">
        <v>43830</v>
      </c>
      <c r="C130" s="10">
        <f t="shared" si="8"/>
        <v>922.0903305620167</v>
      </c>
      <c r="F130" s="10">
        <f t="shared" si="9"/>
        <v>-922.0903305620167</v>
      </c>
      <c r="G130" s="10">
        <f t="shared" si="10"/>
        <v>-102592.02280581773</v>
      </c>
      <c r="H130" s="10">
        <f t="shared" si="11"/>
        <v>10142.993636182277</v>
      </c>
      <c r="I130" s="7"/>
      <c r="J130" s="7"/>
      <c r="K130" s="7"/>
      <c r="L130" s="12"/>
      <c r="N130" s="11">
        <v>43830</v>
      </c>
    </row>
    <row r="131" spans="1:14" ht="12" outlineLevel="1">
      <c r="A131" s="11">
        <v>43861</v>
      </c>
      <c r="C131" s="10">
        <f t="shared" si="8"/>
        <v>922.0903305620167</v>
      </c>
      <c r="F131" s="10">
        <f t="shared" si="9"/>
        <v>-922.0903305620167</v>
      </c>
      <c r="G131" s="10">
        <f t="shared" si="10"/>
        <v>-103514.11313637975</v>
      </c>
      <c r="H131" s="10">
        <f t="shared" si="11"/>
        <v>9220.90330562026</v>
      </c>
      <c r="I131" s="7"/>
      <c r="J131" s="7"/>
      <c r="K131" s="7"/>
      <c r="L131" s="12"/>
      <c r="N131" s="11">
        <v>43861</v>
      </c>
    </row>
    <row r="132" spans="1:14" ht="12" outlineLevel="1">
      <c r="A132" s="11">
        <v>43890</v>
      </c>
      <c r="C132" s="10">
        <f t="shared" si="8"/>
        <v>922.0903305620167</v>
      </c>
      <c r="F132" s="10">
        <f t="shared" si="9"/>
        <v>-922.0903305620167</v>
      </c>
      <c r="G132" s="10">
        <f t="shared" si="10"/>
        <v>-104436.20346694176</v>
      </c>
      <c r="H132" s="10">
        <f t="shared" si="11"/>
        <v>8298.812975058245</v>
      </c>
      <c r="I132" s="7"/>
      <c r="J132" s="7"/>
      <c r="K132" s="7"/>
      <c r="L132" s="12"/>
      <c r="N132" s="11">
        <v>43890</v>
      </c>
    </row>
    <row r="133" spans="1:14" ht="12" outlineLevel="1">
      <c r="A133" s="11">
        <v>43921</v>
      </c>
      <c r="C133" s="95">
        <f t="shared" si="8"/>
        <v>922.0903305620167</v>
      </c>
      <c r="F133" s="10">
        <f t="shared" si="9"/>
        <v>-922.0903305620167</v>
      </c>
      <c r="G133" s="95">
        <f t="shared" si="10"/>
        <v>-105358.29379750378</v>
      </c>
      <c r="H133" s="10">
        <f t="shared" si="11"/>
        <v>7376.722644496228</v>
      </c>
      <c r="I133" s="7"/>
      <c r="J133" s="7"/>
      <c r="K133" s="7"/>
      <c r="L133" s="12"/>
      <c r="N133" s="11">
        <v>43921</v>
      </c>
    </row>
    <row r="134" spans="1:14" ht="12" outlineLevel="1">
      <c r="A134" s="11">
        <v>43951</v>
      </c>
      <c r="C134" s="95">
        <f t="shared" si="8"/>
        <v>922.0903305620167</v>
      </c>
      <c r="D134" s="7"/>
      <c r="E134" s="7"/>
      <c r="F134" s="7">
        <f t="shared" si="9"/>
        <v>-922.0903305620167</v>
      </c>
      <c r="G134" s="7">
        <f t="shared" si="10"/>
        <v>-106280.3841280658</v>
      </c>
      <c r="H134" s="10">
        <f t="shared" si="11"/>
        <v>6454.632313934211</v>
      </c>
      <c r="I134" s="7"/>
      <c r="J134" s="7"/>
      <c r="K134" s="7"/>
      <c r="L134" s="12"/>
      <c r="N134" s="11">
        <v>43951</v>
      </c>
    </row>
    <row r="135" spans="1:14" ht="12" outlineLevel="1">
      <c r="A135" s="11">
        <v>43982</v>
      </c>
      <c r="C135" s="95">
        <f t="shared" si="8"/>
        <v>922.0903305620167</v>
      </c>
      <c r="D135" s="7"/>
      <c r="E135" s="7"/>
      <c r="F135" s="7">
        <f t="shared" si="9"/>
        <v>-922.0903305620167</v>
      </c>
      <c r="G135" s="7">
        <f t="shared" si="10"/>
        <v>-107202.47445862781</v>
      </c>
      <c r="H135" s="10">
        <f t="shared" si="11"/>
        <v>5532.541983372194</v>
      </c>
      <c r="I135" s="7"/>
      <c r="J135" s="7"/>
      <c r="K135" s="7"/>
      <c r="L135" s="12"/>
      <c r="N135" s="11">
        <v>43982</v>
      </c>
    </row>
    <row r="136" spans="1:14" ht="12" outlineLevel="1">
      <c r="A136" s="11">
        <v>44012</v>
      </c>
      <c r="C136" s="95">
        <f t="shared" si="8"/>
        <v>922.0903305620167</v>
      </c>
      <c r="D136" s="7"/>
      <c r="E136" s="7"/>
      <c r="F136" s="7">
        <f t="shared" si="9"/>
        <v>-922.0903305620167</v>
      </c>
      <c r="G136" s="7">
        <f t="shared" si="10"/>
        <v>-108124.56478918983</v>
      </c>
      <c r="H136" s="10">
        <f t="shared" si="11"/>
        <v>4610.451652810178</v>
      </c>
      <c r="I136" s="7"/>
      <c r="J136" s="7"/>
      <c r="K136" s="7"/>
      <c r="L136" s="12"/>
      <c r="N136" s="11">
        <v>44012</v>
      </c>
    </row>
    <row r="137" spans="1:14" ht="12" outlineLevel="1">
      <c r="A137" s="11">
        <v>44043</v>
      </c>
      <c r="C137" s="95">
        <f t="shared" si="8"/>
        <v>922.0903305620167</v>
      </c>
      <c r="D137" s="7"/>
      <c r="E137" s="7"/>
      <c r="F137" s="7">
        <f t="shared" si="9"/>
        <v>-922.0903305620167</v>
      </c>
      <c r="G137" s="7">
        <f t="shared" si="10"/>
        <v>-109046.65511975184</v>
      </c>
      <c r="H137" s="10">
        <f t="shared" si="11"/>
        <v>3688.361322248161</v>
      </c>
      <c r="I137" s="7"/>
      <c r="J137" s="7"/>
      <c r="K137" s="7"/>
      <c r="L137" s="12"/>
      <c r="N137" s="11">
        <v>44043</v>
      </c>
    </row>
    <row r="138" spans="1:14" ht="12" outlineLevel="1">
      <c r="A138" s="11">
        <v>44074</v>
      </c>
      <c r="C138" s="95">
        <f t="shared" si="8"/>
        <v>922.0903305620167</v>
      </c>
      <c r="D138" s="7"/>
      <c r="E138" s="7"/>
      <c r="F138" s="7">
        <f t="shared" si="9"/>
        <v>-922.0903305620167</v>
      </c>
      <c r="G138" s="7">
        <f t="shared" si="10"/>
        <v>-109968.74545031386</v>
      </c>
      <c r="H138" s="10">
        <f t="shared" si="11"/>
        <v>2766.270991686144</v>
      </c>
      <c r="I138" s="7"/>
      <c r="J138" s="7"/>
      <c r="K138" s="7"/>
      <c r="L138" s="12"/>
      <c r="N138" s="11">
        <v>44074</v>
      </c>
    </row>
    <row r="139" spans="1:14" ht="12" outlineLevel="1">
      <c r="A139" s="11">
        <v>44104</v>
      </c>
      <c r="C139" s="95">
        <f t="shared" si="8"/>
        <v>922.0903305620167</v>
      </c>
      <c r="D139" s="7"/>
      <c r="E139" s="7"/>
      <c r="F139" s="7">
        <f t="shared" si="9"/>
        <v>-922.0903305620167</v>
      </c>
      <c r="G139" s="7">
        <f t="shared" si="10"/>
        <v>-110890.83578087587</v>
      </c>
      <c r="H139" s="10">
        <f t="shared" si="11"/>
        <v>1844.1806611241273</v>
      </c>
      <c r="I139" s="7"/>
      <c r="J139" s="7"/>
      <c r="K139" s="7"/>
      <c r="L139" s="12"/>
      <c r="N139" s="11">
        <v>44104</v>
      </c>
    </row>
    <row r="140" spans="1:14" ht="12" outlineLevel="1">
      <c r="A140" s="11">
        <v>44135</v>
      </c>
      <c r="C140" s="95">
        <f t="shared" si="8"/>
        <v>922.0903305620167</v>
      </c>
      <c r="D140" s="7"/>
      <c r="E140" s="7"/>
      <c r="F140" s="7">
        <f t="shared" si="9"/>
        <v>-922.0903305620167</v>
      </c>
      <c r="G140" s="7">
        <f t="shared" si="10"/>
        <v>-111812.92611143789</v>
      </c>
      <c r="H140" s="10">
        <f t="shared" si="11"/>
        <v>922.0903305621106</v>
      </c>
      <c r="I140" s="7"/>
      <c r="J140" s="7"/>
      <c r="K140" s="7"/>
      <c r="L140" s="12"/>
      <c r="N140" s="11">
        <v>44135</v>
      </c>
    </row>
    <row r="141" spans="1:14" ht="12">
      <c r="A141" s="11">
        <v>44165</v>
      </c>
      <c r="C141" s="95">
        <f>$H$21/$E$4</f>
        <v>922.0903305620167</v>
      </c>
      <c r="D141" s="7"/>
      <c r="E141" s="7"/>
      <c r="F141" s="7">
        <f>-C141</f>
        <v>-922.0903305620167</v>
      </c>
      <c r="G141" s="95">
        <f>F141+G140</f>
        <v>-112735.0164419999</v>
      </c>
      <c r="H141" s="10">
        <f t="shared" si="11"/>
        <v>9.390532795805484E-11</v>
      </c>
      <c r="I141" s="7"/>
      <c r="J141" s="7"/>
      <c r="K141" s="7"/>
      <c r="L141" s="12"/>
      <c r="N141" s="11">
        <v>44165</v>
      </c>
    </row>
    <row r="142" spans="1:14" ht="12">
      <c r="A142" s="11">
        <v>44196</v>
      </c>
      <c r="C142" s="95">
        <v>0</v>
      </c>
      <c r="D142" s="7"/>
      <c r="E142" s="7"/>
      <c r="F142" s="10">
        <f>-C142</f>
        <v>0</v>
      </c>
      <c r="G142" s="95"/>
      <c r="H142" s="10">
        <f t="shared" si="11"/>
        <v>9.390532795805484E-11</v>
      </c>
      <c r="I142" s="7"/>
      <c r="J142" s="7"/>
      <c r="K142" s="7"/>
      <c r="L142" s="12"/>
      <c r="N142" s="11"/>
    </row>
    <row r="143" spans="1:14" ht="12">
      <c r="A143" s="11">
        <v>44227</v>
      </c>
      <c r="C143" s="95">
        <v>0</v>
      </c>
      <c r="D143" s="7"/>
      <c r="E143" s="7"/>
      <c r="F143" s="10">
        <f aca="true" t="shared" si="12" ref="F143:F166">-C143</f>
        <v>0</v>
      </c>
      <c r="G143" s="95"/>
      <c r="H143" s="10">
        <f t="shared" si="11"/>
        <v>9.390532795805484E-11</v>
      </c>
      <c r="I143" s="7"/>
      <c r="J143" s="7"/>
      <c r="K143" s="7"/>
      <c r="L143" s="12"/>
      <c r="N143" s="11"/>
    </row>
    <row r="144" spans="1:14" ht="12">
      <c r="A144" s="11">
        <v>44255</v>
      </c>
      <c r="C144" s="95">
        <v>0</v>
      </c>
      <c r="D144" s="7"/>
      <c r="E144" s="7"/>
      <c r="F144" s="10">
        <f t="shared" si="12"/>
        <v>0</v>
      </c>
      <c r="G144" s="95"/>
      <c r="H144" s="10">
        <f t="shared" si="11"/>
        <v>9.390532795805484E-11</v>
      </c>
      <c r="I144" s="7"/>
      <c r="J144" s="7"/>
      <c r="K144" s="7"/>
      <c r="L144" s="12"/>
      <c r="N144" s="11"/>
    </row>
    <row r="145" spans="1:14" ht="12">
      <c r="A145" s="11">
        <v>44286</v>
      </c>
      <c r="C145" s="95">
        <v>0</v>
      </c>
      <c r="D145" s="7"/>
      <c r="E145" s="7"/>
      <c r="F145" s="10">
        <f t="shared" si="12"/>
        <v>0</v>
      </c>
      <c r="G145" s="95"/>
      <c r="H145" s="10">
        <f t="shared" si="11"/>
        <v>9.390532795805484E-11</v>
      </c>
      <c r="I145" s="7"/>
      <c r="J145" s="7"/>
      <c r="K145" s="7"/>
      <c r="L145" s="12"/>
      <c r="N145" s="11"/>
    </row>
    <row r="146" spans="1:14" ht="12">
      <c r="A146" s="11">
        <v>44316</v>
      </c>
      <c r="C146" s="95">
        <v>0</v>
      </c>
      <c r="D146" s="7"/>
      <c r="E146" s="7"/>
      <c r="F146" s="10">
        <f t="shared" si="12"/>
        <v>0</v>
      </c>
      <c r="G146" s="95"/>
      <c r="H146" s="10">
        <f t="shared" si="11"/>
        <v>9.390532795805484E-11</v>
      </c>
      <c r="I146" s="7"/>
      <c r="J146" s="7"/>
      <c r="K146" s="7"/>
      <c r="L146" s="12"/>
      <c r="N146" s="11"/>
    </row>
    <row r="147" spans="1:14" ht="12">
      <c r="A147" s="11">
        <v>44347</v>
      </c>
      <c r="C147" s="95">
        <v>0</v>
      </c>
      <c r="D147" s="7"/>
      <c r="E147" s="7"/>
      <c r="F147" s="10">
        <f t="shared" si="12"/>
        <v>0</v>
      </c>
      <c r="G147" s="95"/>
      <c r="H147" s="10">
        <f t="shared" si="11"/>
        <v>9.390532795805484E-11</v>
      </c>
      <c r="I147" s="7"/>
      <c r="J147" s="7"/>
      <c r="K147" s="7"/>
      <c r="L147" s="12"/>
      <c r="N147" s="11"/>
    </row>
    <row r="148" spans="1:14" ht="12">
      <c r="A148" s="11">
        <v>44377</v>
      </c>
      <c r="C148" s="95">
        <v>0</v>
      </c>
      <c r="D148" s="7"/>
      <c r="E148" s="7"/>
      <c r="F148" s="10">
        <f t="shared" si="12"/>
        <v>0</v>
      </c>
      <c r="G148" s="95"/>
      <c r="H148" s="10">
        <f t="shared" si="11"/>
        <v>9.390532795805484E-11</v>
      </c>
      <c r="I148" s="7"/>
      <c r="J148" s="7"/>
      <c r="K148" s="7"/>
      <c r="L148" s="12"/>
      <c r="N148" s="11"/>
    </row>
    <row r="149" spans="1:14" ht="12">
      <c r="A149" s="11">
        <v>44408</v>
      </c>
      <c r="C149" s="95">
        <v>0</v>
      </c>
      <c r="D149" s="7"/>
      <c r="E149" s="7"/>
      <c r="F149" s="10">
        <f t="shared" si="12"/>
        <v>0</v>
      </c>
      <c r="G149" s="95"/>
      <c r="H149" s="10">
        <f t="shared" si="11"/>
        <v>9.390532795805484E-11</v>
      </c>
      <c r="I149" s="7"/>
      <c r="J149" s="7"/>
      <c r="K149" s="7"/>
      <c r="L149" s="12"/>
      <c r="N149" s="11"/>
    </row>
    <row r="150" spans="1:14" ht="12">
      <c r="A150" s="11">
        <v>44439</v>
      </c>
      <c r="C150" s="95">
        <v>0</v>
      </c>
      <c r="D150" s="7"/>
      <c r="E150" s="7"/>
      <c r="F150" s="10">
        <f t="shared" si="12"/>
        <v>0</v>
      </c>
      <c r="G150" s="95"/>
      <c r="H150" s="10">
        <f t="shared" si="11"/>
        <v>9.390532795805484E-11</v>
      </c>
      <c r="I150" s="7"/>
      <c r="J150" s="7"/>
      <c r="K150" s="7"/>
      <c r="L150" s="12"/>
      <c r="N150" s="11"/>
    </row>
    <row r="151" spans="1:14" ht="12">
      <c r="A151" s="11">
        <v>44469</v>
      </c>
      <c r="C151" s="95">
        <v>0</v>
      </c>
      <c r="D151" s="7"/>
      <c r="E151" s="7"/>
      <c r="F151" s="10">
        <f t="shared" si="12"/>
        <v>0</v>
      </c>
      <c r="G151" s="95"/>
      <c r="H151" s="10">
        <f t="shared" si="11"/>
        <v>9.390532795805484E-11</v>
      </c>
      <c r="I151" s="7"/>
      <c r="J151" s="7"/>
      <c r="K151" s="7"/>
      <c r="L151" s="12"/>
      <c r="N151" s="11"/>
    </row>
    <row r="152" spans="1:14" ht="12">
      <c r="A152" s="11">
        <v>44500</v>
      </c>
      <c r="C152" s="105">
        <v>0</v>
      </c>
      <c r="D152" s="7"/>
      <c r="E152" s="7"/>
      <c r="F152" s="10">
        <f t="shared" si="12"/>
        <v>0</v>
      </c>
      <c r="G152" s="95"/>
      <c r="H152" s="10">
        <f t="shared" si="11"/>
        <v>9.390532795805484E-11</v>
      </c>
      <c r="I152" s="7"/>
      <c r="J152" s="7"/>
      <c r="K152" s="7"/>
      <c r="L152" s="12"/>
      <c r="N152" s="11"/>
    </row>
    <row r="153" spans="1:14" ht="12">
      <c r="A153" s="11">
        <v>44530</v>
      </c>
      <c r="C153" s="106">
        <v>0</v>
      </c>
      <c r="D153" s="7"/>
      <c r="E153" s="7"/>
      <c r="F153" s="10">
        <f t="shared" si="12"/>
        <v>0</v>
      </c>
      <c r="G153" s="95"/>
      <c r="H153" s="10">
        <f t="shared" si="11"/>
        <v>9.390532795805484E-11</v>
      </c>
      <c r="I153" s="7"/>
      <c r="J153" s="7"/>
      <c r="K153" s="7"/>
      <c r="L153" s="12"/>
      <c r="N153" s="11"/>
    </row>
    <row r="154" spans="1:14" ht="12">
      <c r="A154" s="11">
        <v>44561</v>
      </c>
      <c r="C154" s="106">
        <v>0</v>
      </c>
      <c r="D154" s="7"/>
      <c r="E154" s="7"/>
      <c r="F154" s="10">
        <f t="shared" si="12"/>
        <v>0</v>
      </c>
      <c r="G154" s="95"/>
      <c r="H154" s="10">
        <f t="shared" si="11"/>
        <v>9.390532795805484E-11</v>
      </c>
      <c r="I154" s="7"/>
      <c r="J154" s="7"/>
      <c r="K154" s="7"/>
      <c r="L154" s="12"/>
      <c r="N154" s="11"/>
    </row>
    <row r="155" spans="1:14" ht="12">
      <c r="A155" s="11">
        <v>44592</v>
      </c>
      <c r="C155" s="106">
        <v>0</v>
      </c>
      <c r="D155" s="7"/>
      <c r="E155" s="7"/>
      <c r="F155" s="10">
        <f t="shared" si="12"/>
        <v>0</v>
      </c>
      <c r="G155" s="95"/>
      <c r="H155" s="10">
        <f t="shared" si="11"/>
        <v>9.390532795805484E-11</v>
      </c>
      <c r="I155" s="7"/>
      <c r="J155" s="7"/>
      <c r="K155" s="7"/>
      <c r="L155" s="12"/>
      <c r="N155" s="11"/>
    </row>
    <row r="156" spans="1:14" ht="12">
      <c r="A156" s="11">
        <v>44620</v>
      </c>
      <c r="C156" s="106">
        <v>0</v>
      </c>
      <c r="D156" s="7"/>
      <c r="E156" s="7"/>
      <c r="F156" s="10">
        <f t="shared" si="12"/>
        <v>0</v>
      </c>
      <c r="G156" s="95"/>
      <c r="H156" s="10">
        <f t="shared" si="11"/>
        <v>9.390532795805484E-11</v>
      </c>
      <c r="I156" s="7"/>
      <c r="J156" s="7"/>
      <c r="K156" s="7"/>
      <c r="L156" s="12"/>
      <c r="N156" s="11"/>
    </row>
    <row r="157" spans="1:14" ht="12">
      <c r="A157" s="11">
        <v>44651</v>
      </c>
      <c r="C157" s="106">
        <v>0</v>
      </c>
      <c r="D157" s="7"/>
      <c r="E157" s="7"/>
      <c r="F157" s="10">
        <f t="shared" si="12"/>
        <v>0</v>
      </c>
      <c r="G157" s="95"/>
      <c r="H157" s="10">
        <f t="shared" si="11"/>
        <v>9.390532795805484E-11</v>
      </c>
      <c r="I157" s="7"/>
      <c r="J157" s="7"/>
      <c r="K157" s="7"/>
      <c r="L157" s="12"/>
      <c r="N157" s="11"/>
    </row>
    <row r="158" spans="1:14" ht="12">
      <c r="A158" s="11">
        <v>44681</v>
      </c>
      <c r="C158" s="106">
        <v>0</v>
      </c>
      <c r="D158" s="7"/>
      <c r="E158" s="7"/>
      <c r="F158" s="10">
        <f t="shared" si="12"/>
        <v>0</v>
      </c>
      <c r="G158" s="95"/>
      <c r="H158" s="10">
        <f t="shared" si="11"/>
        <v>9.390532795805484E-11</v>
      </c>
      <c r="I158" s="7"/>
      <c r="J158" s="7"/>
      <c r="K158" s="7"/>
      <c r="L158" s="12"/>
      <c r="N158" s="11"/>
    </row>
    <row r="159" spans="1:14" ht="12">
      <c r="A159" s="11">
        <v>44712</v>
      </c>
      <c r="C159" s="106">
        <v>0</v>
      </c>
      <c r="D159" s="7"/>
      <c r="E159" s="7"/>
      <c r="F159" s="10">
        <f t="shared" si="12"/>
        <v>0</v>
      </c>
      <c r="G159" s="95"/>
      <c r="H159" s="10">
        <f t="shared" si="11"/>
        <v>9.390532795805484E-11</v>
      </c>
      <c r="I159" s="7"/>
      <c r="J159" s="7"/>
      <c r="K159" s="7"/>
      <c r="L159" s="12"/>
      <c r="N159" s="11"/>
    </row>
    <row r="160" spans="1:14" ht="12">
      <c r="A160" s="11">
        <v>44742</v>
      </c>
      <c r="C160" s="106">
        <v>0</v>
      </c>
      <c r="D160" s="7"/>
      <c r="E160" s="7"/>
      <c r="F160" s="10">
        <f t="shared" si="12"/>
        <v>0</v>
      </c>
      <c r="G160" s="95"/>
      <c r="H160" s="10">
        <f t="shared" si="11"/>
        <v>9.390532795805484E-11</v>
      </c>
      <c r="I160" s="7"/>
      <c r="J160" s="7"/>
      <c r="K160" s="7"/>
      <c r="L160" s="12"/>
      <c r="N160" s="11"/>
    </row>
    <row r="161" spans="1:14" ht="12">
      <c r="A161" s="11">
        <v>44773</v>
      </c>
      <c r="C161" s="106">
        <v>0</v>
      </c>
      <c r="D161" s="7"/>
      <c r="E161" s="7"/>
      <c r="F161" s="10">
        <f t="shared" si="12"/>
        <v>0</v>
      </c>
      <c r="G161" s="95"/>
      <c r="H161" s="10">
        <f t="shared" si="11"/>
        <v>9.390532795805484E-11</v>
      </c>
      <c r="I161" s="7"/>
      <c r="J161" s="7"/>
      <c r="K161" s="7"/>
      <c r="L161" s="12"/>
      <c r="N161" s="11"/>
    </row>
    <row r="162" spans="1:14" ht="12">
      <c r="A162" s="11">
        <v>44804</v>
      </c>
      <c r="C162" s="106">
        <v>0</v>
      </c>
      <c r="D162" s="7"/>
      <c r="E162" s="7"/>
      <c r="F162" s="10">
        <f t="shared" si="12"/>
        <v>0</v>
      </c>
      <c r="G162" s="95"/>
      <c r="H162" s="10">
        <f t="shared" si="11"/>
        <v>9.390532795805484E-11</v>
      </c>
      <c r="I162" s="7"/>
      <c r="J162" s="7"/>
      <c r="K162" s="7"/>
      <c r="L162" s="12"/>
      <c r="N162" s="11"/>
    </row>
    <row r="163" spans="1:14" ht="12">
      <c r="A163" s="11">
        <v>44834</v>
      </c>
      <c r="C163" s="107">
        <v>0</v>
      </c>
      <c r="D163" s="7"/>
      <c r="E163" s="7"/>
      <c r="F163" s="10">
        <f t="shared" si="12"/>
        <v>0</v>
      </c>
      <c r="G163" s="95"/>
      <c r="H163" s="10">
        <f t="shared" si="11"/>
        <v>9.390532795805484E-11</v>
      </c>
      <c r="I163" s="7"/>
      <c r="J163" s="7"/>
      <c r="K163" s="7"/>
      <c r="L163" s="12"/>
      <c r="N163" s="11"/>
    </row>
    <row r="164" spans="1:14" ht="12">
      <c r="A164" s="11">
        <v>44865</v>
      </c>
      <c r="C164" s="95">
        <v>0</v>
      </c>
      <c r="D164" s="7"/>
      <c r="E164" s="7"/>
      <c r="F164" s="10">
        <f t="shared" si="12"/>
        <v>0</v>
      </c>
      <c r="G164" s="95"/>
      <c r="H164" s="10">
        <f t="shared" si="11"/>
        <v>9.390532795805484E-11</v>
      </c>
      <c r="I164" s="7"/>
      <c r="J164" s="7"/>
      <c r="K164" s="7"/>
      <c r="L164" s="12"/>
      <c r="N164" s="11"/>
    </row>
    <row r="165" spans="1:14" ht="12">
      <c r="A165" s="11">
        <v>44895</v>
      </c>
      <c r="C165" s="95">
        <v>0</v>
      </c>
      <c r="D165" s="7"/>
      <c r="E165" s="7"/>
      <c r="F165" s="10">
        <f t="shared" si="12"/>
        <v>0</v>
      </c>
      <c r="G165" s="95"/>
      <c r="H165" s="10">
        <f t="shared" si="11"/>
        <v>9.390532795805484E-11</v>
      </c>
      <c r="I165" s="7"/>
      <c r="J165" s="7"/>
      <c r="K165" s="7"/>
      <c r="L165" s="12"/>
      <c r="N165" s="11"/>
    </row>
    <row r="166" spans="1:14" ht="12">
      <c r="A166" s="11">
        <v>44926</v>
      </c>
      <c r="C166" s="95">
        <v>0</v>
      </c>
      <c r="D166" s="7"/>
      <c r="E166" s="7"/>
      <c r="F166" s="10">
        <f t="shared" si="12"/>
        <v>0</v>
      </c>
      <c r="G166" s="95"/>
      <c r="H166" s="10">
        <f t="shared" si="11"/>
        <v>9.390532795805484E-11</v>
      </c>
      <c r="I166" s="7"/>
      <c r="J166" s="7"/>
      <c r="K166" s="7"/>
      <c r="L166" s="12"/>
      <c r="N166" s="11"/>
    </row>
    <row r="167" spans="1:14" ht="12.75" thickBot="1">
      <c r="A167" s="11"/>
      <c r="B167" s="13">
        <f>SUM(B8:B141)</f>
        <v>-32210.006441999998</v>
      </c>
      <c r="C167" s="13">
        <f>SUM(C8:C141)</f>
        <v>112735.0164419999</v>
      </c>
      <c r="D167" s="13">
        <f>SUM(D8:D141)</f>
        <v>-80525.01</v>
      </c>
      <c r="E167" s="13"/>
      <c r="F167" s="13">
        <f>SUM(F8:F141)</f>
        <v>9.390532795805484E-11</v>
      </c>
      <c r="G167" s="13"/>
      <c r="H167" s="13"/>
      <c r="I167" s="13">
        <f>SUM(I8:I141)</f>
        <v>0</v>
      </c>
      <c r="J167" s="13">
        <f>SUM(J8:J141)</f>
        <v>0</v>
      </c>
      <c r="K167" s="13">
        <f>SUM(K8:K141)</f>
        <v>0</v>
      </c>
      <c r="L167" s="14"/>
      <c r="N167" s="11"/>
    </row>
    <row r="168" spans="1:14" ht="13.5" thickBot="1" thickTop="1">
      <c r="A168" s="11"/>
      <c r="N168" s="11"/>
    </row>
    <row r="169" spans="1:14" ht="13.5" thickBot="1" thickTop="1">
      <c r="A169" s="11" t="s">
        <v>54</v>
      </c>
      <c r="C169" s="92">
        <f>SUM(C152:C163)</f>
        <v>0</v>
      </c>
      <c r="N169" s="11"/>
    </row>
    <row r="170" ht="12.75" thickTop="1">
      <c r="N170" s="11"/>
    </row>
    <row r="171" ht="12">
      <c r="N171" s="11"/>
    </row>
    <row r="172" spans="1:14" ht="12">
      <c r="A172" s="11"/>
      <c r="N172" s="11"/>
    </row>
    <row r="173" spans="1:14" ht="12">
      <c r="A173" s="89" t="s">
        <v>53</v>
      </c>
      <c r="N173" s="11"/>
    </row>
    <row r="174" spans="1:14" ht="12">
      <c r="A174" s="89" t="s">
        <v>50</v>
      </c>
      <c r="N174" s="11"/>
    </row>
    <row r="175" spans="1:14" ht="12">
      <c r="A175" s="11"/>
      <c r="N175" s="11"/>
    </row>
    <row r="176" spans="1:14" ht="12">
      <c r="A176" s="11"/>
      <c r="N176" s="11"/>
    </row>
    <row r="177" spans="1:14" ht="12">
      <c r="A177" s="11"/>
      <c r="N177" s="11"/>
    </row>
    <row r="178" spans="1:14" ht="12">
      <c r="A178" s="11"/>
      <c r="N178" s="11"/>
    </row>
  </sheetData>
  <sheetProtection/>
  <mergeCells count="1">
    <mergeCell ref="A1:L1"/>
  </mergeCells>
  <printOptions gridLines="1" horizontalCentered="1"/>
  <pageMargins left="0.75" right="0.75" top="1" bottom="1" header="0.5" footer="0.5"/>
  <pageSetup fitToHeight="43" horizontalDpi="600" verticalDpi="600" orientation="landscape" scale="70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Anderson, Joel</cp:lastModifiedBy>
  <cp:lastPrinted>2019-03-06T00:19:51Z</cp:lastPrinted>
  <dcterms:created xsi:type="dcterms:W3CDTF">2008-02-08T22:02:15Z</dcterms:created>
  <dcterms:modified xsi:type="dcterms:W3CDTF">2020-09-14T16:50:51Z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ickna">
    <vt:lpwstr/>
  </property>
  <property fmtid="{D5CDD505-2E9C-101B-9397-08002B2CF9AE}" pid="4" name="CaseTy">
    <vt:lpwstr>Tariff Revision</vt:lpwstr>
  </property>
  <property fmtid="{D5CDD505-2E9C-101B-9397-08002B2CF9AE}" pid="5" name="OpenedDa">
    <vt:lpwstr>2020-10-30T00:00:00Z</vt:lpwstr>
  </property>
  <property fmtid="{D5CDD505-2E9C-101B-9397-08002B2CF9AE}" pid="6" name="Pref">
    <vt:lpwstr>UE</vt:lpwstr>
  </property>
  <property fmtid="{D5CDD505-2E9C-101B-9397-08002B2CF9AE}" pid="7" name="IndustryCo">
    <vt:lpwstr>140</vt:lpwstr>
  </property>
  <property fmtid="{D5CDD505-2E9C-101B-9397-08002B2CF9AE}" pid="8" name="IsEFS">
    <vt:lpwstr>0</vt:lpwstr>
  </property>
  <property fmtid="{D5CDD505-2E9C-101B-9397-08002B2CF9AE}" pid="9" name="CaseStat">
    <vt:lpwstr>Formal</vt:lpwstr>
  </property>
  <property fmtid="{D5CDD505-2E9C-101B-9397-08002B2CF9AE}" pid="10" name="IsDocumentOrd">
    <vt:lpwstr>0</vt:lpwstr>
  </property>
  <property fmtid="{D5CDD505-2E9C-101B-9397-08002B2CF9AE}" pid="11" name="IsHighlyConfidenti">
    <vt:lpwstr>0</vt:lpwstr>
  </property>
  <property fmtid="{D5CDD505-2E9C-101B-9397-08002B2CF9AE}" pid="12" name="IsConfidenti">
    <vt:lpwstr>0</vt:lpwstr>
  </property>
  <property fmtid="{D5CDD505-2E9C-101B-9397-08002B2CF9AE}" pid="13" name="_docset_NoMedatataSyncRequir">
    <vt:lpwstr>False</vt:lpwstr>
  </property>
</Properties>
</file>